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979E71A-0CEB-4E72-A585-F9F306B16776}" xr6:coauthVersionLast="41" xr6:coauthVersionMax="41" xr10:uidLastSave="{00000000-0000-0000-0000-000000000000}"/>
  <bookViews>
    <workbookView xWindow="-289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431" l="1"/>
  <c r="G16" i="431"/>
  <c r="L21" i="431"/>
  <c r="I11" i="431"/>
  <c r="O9" i="431"/>
  <c r="J10" i="431"/>
  <c r="F15" i="431"/>
  <c r="K12" i="431"/>
  <c r="O16" i="431"/>
  <c r="J12" i="431"/>
  <c r="N16" i="431"/>
  <c r="G15" i="431"/>
  <c r="I18" i="431"/>
  <c r="M22" i="431"/>
  <c r="Q10" i="431"/>
  <c r="G9" i="431"/>
  <c r="L14" i="431"/>
  <c r="P10" i="431"/>
  <c r="C12" i="431"/>
  <c r="C20" i="431"/>
  <c r="D13" i="431"/>
  <c r="E22" i="431"/>
  <c r="H9" i="431"/>
  <c r="J11" i="431"/>
  <c r="M14" i="431"/>
  <c r="P17" i="431"/>
  <c r="G17" i="431"/>
  <c r="K13" i="431"/>
  <c r="O17" i="431"/>
  <c r="C13" i="431"/>
  <c r="C21" i="431"/>
  <c r="D14" i="431"/>
  <c r="D22" i="431"/>
  <c r="E15" i="431"/>
  <c r="E23" i="431"/>
  <c r="F16" i="431"/>
  <c r="J20" i="431"/>
  <c r="M15" i="431"/>
  <c r="Q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0" i="431"/>
  <c r="D19" i="431"/>
  <c r="E20" i="431"/>
  <c r="F21" i="431"/>
  <c r="G22" i="431"/>
  <c r="H23" i="431"/>
  <c r="J9" i="431"/>
  <c r="K10" i="431"/>
  <c r="L11" i="431"/>
  <c r="M12" i="431"/>
  <c r="N13" i="431"/>
  <c r="O22" i="431"/>
  <c r="P23" i="431"/>
  <c r="C19" i="431"/>
  <c r="D20" i="431"/>
  <c r="E21" i="431"/>
  <c r="F22" i="431"/>
  <c r="H16" i="431"/>
  <c r="I17" i="431"/>
  <c r="L12" i="431"/>
  <c r="M13" i="431"/>
  <c r="N14" i="431"/>
  <c r="O15" i="431"/>
  <c r="P16" i="431"/>
  <c r="Q17" i="431"/>
  <c r="D21" i="431"/>
  <c r="I10" i="431"/>
  <c r="L13" i="431"/>
  <c r="N23" i="431"/>
  <c r="Q18" i="431"/>
  <c r="H10" i="431"/>
  <c r="L22" i="431"/>
  <c r="P18" i="431"/>
  <c r="K11" i="431"/>
  <c r="F23" i="431"/>
  <c r="J19" i="431"/>
  <c r="P9" i="431"/>
  <c r="I19" i="431"/>
  <c r="M23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C18" i="431"/>
  <c r="D11" i="431"/>
  <c r="E12" i="431"/>
  <c r="F13" i="431"/>
  <c r="G14" i="431"/>
  <c r="H15" i="431"/>
  <c r="I16" i="431"/>
  <c r="J17" i="431"/>
  <c r="K18" i="431"/>
  <c r="L19" i="431"/>
  <c r="M20" i="431"/>
  <c r="N21" i="431"/>
  <c r="O14" i="431"/>
  <c r="P15" i="431"/>
  <c r="Q16" i="431"/>
  <c r="C11" i="431"/>
  <c r="D12" i="431"/>
  <c r="E13" i="431"/>
  <c r="F14" i="431"/>
  <c r="G23" i="431"/>
  <c r="I9" i="431"/>
  <c r="K19" i="431"/>
  <c r="L20" i="431"/>
  <c r="M21" i="431"/>
  <c r="N22" i="431"/>
  <c r="O23" i="431"/>
  <c r="Q9" i="431"/>
  <c r="E14" i="431"/>
  <c r="H17" i="431"/>
  <c r="K20" i="431"/>
  <c r="N15" i="431"/>
  <c r="H18" i="431"/>
  <c r="K21" i="431"/>
  <c r="Q11" i="431"/>
  <c r="P8" i="431"/>
  <c r="N8" i="431"/>
  <c r="I8" i="431"/>
  <c r="Q8" i="431"/>
  <c r="E8" i="431"/>
  <c r="L8" i="431"/>
  <c r="H8" i="431"/>
  <c r="F8" i="431"/>
  <c r="O8" i="431"/>
  <c r="M8" i="431"/>
  <c r="J8" i="431"/>
  <c r="K8" i="431"/>
  <c r="G8" i="431"/>
  <c r="D8" i="431"/>
  <c r="C8" i="431"/>
  <c r="S11" i="431" l="1"/>
  <c r="R11" i="431"/>
  <c r="R9" i="431"/>
  <c r="S9" i="431"/>
  <c r="S16" i="431"/>
  <c r="R16" i="431"/>
  <c r="S23" i="431"/>
  <c r="R23" i="431"/>
  <c r="S15" i="431"/>
  <c r="R15" i="431"/>
  <c r="S22" i="431"/>
  <c r="R22" i="431"/>
  <c r="S14" i="431"/>
  <c r="R14" i="431"/>
  <c r="S18" i="431"/>
  <c r="R18" i="431"/>
  <c r="R17" i="431"/>
  <c r="S17" i="431"/>
  <c r="S21" i="431"/>
  <c r="R21" i="431"/>
  <c r="S13" i="431"/>
  <c r="R13" i="431"/>
  <c r="S20" i="431"/>
  <c r="R20" i="431"/>
  <c r="S12" i="431"/>
  <c r="R12" i="431"/>
  <c r="R19" i="431"/>
  <c r="S19" i="431"/>
  <c r="R10" i="431"/>
  <c r="S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R3" i="345" l="1"/>
  <c r="Q3" i="345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<sst xmlns="http://schemas.openxmlformats.org/spreadsheetml/2006/main" count="9022" uniqueCount="1589">
  <si>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</si>
  <si>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</si>
  <si>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</si>
  <si>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</si>
  <si>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</si>
  <si>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</si>
  <si>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</si>
  <si>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</si>
  <si>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</si>
  <si>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</si>
  <si>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</si>
  <si>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</si>
  <si>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</si>
  <si>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</si>
  <si>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</si>
  <si>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</si>
  <si>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</si>
  <si>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</si>
  <si>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</si>
  <si>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</si>
  <si>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</si>
  <si>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</si>
  <si>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</si>
  <si>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</si>
  <si>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</si>
  <si>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</si>
  <si>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</si>
  <si>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</si>
  <si>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</si>
  <si>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</si>
  <si>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</si>
  <si>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</si>
  <si>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</si>
  <si>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</si>
  <si>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</si>
  <si>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</si>
  <si>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</si>
  <si>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</si>
  <si>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</si>
  <si>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</si>
  <si>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</si>
  <si>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</si>
  <si>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</si>
  <si>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</si>
  <si>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</si>
  <si>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</si>
  <si>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</si>
  <si>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</si>
  <si>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</si>
  <si>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</si>
  <si>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</si>
  <si>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</si>
  <si>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</si>
  <si>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</si>
  <si>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</si>
  <si>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</si>
  <si>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</si>
  <si>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</si>
  <si>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</si>
  <si>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</si>
  <si>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</si>
  <si>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</si>
  <si>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</si>
  <si>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</si>
  <si>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</si>
  <si>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</si>
  <si>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</si>
  <si>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</si>
  <si>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</si>
  <si>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</si>
  <si>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</si>
  <si>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</si>
  <si>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</si>
  <si>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</si>
  <si>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</si>
  <si>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</si>
  <si>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</si>
  <si>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</si>
  <si>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</si>
  <si>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</si>
  <si>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</si>
  <si>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</si>
  <si>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</si>
  <si>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</si>
  <si>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</si>
  <si>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</si>
  <si>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</si>
  <si>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</si>
  <si>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</si>
  <si>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</si>
  <si>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</si>
  <si>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</si>
  <si>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</si>
  <si>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</si>
  <si>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</si>
  <si>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</si>
  <si>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</si>
  <si>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</si>
  <si>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</si>
  <si>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</si>
  <si>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</si>
  <si>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</si>
  <si>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</si>
  <si>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</si>
  <si>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</si>
  <si>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</si>
  <si>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</si>
  <si>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</si>
  <si>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</si>
  <si>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</si>
  <si>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</si>
  <si>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</si>
  <si>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</si>
  <si>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</si>
  <si>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</si>
  <si>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</si>
  <si>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</si>
  <si>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</si>
  <si>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</si>
  <si>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</si>
  <si>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</si>
  <si>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</si>
  <si>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</si>
  <si>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</si>
  <si>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</si>
  <si>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</si>
  <si>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</si>
  <si>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</si>
  <si>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</si>
  <si>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</si>
  <si>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</si>
  <si>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</si>
  <si>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</si>
  <si>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</si>
  <si>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</si>
  <si>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</si>
  <si>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</si>
  <si>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</si>
  <si>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</si>
  <si>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</si>
  <si>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</si>
  <si>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</si>
  <si>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</si>
  <si>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</si>
  <si>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</si>
  <si>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</si>
  <si>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</si>
  <si>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</si>
  <si>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</si>
  <si>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</si>
  <si>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</si>
  <si>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</si>
  <si>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</si>
  <si>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</si>
  <si>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</si>
  <si>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</si>
  <si>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</si>
  <si>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</si>
  <si>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</si>
  <si>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</si>
  <si>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</si>
  <si>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</si>
  <si>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</si>
  <si>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</si>
  <si>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</si>
  <si>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</si>
  <si>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</si>
  <si>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</si>
  <si>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</si>
  <si>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</si>
  <si>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</si>
  <si>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</si>
  <si>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</si>
  <si>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</si>
  <si>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</si>
  <si>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</si>
  <si>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</si>
  <si>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</si>
  <si>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</si>
  <si>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</si>
  <si>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</si>
  <si>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</si>
  <si>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</si>
  <si>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</si>
  <si>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</si>
  <si>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</si>
  <si>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</si>
  <si>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</si>
  <si>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</si>
  <si>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</si>
  <si>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</si>
  <si>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</si>
  <si>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</si>
  <si>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</si>
  <si>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</si>
  <si>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</si>
  <si>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</si>
  <si>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</si>
  <si>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</si>
  <si>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</si>
  <si>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</si>
  <si>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</si>
  <si>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</si>
  <si>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</si>
  <si>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</si>
  <si>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</si>
  <si>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</si>
  <si>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</si>
  <si>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</si>
  <si>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</si>
  <si>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</si>
  <si>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</si>
  <si>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</si>
  <si>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</si>
  <si>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</si>
  <si>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</si>
  <si>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</si>
  <si>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</si>
  <si>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</si>
  <si>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</si>
  <si>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</si>
  <si>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</si>
  <si>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</si>
  <si>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</si>
  <si>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</si>
  <si>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</si>
  <si>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</si>
  <si>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</si>
  <si>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</si>
  <si>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</si>
  <si>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</si>
  <si>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</si>
  <si>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</si>
  <si>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</si>
  <si>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</si>
  <si>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</si>
  <si>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</si>
  <si>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</si>
  <si>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</si>
  <si>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</si>
  <si>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</si>
  <si>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</si>
  <si>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</si>
  <si>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</si>
  <si>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</si>
  <si>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</si>
  <si>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</si>
  <si>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</si>
  <si>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</si>
  <si>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</si>
  <si>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</si>
  <si>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</si>
  <si>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</si>
  <si>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</si>
  <si>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</si>
  <si>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</si>
  <si>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</si>
  <si>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</si>
  <si>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</si>
  <si>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</si>
  <si>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</si>
  <si>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</si>
  <si>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</si>
  <si>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</si>
  <si>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</si>
  <si>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</si>
  <si>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</si>
  <si>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</si>
  <si>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</si>
  <si>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</si>
  <si>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</si>
  <si>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</si>
  <si>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</si>
  <si>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</si>
  <si>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</si>
  <si>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</si>
  <si>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</si>
  <si>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</si>
  <si>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</si>
  <si>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</si>
  <si>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38, 48)</t>
  </si>
  <si>
    <t>50117023     všeob.mat. - kancel.tech. (V34) od 1tis do 2999,99</t>
  </si>
  <si>
    <t>--</t>
  </si>
  <si>
    <t>50117024     všeob.mat. - ostatní-vyjímky (V44) od 0,01 do 999,99</t>
  </si>
  <si>
    <t>50119     DDHM a textil</t>
  </si>
  <si>
    <t>50119077     OOPP a prádlo pro zaměstnance (sk.T14)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</si>
  <si>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</si>
  <si>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</si>
  <si>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</si>
  <si>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</si>
  <si>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</si>
  <si>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</si>
  <si>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</si>
  <si>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</si>
  <si>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</si>
  <si>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</si>
  <si>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</si>
  <si>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</si>
  <si>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</si>
  <si>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</si>
  <si>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</si>
  <si>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</si>
  <si>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</si>
  <si>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</si>
  <si>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</si>
  <si>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</si>
  <si>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</si>
  <si>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</si>
  <si>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</si>
  <si>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51808     Revize a smluvní servisy majetku</t>
  </si>
  <si>
    <t>51808007     revize, sml.servis - energetik</t>
  </si>
  <si>
    <t>51808008     revize, tech.kontroly, prev.prohl.- OSBTK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</si>
  <si>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</si>
  <si>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</si>
  <si>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</si>
  <si>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</si>
  <si>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</si>
  <si>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</si>
  <si>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</si>
  <si>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</si>
  <si>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</si>
  <si>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</si>
  <si>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</si>
  <si>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</si>
  <si>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</si>
  <si>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</si>
  <si>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</si>
  <si>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</si>
  <si>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</si>
  <si>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</si>
  <si>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</si>
  <si>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</si>
  <si>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</si>
  <si>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</si>
  <si>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</si>
  <si>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</si>
  <si>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</si>
  <si>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</si>
  <si>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</si>
  <si>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</si>
  <si>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</si>
  <si>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</si>
  <si>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</si>
  <si>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</si>
  <si>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</si>
  <si>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</si>
  <si>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</si>
  <si>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</si>
  <si>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</si>
  <si>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</si>
  <si>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</si>
  <si>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</si>
  <si>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</si>
  <si>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60229     Zdr. výkony - ZP sled.položky  OZPI</t>
  </si>
  <si>
    <t>60229202     výkony pojišť.EHS, výkony za cizinci (mimo EHS)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</si>
  <si>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</si>
  <si>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</si>
  <si>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</si>
  <si>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</si>
  <si>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</si>
  <si>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</si>
  <si>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</si>
  <si>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</si>
  <si>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</si>
  <si>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</si>
  <si>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</si>
  <si>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</si>
  <si>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</si>
  <si>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</si>
  <si>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</si>
  <si>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</si>
  <si>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</si>
  <si>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</si>
  <si>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</si>
  <si>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</si>
  <si>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</si>
  <si>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</si>
  <si>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</si>
  <si>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</si>
  <si>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</si>
  <si>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</si>
  <si>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</si>
  <si>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</si>
  <si>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</si>
  <si>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</si>
  <si>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</si>
  <si>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</si>
  <si>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</si>
  <si>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</si>
  <si>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</si>
  <si>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</si>
  <si>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</si>
  <si>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</si>
  <si>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</si>
  <si>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</si>
  <si>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</si>
  <si>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</si>
  <si>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</si>
  <si>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</si>
  <si>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</si>
  <si>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ADRENALIN LECIVA</t>
  </si>
  <si>
    <t>INJ 5X1ML/1MG</t>
  </si>
  <si>
    <t>AJATIN PROFAR.TINKT.+MECH.ROZP.</t>
  </si>
  <si>
    <t>TCT 1X25ML+ROZPR.</t>
  </si>
  <si>
    <t>ALGIFEN NEO</t>
  </si>
  <si>
    <t>POR GTT SOL 1X50ML</t>
  </si>
  <si>
    <t>Calcium 500 forte eff 20 tbl Generica</t>
  </si>
  <si>
    <t>CALCIUM 500 MG PHARMAVIT</t>
  </si>
  <si>
    <t>POR TBL EFF 20X500MG</t>
  </si>
  <si>
    <t>DZ TRIXO LIND 100 ml</t>
  </si>
  <si>
    <t>ECOLAV Výplach očí 100ml</t>
  </si>
  <si>
    <t>100 ml</t>
  </si>
  <si>
    <t>ENDIARON</t>
  </si>
  <si>
    <t>250MG TBL FLM 20</t>
  </si>
  <si>
    <t>FYZIOLOGICKÝ ROZTOK VIAFLO</t>
  </si>
  <si>
    <t>INF SOL 20X500ML</t>
  </si>
  <si>
    <t>INF SOL 10X1000ML</t>
  </si>
  <si>
    <t>INF SOL 50X100ML</t>
  </si>
  <si>
    <t>GUTRON 2.5MG</t>
  </si>
  <si>
    <t>TBL 50X2.5MG</t>
  </si>
  <si>
    <t>P</t>
  </si>
  <si>
    <t>HIRUDOID</t>
  </si>
  <si>
    <t>DRM CRM 1X40GM</t>
  </si>
  <si>
    <t>IBALGIN 400</t>
  </si>
  <si>
    <t>400MG TBL FLM 24</t>
  </si>
  <si>
    <t>IBALGIN DUO EFFECT</t>
  </si>
  <si>
    <t>DRM CRM 1X100GM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</si>
  <si>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</si>
  <si>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</si>
  <si>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</si>
  <si>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</si>
  <si>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</si>
  <si>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</si>
  <si>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</si>
  <si>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BENZINUM 900ml/ 600g</t>
  </si>
  <si>
    <t>KL Ethanolum 70% 140,0 g v sirokohrdle lahvi</t>
  </si>
  <si>
    <t>KL VASELINUM ALBUM, 100G</t>
  </si>
  <si>
    <t>MAALOX</t>
  </si>
  <si>
    <t>CTB 40</t>
  </si>
  <si>
    <t>MAGNESIUM SULFURICUM BBP 10%</t>
  </si>
  <si>
    <t>INJ 5X10ML 10%</t>
  </si>
  <si>
    <t>MAGNOSOLV</t>
  </si>
  <si>
    <t>365MG POR GRA SOL SCC 30</t>
  </si>
  <si>
    <t>OPHTHALMO-SEPTONEX</t>
  </si>
  <si>
    <t>OPH GTT SOL 1X10ML PLAST</t>
  </si>
  <si>
    <t>PARALEN 500</t>
  </si>
  <si>
    <t>POR TBL NOB 24X500MG</t>
  </si>
  <si>
    <t>PARALEN PLUS</t>
  </si>
  <si>
    <t>TBL OBD 24</t>
  </si>
  <si>
    <t>PARALEN PLUS tbl.flm.24</t>
  </si>
  <si>
    <t>325MG/30MG/15MG TBL FLM 24</t>
  </si>
  <si>
    <t>TARDYFERON-FOL</t>
  </si>
  <si>
    <t>POR TBL RET 30</t>
  </si>
  <si>
    <t>VENTOLIN INHALER N</t>
  </si>
  <si>
    <t>100MCG/DÁV INH SUS PSS 200DÁV</t>
  </si>
  <si>
    <t>3590 - TO: výroba</t>
  </si>
  <si>
    <t>C05BA01 - ORGANO-HEPARINOID</t>
  </si>
  <si>
    <t>R03AC02 - SALBUTAMOL</t>
  </si>
  <si>
    <t>C05BA01</t>
  </si>
  <si>
    <t>100308</t>
  </si>
  <si>
    <t>300MG/100G CRM 40G</t>
  </si>
  <si>
    <t>R03AC02</t>
  </si>
  <si>
    <t>31934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</si>
  <si>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</si>
  <si>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</si>
  <si>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</si>
  <si>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</si>
  <si>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</si>
  <si>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</si>
  <si>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</si>
  <si>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</si>
  <si>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</si>
  <si>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</si>
  <si>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</si>
  <si>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</si>
  <si>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Hamplová Monika</t>
  </si>
  <si>
    <t>Holusková Iva</t>
  </si>
  <si>
    <t>Smital Jan</t>
  </si>
  <si>
    <t>Sulovská Ivana</t>
  </si>
  <si>
    <t>ALOPURINOL</t>
  </si>
  <si>
    <t>127263</t>
  </si>
  <si>
    <t>ALOPURINOL SANDOZ</t>
  </si>
  <si>
    <t>100MG TBL NOB 100</t>
  </si>
  <si>
    <t>BETAMETHASON A ANTIBIOTIKA</t>
  </si>
  <si>
    <t>83973</t>
  </si>
  <si>
    <t>FUCICORT</t>
  </si>
  <si>
    <t>20MG/G+1MG/1G CRM 15G</t>
  </si>
  <si>
    <t>225275</t>
  </si>
  <si>
    <t>20MG/G+1MG/1G CRM 20G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</si>
  <si>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</si>
  <si>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</si>
  <si>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</si>
  <si>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</si>
  <si>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</si>
  <si>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</si>
  <si>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</si>
  <si>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</si>
  <si>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DESLORATADIN</t>
  </si>
  <si>
    <t>178675</t>
  </si>
  <si>
    <t>JOVESTO</t>
  </si>
  <si>
    <t>5MG TBL FLM 90 I</t>
  </si>
  <si>
    <t>DIMETINDEN</t>
  </si>
  <si>
    <t>173498</t>
  </si>
  <si>
    <t>FENISTIL</t>
  </si>
  <si>
    <t>1MG/G GEL 1X50G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</si>
  <si>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</si>
  <si>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</si>
  <si>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</si>
  <si>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</si>
  <si>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</si>
  <si>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</si>
  <si>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</si>
  <si>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</si>
  <si>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</si>
  <si>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KODEIN</t>
  </si>
  <si>
    <t>56992</t>
  </si>
  <si>
    <t>CODEIN SLOVAKOFARMA</t>
  </si>
  <si>
    <t>15MG TBL NOB 10</t>
  </si>
  <si>
    <t>NIFUROXAZID</t>
  </si>
  <si>
    <t>214593</t>
  </si>
  <si>
    <t>ERCEFURYL 200 MG CPS.</t>
  </si>
  <si>
    <t>200MG CPS DUR 14</t>
  </si>
  <si>
    <t>NYSTATIN, KOMBINACE</t>
  </si>
  <si>
    <t>92490</t>
  </si>
  <si>
    <t>MACMIROR COMPLEX</t>
  </si>
  <si>
    <t>500MG/200000IU VAG CPS MOL 8</t>
  </si>
  <si>
    <t>PITOFENON A ANALGETIKA</t>
  </si>
  <si>
    <t>176954</t>
  </si>
  <si>
    <t>500MG/ML+5MG/ML POR GTT SOL 1X50ML</t>
  </si>
  <si>
    <t>107987</t>
  </si>
  <si>
    <t>ANALGIN</t>
  </si>
  <si>
    <t>INJ SOL 5X5ML</t>
  </si>
  <si>
    <t>PSEUDOEFEDRIN, KOMBINACE</t>
  </si>
  <si>
    <t>216104</t>
  </si>
  <si>
    <t>CLARINASE REPETABS</t>
  </si>
  <si>
    <t>5MG/120MG TBL PRO 14</t>
  </si>
  <si>
    <t>ROSUVASTATIN</t>
  </si>
  <si>
    <t>145574</t>
  </si>
  <si>
    <t>ROSUMOP</t>
  </si>
  <si>
    <t>20MG TBL FLM 100</t>
  </si>
  <si>
    <t>SODNÁ SŮL LEVOTHYROXINU</t>
  </si>
  <si>
    <t>69189</t>
  </si>
  <si>
    <t>EUTHYROX</t>
  </si>
  <si>
    <t>50MCG TBL NOB 100 II</t>
  </si>
  <si>
    <t>GESTODEN A ETHINYLESTRADIOL</t>
  </si>
  <si>
    <t>97557</t>
  </si>
  <si>
    <t>LINDYNETTE 20</t>
  </si>
  <si>
    <t>75MCG/20MCG TBL OBD 3X21</t>
  </si>
  <si>
    <t>LORATADIN</t>
  </si>
  <si>
    <t>14910</t>
  </si>
  <si>
    <t>FLONIDAN</t>
  </si>
  <si>
    <t>10MG TBL NOB 90</t>
  </si>
  <si>
    <t>TETRYZOLIN, KOMBINACE</t>
  </si>
  <si>
    <t>187418</t>
  </si>
  <si>
    <t>SPERSALLERG</t>
  </si>
  <si>
    <t>0,5MG/ML+0,4MG/ML OPH GTT SOL 10ML</t>
  </si>
  <si>
    <t>ATORVASTATIN</t>
  </si>
  <si>
    <t>50318</t>
  </si>
  <si>
    <t>TULIP</t>
  </si>
  <si>
    <t>20MG TBL FLM 90X1</t>
  </si>
  <si>
    <t>208615</t>
  </si>
  <si>
    <t>ATORVASTATIN KRKA</t>
  </si>
  <si>
    <t>20MG TBL FLM 90</t>
  </si>
  <si>
    <t>218466</t>
  </si>
  <si>
    <t>ATORVASTATIN SANECA</t>
  </si>
  <si>
    <t>200901</t>
  </si>
  <si>
    <t>500MG TBL FLM 14</t>
  </si>
  <si>
    <t>215099</t>
  </si>
  <si>
    <t>ZNOBACT</t>
  </si>
  <si>
    <t>250MG TBL FLM 10</t>
  </si>
  <si>
    <t>CETIRIZIN</t>
  </si>
  <si>
    <t>5496</t>
  </si>
  <si>
    <t>ZODAC</t>
  </si>
  <si>
    <t>10MG TBL FLM 60</t>
  </si>
  <si>
    <t>DESOGESTREL A ETHINYLESTRADIOL</t>
  </si>
  <si>
    <t>132565</t>
  </si>
  <si>
    <t>MARVELON</t>
  </si>
  <si>
    <t>0,15MG/0,03MG TBL NOB 3X21</t>
  </si>
  <si>
    <t>142494</t>
  </si>
  <si>
    <t>1066</t>
  </si>
  <si>
    <t>FRAMYKOIN</t>
  </si>
  <si>
    <t>250IU/G+5,2MG/G UNG 10G</t>
  </si>
  <si>
    <t>KETOPROFEN</t>
  </si>
  <si>
    <t>16287</t>
  </si>
  <si>
    <t>FASTUM</t>
  </si>
  <si>
    <t>25MG/G GEL 100G</t>
  </si>
  <si>
    <t>207940</t>
  </si>
  <si>
    <t>30MG TBL NOB 10</t>
  </si>
  <si>
    <t>KOMPLEX ŽELEZA S ISOMALTOSOU</t>
  </si>
  <si>
    <t>16595</t>
  </si>
  <si>
    <t>MALTOFER</t>
  </si>
  <si>
    <t>50MG/ML POR GTT SOL 1X30ML</t>
  </si>
  <si>
    <t>KYSELINA FUSIDOVÁ</t>
  </si>
  <si>
    <t>88746</t>
  </si>
  <si>
    <t>FUCIDIN</t>
  </si>
  <si>
    <t>20MG/G UNG 1X15G</t>
  </si>
  <si>
    <t>MELOXIKAM</t>
  </si>
  <si>
    <t>112561</t>
  </si>
  <si>
    <t>RECOXA</t>
  </si>
  <si>
    <t>15MG TBL NOB 30</t>
  </si>
  <si>
    <t>MUPIROCIN</t>
  </si>
  <si>
    <t>90778</t>
  </si>
  <si>
    <t>BACTROBAN</t>
  </si>
  <si>
    <t>20MG/G UNG 15G</t>
  </si>
  <si>
    <t>NIMESULID</t>
  </si>
  <si>
    <t>12892</t>
  </si>
  <si>
    <t>AULIN</t>
  </si>
  <si>
    <t>100MG TBL NOB 30</t>
  </si>
  <si>
    <t>OMEPRAZOL</t>
  </si>
  <si>
    <t>122114</t>
  </si>
  <si>
    <t>APO-OME 20</t>
  </si>
  <si>
    <t>20MG CPS ETD 100</t>
  </si>
  <si>
    <t>88708</t>
  </si>
  <si>
    <t>ALGIFEN</t>
  </si>
  <si>
    <t>500MG/5,25MG/0,1MG TBL NOB 20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</si>
  <si>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</si>
  <si>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</si>
  <si>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</si>
  <si>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</si>
  <si>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</si>
  <si>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</si>
  <si>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</si>
  <si>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</si>
  <si>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TRIAMCINOLON A ANTISEPTIKA</t>
  </si>
  <si>
    <t>4178</t>
  </si>
  <si>
    <t>TRIAMCINOLON E LÉČIVA</t>
  </si>
  <si>
    <t>1MG/G+10MG/G UNG 1X20G</t>
  </si>
  <si>
    <t>VÁPNÍK, KOMBINACE S VITAMINEM D A/NEBO JINÝMI LÉČIVY</t>
  </si>
  <si>
    <t>189079</t>
  </si>
  <si>
    <t>CALCICHEW D3 LEMON</t>
  </si>
  <si>
    <t>500MG/400IU TBL MND 60</t>
  </si>
  <si>
    <t>AMOXICILIN A  INHIBITOR BETA-LAKTAMASY</t>
  </si>
  <si>
    <t>203097</t>
  </si>
  <si>
    <t>AMOKSIKLAV 1 G</t>
  </si>
  <si>
    <t>875MG/125MG TBL FLM 21</t>
  </si>
  <si>
    <t>ACIKLOVIR</t>
  </si>
  <si>
    <t>208357</t>
  </si>
  <si>
    <t>ZOVIRAX</t>
  </si>
  <si>
    <t>50MG/G CRM 1X2G</t>
  </si>
  <si>
    <t>ALPRAZOLAM</t>
  </si>
  <si>
    <t>229247</t>
  </si>
  <si>
    <t>ALPRAZOLAM AUROVITAS</t>
  </si>
  <si>
    <t>1MG TBL NOB 30</t>
  </si>
  <si>
    <t>AZITHROMYCIN</t>
  </si>
  <si>
    <t>45010</t>
  </si>
  <si>
    <t>AZITROMYCIN SANDOZ</t>
  </si>
  <si>
    <t>500MG TBL FLM 3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</si>
  <si>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</si>
  <si>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</si>
  <si>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</si>
  <si>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</si>
  <si>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</si>
  <si>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</si>
  <si>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</si>
  <si>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</si>
  <si>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66030</t>
  </si>
  <si>
    <t>10MG TBL FLM 30</t>
  </si>
  <si>
    <t>DEXAMETHASON</t>
  </si>
  <si>
    <t>84700</t>
  </si>
  <si>
    <t>OTOBACID N</t>
  </si>
  <si>
    <t>0,2MG/G+5MG/G+479,8MG/G AUR GTT SOL 1X5ML</t>
  </si>
  <si>
    <t>46707</t>
  </si>
  <si>
    <t>LOGEST</t>
  </si>
  <si>
    <t>0,075MG/0,02MG TBL OBD 3X21</t>
  </si>
  <si>
    <t>KLARITHROMYCIN</t>
  </si>
  <si>
    <t>216196</t>
  </si>
  <si>
    <t>KLACID</t>
  </si>
  <si>
    <t>250MG TBL FLM 14</t>
  </si>
  <si>
    <t>LEVOCETIRIZIN</t>
  </si>
  <si>
    <t>124343</t>
  </si>
  <si>
    <t>CEZERA</t>
  </si>
  <si>
    <t>5MG TBL FLM 30 I</t>
  </si>
  <si>
    <t>124346</t>
  </si>
  <si>
    <t>12895</t>
  </si>
  <si>
    <t>100MG POR GRA SUS 30 I</t>
  </si>
  <si>
    <t>NITROFURANTOIN</t>
  </si>
  <si>
    <t>207280</t>
  </si>
  <si>
    <t>FUROLIN</t>
  </si>
  <si>
    <t>25365</t>
  </si>
  <si>
    <t>HELICID 20 ZENTIVA</t>
  </si>
  <si>
    <t>20MG CPS ETD 28 I</t>
  </si>
  <si>
    <t>PANTOPRAZOL</t>
  </si>
  <si>
    <t>214463</t>
  </si>
  <si>
    <t>CONTROLOC</t>
  </si>
  <si>
    <t>20MG TBL ENT 90 II</t>
  </si>
  <si>
    <t>SULFAMETHOXAZOL A TRIMETHOPRIM</t>
  </si>
  <si>
    <t>6264</t>
  </si>
  <si>
    <t>SUMETROLIM</t>
  </si>
  <si>
    <t>400MG/80MG TBL NOB 20</t>
  </si>
  <si>
    <t>TRIMETHOPRIM</t>
  </si>
  <si>
    <t>89816</t>
  </si>
  <si>
    <t>TRIPRIM</t>
  </si>
  <si>
    <t>200MG TBL NOB 20</t>
  </si>
  <si>
    <t>ZOLPIDEM</t>
  </si>
  <si>
    <t>233366</t>
  </si>
  <si>
    <t>ZOLPIDEM MYLAN</t>
  </si>
  <si>
    <t>10MG TBL FLM 50</t>
  </si>
  <si>
    <t>AMOROLFIN</t>
  </si>
  <si>
    <t>45304</t>
  </si>
  <si>
    <t>LOCERYL</t>
  </si>
  <si>
    <t>50MG/ML LAC UGC 1X2,5ML I</t>
  </si>
  <si>
    <t>185977</t>
  </si>
  <si>
    <t>50MG/ML LAC UGC 1X2,5ML II</t>
  </si>
  <si>
    <t>CHOLEKALCIFEROL</t>
  </si>
  <si>
    <t>12023</t>
  </si>
  <si>
    <t>VIGANTOL</t>
  </si>
  <si>
    <t>0,5MG/ML POR GTT SOL 1X10ML</t>
  </si>
  <si>
    <t>155938</t>
  </si>
  <si>
    <t>HERPESIN 200</t>
  </si>
  <si>
    <t>200MG TBL NOB 25</t>
  </si>
  <si>
    <t>18523</t>
  </si>
  <si>
    <t>JINÁ ANTIHISTAMINIKA PRO SYSTÉMOVOU APLIKACI</t>
  </si>
  <si>
    <t>2479</t>
  </si>
  <si>
    <t>DITHIADEN</t>
  </si>
  <si>
    <t>2MG TBL NOB 20</t>
  </si>
  <si>
    <t>KLÍŠŤOVÁ ENCEFALITIDA, INAKTIVOVANÝ CELÝ VIRUS</t>
  </si>
  <si>
    <t>215956</t>
  </si>
  <si>
    <t>FSME-IMMUN</t>
  </si>
  <si>
    <t>0,5ML INJ SUS ISP 1X0,5ML+J</t>
  </si>
  <si>
    <t>KOMBINACE RŮZNÝCH ANTIBIOTIK</t>
  </si>
  <si>
    <t>1076</t>
  </si>
  <si>
    <t>OPHTHALMO-FRAMYKOIN</t>
  </si>
  <si>
    <t>OPH UNG 5G</t>
  </si>
  <si>
    <t>PREDNISON</t>
  </si>
  <si>
    <t>2963</t>
  </si>
  <si>
    <t>PREDNISON LÉČIVA</t>
  </si>
  <si>
    <t>20MG TBL NOB 20</t>
  </si>
  <si>
    <t>HOŘČÍK (KOMBINACE RŮZNÝCH SOLÍ)</t>
  </si>
  <si>
    <t>215978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</si>
  <si>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</si>
  <si>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</si>
  <si>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</si>
  <si>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</si>
  <si>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J01DC02 - CEFUROXIM</t>
  </si>
  <si>
    <t>A02BC02 - PANTOPRAZOL</t>
  </si>
  <si>
    <t>N05BA12 - ALPRAZOLAM</t>
  </si>
  <si>
    <t>R06AX27 - DESLORATADIN</t>
  </si>
  <si>
    <t>R06AE07 - CETIRIZIN</t>
  </si>
  <si>
    <t>M01AC06 - MELOXIKAM</t>
  </si>
  <si>
    <t>M04AA01 - ALOPURINOL</t>
  </si>
  <si>
    <t>R06AX13 - LORATADIN</t>
  </si>
  <si>
    <t>J01FA10 - AZITHROMYCIN</t>
  </si>
  <si>
    <t>H03AA01 - SODNÁ SŮL LEVOTHYROXINU</t>
  </si>
  <si>
    <t>N05CF02 - ZOLPIDEM</t>
  </si>
  <si>
    <t>N07CA01 - BETAHISTIN</t>
  </si>
  <si>
    <t>H03AA01</t>
  </si>
  <si>
    <t>J01DC02</t>
  </si>
  <si>
    <t>M04AA01</t>
  </si>
  <si>
    <t>R06AX27</t>
  </si>
  <si>
    <t>R06AE07</t>
  </si>
  <si>
    <t>R06AX13</t>
  </si>
  <si>
    <t>A02BC02</t>
  </si>
  <si>
    <t>J01FA10</t>
  </si>
  <si>
    <t>N05BA12</t>
  </si>
  <si>
    <t>N05CF02</t>
  </si>
  <si>
    <t>N07CA01</t>
  </si>
  <si>
    <t>C10AA05</t>
  </si>
  <si>
    <t>M01AC06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</si>
  <si>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</si>
  <si>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</si>
  <si>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</si>
  <si>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</si>
  <si>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</si>
  <si>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</si>
  <si>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</si>
  <si>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</si>
  <si>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</si>
  <si>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</si>
  <si>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</si>
  <si>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</si>
  <si>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</si>
  <si>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</si>
  <si>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</si>
  <si>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</si>
  <si>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DH594</t>
  </si>
  <si>
    <t>Cartridge complete k tromboelastografu ROTEM</t>
  </si>
  <si>
    <t>DG379</t>
  </si>
  <si>
    <t>Doprava 21%</t>
  </si>
  <si>
    <t>DH603</t>
  </si>
  <si>
    <t>ACCURUN 2 Series 2700 6x3,5 ml</t>
  </si>
  <si>
    <t>DB479</t>
  </si>
  <si>
    <t>AHG</t>
  </si>
  <si>
    <t>DH977</t>
  </si>
  <si>
    <t>Anti-A monoklonĂˇlnĂ­ 3x10 ml</t>
  </si>
  <si>
    <t>Anti-A monoklonální 3x10 ml</t>
  </si>
  <si>
    <t>DH979</t>
  </si>
  <si>
    <t>Anti-AB monoklonĂˇlnĂ­ 3x10 ml</t>
  </si>
  <si>
    <t>Anti-AB monoklonální 3x10 ml</t>
  </si>
  <si>
    <t>DH978</t>
  </si>
  <si>
    <t>Anti-B monoklonĂˇlnĂ­ 3x10 ml</t>
  </si>
  <si>
    <t>Anti-B monoklonální 3x10 ml</t>
  </si>
  <si>
    <t>DI384</t>
  </si>
  <si>
    <t>Anti-Cw (Anti-RH8) (monoklonĂˇlnĂ­) Medion Grifols</t>
  </si>
  <si>
    <t>DH980</t>
  </si>
  <si>
    <t>Anti-D IgM monoklonální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</si>
  <si>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</si>
  <si>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</si>
  <si>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</si>
  <si>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</si>
  <si>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</si>
  <si>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</si>
  <si>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</si>
  <si>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</si>
  <si>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</si>
  <si>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</si>
  <si>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</si>
  <si>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</si>
  <si>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Anti-Kpa (polyklonální) Medion Grifols</t>
  </si>
  <si>
    <t>DB549</t>
  </si>
  <si>
    <t>anti-Le(a) CE-IM</t>
  </si>
  <si>
    <t>DB550</t>
  </si>
  <si>
    <t>anti-Le(b) CE-IM</t>
  </si>
  <si>
    <t>DH782</t>
  </si>
  <si>
    <t>Anti-Lu(b) IgG 2 ml</t>
  </si>
  <si>
    <t>DI385</t>
  </si>
  <si>
    <t>Anti-Lua (polyklonální) Medion Grifols</t>
  </si>
  <si>
    <t>DF042</t>
  </si>
  <si>
    <t>ANTI-Lua 1x12</t>
  </si>
  <si>
    <t>DI386</t>
  </si>
  <si>
    <t>Anti-Lub (polyklonální) Medion Grifols</t>
  </si>
  <si>
    <t>DF022</t>
  </si>
  <si>
    <t>ANTI-Lub 1x12</t>
  </si>
  <si>
    <t>DA609</t>
  </si>
  <si>
    <t>Anti-M (monoclonal, murine) Clone LM110/140 5 ml</t>
  </si>
  <si>
    <t>DI382</t>
  </si>
  <si>
    <t>Anti-N (LN3/MN879) Mono-type</t>
  </si>
  <si>
    <t>DI381</t>
  </si>
  <si>
    <t>Anti-S (big) Mono-type</t>
  </si>
  <si>
    <t>DI388</t>
  </si>
  <si>
    <t>Anti-S (polyklonální)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</si>
  <si>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</si>
  <si>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</si>
  <si>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</si>
  <si>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</si>
  <si>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</si>
  <si>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</si>
  <si>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</si>
  <si>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</si>
  <si>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</si>
  <si>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</si>
  <si>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</si>
  <si>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</si>
  <si>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</si>
  <si>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</si>
  <si>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</si>
  <si>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</si>
  <si>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</si>
  <si>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</si>
  <si>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</si>
  <si>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</si>
  <si>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</si>
  <si>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</si>
  <si>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</si>
  <si>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</si>
  <si>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</si>
  <si>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</si>
  <si>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</si>
  <si>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</si>
  <si>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</si>
  <si>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</si>
  <si>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</si>
  <si>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</si>
  <si>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</si>
  <si>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</si>
  <si>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</si>
  <si>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</si>
  <si>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</si>
  <si>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</si>
  <si>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</si>
  <si>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</si>
  <si>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</si>
  <si>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</si>
  <si>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</si>
  <si>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</si>
  <si>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</si>
  <si>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</si>
  <si>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</si>
  <si>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</si>
  <si>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</si>
  <si>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</si>
  <si>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</si>
  <si>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</si>
  <si>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</si>
  <si>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</si>
  <si>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</si>
  <si>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</si>
  <si>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</si>
  <si>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</si>
  <si>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</si>
  <si>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</si>
  <si>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</si>
  <si>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</si>
  <si>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</si>
  <si>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</si>
  <si>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</si>
  <si>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</si>
  <si>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DD900</t>
  </si>
  <si>
    <t>Diagn.anti-c mon. 5 ml</t>
  </si>
  <si>
    <t>DB539</t>
  </si>
  <si>
    <t>Diagn.anti-C mon. 5 ml</t>
  </si>
  <si>
    <t>DB548</t>
  </si>
  <si>
    <t>DIAGN.ANTI-D IgM MON. 10x10ML</t>
  </si>
  <si>
    <t>DB546</t>
  </si>
  <si>
    <t>DIAGN.ANTI-D IGM+IGG 10MLx10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</si>
  <si>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</si>
  <si>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</si>
  <si>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</si>
  <si>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</si>
  <si>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</si>
  <si>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</si>
  <si>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</si>
  <si>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</si>
  <si>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DD839</t>
  </si>
  <si>
    <t>Diagn.anti-Kpa pol.3ml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</si>
  <si>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</si>
  <si>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</si>
  <si>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</si>
  <si>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</si>
  <si>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</si>
  <si>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</si>
  <si>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</si>
  <si>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</si>
  <si>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</si>
  <si>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</si>
  <si>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</si>
  <si>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Diagnostické sérum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</si>
  <si>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</si>
  <si>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</si>
  <si>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</si>
  <si>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</si>
  <si>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</si>
  <si>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</si>
  <si>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</si>
  <si>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</si>
  <si>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</si>
  <si>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</si>
  <si>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</si>
  <si>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</si>
  <si>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</si>
  <si>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</si>
  <si>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</si>
  <si>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</si>
  <si>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DC791</t>
  </si>
  <si>
    <t>CheckcellWeak 10 ml</t>
  </si>
  <si>
    <t>DH885</t>
  </si>
  <si>
    <t>ID papain â€“lyofilizovanĂ˝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</si>
  <si>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</si>
  <si>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</si>
  <si>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</si>
  <si>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</si>
  <si>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</si>
  <si>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</si>
  <si>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</si>
  <si>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</si>
  <si>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</si>
  <si>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</si>
  <si>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</si>
  <si>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</si>
  <si>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</si>
  <si>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</si>
  <si>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</si>
  <si>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</si>
  <si>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</si>
  <si>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</si>
  <si>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</si>
  <si>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</si>
  <si>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</si>
  <si>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</si>
  <si>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</si>
  <si>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</si>
  <si>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</si>
  <si>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</si>
  <si>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</si>
  <si>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</si>
  <si>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</si>
  <si>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</si>
  <si>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</si>
  <si>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</si>
  <si>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</si>
  <si>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</si>
  <si>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</si>
  <si>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</si>
  <si>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</si>
  <si>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</si>
  <si>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</si>
  <si>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</si>
  <si>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</si>
  <si>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</si>
  <si>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</si>
  <si>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DF032</t>
  </si>
  <si>
    <t>ID-Diluent 2 IH-1000</t>
  </si>
  <si>
    <t>DB492</t>
  </si>
  <si>
    <t>IDENTISERA DIANA</t>
  </si>
  <si>
    <t>DB493</t>
  </si>
  <si>
    <t>IDENTISERA DIANA P</t>
  </si>
  <si>
    <t>DB016</t>
  </si>
  <si>
    <t>ID-internĂ­ kontrola kvality</t>
  </si>
  <si>
    <t>ID-interní kontrola kvality</t>
  </si>
  <si>
    <t>DH315</t>
  </si>
  <si>
    <t>ID-karta DiaClon ABD Confirmation krĂˇtkĂ˝ profil 60x12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</si>
  <si>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</si>
  <si>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</si>
  <si>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</si>
  <si>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</si>
  <si>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</si>
  <si>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</si>
  <si>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</si>
  <si>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</si>
  <si>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</si>
  <si>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DC433</t>
  </si>
  <si>
    <t>IH-QC1</t>
  </si>
  <si>
    <t>DC311</t>
  </si>
  <si>
    <t>IH-QC2</t>
  </si>
  <si>
    <t>DI446</t>
  </si>
  <si>
    <t>IH-QC3</t>
  </si>
  <si>
    <t>DC268</t>
  </si>
  <si>
    <t>IH-QC4</t>
  </si>
  <si>
    <t>DC202</t>
  </si>
  <si>
    <t>IH-QC5</t>
  </si>
  <si>
    <t>DC080</t>
  </si>
  <si>
    <t>IH-QC6</t>
  </si>
  <si>
    <t>DD737</t>
  </si>
  <si>
    <t>ImmuClone  Anti-S, IgM, 5 ml</t>
  </si>
  <si>
    <t>DD768</t>
  </si>
  <si>
    <t>ImmuClone  Anti-s, IgM, 5 ml</t>
  </si>
  <si>
    <t>DF441</t>
  </si>
  <si>
    <t>ImmuClone Anti-K (Kell), IgM</t>
  </si>
  <si>
    <t>DF026</t>
  </si>
  <si>
    <t>ImmuClone Anti-M, IgM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</si>
  <si>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</si>
  <si>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</si>
  <si>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</si>
  <si>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</si>
  <si>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</si>
  <si>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</si>
  <si>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</si>
  <si>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</si>
  <si>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</si>
  <si>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</si>
  <si>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</si>
  <si>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</si>
  <si>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</si>
  <si>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</si>
  <si>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</si>
  <si>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</si>
  <si>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</si>
  <si>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</si>
  <si>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</si>
  <si>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</si>
  <si>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</si>
  <si>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</si>
  <si>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</si>
  <si>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</si>
  <si>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Negativní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</si>
  <si>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</si>
  <si>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</si>
  <si>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</si>
  <si>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</si>
  <si>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</si>
  <si>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</si>
  <si>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</si>
  <si>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</si>
  <si>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</si>
  <si>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</si>
  <si>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</si>
  <si>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</si>
  <si>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</si>
  <si>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</si>
  <si>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Promývací roztok A ředěný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</si>
  <si>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</si>
  <si>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</si>
  <si>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</si>
  <si>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</si>
  <si>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</si>
  <si>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</si>
  <si>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</si>
  <si>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</si>
  <si>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</si>
  <si>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</si>
  <si>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</si>
  <si>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</si>
  <si>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</si>
  <si>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</si>
  <si>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</si>
  <si>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</si>
  <si>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</si>
  <si>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</si>
  <si>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</si>
  <si>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</si>
  <si>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</si>
  <si>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</si>
  <si>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</si>
  <si>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ZC716</t>
  </si>
  <si>
    <t>Ĺ piÄŤka ĹľlutĂˇ pipetovacĂ­ dlouhĂˇ manĹľeta bal. Ăˇ 1000 ks 1123</t>
  </si>
  <si>
    <t>ZB628</t>
  </si>
  <si>
    <t>Ĺ piÄŤka pipetovacĂ­ bĂ­lĂˇ nester. 10-200ul bal. Ăˇ 1000 ks 1121</t>
  </si>
  <si>
    <t>ZB426</t>
  </si>
  <si>
    <t>Mikrozkumavka eppendorf 1,5 ml bal. Ăˇ 500 ks BSA 0220</t>
  </si>
  <si>
    <t>Špička pipetovací bílá nester. 10-200ul bal. á 1000 ks 1121</t>
  </si>
  <si>
    <t>Špička žlutá pipetovací dlouhá manžeta bal. á 1000 ks 1123</t>
  </si>
  <si>
    <t>ZP900</t>
  </si>
  <si>
    <t>Válec odměrný vysoký sklo, A modrá graduace objem 25 ml VTRB632432110923</t>
  </si>
  <si>
    <t>50115050</t>
  </si>
  <si>
    <t>obvazový materiál (Z502)</t>
  </si>
  <si>
    <t>ZB404</t>
  </si>
  <si>
    <t>Náplast cosmos 8 cm x 1 m 5403353</t>
  </si>
  <si>
    <t>ZL996</t>
  </si>
  <si>
    <t>Obinadlo hyrofilnĂ­ sterilnĂ­  8 cm x 5 m  004310182</t>
  </si>
  <si>
    <t>ZL789</t>
  </si>
  <si>
    <t>Obvaz sterilní hotový č. 2 A4091360</t>
  </si>
  <si>
    <t>ZL790</t>
  </si>
  <si>
    <t>Obvaz sterilní hotový č. 3 A4101144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</si>
  <si>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</si>
  <si>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</si>
  <si>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</si>
  <si>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</si>
  <si>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</si>
  <si>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ZM405</t>
  </si>
  <si>
    <t>Kontejner ze styrofoamu na pĹ™epravu zkumavek kompletnĂ­ bal. Ăˇ 6 ks 95.1123</t>
  </si>
  <si>
    <t>ZB117</t>
  </si>
  <si>
    <t>Lanceta haemolance modrá plus low flow bal. á 100 ks DIS7371</t>
  </si>
  <si>
    <t>ZA855</t>
  </si>
  <si>
    <t>Pipeta pasteurova P 223 6,5 ml 204523</t>
  </si>
  <si>
    <t>ZF091</t>
  </si>
  <si>
    <t>ZĂˇtka k plastovĂ˝m zkumavkĂˇm FLME21301</t>
  </si>
  <si>
    <t>Zátka k plastovým zkumavkám FLME21301</t>
  </si>
  <si>
    <t>ZE091</t>
  </si>
  <si>
    <t>Zátka k plastovým zkumavkám FLME21341</t>
  </si>
  <si>
    <t>ZB845</t>
  </si>
  <si>
    <t>Zkumavka 5,0 ml PP 12 x 86 mm bal. Ăˇ 4000 ks 1032</t>
  </si>
  <si>
    <t>ZG515</t>
  </si>
  <si>
    <t>Zkumavka moÄŤovĂˇ vacuette 10,5 ml bal. Ăˇ 50 ks 455007</t>
  </si>
  <si>
    <t>50115067</t>
  </si>
  <si>
    <t>ZPr - rukavice (Z532)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</si>
  <si>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</si>
  <si>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</si>
  <si>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</si>
  <si>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</si>
  <si>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ZP950</t>
  </si>
  <si>
    <t>Rukavice vyĹˇetĹ™ovacĂ­ nitril basic bez pudru modrĂ© XS bal. Ăˇ 200 ks 44749</t>
  </si>
  <si>
    <t>ZP948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</si>
  <si>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</si>
  <si>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</si>
  <si>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</si>
  <si>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vyĹˇetĹ™ovacĂ­ nitril basic bez pudru modrĂ© L bal. Ăˇ 200 ks 44752</t>
  </si>
  <si>
    <t>DC716</t>
  </si>
  <si>
    <t>ANAEROCULT A MINI GASGENE RATO</t>
  </si>
  <si>
    <t>DC905</t>
  </si>
  <si>
    <t>ANAEROTEST FUER DIE MIKRO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</si>
  <si>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</si>
  <si>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</si>
  <si>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</si>
  <si>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</si>
  <si>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</si>
  <si>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</si>
  <si>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</si>
  <si>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</si>
  <si>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DB381</t>
  </si>
  <si>
    <t>Control Plasma N</t>
  </si>
  <si>
    <t>DE868</t>
  </si>
  <si>
    <t>EIGHTCHECK-3WP (N) 12x1,5 ml</t>
  </si>
  <si>
    <t>DD495</t>
  </si>
  <si>
    <t>GAMMA EGA</t>
  </si>
  <si>
    <t>DE273</t>
  </si>
  <si>
    <t>Gamma-Clone Anti-Le(b) IgM (klon GAMA-704) 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</si>
  <si>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</si>
  <si>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</si>
  <si>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</si>
  <si>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</si>
  <si>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</si>
  <si>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</si>
  <si>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</si>
  <si>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</si>
  <si>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</si>
  <si>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</si>
  <si>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</si>
  <si>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</si>
  <si>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</si>
  <si>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</si>
  <si>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</si>
  <si>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</si>
  <si>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</si>
  <si>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</si>
  <si>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</si>
  <si>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</si>
  <si>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</si>
  <si>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</si>
  <si>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Thioglykolátový bujon(10ML)</t>
  </si>
  <si>
    <t>DF844</t>
  </si>
  <si>
    <t>Trypton  sĂłjovĂ˝ agar</t>
  </si>
  <si>
    <t>Trypton  sójový agar</t>
  </si>
  <si>
    <t>DD409</t>
  </si>
  <si>
    <t>TRYPTON-SOJOVĂť BUJON</t>
  </si>
  <si>
    <t>TRYPTON-SOJOVÝ BUJON</t>
  </si>
  <si>
    <t>ZB605</t>
  </si>
  <si>
    <t>Ĺ piÄŤka modrĂˇ krĂˇtkĂˇ manĹľeta 1108</t>
  </si>
  <si>
    <t>ZA887</t>
  </si>
  <si>
    <t>Zkumavka Greiner vacuette 5 ml K2EDTA, bal.á 100 ks,456205</t>
  </si>
  <si>
    <t>Zkumavka Greiner vacuette 5 ml K2EDTA, bal.Ăˇ 100 ks,456205</t>
  </si>
  <si>
    <t>ZB640</t>
  </si>
  <si>
    <t>Zkumavka Kep ARC reaction vessels 8 x 500 á 4000 ks 7C1503</t>
  </si>
  <si>
    <t>Zkumavka Kep ARC reaction vessels 8 x 500 Ăˇ 4000 ks 7C1503</t>
  </si>
  <si>
    <t>ZC979</t>
  </si>
  <si>
    <t>Zkumavka Kep ARC sample cups 4 x 250 á 1000 ks 7C1401</t>
  </si>
  <si>
    <t>ZB366</t>
  </si>
  <si>
    <t>Zkumavka PS 10 ml nesterilní á 2000 ks 400912</t>
  </si>
  <si>
    <t>ZB500</t>
  </si>
  <si>
    <t>Zkumavka vacutainer BD 3 ml Est 75 x 13 H bal . á 100 ks čirá 362725</t>
  </si>
  <si>
    <t>Zkumavka vacutainer BD 3 ml Est 75 x 13 H bal . Ăˇ 100 ks ÄŤirĂˇ 362725</t>
  </si>
  <si>
    <t>ZA321</t>
  </si>
  <si>
    <t>Kompresa gáza 7,5 cm x 7,5 cm/100 ks nesterilní 06002</t>
  </si>
  <si>
    <t>ZC854</t>
  </si>
  <si>
    <t>Kompresa NT 7,5 x 7,5 cm/2 ks sterilnĂ­ 26510</t>
  </si>
  <si>
    <t>ZJ687</t>
  </si>
  <si>
    <t>Krytí hemostatické gelitaspon tampon   80 x 30 mm bal. á 5 ks GS -210</t>
  </si>
  <si>
    <t>ZK404</t>
  </si>
  <si>
    <t>Krytí prontosan roztok 350 ml 400416</t>
  </si>
  <si>
    <t>ZA443</t>
  </si>
  <si>
    <t>Ĺ Ăˇtek trojcĂ­pĂ˝ NT 136 x 96 x 96 cm 20002</t>
  </si>
  <si>
    <t>NĂˇplast cosmos 8 cm x 1 m 5403353</t>
  </si>
  <si>
    <t>ZA450</t>
  </si>
  <si>
    <t>NĂˇplast omniplast 1,25 cm x 9,1 m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</si>
  <si>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</si>
  <si>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</si>
  <si>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</si>
  <si>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</si>
  <si>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</si>
  <si>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</si>
  <si>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ZI558</t>
  </si>
  <si>
    <t>Náplast curapor   7 x   5 cm 32912  (22120,  náhrada za cosmopor )</t>
  </si>
  <si>
    <t>Náplast omniplast 1,25 cm x 9,1 m 9004520</t>
  </si>
  <si>
    <t>Náplast omniplast 10,0 cm x 10,0 m 9004472 (900535)</t>
  </si>
  <si>
    <t>Náplast transpore bílá 1,25 cm x 9,14 m bal. á 24 ks 1534-0</t>
  </si>
  <si>
    <t>Náplast transpore bílá 2,50 cm x 9,14 m bal. á 12 ks 1534-1</t>
  </si>
  <si>
    <t>ZN475</t>
  </si>
  <si>
    <t>Obinadlo elastickĂ© universal   8 cm x 5 m 1323100312</t>
  </si>
  <si>
    <t>Obinadlo elastické universal   8 cm x 5 m 1323100312</t>
  </si>
  <si>
    <t>ZA339</t>
  </si>
  <si>
    <t>Obinadlo hydrofilní   8 cm x   5 m 13006</t>
  </si>
  <si>
    <t>Obinadlo hyrofilní sterilní  8 cm x 5 m  004310182</t>
  </si>
  <si>
    <t>ZA314</t>
  </si>
  <si>
    <t>Obinadlo idealast-haft 8 cm x   4 m 9311113</t>
  </si>
  <si>
    <t>ZL999</t>
  </si>
  <si>
    <t>Rychloobvaz 8 x 4 cm 001445510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</si>
  <si>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</si>
  <si>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</si>
  <si>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</si>
  <si>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ZA589</t>
  </si>
  <si>
    <t>Tampon sterilnĂ­ stĂˇÄŤenĂ˝ 30 x 30 cm / 5 ks karton Ăˇ 1500 ks 28007</t>
  </si>
  <si>
    <t>Tampon sterilní stáčený 30 x 30 cm / 5 ks karton á 1500 ks 28007</t>
  </si>
  <si>
    <t>ZB354</t>
  </si>
  <si>
    <t>ÄŚtyĹ™vak CPD-SAGM Plasmabag 350 811-8442</t>
  </si>
  <si>
    <t>ZB771</t>
  </si>
  <si>
    <t>DrĹľĂˇk jehly zĂˇkladnĂ­ 450201</t>
  </si>
  <si>
    <t>Držák jehly základní 450201</t>
  </si>
  <si>
    <t>ZQ930</t>
  </si>
  <si>
    <t>KliÄŤka inokulaÄŤnĂ­ 1Âµl 198 x 198 mm bĂ­lĂˇ PS sterilnĂ­ bal. Ăˇ 10 kusĹŻ box Ăˇ 500 ks 86.1567.010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</si>
  <si>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</si>
  <si>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</si>
  <si>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</si>
  <si>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ZO171</t>
  </si>
  <si>
    <t>Manžeta TK k tonometru Omron CC šedá dospělá obvod paže 22 cm - 42 cm k tonometru Omron Comfort HEM7000-E,7221,7223,7080,780(koncovky součástí) 101 00015</t>
  </si>
  <si>
    <t>ZF192</t>
  </si>
  <si>
    <t>NĂˇdoba na kontaminovanĂ˝ odpad 4 l 15-0004</t>
  </si>
  <si>
    <t>Nádoba na kontaminovaný odpad 4 l 15-0004</t>
  </si>
  <si>
    <t>ZF577</t>
  </si>
  <si>
    <t>PropichovaÄŤ segmentu (schlauch segment Ă¶ffner) 95.1000</t>
  </si>
  <si>
    <t>ZF599</t>
  </si>
  <si>
    <t>Replacement Caps 4D1901</t>
  </si>
  <si>
    <t>ZC742</t>
  </si>
  <si>
    <t>Septum ARC 4D1803</t>
  </si>
  <si>
    <t>ZR396</t>
  </si>
  <si>
    <t>StĹ™Ă­kaÄŤka injekÄŤnĂ­ 2-dĂ­lnĂˇ 5 ml L DISCARDIT LE 309050</t>
  </si>
  <si>
    <t>ZE316</t>
  </si>
  <si>
    <t>Stojan na zkumavky pro 50 zkumavek pr. 17 mm 2393</t>
  </si>
  <si>
    <t>ZA790</t>
  </si>
  <si>
    <t>Stříkačka injekční 2-dílná 5 ml L Inject Solo4606051V</t>
  </si>
  <si>
    <t>ZJ187</t>
  </si>
  <si>
    <t>Zkumavka 2 ml K3 edta fialová 454087</t>
  </si>
  <si>
    <t>ZB756</t>
  </si>
  <si>
    <t>Zkumavka 3 ml K3 edta fialová 454086</t>
  </si>
  <si>
    <t>Zkumavka 3 ml K3 edta fialovĂˇ 454086</t>
  </si>
  <si>
    <t>ZB967</t>
  </si>
  <si>
    <t>Zkumavka 3 ml PP 13 x 75 mm 1058</t>
  </si>
  <si>
    <t>ZB757</t>
  </si>
  <si>
    <t>Zkumavka 6 ml K3 edta fialová 456036</t>
  </si>
  <si>
    <t>Zkumavka 6 ml K3 edta fialovĂˇ 456036</t>
  </si>
  <si>
    <t>ZB758</t>
  </si>
  <si>
    <t>Zkumavka 9 ml K3 edta NR 455036</t>
  </si>
  <si>
    <t>ZB777</t>
  </si>
  <si>
    <t>Zkumavka ÄŤervenĂˇ 3,5 ml gel 454071</t>
  </si>
  <si>
    <t>Zkumavka červená 3,5 ml gel 454071</t>
  </si>
  <si>
    <t>ZB761</t>
  </si>
  <si>
    <t>Zkumavka červená 4 ml 454092</t>
  </si>
  <si>
    <t>ZB762</t>
  </si>
  <si>
    <t>Zkumavka červená 6 ml 456092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</si>
  <si>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</si>
  <si>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</si>
  <si>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</si>
  <si>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</si>
  <si>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</si>
  <si>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</si>
  <si>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</si>
  <si>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ZH547</t>
  </si>
  <si>
    <t>Zkumavka PP se ĹˇroubovacĂ­m uzĂˇvÄ›rem 7 ml 82 mm x 13 mm bal. Ăˇ 1000 ks 60.550.100</t>
  </si>
  <si>
    <t>Zkumavka PP se šroubovacím uzávěrem 7 ml 82 mm x 13 mm bal. á 1000 ks 60.550.100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</si>
  <si>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</si>
  <si>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</si>
  <si>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</si>
  <si>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</si>
  <si>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</si>
  <si>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</si>
  <si>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</si>
  <si>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Zkumavka S-MonovetteÂ® 4,9 ml K3 EDTA 04.1931</t>
  </si>
  <si>
    <t>ZB764</t>
  </si>
  <si>
    <t>Zkumavka zelená 4 ml 454051</t>
  </si>
  <si>
    <t>50115063</t>
  </si>
  <si>
    <t>ZPr - vaky, sety (Z528)</t>
  </si>
  <si>
    <t>ZE407</t>
  </si>
  <si>
    <t>Filtr na destiÄŤky BC PALL-AutoStop ATSBC1EPSB</t>
  </si>
  <si>
    <t>Filtr na destičky BC PALL-AutoStop ATSBC1EPSB</t>
  </si>
  <si>
    <t>ZG182</t>
  </si>
  <si>
    <t>Filtr na erytrocyty BPF4ARBL</t>
  </si>
  <si>
    <t>ZD085</t>
  </si>
  <si>
    <t>Jehla needle syslock 16G sterilnĂ­ 862-1613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</si>
  <si>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</si>
  <si>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</si>
  <si>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</si>
  <si>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</si>
  <si>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</si>
  <si>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Roztok ACDA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</si>
  <si>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</si>
  <si>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</si>
  <si>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</si>
  <si>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</si>
  <si>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Roztok aditivní pro skladování trombocytů PASIII M á 20 ks SSP2150U-1OL + 500 ml</t>
  </si>
  <si>
    <t>Roztok aditivní pro skladování trombocytů SSP+ 250 ml bal. á 30 ks SSP2025U-VZ</t>
  </si>
  <si>
    <t>ZB137</t>
  </si>
  <si>
    <t>Roztok antikoagulaÄŤnĂ­ CPD50, 150 ml bal. Ăˇ 40 ks 0415C-00</t>
  </si>
  <si>
    <t>ZB202</t>
  </si>
  <si>
    <t>Roztok antikoagulaÄŤnĂ­ natrium citricum 4% 250 ml 0420C-00</t>
  </si>
  <si>
    <t>ZL460</t>
  </si>
  <si>
    <t>Roztok antikoagulaÄŤnĂ­ natrium citricum 4% 250 ml 400945</t>
  </si>
  <si>
    <t>Roztok antikoagulační CPD50, 150 ml bal. á 40 ks 0415C-00</t>
  </si>
  <si>
    <t>Roztok antikoagulační natrium citricum 4% 250 ml 0420C-00</t>
  </si>
  <si>
    <t>Roztok antikoagulační natrium citricum 4% 250 ml 400945</t>
  </si>
  <si>
    <t>ZE501</t>
  </si>
  <si>
    <t>Roztok fyziologickĂ˝ 500 ml Ăˇ 20 ks 4CCB1323E</t>
  </si>
  <si>
    <t>Roztok fyziologický 500 ml á 20 ks 4CCB1323E</t>
  </si>
  <si>
    <t>ZB138</t>
  </si>
  <si>
    <t>SAG Manitol 350 ml bal. á 20 ks 0411C-00</t>
  </si>
  <si>
    <t>SAG Manitol 350 ml bal. Ăˇ 20 ks 0411C-00</t>
  </si>
  <si>
    <t>ZD192</t>
  </si>
  <si>
    <t>Set harness 00620-00</t>
  </si>
  <si>
    <t>ZA715</t>
  </si>
  <si>
    <t>Set infuzní intrafix primeline classic 150 cm 4062957</t>
  </si>
  <si>
    <t>ZN744</t>
  </si>
  <si>
    <t>Set na odbÄ›r trombocytĹŻ Spetra Optia bal. Ăˇ 6 ks 10400</t>
  </si>
  <si>
    <t>Set na odběr trombocytů Spetra Optia bal. á 6 ks 10400</t>
  </si>
  <si>
    <t>ZN427</t>
  </si>
  <si>
    <t>Set na plazmu 620 Plasma Collection Donor Harness bal. á 100 ks 400941</t>
  </si>
  <si>
    <t>Set na plazmu 620 Plasma Collection Donor Harness bal. Ăˇ 100 ks 400941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</si>
  <si>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</si>
  <si>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</si>
  <si>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</si>
  <si>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</si>
  <si>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</si>
  <si>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</si>
  <si>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ZF083</t>
  </si>
  <si>
    <t>Souprava na lĂ©ÄŤenĂ­ erytrocytaferĂ©zy 00944-00</t>
  </si>
  <si>
    <t>Souprava na léčení erytrocytaferézy 00944-00</t>
  </si>
  <si>
    <t>ZF732</t>
  </si>
  <si>
    <t>Souprava na sbÄ›r deleukotizovanĂ˝ch trombocytĹŻ v nĂˇhradnĂ­m roztoku bal. Ăˇ 8 ks 999F-E</t>
  </si>
  <si>
    <t>Souprava na sběr deleukotizovaných trombocytů v náhradním roztoku bal. á 8 ks 999F-E</t>
  </si>
  <si>
    <t>ZB136</t>
  </si>
  <si>
    <t>Souprava pro separ. erytrocytĹŻ  bal. Ăˇ 8 ks 00942-00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</si>
  <si>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</si>
  <si>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</si>
  <si>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</si>
  <si>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</si>
  <si>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</si>
  <si>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</si>
  <si>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krevnĂ­ destiÄŤky 1000 ml 70030</t>
  </si>
  <si>
    <t>Vak extra na krevní destičky 1000 ml 70030</t>
  </si>
  <si>
    <t>ZK668</t>
  </si>
  <si>
    <t>Vak mÄ›Ĺ™Ă­cĂ­ 1000 ml bal. Ăˇ 5 ks KLMRS 1000</t>
  </si>
  <si>
    <t>ZH139</t>
  </si>
  <si>
    <t>Vak na skladovĂˇnĂ­ trombocytĹŻ transfer 400 ml 720434</t>
  </si>
  <si>
    <t>Vak na skladování trombocytů transfer 400 ml 720434</t>
  </si>
  <si>
    <t>ZP366</t>
  </si>
  <si>
    <t>Vak odbÄ›rovĂ˝ na plnou krev 4 komorovĂ˝ 450 ml s filtrem QUADRUPLE BAGS LEUKOFLEX 450 ml LCRD bal. Ăˇ 12 ks LQT6280LU</t>
  </si>
  <si>
    <t>Vak odběrový na plnou krev 4 komorový 450 ml s filtrem QUADRUPLE BAGS LEUKOFLEX 450 ml LCRD bal. á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</si>
  <si>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</si>
  <si>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</si>
  <si>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</si>
  <si>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</si>
  <si>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Vak sběrný 1000 ml pro plazmu bal. á 48 ks SC692-00</t>
  </si>
  <si>
    <t>Vak sběrný na plazmu SC 692 Plasma Collection Bag  bal. á 48 ks 401317</t>
  </si>
  <si>
    <t>ZN428</t>
  </si>
  <si>
    <t>Zvon aferetickĂ˝ 625B Blow Molded Centrifuge Bowl bal. Ăˇ 30 ks 400942</t>
  </si>
  <si>
    <t>Zvon aferetický 625B Blow Molded Centrifuge Bowl bal. á 30 ks 400942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</si>
  <si>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</si>
  <si>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</si>
  <si>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</si>
  <si>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</si>
  <si>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</si>
  <si>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ZB768</t>
  </si>
  <si>
    <t>Jehla vakuová 216/38 mm zelená 450076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</si>
  <si>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</si>
  <si>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</si>
  <si>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</si>
  <si>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</si>
  <si>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</si>
  <si>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</si>
  <si>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</si>
  <si>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</si>
  <si>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</si>
  <si>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</si>
  <si>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</si>
  <si>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</si>
  <si>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</si>
  <si>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</si>
  <si>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</si>
  <si>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</si>
  <si>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</si>
  <si>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</si>
  <si>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</si>
  <si>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</si>
  <si>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</si>
  <si>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</si>
  <si>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</si>
  <si>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</si>
  <si>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</si>
  <si>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</si>
  <si>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</si>
  <si>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</si>
  <si>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</si>
  <si>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</si>
  <si>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</si>
  <si>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</si>
  <si>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</si>
  <si>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</si>
  <si>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</si>
  <si>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</si>
  <si>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</si>
  <si>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</si>
  <si>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</si>
  <si>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</si>
  <si>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</si>
  <si>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</si>
  <si>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</si>
  <si>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</si>
  <si>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</si>
  <si>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</si>
  <si>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</si>
  <si>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</si>
  <si>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</si>
  <si>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</si>
  <si>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</si>
  <si>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</si>
  <si>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</si>
  <si>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</si>
  <si>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</si>
  <si>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</si>
  <si>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</si>
  <si>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</si>
  <si>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</si>
  <si>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</si>
  <si>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</si>
  <si>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</si>
  <si>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</si>
  <si>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</si>
  <si>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</si>
  <si>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</si>
  <si>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</si>
  <si>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</si>
  <si>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</si>
  <si>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</si>
  <si>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</si>
  <si>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</si>
  <si>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</si>
  <si>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</si>
  <si>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</si>
  <si>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</si>
  <si>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</si>
  <si>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</si>
  <si>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</si>
  <si>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</si>
  <si>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</si>
  <si>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</si>
  <si>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</si>
  <si>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</si>
  <si>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</si>
  <si>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</si>
  <si>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</si>
  <si>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</si>
  <si>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</si>
  <si>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</si>
  <si>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</si>
  <si>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</si>
  <si>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</si>
  <si>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</si>
  <si>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</si>
  <si>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</si>
  <si>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</si>
  <si>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</si>
  <si>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</si>
  <si>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</si>
  <si>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</si>
  <si>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</si>
  <si>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</si>
  <si>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</si>
  <si>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</si>
  <si>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</si>
  <si>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</si>
  <si>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</si>
  <si>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</si>
  <si>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</si>
  <si>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</si>
  <si>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</si>
  <si>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</si>
  <si>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</si>
  <si>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</si>
  <si>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</si>
  <si>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</si>
  <si>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</si>
  <si>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</si>
  <si>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</si>
  <si>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</si>
  <si>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2</t>
  </si>
  <si>
    <t>0507951</t>
  </si>
  <si>
    <t>Erytrocyty pro autotransfuzi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</si>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</sst>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 xr9:uid="{00000000-0011-0000-FFFF-FFFF01000000}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3.1050449744707738</c:v>
                </c:pt>
                <c:pt idx="1">
                  <c:v>3.3253205563398738</c:v>
                </c:pt>
                <c:pt idx="2">
                  <c:v>3.5357974575175701</c:v>
                </c:pt>
                <c:pt idx="3">
                  <c:v>3.4955950846445467</c:v>
                </c:pt>
                <c:pt idx="4">
                  <c:v>3.5843954146392254</c:v>
                </c:pt>
                <c:pt idx="5">
                  <c:v>3.5368377134784139</c:v>
                </c:pt>
                <c:pt idx="6">
                  <c:v>3.3137775056376535</c:v>
                </c:pt>
                <c:pt idx="7">
                  <c:v>3.2893585825712468</c:v>
                </c:pt>
                <c:pt idx="8">
                  <c:v>3.3082268648372581</c:v>
                </c:pt>
                <c:pt idx="9">
                  <c:v>3.2974620449048446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0.37212563719370323</c:v>
                </c:pt>
                <c:pt idx="1">
                  <c:v>0.37212563719370323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0" tableBorderDxfId="89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8"/>
    <tableColumn id="2" xr3:uid="{00000000-0010-0000-0000-000002000000}" name="popis" dataDxfId="87"/>
    <tableColumn id="3" xr3:uid="{00000000-0010-0000-0000-000003000000}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7" totalsRowShown="0">
  <autoFilter ref="C3:S16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33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463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730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33" t="s">
        <v>731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758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1409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1440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1449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1532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1533</v>
      </c>
      <c r="C29" s="47" t="s">
        <v>213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1588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38A518A-A310-4037-AC10-7607684296D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463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103</v>
      </c>
      <c r="J3" s="43">
        <f>SUBTOTAL(9,J6:J1048576)</f>
        <v>4214.78</v>
      </c>
      <c r="K3" s="44">
        <f>IF(M3=0,0,J3/M3)</f>
        <v>1</v>
      </c>
      <c r="L3" s="43">
        <f>SUBTOTAL(9,L6:L1048576)</f>
        <v>103</v>
      </c>
      <c r="M3" s="45">
        <f>SUBTOTAL(9,M6:M1048576)</f>
        <v>4214.78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21" t="s">
        <v>130</v>
      </c>
      <c r="B5" s="540" t="s">
        <v>131</v>
      </c>
      <c r="C5" s="540" t="s">
        <v>70</v>
      </c>
      <c r="D5" s="540" t="s">
        <v>132</v>
      </c>
      <c r="E5" s="54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00" t="s">
        <v>395</v>
      </c>
      <c r="B6" s="501" t="s">
        <v>458</v>
      </c>
      <c r="C6" s="501" t="s">
        <v>459</v>
      </c>
      <c r="D6" s="501" t="s">
        <v>421</v>
      </c>
      <c r="E6" s="501" t="s">
        <v>460</v>
      </c>
      <c r="F6" s="505"/>
      <c r="G6" s="505"/>
      <c r="H6" s="526">
        <v>0</v>
      </c>
      <c r="I6" s="505">
        <v>102</v>
      </c>
      <c r="J6" s="505">
        <v>4164.96</v>
      </c>
      <c r="K6" s="526">
        <v>1</v>
      </c>
      <c r="L6" s="505">
        <v>102</v>
      </c>
      <c r="M6" s="506">
        <v>4164.96</v>
      </c>
    </row>
    <row r="7" spans="1:13" ht="14.45" customHeight="1" thickBot="1" x14ac:dyDescent="0.25">
      <c r="A7" s="514" t="s">
        <v>395</v>
      </c>
      <c r="B7" s="515" t="s">
        <v>461</v>
      </c>
      <c r="C7" s="515" t="s">
        <v>462</v>
      </c>
      <c r="D7" s="515" t="s">
        <v>453</v>
      </c>
      <c r="E7" s="515" t="s">
        <v>454</v>
      </c>
      <c r="F7" s="519"/>
      <c r="G7" s="519"/>
      <c r="H7" s="527">
        <v>0</v>
      </c>
      <c r="I7" s="519">
        <v>1</v>
      </c>
      <c r="J7" s="519">
        <v>49.82</v>
      </c>
      <c r="K7" s="527">
        <v>1</v>
      </c>
      <c r="L7" s="519">
        <v>1</v>
      </c>
      <c r="M7" s="520">
        <v>49.82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6A9DB890-277C-486A-B61B-A5D5DD88CD3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267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0.97445255474452552</v>
      </c>
      <c r="G3" s="248">
        <f t="shared" ref="G3:I3" si="0">IF(SUM($B3:$E3)=0,"",C3/SUM($B3:$E3))</f>
        <v>2.5547445255474453E-2</v>
      </c>
      <c r="H3" s="248">
        <f t="shared" si="0"/>
        <v>0</v>
      </c>
      <c r="I3" s="249">
        <f t="shared" si="0"/>
        <v>0</v>
      </c>
      <c r="J3" s="252">
        <f>SUM(J6:J1048576)</f>
        <v>101</v>
      </c>
      <c r="K3" s="252">
        <f>SUM(K6:K1048576)</f>
        <v>7</v>
      </c>
      <c r="L3" s="252">
        <f>SUM(L6:L1048576)</f>
        <v>0</v>
      </c>
      <c r="M3" s="253">
        <f>SUM(M6:M1048576)</f>
        <v>0</v>
      </c>
      <c r="N3" s="250">
        <f>IF(SUM($J3:$M3)=0,"",J3/SUM($J3:$M3))</f>
        <v>0.93518518518518523</v>
      </c>
      <c r="O3" s="248">
        <f t="shared" ref="O3:Q3" si="1">IF(SUM($J3:$M3)=0,"",K3/SUM($J3:$M3))</f>
        <v>6.4814814814814811E-2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43" t="s">
        <v>197</v>
      </c>
      <c r="B5" s="544" t="s">
        <v>199</v>
      </c>
      <c r="C5" s="544" t="s">
        <v>200</v>
      </c>
      <c r="D5" s="544" t="s">
        <v>201</v>
      </c>
      <c r="E5" s="545" t="s">
        <v>202</v>
      </c>
      <c r="F5" s="546" t="s">
        <v>199</v>
      </c>
      <c r="G5" s="547" t="s">
        <v>200</v>
      </c>
      <c r="H5" s="547" t="s">
        <v>201</v>
      </c>
      <c r="I5" s="548" t="s">
        <v>202</v>
      </c>
      <c r="J5" s="544" t="s">
        <v>199</v>
      </c>
      <c r="K5" s="544" t="s">
        <v>200</v>
      </c>
      <c r="L5" s="544" t="s">
        <v>201</v>
      </c>
      <c r="M5" s="545" t="s">
        <v>202</v>
      </c>
      <c r="N5" s="546" t="s">
        <v>199</v>
      </c>
      <c r="O5" s="547" t="s">
        <v>200</v>
      </c>
      <c r="P5" s="547" t="s">
        <v>201</v>
      </c>
      <c r="Q5" s="548" t="s">
        <v>202</v>
      </c>
    </row>
    <row r="6" spans="1:17" ht="14.45" customHeight="1" x14ac:dyDescent="0.2">
      <c r="A6" s="552" t="s">
        <v>464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9"/>
    </row>
    <row r="7" spans="1:17" ht="14.45" customHeight="1" x14ac:dyDescent="0.2">
      <c r="A7" s="553" t="s">
        <v>465</v>
      </c>
      <c r="B7" s="559">
        <v>6</v>
      </c>
      <c r="C7" s="512"/>
      <c r="D7" s="512"/>
      <c r="E7" s="513"/>
      <c r="F7" s="556">
        <v>1</v>
      </c>
      <c r="G7" s="534">
        <v>0</v>
      </c>
      <c r="H7" s="534">
        <v>0</v>
      </c>
      <c r="I7" s="562">
        <v>0</v>
      </c>
      <c r="J7" s="559">
        <v>2</v>
      </c>
      <c r="K7" s="512"/>
      <c r="L7" s="512"/>
      <c r="M7" s="513"/>
      <c r="N7" s="556">
        <v>1</v>
      </c>
      <c r="O7" s="534">
        <v>0</v>
      </c>
      <c r="P7" s="534">
        <v>0</v>
      </c>
      <c r="Q7" s="550">
        <v>0</v>
      </c>
    </row>
    <row r="8" spans="1:17" ht="14.45" customHeight="1" thickBot="1" x14ac:dyDescent="0.25">
      <c r="A8" s="554" t="s">
        <v>455</v>
      </c>
      <c r="B8" s="560">
        <v>261</v>
      </c>
      <c r="C8" s="519">
        <v>7</v>
      </c>
      <c r="D8" s="519"/>
      <c r="E8" s="520"/>
      <c r="F8" s="557">
        <v>0.97388059701492535</v>
      </c>
      <c r="G8" s="527">
        <v>2.6119402985074626E-2</v>
      </c>
      <c r="H8" s="527">
        <v>0</v>
      </c>
      <c r="I8" s="563">
        <v>0</v>
      </c>
      <c r="J8" s="560">
        <v>99</v>
      </c>
      <c r="K8" s="519">
        <v>7</v>
      </c>
      <c r="L8" s="519"/>
      <c r="M8" s="520"/>
      <c r="N8" s="557">
        <v>0.93396226415094341</v>
      </c>
      <c r="O8" s="527">
        <v>6.6037735849056603E-2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23B1D474-D83C-4B73-9C46-1A44221F447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87">
        <v>35</v>
      </c>
      <c r="B5" s="488" t="s">
        <v>466</v>
      </c>
      <c r="C5" s="491">
        <v>14241.89</v>
      </c>
      <c r="D5" s="491">
        <v>93</v>
      </c>
      <c r="E5" s="491">
        <v>12708.58</v>
      </c>
      <c r="F5" s="564">
        <v>0.89233802536039808</v>
      </c>
      <c r="G5" s="491">
        <v>79</v>
      </c>
      <c r="H5" s="564">
        <v>0.84946236559139787</v>
      </c>
      <c r="I5" s="491">
        <v>1533.31</v>
      </c>
      <c r="J5" s="564">
        <v>0.10766197463960191</v>
      </c>
      <c r="K5" s="491">
        <v>14</v>
      </c>
      <c r="L5" s="564">
        <v>0.15053763440860216</v>
      </c>
      <c r="M5" s="491" t="s">
        <v>68</v>
      </c>
      <c r="N5" s="150"/>
    </row>
    <row r="6" spans="1:14" ht="14.45" customHeight="1" x14ac:dyDescent="0.2">
      <c r="A6" s="487">
        <v>35</v>
      </c>
      <c r="B6" s="488" t="s">
        <v>467</v>
      </c>
      <c r="C6" s="491">
        <v>14241.89</v>
      </c>
      <c r="D6" s="491">
        <v>93</v>
      </c>
      <c r="E6" s="491">
        <v>12708.58</v>
      </c>
      <c r="F6" s="564">
        <v>0.89233802536039808</v>
      </c>
      <c r="G6" s="491">
        <v>79</v>
      </c>
      <c r="H6" s="564">
        <v>0.84946236559139787</v>
      </c>
      <c r="I6" s="491">
        <v>1533.31</v>
      </c>
      <c r="J6" s="564">
        <v>0.10766197463960191</v>
      </c>
      <c r="K6" s="491">
        <v>14</v>
      </c>
      <c r="L6" s="564">
        <v>0.15053763440860216</v>
      </c>
      <c r="M6" s="491" t="s">
        <v>1</v>
      </c>
      <c r="N6" s="150"/>
    </row>
    <row r="7" spans="1:14" ht="14.45" customHeight="1" x14ac:dyDescent="0.2">
      <c r="A7" s="487" t="s">
        <v>383</v>
      </c>
      <c r="B7" s="488" t="s">
        <v>3</v>
      </c>
      <c r="C7" s="491">
        <v>14241.89</v>
      </c>
      <c r="D7" s="491">
        <v>93</v>
      </c>
      <c r="E7" s="491">
        <v>12708.58</v>
      </c>
      <c r="F7" s="564">
        <v>0.89233802536039808</v>
      </c>
      <c r="G7" s="491">
        <v>79</v>
      </c>
      <c r="H7" s="564">
        <v>0.84946236559139787</v>
      </c>
      <c r="I7" s="491">
        <v>1533.31</v>
      </c>
      <c r="J7" s="564">
        <v>0.10766197463960191</v>
      </c>
      <c r="K7" s="491">
        <v>14</v>
      </c>
      <c r="L7" s="564">
        <v>0.15053763440860216</v>
      </c>
      <c r="M7" s="491" t="s">
        <v>389</v>
      </c>
      <c r="N7" s="150"/>
    </row>
    <row r="9" spans="1:14" ht="14.45" customHeight="1" x14ac:dyDescent="0.2">
      <c r="A9" s="487">
        <v>35</v>
      </c>
      <c r="B9" s="488" t="s">
        <v>466</v>
      </c>
      <c r="C9" s="491" t="s">
        <v>385</v>
      </c>
      <c r="D9" s="491" t="s">
        <v>385</v>
      </c>
      <c r="E9" s="491" t="s">
        <v>385</v>
      </c>
      <c r="F9" s="564" t="s">
        <v>385</v>
      </c>
      <c r="G9" s="491" t="s">
        <v>385</v>
      </c>
      <c r="H9" s="564" t="s">
        <v>385</v>
      </c>
      <c r="I9" s="491" t="s">
        <v>385</v>
      </c>
      <c r="J9" s="564" t="s">
        <v>385</v>
      </c>
      <c r="K9" s="491" t="s">
        <v>385</v>
      </c>
      <c r="L9" s="564" t="s">
        <v>385</v>
      </c>
      <c r="M9" s="491" t="s">
        <v>68</v>
      </c>
      <c r="N9" s="150"/>
    </row>
    <row r="10" spans="1:14" ht="14.45" customHeight="1" x14ac:dyDescent="0.2">
      <c r="A10" s="487" t="s">
        <v>468</v>
      </c>
      <c r="B10" s="488" t="s">
        <v>467</v>
      </c>
      <c r="C10" s="491">
        <v>14241.89</v>
      </c>
      <c r="D10" s="491">
        <v>93</v>
      </c>
      <c r="E10" s="491">
        <v>12708.58</v>
      </c>
      <c r="F10" s="564">
        <v>0.89233802536039808</v>
      </c>
      <c r="G10" s="491">
        <v>79</v>
      </c>
      <c r="H10" s="564">
        <v>0.84946236559139787</v>
      </c>
      <c r="I10" s="491">
        <v>1533.31</v>
      </c>
      <c r="J10" s="564">
        <v>0.10766197463960191</v>
      </c>
      <c r="K10" s="491">
        <v>14</v>
      </c>
      <c r="L10" s="564">
        <v>0.15053763440860216</v>
      </c>
      <c r="M10" s="491" t="s">
        <v>1</v>
      </c>
      <c r="N10" s="150"/>
    </row>
    <row r="11" spans="1:14" ht="14.45" customHeight="1" x14ac:dyDescent="0.2">
      <c r="A11" s="487" t="s">
        <v>468</v>
      </c>
      <c r="B11" s="488" t="s">
        <v>469</v>
      </c>
      <c r="C11" s="491">
        <v>14241.89</v>
      </c>
      <c r="D11" s="491">
        <v>93</v>
      </c>
      <c r="E11" s="491">
        <v>12708.58</v>
      </c>
      <c r="F11" s="564">
        <v>0.89233802536039808</v>
      </c>
      <c r="G11" s="491">
        <v>79</v>
      </c>
      <c r="H11" s="564">
        <v>0.84946236559139787</v>
      </c>
      <c r="I11" s="491">
        <v>1533.31</v>
      </c>
      <c r="J11" s="564">
        <v>0.10766197463960191</v>
      </c>
      <c r="K11" s="491">
        <v>14</v>
      </c>
      <c r="L11" s="564">
        <v>0.15053763440860216</v>
      </c>
      <c r="M11" s="491" t="s">
        <v>393</v>
      </c>
      <c r="N11" s="150"/>
    </row>
    <row r="12" spans="1:14" ht="14.45" customHeight="1" x14ac:dyDescent="0.2">
      <c r="A12" s="487" t="s">
        <v>385</v>
      </c>
      <c r="B12" s="488" t="s">
        <v>385</v>
      </c>
      <c r="C12" s="491" t="s">
        <v>385</v>
      </c>
      <c r="D12" s="491" t="s">
        <v>385</v>
      </c>
      <c r="E12" s="491" t="s">
        <v>385</v>
      </c>
      <c r="F12" s="564" t="s">
        <v>385</v>
      </c>
      <c r="G12" s="491" t="s">
        <v>385</v>
      </c>
      <c r="H12" s="564" t="s">
        <v>385</v>
      </c>
      <c r="I12" s="491" t="s">
        <v>385</v>
      </c>
      <c r="J12" s="564" t="s">
        <v>385</v>
      </c>
      <c r="K12" s="491" t="s">
        <v>385</v>
      </c>
      <c r="L12" s="564" t="s">
        <v>385</v>
      </c>
      <c r="M12" s="491" t="s">
        <v>394</v>
      </c>
      <c r="N12" s="150"/>
    </row>
    <row r="13" spans="1:14" ht="14.45" customHeight="1" x14ac:dyDescent="0.2">
      <c r="A13" s="487" t="s">
        <v>383</v>
      </c>
      <c r="B13" s="488" t="s">
        <v>470</v>
      </c>
      <c r="C13" s="491">
        <v>14241.89</v>
      </c>
      <c r="D13" s="491">
        <v>93</v>
      </c>
      <c r="E13" s="491">
        <v>12708.58</v>
      </c>
      <c r="F13" s="564">
        <v>0.89233802536039808</v>
      </c>
      <c r="G13" s="491">
        <v>79</v>
      </c>
      <c r="H13" s="564">
        <v>0.84946236559139787</v>
      </c>
      <c r="I13" s="491">
        <v>1533.31</v>
      </c>
      <c r="J13" s="564">
        <v>0.10766197463960191</v>
      </c>
      <c r="K13" s="491">
        <v>14</v>
      </c>
      <c r="L13" s="564">
        <v>0.15053763440860216</v>
      </c>
      <c r="M13" s="491" t="s">
        <v>389</v>
      </c>
      <c r="N13" s="150"/>
    </row>
    <row r="14" spans="1:14" ht="14.45" customHeight="1" x14ac:dyDescent="0.2">
      <c r="A14" s="565" t="s">
        <v>247</v>
      </c>
    </row>
    <row r="15" spans="1:14" ht="14.45" customHeight="1" x14ac:dyDescent="0.2">
      <c r="A15" s="566" t="s">
        <v>471</v>
      </c>
    </row>
    <row r="16" spans="1:14" ht="14.45" customHeight="1" x14ac:dyDescent="0.2">
      <c r="A16" s="565" t="s">
        <v>472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63F6F66B-5EA7-4021-BA4B-B4F86EE16906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43" t="s">
        <v>135</v>
      </c>
      <c r="B4" s="544" t="s">
        <v>19</v>
      </c>
      <c r="C4" s="570"/>
      <c r="D4" s="544" t="s">
        <v>20</v>
      </c>
      <c r="E4" s="570"/>
      <c r="F4" s="544" t="s">
        <v>19</v>
      </c>
      <c r="G4" s="547" t="s">
        <v>2</v>
      </c>
      <c r="H4" s="544" t="s">
        <v>20</v>
      </c>
      <c r="I4" s="547" t="s">
        <v>2</v>
      </c>
      <c r="J4" s="544" t="s">
        <v>19</v>
      </c>
      <c r="K4" s="547" t="s">
        <v>2</v>
      </c>
      <c r="L4" s="544" t="s">
        <v>20</v>
      </c>
      <c r="M4" s="548" t="s">
        <v>2</v>
      </c>
    </row>
    <row r="5" spans="1:13" ht="14.45" customHeight="1" x14ac:dyDescent="0.2">
      <c r="A5" s="567" t="s">
        <v>473</v>
      </c>
      <c r="B5" s="558">
        <v>1464.62</v>
      </c>
      <c r="C5" s="501">
        <v>1</v>
      </c>
      <c r="D5" s="571">
        <v>2</v>
      </c>
      <c r="E5" s="574" t="s">
        <v>473</v>
      </c>
      <c r="F5" s="558">
        <v>1464.62</v>
      </c>
      <c r="G5" s="526">
        <v>1</v>
      </c>
      <c r="H5" s="505">
        <v>2</v>
      </c>
      <c r="I5" s="549">
        <v>1</v>
      </c>
      <c r="J5" s="577"/>
      <c r="K5" s="526">
        <v>0</v>
      </c>
      <c r="L5" s="505"/>
      <c r="M5" s="549">
        <v>0</v>
      </c>
    </row>
    <row r="6" spans="1:13" ht="14.45" customHeight="1" x14ac:dyDescent="0.2">
      <c r="A6" s="568" t="s">
        <v>474</v>
      </c>
      <c r="B6" s="559">
        <v>4614.9799999999996</v>
      </c>
      <c r="C6" s="508">
        <v>1</v>
      </c>
      <c r="D6" s="572">
        <v>20</v>
      </c>
      <c r="E6" s="575" t="s">
        <v>474</v>
      </c>
      <c r="F6" s="559">
        <v>4333.6099999999997</v>
      </c>
      <c r="G6" s="534">
        <v>0.939031155064594</v>
      </c>
      <c r="H6" s="512">
        <v>17</v>
      </c>
      <c r="I6" s="550">
        <v>0.85</v>
      </c>
      <c r="J6" s="578">
        <v>281.37</v>
      </c>
      <c r="K6" s="534">
        <v>6.0968844935406011E-2</v>
      </c>
      <c r="L6" s="512">
        <v>3</v>
      </c>
      <c r="M6" s="550">
        <v>0.15</v>
      </c>
    </row>
    <row r="7" spans="1:13" ht="14.45" customHeight="1" x14ac:dyDescent="0.2">
      <c r="A7" s="568" t="s">
        <v>475</v>
      </c>
      <c r="B7" s="559">
        <v>1166.4799999999998</v>
      </c>
      <c r="C7" s="508">
        <v>1</v>
      </c>
      <c r="D7" s="572">
        <v>11</v>
      </c>
      <c r="E7" s="575" t="s">
        <v>475</v>
      </c>
      <c r="F7" s="559">
        <v>325.58999999999997</v>
      </c>
      <c r="G7" s="534">
        <v>0.27912180234551814</v>
      </c>
      <c r="H7" s="512">
        <v>4</v>
      </c>
      <c r="I7" s="550">
        <v>0.36363636363636365</v>
      </c>
      <c r="J7" s="578">
        <v>840.88999999999987</v>
      </c>
      <c r="K7" s="534">
        <v>0.72087819765448191</v>
      </c>
      <c r="L7" s="512">
        <v>7</v>
      </c>
      <c r="M7" s="550">
        <v>0.63636363636363635</v>
      </c>
    </row>
    <row r="8" spans="1:13" ht="14.45" customHeight="1" x14ac:dyDescent="0.2">
      <c r="A8" s="568" t="s">
        <v>476</v>
      </c>
      <c r="B8" s="559">
        <v>490.28</v>
      </c>
      <c r="C8" s="508">
        <v>1</v>
      </c>
      <c r="D8" s="572">
        <v>4</v>
      </c>
      <c r="E8" s="575" t="s">
        <v>476</v>
      </c>
      <c r="F8" s="559">
        <v>490.28</v>
      </c>
      <c r="G8" s="534">
        <v>1</v>
      </c>
      <c r="H8" s="512">
        <v>4</v>
      </c>
      <c r="I8" s="550">
        <v>1</v>
      </c>
      <c r="J8" s="578"/>
      <c r="K8" s="534">
        <v>0</v>
      </c>
      <c r="L8" s="512"/>
      <c r="M8" s="550">
        <v>0</v>
      </c>
    </row>
    <row r="9" spans="1:13" ht="14.45" customHeight="1" x14ac:dyDescent="0.2">
      <c r="A9" s="568" t="s">
        <v>477</v>
      </c>
      <c r="B9" s="559">
        <v>1948.7299999999996</v>
      </c>
      <c r="C9" s="508">
        <v>1</v>
      </c>
      <c r="D9" s="572">
        <v>29</v>
      </c>
      <c r="E9" s="575" t="s">
        <v>477</v>
      </c>
      <c r="F9" s="559">
        <v>1537.6799999999996</v>
      </c>
      <c r="G9" s="534">
        <v>0.7890677518178506</v>
      </c>
      <c r="H9" s="512">
        <v>25</v>
      </c>
      <c r="I9" s="550">
        <v>0.86206896551724133</v>
      </c>
      <c r="J9" s="578">
        <v>411.05000000000007</v>
      </c>
      <c r="K9" s="534">
        <v>0.21093224818214948</v>
      </c>
      <c r="L9" s="512">
        <v>4</v>
      </c>
      <c r="M9" s="550">
        <v>0.13793103448275862</v>
      </c>
    </row>
    <row r="10" spans="1:13" ht="14.45" customHeight="1" thickBot="1" x14ac:dyDescent="0.25">
      <c r="A10" s="569" t="s">
        <v>478</v>
      </c>
      <c r="B10" s="560">
        <v>4556.8</v>
      </c>
      <c r="C10" s="515">
        <v>1</v>
      </c>
      <c r="D10" s="573">
        <v>27</v>
      </c>
      <c r="E10" s="576" t="s">
        <v>478</v>
      </c>
      <c r="F10" s="560">
        <v>4556.8</v>
      </c>
      <c r="G10" s="527">
        <v>1</v>
      </c>
      <c r="H10" s="519">
        <v>27</v>
      </c>
      <c r="I10" s="551">
        <v>1</v>
      </c>
      <c r="J10" s="579"/>
      <c r="K10" s="527">
        <v>0</v>
      </c>
      <c r="L10" s="519"/>
      <c r="M10" s="551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177A5297-9F3E-40AC-8F81-FA01764E75C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14241.890000000001</v>
      </c>
      <c r="N3" s="66">
        <f>SUBTOTAL(9,N7:N1048576)</f>
        <v>129</v>
      </c>
      <c r="O3" s="66">
        <f>SUBTOTAL(9,O7:O1048576)</f>
        <v>93</v>
      </c>
      <c r="P3" s="66">
        <f>SUBTOTAL(9,P7:P1048576)</f>
        <v>12708.58</v>
      </c>
      <c r="Q3" s="67">
        <f>IF(M3=0,0,P3/M3)</f>
        <v>0.89233802536039797</v>
      </c>
      <c r="R3" s="66">
        <f>SUBTOTAL(9,R7:R1048576)</f>
        <v>110</v>
      </c>
      <c r="S3" s="67">
        <f>IF(N3=0,0,R3/N3)</f>
        <v>0.8527131782945736</v>
      </c>
      <c r="T3" s="66">
        <f>SUBTOTAL(9,T7:T1048576)</f>
        <v>79</v>
      </c>
      <c r="U3" s="68">
        <f>IF(O3=0,0,T3/O3)</f>
        <v>0.84946236559139787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80" t="s">
        <v>23</v>
      </c>
      <c r="B6" s="581" t="s">
        <v>5</v>
      </c>
      <c r="C6" s="580" t="s">
        <v>24</v>
      </c>
      <c r="D6" s="581" t="s">
        <v>6</v>
      </c>
      <c r="E6" s="581" t="s">
        <v>151</v>
      </c>
      <c r="F6" s="581" t="s">
        <v>25</v>
      </c>
      <c r="G6" s="581" t="s">
        <v>26</v>
      </c>
      <c r="H6" s="581" t="s">
        <v>8</v>
      </c>
      <c r="I6" s="581" t="s">
        <v>10</v>
      </c>
      <c r="J6" s="581" t="s">
        <v>11</v>
      </c>
      <c r="K6" s="581" t="s">
        <v>12</v>
      </c>
      <c r="L6" s="581" t="s">
        <v>27</v>
      </c>
      <c r="M6" s="582" t="s">
        <v>14</v>
      </c>
      <c r="N6" s="583" t="s">
        <v>28</v>
      </c>
      <c r="O6" s="583" t="s">
        <v>28</v>
      </c>
      <c r="P6" s="583" t="s">
        <v>14</v>
      </c>
      <c r="Q6" s="583" t="s">
        <v>2</v>
      </c>
      <c r="R6" s="583" t="s">
        <v>28</v>
      </c>
      <c r="S6" s="583" t="s">
        <v>2</v>
      </c>
      <c r="T6" s="583" t="s">
        <v>28</v>
      </c>
      <c r="U6" s="584" t="s">
        <v>2</v>
      </c>
    </row>
    <row r="7" spans="1:21" ht="14.45" customHeight="1" x14ac:dyDescent="0.2">
      <c r="A7" s="585">
        <v>35</v>
      </c>
      <c r="B7" s="586" t="s">
        <v>466</v>
      </c>
      <c r="C7" s="586" t="s">
        <v>468</v>
      </c>
      <c r="D7" s="587" t="s">
        <v>729</v>
      </c>
      <c r="E7" s="588" t="s">
        <v>474</v>
      </c>
      <c r="F7" s="586" t="s">
        <v>467</v>
      </c>
      <c r="G7" s="586" t="s">
        <v>479</v>
      </c>
      <c r="H7" s="586" t="s">
        <v>420</v>
      </c>
      <c r="I7" s="586" t="s">
        <v>480</v>
      </c>
      <c r="J7" s="586" t="s">
        <v>481</v>
      </c>
      <c r="K7" s="586" t="s">
        <v>482</v>
      </c>
      <c r="L7" s="589">
        <v>72.55</v>
      </c>
      <c r="M7" s="589">
        <v>72.55</v>
      </c>
      <c r="N7" s="586">
        <v>1</v>
      </c>
      <c r="O7" s="590">
        <v>1</v>
      </c>
      <c r="P7" s="589">
        <v>72.55</v>
      </c>
      <c r="Q7" s="591">
        <v>1</v>
      </c>
      <c r="R7" s="586">
        <v>1</v>
      </c>
      <c r="S7" s="591">
        <v>1</v>
      </c>
      <c r="T7" s="590">
        <v>1</v>
      </c>
      <c r="U7" s="122">
        <v>1</v>
      </c>
    </row>
    <row r="8" spans="1:21" ht="14.45" customHeight="1" x14ac:dyDescent="0.2">
      <c r="A8" s="592">
        <v>35</v>
      </c>
      <c r="B8" s="593" t="s">
        <v>466</v>
      </c>
      <c r="C8" s="593" t="s">
        <v>468</v>
      </c>
      <c r="D8" s="594" t="s">
        <v>729</v>
      </c>
      <c r="E8" s="595" t="s">
        <v>474</v>
      </c>
      <c r="F8" s="593" t="s">
        <v>467</v>
      </c>
      <c r="G8" s="593" t="s">
        <v>483</v>
      </c>
      <c r="H8" s="593" t="s">
        <v>385</v>
      </c>
      <c r="I8" s="593" t="s">
        <v>484</v>
      </c>
      <c r="J8" s="593" t="s">
        <v>485</v>
      </c>
      <c r="K8" s="593" t="s">
        <v>486</v>
      </c>
      <c r="L8" s="596">
        <v>126.57</v>
      </c>
      <c r="M8" s="596">
        <v>253.14</v>
      </c>
      <c r="N8" s="593">
        <v>2</v>
      </c>
      <c r="O8" s="597">
        <v>0.5</v>
      </c>
      <c r="P8" s="596">
        <v>253.14</v>
      </c>
      <c r="Q8" s="598">
        <v>1</v>
      </c>
      <c r="R8" s="593">
        <v>2</v>
      </c>
      <c r="S8" s="598">
        <v>1</v>
      </c>
      <c r="T8" s="597">
        <v>0.5</v>
      </c>
      <c r="U8" s="599">
        <v>1</v>
      </c>
    </row>
    <row r="9" spans="1:21" ht="14.45" customHeight="1" x14ac:dyDescent="0.2">
      <c r="A9" s="592">
        <v>35</v>
      </c>
      <c r="B9" s="593" t="s">
        <v>466</v>
      </c>
      <c r="C9" s="593" t="s">
        <v>468</v>
      </c>
      <c r="D9" s="594" t="s">
        <v>729</v>
      </c>
      <c r="E9" s="595" t="s">
        <v>474</v>
      </c>
      <c r="F9" s="593" t="s">
        <v>467</v>
      </c>
      <c r="G9" s="593" t="s">
        <v>483</v>
      </c>
      <c r="H9" s="593" t="s">
        <v>385</v>
      </c>
      <c r="I9" s="593" t="s">
        <v>487</v>
      </c>
      <c r="J9" s="593" t="s">
        <v>485</v>
      </c>
      <c r="K9" s="593" t="s">
        <v>488</v>
      </c>
      <c r="L9" s="596">
        <v>168.77</v>
      </c>
      <c r="M9" s="596">
        <v>843.85</v>
      </c>
      <c r="N9" s="593">
        <v>5</v>
      </c>
      <c r="O9" s="597">
        <v>2.5</v>
      </c>
      <c r="P9" s="596">
        <v>675.08</v>
      </c>
      <c r="Q9" s="598">
        <v>0.8</v>
      </c>
      <c r="R9" s="593">
        <v>4</v>
      </c>
      <c r="S9" s="598">
        <v>0.8</v>
      </c>
      <c r="T9" s="597">
        <v>2</v>
      </c>
      <c r="U9" s="599">
        <v>0.8</v>
      </c>
    </row>
    <row r="10" spans="1:21" ht="14.45" customHeight="1" x14ac:dyDescent="0.2">
      <c r="A10" s="592">
        <v>35</v>
      </c>
      <c r="B10" s="593" t="s">
        <v>466</v>
      </c>
      <c r="C10" s="593" t="s">
        <v>468</v>
      </c>
      <c r="D10" s="594" t="s">
        <v>729</v>
      </c>
      <c r="E10" s="595" t="s">
        <v>474</v>
      </c>
      <c r="F10" s="593" t="s">
        <v>467</v>
      </c>
      <c r="G10" s="593" t="s">
        <v>489</v>
      </c>
      <c r="H10" s="593" t="s">
        <v>385</v>
      </c>
      <c r="I10" s="593" t="s">
        <v>490</v>
      </c>
      <c r="J10" s="593" t="s">
        <v>491</v>
      </c>
      <c r="K10" s="593" t="s">
        <v>492</v>
      </c>
      <c r="L10" s="596">
        <v>100.91</v>
      </c>
      <c r="M10" s="596">
        <v>201.82</v>
      </c>
      <c r="N10" s="593">
        <v>2</v>
      </c>
      <c r="O10" s="597">
        <v>1.5</v>
      </c>
      <c r="P10" s="596">
        <v>201.82</v>
      </c>
      <c r="Q10" s="598">
        <v>1</v>
      </c>
      <c r="R10" s="593">
        <v>2</v>
      </c>
      <c r="S10" s="598">
        <v>1</v>
      </c>
      <c r="T10" s="597">
        <v>1.5</v>
      </c>
      <c r="U10" s="599">
        <v>1</v>
      </c>
    </row>
    <row r="11" spans="1:21" ht="14.45" customHeight="1" x14ac:dyDescent="0.2">
      <c r="A11" s="592">
        <v>35</v>
      </c>
      <c r="B11" s="593" t="s">
        <v>466</v>
      </c>
      <c r="C11" s="593" t="s">
        <v>468</v>
      </c>
      <c r="D11" s="594" t="s">
        <v>729</v>
      </c>
      <c r="E11" s="595" t="s">
        <v>474</v>
      </c>
      <c r="F11" s="593" t="s">
        <v>467</v>
      </c>
      <c r="G11" s="593" t="s">
        <v>493</v>
      </c>
      <c r="H11" s="593" t="s">
        <v>420</v>
      </c>
      <c r="I11" s="593" t="s">
        <v>494</v>
      </c>
      <c r="J11" s="593" t="s">
        <v>495</v>
      </c>
      <c r="K11" s="593" t="s">
        <v>496</v>
      </c>
      <c r="L11" s="596">
        <v>170.52</v>
      </c>
      <c r="M11" s="596">
        <v>341.04</v>
      </c>
      <c r="N11" s="593">
        <v>2</v>
      </c>
      <c r="O11" s="597">
        <v>1</v>
      </c>
      <c r="P11" s="596">
        <v>341.04</v>
      </c>
      <c r="Q11" s="598">
        <v>1</v>
      </c>
      <c r="R11" s="593">
        <v>2</v>
      </c>
      <c r="S11" s="598">
        <v>1</v>
      </c>
      <c r="T11" s="597">
        <v>1</v>
      </c>
      <c r="U11" s="599">
        <v>1</v>
      </c>
    </row>
    <row r="12" spans="1:21" ht="14.45" customHeight="1" x14ac:dyDescent="0.2">
      <c r="A12" s="592">
        <v>35</v>
      </c>
      <c r="B12" s="593" t="s">
        <v>466</v>
      </c>
      <c r="C12" s="593" t="s">
        <v>468</v>
      </c>
      <c r="D12" s="594" t="s">
        <v>729</v>
      </c>
      <c r="E12" s="595" t="s">
        <v>474</v>
      </c>
      <c r="F12" s="593" t="s">
        <v>467</v>
      </c>
      <c r="G12" s="593" t="s">
        <v>497</v>
      </c>
      <c r="H12" s="593" t="s">
        <v>420</v>
      </c>
      <c r="I12" s="593" t="s">
        <v>498</v>
      </c>
      <c r="J12" s="593" t="s">
        <v>499</v>
      </c>
      <c r="K12" s="593" t="s">
        <v>500</v>
      </c>
      <c r="L12" s="596">
        <v>176.32</v>
      </c>
      <c r="M12" s="596">
        <v>176.32</v>
      </c>
      <c r="N12" s="593">
        <v>1</v>
      </c>
      <c r="O12" s="597">
        <v>1</v>
      </c>
      <c r="P12" s="596">
        <v>176.32</v>
      </c>
      <c r="Q12" s="598">
        <v>1</v>
      </c>
      <c r="R12" s="593">
        <v>1</v>
      </c>
      <c r="S12" s="598">
        <v>1</v>
      </c>
      <c r="T12" s="597">
        <v>1</v>
      </c>
      <c r="U12" s="599">
        <v>1</v>
      </c>
    </row>
    <row r="13" spans="1:21" ht="14.45" customHeight="1" x14ac:dyDescent="0.2">
      <c r="A13" s="592">
        <v>35</v>
      </c>
      <c r="B13" s="593" t="s">
        <v>466</v>
      </c>
      <c r="C13" s="593" t="s">
        <v>468</v>
      </c>
      <c r="D13" s="594" t="s">
        <v>729</v>
      </c>
      <c r="E13" s="595" t="s">
        <v>474</v>
      </c>
      <c r="F13" s="593" t="s">
        <v>467</v>
      </c>
      <c r="G13" s="593" t="s">
        <v>501</v>
      </c>
      <c r="H13" s="593" t="s">
        <v>385</v>
      </c>
      <c r="I13" s="593" t="s">
        <v>502</v>
      </c>
      <c r="J13" s="593" t="s">
        <v>503</v>
      </c>
      <c r="K13" s="593" t="s">
        <v>504</v>
      </c>
      <c r="L13" s="596">
        <v>0</v>
      </c>
      <c r="M13" s="596">
        <v>0</v>
      </c>
      <c r="N13" s="593">
        <v>1</v>
      </c>
      <c r="O13" s="597">
        <v>0.5</v>
      </c>
      <c r="P13" s="596">
        <v>0</v>
      </c>
      <c r="Q13" s="598"/>
      <c r="R13" s="593">
        <v>1</v>
      </c>
      <c r="S13" s="598">
        <v>1</v>
      </c>
      <c r="T13" s="597">
        <v>0.5</v>
      </c>
      <c r="U13" s="599">
        <v>1</v>
      </c>
    </row>
    <row r="14" spans="1:21" ht="14.45" customHeight="1" x14ac:dyDescent="0.2">
      <c r="A14" s="592">
        <v>35</v>
      </c>
      <c r="B14" s="593" t="s">
        <v>466</v>
      </c>
      <c r="C14" s="593" t="s">
        <v>468</v>
      </c>
      <c r="D14" s="594" t="s">
        <v>729</v>
      </c>
      <c r="E14" s="595" t="s">
        <v>474</v>
      </c>
      <c r="F14" s="593" t="s">
        <v>467</v>
      </c>
      <c r="G14" s="593" t="s">
        <v>505</v>
      </c>
      <c r="H14" s="593" t="s">
        <v>385</v>
      </c>
      <c r="I14" s="593" t="s">
        <v>506</v>
      </c>
      <c r="J14" s="593" t="s">
        <v>507</v>
      </c>
      <c r="K14" s="593" t="s">
        <v>508</v>
      </c>
      <c r="L14" s="596">
        <v>182.22</v>
      </c>
      <c r="M14" s="596">
        <v>182.22</v>
      </c>
      <c r="N14" s="593">
        <v>1</v>
      </c>
      <c r="O14" s="597">
        <v>0.5</v>
      </c>
      <c r="P14" s="596">
        <v>182.22</v>
      </c>
      <c r="Q14" s="598">
        <v>1</v>
      </c>
      <c r="R14" s="593">
        <v>1</v>
      </c>
      <c r="S14" s="598">
        <v>1</v>
      </c>
      <c r="T14" s="597">
        <v>0.5</v>
      </c>
      <c r="U14" s="599">
        <v>1</v>
      </c>
    </row>
    <row r="15" spans="1:21" ht="14.45" customHeight="1" x14ac:dyDescent="0.2">
      <c r="A15" s="592">
        <v>35</v>
      </c>
      <c r="B15" s="593" t="s">
        <v>466</v>
      </c>
      <c r="C15" s="593" t="s">
        <v>468</v>
      </c>
      <c r="D15" s="594" t="s">
        <v>729</v>
      </c>
      <c r="E15" s="595" t="s">
        <v>474</v>
      </c>
      <c r="F15" s="593" t="s">
        <v>467</v>
      </c>
      <c r="G15" s="593" t="s">
        <v>505</v>
      </c>
      <c r="H15" s="593" t="s">
        <v>385</v>
      </c>
      <c r="I15" s="593" t="s">
        <v>509</v>
      </c>
      <c r="J15" s="593" t="s">
        <v>507</v>
      </c>
      <c r="K15" s="593" t="s">
        <v>508</v>
      </c>
      <c r="L15" s="596">
        <v>182.22</v>
      </c>
      <c r="M15" s="596">
        <v>364.44</v>
      </c>
      <c r="N15" s="593">
        <v>2</v>
      </c>
      <c r="O15" s="597">
        <v>1.5</v>
      </c>
      <c r="P15" s="596">
        <v>364.44</v>
      </c>
      <c r="Q15" s="598">
        <v>1</v>
      </c>
      <c r="R15" s="593">
        <v>2</v>
      </c>
      <c r="S15" s="598">
        <v>1</v>
      </c>
      <c r="T15" s="597">
        <v>1.5</v>
      </c>
      <c r="U15" s="599">
        <v>1</v>
      </c>
    </row>
    <row r="16" spans="1:21" ht="14.45" customHeight="1" x14ac:dyDescent="0.2">
      <c r="A16" s="592">
        <v>35</v>
      </c>
      <c r="B16" s="593" t="s">
        <v>466</v>
      </c>
      <c r="C16" s="593" t="s">
        <v>468</v>
      </c>
      <c r="D16" s="594" t="s">
        <v>729</v>
      </c>
      <c r="E16" s="595" t="s">
        <v>474</v>
      </c>
      <c r="F16" s="593" t="s">
        <v>467</v>
      </c>
      <c r="G16" s="593" t="s">
        <v>510</v>
      </c>
      <c r="H16" s="593" t="s">
        <v>385</v>
      </c>
      <c r="I16" s="593" t="s">
        <v>511</v>
      </c>
      <c r="J16" s="593" t="s">
        <v>512</v>
      </c>
      <c r="K16" s="593" t="s">
        <v>513</v>
      </c>
      <c r="L16" s="596">
        <v>89.91</v>
      </c>
      <c r="M16" s="596">
        <v>89.91</v>
      </c>
      <c r="N16" s="593">
        <v>1</v>
      </c>
      <c r="O16" s="597">
        <v>1</v>
      </c>
      <c r="P16" s="596">
        <v>89.91</v>
      </c>
      <c r="Q16" s="598">
        <v>1</v>
      </c>
      <c r="R16" s="593">
        <v>1</v>
      </c>
      <c r="S16" s="598">
        <v>1</v>
      </c>
      <c r="T16" s="597">
        <v>1</v>
      </c>
      <c r="U16" s="599">
        <v>1</v>
      </c>
    </row>
    <row r="17" spans="1:21" ht="14.45" customHeight="1" x14ac:dyDescent="0.2">
      <c r="A17" s="592">
        <v>35</v>
      </c>
      <c r="B17" s="593" t="s">
        <v>466</v>
      </c>
      <c r="C17" s="593" t="s">
        <v>468</v>
      </c>
      <c r="D17" s="594" t="s">
        <v>729</v>
      </c>
      <c r="E17" s="595" t="s">
        <v>474</v>
      </c>
      <c r="F17" s="593" t="s">
        <v>467</v>
      </c>
      <c r="G17" s="593" t="s">
        <v>514</v>
      </c>
      <c r="H17" s="593" t="s">
        <v>385</v>
      </c>
      <c r="I17" s="593" t="s">
        <v>515</v>
      </c>
      <c r="J17" s="593" t="s">
        <v>516</v>
      </c>
      <c r="K17" s="593" t="s">
        <v>517</v>
      </c>
      <c r="L17" s="596">
        <v>38.5</v>
      </c>
      <c r="M17" s="596">
        <v>77</v>
      </c>
      <c r="N17" s="593">
        <v>2</v>
      </c>
      <c r="O17" s="597">
        <v>2</v>
      </c>
      <c r="P17" s="596">
        <v>77</v>
      </c>
      <c r="Q17" s="598">
        <v>1</v>
      </c>
      <c r="R17" s="593">
        <v>2</v>
      </c>
      <c r="S17" s="598">
        <v>1</v>
      </c>
      <c r="T17" s="597">
        <v>2</v>
      </c>
      <c r="U17" s="599">
        <v>1</v>
      </c>
    </row>
    <row r="18" spans="1:21" ht="14.45" customHeight="1" x14ac:dyDescent="0.2">
      <c r="A18" s="592">
        <v>35</v>
      </c>
      <c r="B18" s="593" t="s">
        <v>466</v>
      </c>
      <c r="C18" s="593" t="s">
        <v>468</v>
      </c>
      <c r="D18" s="594" t="s">
        <v>729</v>
      </c>
      <c r="E18" s="595" t="s">
        <v>474</v>
      </c>
      <c r="F18" s="593" t="s">
        <v>467</v>
      </c>
      <c r="G18" s="593" t="s">
        <v>518</v>
      </c>
      <c r="H18" s="593" t="s">
        <v>385</v>
      </c>
      <c r="I18" s="593" t="s">
        <v>519</v>
      </c>
      <c r="J18" s="593" t="s">
        <v>520</v>
      </c>
      <c r="K18" s="593" t="s">
        <v>521</v>
      </c>
      <c r="L18" s="596">
        <v>0</v>
      </c>
      <c r="M18" s="596">
        <v>0</v>
      </c>
      <c r="N18" s="593">
        <v>2</v>
      </c>
      <c r="O18" s="597">
        <v>1</v>
      </c>
      <c r="P18" s="596"/>
      <c r="Q18" s="598"/>
      <c r="R18" s="593"/>
      <c r="S18" s="598">
        <v>0</v>
      </c>
      <c r="T18" s="597"/>
      <c r="U18" s="599">
        <v>0</v>
      </c>
    </row>
    <row r="19" spans="1:21" ht="14.45" customHeight="1" x14ac:dyDescent="0.2">
      <c r="A19" s="592">
        <v>35</v>
      </c>
      <c r="B19" s="593" t="s">
        <v>466</v>
      </c>
      <c r="C19" s="593" t="s">
        <v>468</v>
      </c>
      <c r="D19" s="594" t="s">
        <v>729</v>
      </c>
      <c r="E19" s="595" t="s">
        <v>474</v>
      </c>
      <c r="F19" s="593" t="s">
        <v>467</v>
      </c>
      <c r="G19" s="593" t="s">
        <v>522</v>
      </c>
      <c r="H19" s="593" t="s">
        <v>385</v>
      </c>
      <c r="I19" s="593" t="s">
        <v>523</v>
      </c>
      <c r="J19" s="593" t="s">
        <v>524</v>
      </c>
      <c r="K19" s="593" t="s">
        <v>525</v>
      </c>
      <c r="L19" s="596">
        <v>112.6</v>
      </c>
      <c r="M19" s="596">
        <v>112.6</v>
      </c>
      <c r="N19" s="593">
        <v>1</v>
      </c>
      <c r="O19" s="597">
        <v>0.5</v>
      </c>
      <c r="P19" s="596"/>
      <c r="Q19" s="598">
        <v>0</v>
      </c>
      <c r="R19" s="593"/>
      <c r="S19" s="598">
        <v>0</v>
      </c>
      <c r="T19" s="597"/>
      <c r="U19" s="599">
        <v>0</v>
      </c>
    </row>
    <row r="20" spans="1:21" ht="14.45" customHeight="1" x14ac:dyDescent="0.2">
      <c r="A20" s="592">
        <v>35</v>
      </c>
      <c r="B20" s="593" t="s">
        <v>466</v>
      </c>
      <c r="C20" s="593" t="s">
        <v>468</v>
      </c>
      <c r="D20" s="594" t="s">
        <v>729</v>
      </c>
      <c r="E20" s="595" t="s">
        <v>474</v>
      </c>
      <c r="F20" s="593" t="s">
        <v>467</v>
      </c>
      <c r="G20" s="593" t="s">
        <v>526</v>
      </c>
      <c r="H20" s="593" t="s">
        <v>385</v>
      </c>
      <c r="I20" s="593" t="s">
        <v>527</v>
      </c>
      <c r="J20" s="593" t="s">
        <v>404</v>
      </c>
      <c r="K20" s="593" t="s">
        <v>528</v>
      </c>
      <c r="L20" s="596">
        <v>127.91</v>
      </c>
      <c r="M20" s="596">
        <v>127.91</v>
      </c>
      <c r="N20" s="593">
        <v>1</v>
      </c>
      <c r="O20" s="597">
        <v>1</v>
      </c>
      <c r="P20" s="596">
        <v>127.91</v>
      </c>
      <c r="Q20" s="598">
        <v>1</v>
      </c>
      <c r="R20" s="593">
        <v>1</v>
      </c>
      <c r="S20" s="598">
        <v>1</v>
      </c>
      <c r="T20" s="597">
        <v>1</v>
      </c>
      <c r="U20" s="599">
        <v>1</v>
      </c>
    </row>
    <row r="21" spans="1:21" ht="14.45" customHeight="1" x14ac:dyDescent="0.2">
      <c r="A21" s="592">
        <v>35</v>
      </c>
      <c r="B21" s="593" t="s">
        <v>466</v>
      </c>
      <c r="C21" s="593" t="s">
        <v>468</v>
      </c>
      <c r="D21" s="594" t="s">
        <v>729</v>
      </c>
      <c r="E21" s="595" t="s">
        <v>474</v>
      </c>
      <c r="F21" s="593" t="s">
        <v>467</v>
      </c>
      <c r="G21" s="593" t="s">
        <v>526</v>
      </c>
      <c r="H21" s="593" t="s">
        <v>385</v>
      </c>
      <c r="I21" s="593" t="s">
        <v>529</v>
      </c>
      <c r="J21" s="593" t="s">
        <v>530</v>
      </c>
      <c r="K21" s="593" t="s">
        <v>531</v>
      </c>
      <c r="L21" s="596">
        <v>95.71</v>
      </c>
      <c r="M21" s="596">
        <v>191.42</v>
      </c>
      <c r="N21" s="593">
        <v>2</v>
      </c>
      <c r="O21" s="597">
        <v>0.5</v>
      </c>
      <c r="P21" s="596">
        <v>191.42</v>
      </c>
      <c r="Q21" s="598">
        <v>1</v>
      </c>
      <c r="R21" s="593">
        <v>2</v>
      </c>
      <c r="S21" s="598">
        <v>1</v>
      </c>
      <c r="T21" s="597">
        <v>0.5</v>
      </c>
      <c r="U21" s="599">
        <v>1</v>
      </c>
    </row>
    <row r="22" spans="1:21" ht="14.45" customHeight="1" x14ac:dyDescent="0.2">
      <c r="A22" s="592">
        <v>35</v>
      </c>
      <c r="B22" s="593" t="s">
        <v>466</v>
      </c>
      <c r="C22" s="593" t="s">
        <v>468</v>
      </c>
      <c r="D22" s="594" t="s">
        <v>729</v>
      </c>
      <c r="E22" s="595" t="s">
        <v>474</v>
      </c>
      <c r="F22" s="593" t="s">
        <v>467</v>
      </c>
      <c r="G22" s="593" t="s">
        <v>532</v>
      </c>
      <c r="H22" s="593" t="s">
        <v>385</v>
      </c>
      <c r="I22" s="593" t="s">
        <v>533</v>
      </c>
      <c r="J22" s="593" t="s">
        <v>534</v>
      </c>
      <c r="K22" s="593" t="s">
        <v>535</v>
      </c>
      <c r="L22" s="596">
        <v>0</v>
      </c>
      <c r="M22" s="596">
        <v>0</v>
      </c>
      <c r="N22" s="593">
        <v>1</v>
      </c>
      <c r="O22" s="597">
        <v>1</v>
      </c>
      <c r="P22" s="596"/>
      <c r="Q22" s="598"/>
      <c r="R22" s="593"/>
      <c r="S22" s="598">
        <v>0</v>
      </c>
      <c r="T22" s="597"/>
      <c r="U22" s="599">
        <v>0</v>
      </c>
    </row>
    <row r="23" spans="1:21" ht="14.45" customHeight="1" x14ac:dyDescent="0.2">
      <c r="A23" s="592">
        <v>35</v>
      </c>
      <c r="B23" s="593" t="s">
        <v>466</v>
      </c>
      <c r="C23" s="593" t="s">
        <v>468</v>
      </c>
      <c r="D23" s="594" t="s">
        <v>729</v>
      </c>
      <c r="E23" s="595" t="s">
        <v>474</v>
      </c>
      <c r="F23" s="593" t="s">
        <v>467</v>
      </c>
      <c r="G23" s="593" t="s">
        <v>536</v>
      </c>
      <c r="H23" s="593" t="s">
        <v>385</v>
      </c>
      <c r="I23" s="593" t="s">
        <v>537</v>
      </c>
      <c r="J23" s="593" t="s">
        <v>538</v>
      </c>
      <c r="K23" s="593" t="s">
        <v>539</v>
      </c>
      <c r="L23" s="596">
        <v>477.84</v>
      </c>
      <c r="M23" s="596">
        <v>1433.52</v>
      </c>
      <c r="N23" s="593">
        <v>3</v>
      </c>
      <c r="O23" s="597">
        <v>1.5</v>
      </c>
      <c r="P23" s="596">
        <v>1433.52</v>
      </c>
      <c r="Q23" s="598">
        <v>1</v>
      </c>
      <c r="R23" s="593">
        <v>3</v>
      </c>
      <c r="S23" s="598">
        <v>1</v>
      </c>
      <c r="T23" s="597">
        <v>1.5</v>
      </c>
      <c r="U23" s="599">
        <v>1</v>
      </c>
    </row>
    <row r="24" spans="1:21" ht="14.45" customHeight="1" x14ac:dyDescent="0.2">
      <c r="A24" s="592">
        <v>35</v>
      </c>
      <c r="B24" s="593" t="s">
        <v>466</v>
      </c>
      <c r="C24" s="593" t="s">
        <v>468</v>
      </c>
      <c r="D24" s="594" t="s">
        <v>729</v>
      </c>
      <c r="E24" s="595" t="s">
        <v>474</v>
      </c>
      <c r="F24" s="593" t="s">
        <v>467</v>
      </c>
      <c r="G24" s="593" t="s">
        <v>540</v>
      </c>
      <c r="H24" s="593" t="s">
        <v>420</v>
      </c>
      <c r="I24" s="593" t="s">
        <v>541</v>
      </c>
      <c r="J24" s="593" t="s">
        <v>542</v>
      </c>
      <c r="K24" s="593" t="s">
        <v>543</v>
      </c>
      <c r="L24" s="596">
        <v>49.08</v>
      </c>
      <c r="M24" s="596">
        <v>147.24</v>
      </c>
      <c r="N24" s="593">
        <v>3</v>
      </c>
      <c r="O24" s="597">
        <v>1.5</v>
      </c>
      <c r="P24" s="596">
        <v>147.24</v>
      </c>
      <c r="Q24" s="598">
        <v>1</v>
      </c>
      <c r="R24" s="593">
        <v>3</v>
      </c>
      <c r="S24" s="598">
        <v>1</v>
      </c>
      <c r="T24" s="597">
        <v>1.5</v>
      </c>
      <c r="U24" s="599">
        <v>1</v>
      </c>
    </row>
    <row r="25" spans="1:21" ht="14.45" customHeight="1" x14ac:dyDescent="0.2">
      <c r="A25" s="592">
        <v>35</v>
      </c>
      <c r="B25" s="593" t="s">
        <v>466</v>
      </c>
      <c r="C25" s="593" t="s">
        <v>468</v>
      </c>
      <c r="D25" s="594" t="s">
        <v>729</v>
      </c>
      <c r="E25" s="595" t="s">
        <v>476</v>
      </c>
      <c r="F25" s="593" t="s">
        <v>467</v>
      </c>
      <c r="G25" s="593" t="s">
        <v>544</v>
      </c>
      <c r="H25" s="593" t="s">
        <v>385</v>
      </c>
      <c r="I25" s="593" t="s">
        <v>545</v>
      </c>
      <c r="J25" s="593" t="s">
        <v>546</v>
      </c>
      <c r="K25" s="593" t="s">
        <v>547</v>
      </c>
      <c r="L25" s="596">
        <v>0</v>
      </c>
      <c r="M25" s="596">
        <v>0</v>
      </c>
      <c r="N25" s="593">
        <v>1</v>
      </c>
      <c r="O25" s="597">
        <v>1</v>
      </c>
      <c r="P25" s="596">
        <v>0</v>
      </c>
      <c r="Q25" s="598"/>
      <c r="R25" s="593">
        <v>1</v>
      </c>
      <c r="S25" s="598">
        <v>1</v>
      </c>
      <c r="T25" s="597">
        <v>1</v>
      </c>
      <c r="U25" s="599">
        <v>1</v>
      </c>
    </row>
    <row r="26" spans="1:21" ht="14.45" customHeight="1" x14ac:dyDescent="0.2">
      <c r="A26" s="592">
        <v>35</v>
      </c>
      <c r="B26" s="593" t="s">
        <v>466</v>
      </c>
      <c r="C26" s="593" t="s">
        <v>468</v>
      </c>
      <c r="D26" s="594" t="s">
        <v>729</v>
      </c>
      <c r="E26" s="595" t="s">
        <v>476</v>
      </c>
      <c r="F26" s="593" t="s">
        <v>467</v>
      </c>
      <c r="G26" s="593" t="s">
        <v>548</v>
      </c>
      <c r="H26" s="593" t="s">
        <v>420</v>
      </c>
      <c r="I26" s="593" t="s">
        <v>549</v>
      </c>
      <c r="J26" s="593" t="s">
        <v>550</v>
      </c>
      <c r="K26" s="593" t="s">
        <v>551</v>
      </c>
      <c r="L26" s="596">
        <v>176.32</v>
      </c>
      <c r="M26" s="596">
        <v>352.64</v>
      </c>
      <c r="N26" s="593">
        <v>2</v>
      </c>
      <c r="O26" s="597">
        <v>2</v>
      </c>
      <c r="P26" s="596">
        <v>352.64</v>
      </c>
      <c r="Q26" s="598">
        <v>1</v>
      </c>
      <c r="R26" s="593">
        <v>2</v>
      </c>
      <c r="S26" s="598">
        <v>1</v>
      </c>
      <c r="T26" s="597">
        <v>2</v>
      </c>
      <c r="U26" s="599">
        <v>1</v>
      </c>
    </row>
    <row r="27" spans="1:21" ht="14.45" customHeight="1" x14ac:dyDescent="0.2">
      <c r="A27" s="592">
        <v>35</v>
      </c>
      <c r="B27" s="593" t="s">
        <v>466</v>
      </c>
      <c r="C27" s="593" t="s">
        <v>468</v>
      </c>
      <c r="D27" s="594" t="s">
        <v>729</v>
      </c>
      <c r="E27" s="595" t="s">
        <v>476</v>
      </c>
      <c r="F27" s="593" t="s">
        <v>467</v>
      </c>
      <c r="G27" s="593" t="s">
        <v>552</v>
      </c>
      <c r="H27" s="593" t="s">
        <v>385</v>
      </c>
      <c r="I27" s="593" t="s">
        <v>553</v>
      </c>
      <c r="J27" s="593" t="s">
        <v>554</v>
      </c>
      <c r="K27" s="593" t="s">
        <v>555</v>
      </c>
      <c r="L27" s="596">
        <v>68.819999999999993</v>
      </c>
      <c r="M27" s="596">
        <v>137.63999999999999</v>
      </c>
      <c r="N27" s="593">
        <v>2</v>
      </c>
      <c r="O27" s="597">
        <v>1</v>
      </c>
      <c r="P27" s="596">
        <v>137.63999999999999</v>
      </c>
      <c r="Q27" s="598">
        <v>1</v>
      </c>
      <c r="R27" s="593">
        <v>2</v>
      </c>
      <c r="S27" s="598">
        <v>1</v>
      </c>
      <c r="T27" s="597">
        <v>1</v>
      </c>
      <c r="U27" s="599">
        <v>1</v>
      </c>
    </row>
    <row r="28" spans="1:21" ht="14.45" customHeight="1" x14ac:dyDescent="0.2">
      <c r="A28" s="592">
        <v>35</v>
      </c>
      <c r="B28" s="593" t="s">
        <v>466</v>
      </c>
      <c r="C28" s="593" t="s">
        <v>468</v>
      </c>
      <c r="D28" s="594" t="s">
        <v>729</v>
      </c>
      <c r="E28" s="595" t="s">
        <v>478</v>
      </c>
      <c r="F28" s="593" t="s">
        <v>467</v>
      </c>
      <c r="G28" s="593" t="s">
        <v>556</v>
      </c>
      <c r="H28" s="593" t="s">
        <v>420</v>
      </c>
      <c r="I28" s="593" t="s">
        <v>557</v>
      </c>
      <c r="J28" s="593" t="s">
        <v>558</v>
      </c>
      <c r="K28" s="593" t="s">
        <v>559</v>
      </c>
      <c r="L28" s="596">
        <v>279.52999999999997</v>
      </c>
      <c r="M28" s="596">
        <v>559.05999999999995</v>
      </c>
      <c r="N28" s="593">
        <v>2</v>
      </c>
      <c r="O28" s="597">
        <v>1.5</v>
      </c>
      <c r="P28" s="596">
        <v>559.05999999999995</v>
      </c>
      <c r="Q28" s="598">
        <v>1</v>
      </c>
      <c r="R28" s="593">
        <v>2</v>
      </c>
      <c r="S28" s="598">
        <v>1</v>
      </c>
      <c r="T28" s="597">
        <v>1.5</v>
      </c>
      <c r="U28" s="599">
        <v>1</v>
      </c>
    </row>
    <row r="29" spans="1:21" ht="14.45" customHeight="1" x14ac:dyDescent="0.2">
      <c r="A29" s="592">
        <v>35</v>
      </c>
      <c r="B29" s="593" t="s">
        <v>466</v>
      </c>
      <c r="C29" s="593" t="s">
        <v>468</v>
      </c>
      <c r="D29" s="594" t="s">
        <v>729</v>
      </c>
      <c r="E29" s="595" t="s">
        <v>478</v>
      </c>
      <c r="F29" s="593" t="s">
        <v>467</v>
      </c>
      <c r="G29" s="593" t="s">
        <v>556</v>
      </c>
      <c r="H29" s="593" t="s">
        <v>385</v>
      </c>
      <c r="I29" s="593" t="s">
        <v>560</v>
      </c>
      <c r="J29" s="593" t="s">
        <v>561</v>
      </c>
      <c r="K29" s="593" t="s">
        <v>562</v>
      </c>
      <c r="L29" s="596">
        <v>279.52999999999997</v>
      </c>
      <c r="M29" s="596">
        <v>559.05999999999995</v>
      </c>
      <c r="N29" s="593">
        <v>2</v>
      </c>
      <c r="O29" s="597">
        <v>1</v>
      </c>
      <c r="P29" s="596">
        <v>559.05999999999995</v>
      </c>
      <c r="Q29" s="598">
        <v>1</v>
      </c>
      <c r="R29" s="593">
        <v>2</v>
      </c>
      <c r="S29" s="598">
        <v>1</v>
      </c>
      <c r="T29" s="597">
        <v>1</v>
      </c>
      <c r="U29" s="599">
        <v>1</v>
      </c>
    </row>
    <row r="30" spans="1:21" ht="14.45" customHeight="1" x14ac:dyDescent="0.2">
      <c r="A30" s="592">
        <v>35</v>
      </c>
      <c r="B30" s="593" t="s">
        <v>466</v>
      </c>
      <c r="C30" s="593" t="s">
        <v>468</v>
      </c>
      <c r="D30" s="594" t="s">
        <v>729</v>
      </c>
      <c r="E30" s="595" t="s">
        <v>478</v>
      </c>
      <c r="F30" s="593" t="s">
        <v>467</v>
      </c>
      <c r="G30" s="593" t="s">
        <v>556</v>
      </c>
      <c r="H30" s="593" t="s">
        <v>385</v>
      </c>
      <c r="I30" s="593" t="s">
        <v>563</v>
      </c>
      <c r="J30" s="593" t="s">
        <v>564</v>
      </c>
      <c r="K30" s="593" t="s">
        <v>539</v>
      </c>
      <c r="L30" s="596">
        <v>310.58999999999997</v>
      </c>
      <c r="M30" s="596">
        <v>621.17999999999995</v>
      </c>
      <c r="N30" s="593">
        <v>2</v>
      </c>
      <c r="O30" s="597">
        <v>2</v>
      </c>
      <c r="P30" s="596">
        <v>621.17999999999995</v>
      </c>
      <c r="Q30" s="598">
        <v>1</v>
      </c>
      <c r="R30" s="593">
        <v>2</v>
      </c>
      <c r="S30" s="598">
        <v>1</v>
      </c>
      <c r="T30" s="597">
        <v>2</v>
      </c>
      <c r="U30" s="599">
        <v>1</v>
      </c>
    </row>
    <row r="31" spans="1:21" ht="14.45" customHeight="1" x14ac:dyDescent="0.2">
      <c r="A31" s="592">
        <v>35</v>
      </c>
      <c r="B31" s="593" t="s">
        <v>466</v>
      </c>
      <c r="C31" s="593" t="s">
        <v>468</v>
      </c>
      <c r="D31" s="594" t="s">
        <v>729</v>
      </c>
      <c r="E31" s="595" t="s">
        <v>478</v>
      </c>
      <c r="F31" s="593" t="s">
        <v>467</v>
      </c>
      <c r="G31" s="593" t="s">
        <v>493</v>
      </c>
      <c r="H31" s="593" t="s">
        <v>385</v>
      </c>
      <c r="I31" s="593" t="s">
        <v>565</v>
      </c>
      <c r="J31" s="593" t="s">
        <v>495</v>
      </c>
      <c r="K31" s="593" t="s">
        <v>566</v>
      </c>
      <c r="L31" s="596">
        <v>134.44999999999999</v>
      </c>
      <c r="M31" s="596">
        <v>134.44999999999999</v>
      </c>
      <c r="N31" s="593">
        <v>1</v>
      </c>
      <c r="O31" s="597">
        <v>0.5</v>
      </c>
      <c r="P31" s="596">
        <v>134.44999999999999</v>
      </c>
      <c r="Q31" s="598">
        <v>1</v>
      </c>
      <c r="R31" s="593">
        <v>1</v>
      </c>
      <c r="S31" s="598">
        <v>1</v>
      </c>
      <c r="T31" s="597">
        <v>0.5</v>
      </c>
      <c r="U31" s="599">
        <v>1</v>
      </c>
    </row>
    <row r="32" spans="1:21" ht="14.45" customHeight="1" x14ac:dyDescent="0.2">
      <c r="A32" s="592">
        <v>35</v>
      </c>
      <c r="B32" s="593" t="s">
        <v>466</v>
      </c>
      <c r="C32" s="593" t="s">
        <v>468</v>
      </c>
      <c r="D32" s="594" t="s">
        <v>729</v>
      </c>
      <c r="E32" s="595" t="s">
        <v>478</v>
      </c>
      <c r="F32" s="593" t="s">
        <v>467</v>
      </c>
      <c r="G32" s="593" t="s">
        <v>493</v>
      </c>
      <c r="H32" s="593" t="s">
        <v>385</v>
      </c>
      <c r="I32" s="593" t="s">
        <v>567</v>
      </c>
      <c r="J32" s="593" t="s">
        <v>568</v>
      </c>
      <c r="K32" s="593" t="s">
        <v>569</v>
      </c>
      <c r="L32" s="596">
        <v>85.27</v>
      </c>
      <c r="M32" s="596">
        <v>170.54</v>
      </c>
      <c r="N32" s="593">
        <v>2</v>
      </c>
      <c r="O32" s="597">
        <v>0.5</v>
      </c>
      <c r="P32" s="596">
        <v>170.54</v>
      </c>
      <c r="Q32" s="598">
        <v>1</v>
      </c>
      <c r="R32" s="593">
        <v>2</v>
      </c>
      <c r="S32" s="598">
        <v>1</v>
      </c>
      <c r="T32" s="597">
        <v>0.5</v>
      </c>
      <c r="U32" s="599">
        <v>1</v>
      </c>
    </row>
    <row r="33" spans="1:21" ht="14.45" customHeight="1" x14ac:dyDescent="0.2">
      <c r="A33" s="592">
        <v>35</v>
      </c>
      <c r="B33" s="593" t="s">
        <v>466</v>
      </c>
      <c r="C33" s="593" t="s">
        <v>468</v>
      </c>
      <c r="D33" s="594" t="s">
        <v>729</v>
      </c>
      <c r="E33" s="595" t="s">
        <v>478</v>
      </c>
      <c r="F33" s="593" t="s">
        <v>467</v>
      </c>
      <c r="G33" s="593" t="s">
        <v>570</v>
      </c>
      <c r="H33" s="593" t="s">
        <v>420</v>
      </c>
      <c r="I33" s="593" t="s">
        <v>571</v>
      </c>
      <c r="J33" s="593" t="s">
        <v>572</v>
      </c>
      <c r="K33" s="593" t="s">
        <v>573</v>
      </c>
      <c r="L33" s="596">
        <v>117.55</v>
      </c>
      <c r="M33" s="596">
        <v>117.55</v>
      </c>
      <c r="N33" s="593">
        <v>1</v>
      </c>
      <c r="O33" s="597">
        <v>1</v>
      </c>
      <c r="P33" s="596">
        <v>117.55</v>
      </c>
      <c r="Q33" s="598">
        <v>1</v>
      </c>
      <c r="R33" s="593">
        <v>1</v>
      </c>
      <c r="S33" s="598">
        <v>1</v>
      </c>
      <c r="T33" s="597">
        <v>1</v>
      </c>
      <c r="U33" s="599">
        <v>1</v>
      </c>
    </row>
    <row r="34" spans="1:21" ht="14.45" customHeight="1" x14ac:dyDescent="0.2">
      <c r="A34" s="592">
        <v>35</v>
      </c>
      <c r="B34" s="593" t="s">
        <v>466</v>
      </c>
      <c r="C34" s="593" t="s">
        <v>468</v>
      </c>
      <c r="D34" s="594" t="s">
        <v>729</v>
      </c>
      <c r="E34" s="595" t="s">
        <v>478</v>
      </c>
      <c r="F34" s="593" t="s">
        <v>467</v>
      </c>
      <c r="G34" s="593" t="s">
        <v>574</v>
      </c>
      <c r="H34" s="593" t="s">
        <v>385</v>
      </c>
      <c r="I34" s="593" t="s">
        <v>575</v>
      </c>
      <c r="J34" s="593" t="s">
        <v>576</v>
      </c>
      <c r="K34" s="593" t="s">
        <v>577</v>
      </c>
      <c r="L34" s="596">
        <v>0</v>
      </c>
      <c r="M34" s="596">
        <v>0</v>
      </c>
      <c r="N34" s="593">
        <v>1</v>
      </c>
      <c r="O34" s="597">
        <v>1</v>
      </c>
      <c r="P34" s="596">
        <v>0</v>
      </c>
      <c r="Q34" s="598"/>
      <c r="R34" s="593">
        <v>1</v>
      </c>
      <c r="S34" s="598">
        <v>1</v>
      </c>
      <c r="T34" s="597">
        <v>1</v>
      </c>
      <c r="U34" s="599">
        <v>1</v>
      </c>
    </row>
    <row r="35" spans="1:21" ht="14.45" customHeight="1" x14ac:dyDescent="0.2">
      <c r="A35" s="592">
        <v>35</v>
      </c>
      <c r="B35" s="593" t="s">
        <v>466</v>
      </c>
      <c r="C35" s="593" t="s">
        <v>468</v>
      </c>
      <c r="D35" s="594" t="s">
        <v>729</v>
      </c>
      <c r="E35" s="595" t="s">
        <v>478</v>
      </c>
      <c r="F35" s="593" t="s">
        <v>467</v>
      </c>
      <c r="G35" s="593" t="s">
        <v>574</v>
      </c>
      <c r="H35" s="593" t="s">
        <v>385</v>
      </c>
      <c r="I35" s="593" t="s">
        <v>578</v>
      </c>
      <c r="J35" s="593" t="s">
        <v>576</v>
      </c>
      <c r="K35" s="593" t="s">
        <v>577</v>
      </c>
      <c r="L35" s="596">
        <v>0</v>
      </c>
      <c r="M35" s="596">
        <v>0</v>
      </c>
      <c r="N35" s="593">
        <v>1</v>
      </c>
      <c r="O35" s="597">
        <v>1</v>
      </c>
      <c r="P35" s="596">
        <v>0</v>
      </c>
      <c r="Q35" s="598"/>
      <c r="R35" s="593">
        <v>1</v>
      </c>
      <c r="S35" s="598">
        <v>1</v>
      </c>
      <c r="T35" s="597">
        <v>1</v>
      </c>
      <c r="U35" s="599">
        <v>1</v>
      </c>
    </row>
    <row r="36" spans="1:21" ht="14.45" customHeight="1" x14ac:dyDescent="0.2">
      <c r="A36" s="592">
        <v>35</v>
      </c>
      <c r="B36" s="593" t="s">
        <v>466</v>
      </c>
      <c r="C36" s="593" t="s">
        <v>468</v>
      </c>
      <c r="D36" s="594" t="s">
        <v>729</v>
      </c>
      <c r="E36" s="595" t="s">
        <v>478</v>
      </c>
      <c r="F36" s="593" t="s">
        <v>467</v>
      </c>
      <c r="G36" s="593" t="s">
        <v>510</v>
      </c>
      <c r="H36" s="593" t="s">
        <v>385</v>
      </c>
      <c r="I36" s="593" t="s">
        <v>579</v>
      </c>
      <c r="J36" s="593" t="s">
        <v>580</v>
      </c>
      <c r="K36" s="593" t="s">
        <v>581</v>
      </c>
      <c r="L36" s="596">
        <v>48.09</v>
      </c>
      <c r="M36" s="596">
        <v>48.09</v>
      </c>
      <c r="N36" s="593">
        <v>1</v>
      </c>
      <c r="O36" s="597">
        <v>1</v>
      </c>
      <c r="P36" s="596">
        <v>48.09</v>
      </c>
      <c r="Q36" s="598">
        <v>1</v>
      </c>
      <c r="R36" s="593">
        <v>1</v>
      </c>
      <c r="S36" s="598">
        <v>1</v>
      </c>
      <c r="T36" s="597">
        <v>1</v>
      </c>
      <c r="U36" s="599">
        <v>1</v>
      </c>
    </row>
    <row r="37" spans="1:21" ht="14.45" customHeight="1" x14ac:dyDescent="0.2">
      <c r="A37" s="592">
        <v>35</v>
      </c>
      <c r="B37" s="593" t="s">
        <v>466</v>
      </c>
      <c r="C37" s="593" t="s">
        <v>468</v>
      </c>
      <c r="D37" s="594" t="s">
        <v>729</v>
      </c>
      <c r="E37" s="595" t="s">
        <v>478</v>
      </c>
      <c r="F37" s="593" t="s">
        <v>467</v>
      </c>
      <c r="G37" s="593" t="s">
        <v>510</v>
      </c>
      <c r="H37" s="593" t="s">
        <v>385</v>
      </c>
      <c r="I37" s="593" t="s">
        <v>511</v>
      </c>
      <c r="J37" s="593" t="s">
        <v>512</v>
      </c>
      <c r="K37" s="593" t="s">
        <v>513</v>
      </c>
      <c r="L37" s="596">
        <v>89.91</v>
      </c>
      <c r="M37" s="596">
        <v>179.82</v>
      </c>
      <c r="N37" s="593">
        <v>2</v>
      </c>
      <c r="O37" s="597">
        <v>1.5</v>
      </c>
      <c r="P37" s="596">
        <v>179.82</v>
      </c>
      <c r="Q37" s="598">
        <v>1</v>
      </c>
      <c r="R37" s="593">
        <v>2</v>
      </c>
      <c r="S37" s="598">
        <v>1</v>
      </c>
      <c r="T37" s="597">
        <v>1.5</v>
      </c>
      <c r="U37" s="599">
        <v>1</v>
      </c>
    </row>
    <row r="38" spans="1:21" ht="14.45" customHeight="1" x14ac:dyDescent="0.2">
      <c r="A38" s="592">
        <v>35</v>
      </c>
      <c r="B38" s="593" t="s">
        <v>466</v>
      </c>
      <c r="C38" s="593" t="s">
        <v>468</v>
      </c>
      <c r="D38" s="594" t="s">
        <v>729</v>
      </c>
      <c r="E38" s="595" t="s">
        <v>478</v>
      </c>
      <c r="F38" s="593" t="s">
        <v>467</v>
      </c>
      <c r="G38" s="593" t="s">
        <v>582</v>
      </c>
      <c r="H38" s="593" t="s">
        <v>385</v>
      </c>
      <c r="I38" s="593" t="s">
        <v>583</v>
      </c>
      <c r="J38" s="593" t="s">
        <v>584</v>
      </c>
      <c r="K38" s="593" t="s">
        <v>585</v>
      </c>
      <c r="L38" s="596">
        <v>76.180000000000007</v>
      </c>
      <c r="M38" s="596">
        <v>76.180000000000007</v>
      </c>
      <c r="N38" s="593">
        <v>1</v>
      </c>
      <c r="O38" s="597">
        <v>1</v>
      </c>
      <c r="P38" s="596">
        <v>76.180000000000007</v>
      </c>
      <c r="Q38" s="598">
        <v>1</v>
      </c>
      <c r="R38" s="593">
        <v>1</v>
      </c>
      <c r="S38" s="598">
        <v>1</v>
      </c>
      <c r="T38" s="597">
        <v>1</v>
      </c>
      <c r="U38" s="599">
        <v>1</v>
      </c>
    </row>
    <row r="39" spans="1:21" ht="14.45" customHeight="1" x14ac:dyDescent="0.2">
      <c r="A39" s="592">
        <v>35</v>
      </c>
      <c r="B39" s="593" t="s">
        <v>466</v>
      </c>
      <c r="C39" s="593" t="s">
        <v>468</v>
      </c>
      <c r="D39" s="594" t="s">
        <v>729</v>
      </c>
      <c r="E39" s="595" t="s">
        <v>478</v>
      </c>
      <c r="F39" s="593" t="s">
        <v>467</v>
      </c>
      <c r="G39" s="593" t="s">
        <v>514</v>
      </c>
      <c r="H39" s="593" t="s">
        <v>385</v>
      </c>
      <c r="I39" s="593" t="s">
        <v>586</v>
      </c>
      <c r="J39" s="593" t="s">
        <v>516</v>
      </c>
      <c r="K39" s="593" t="s">
        <v>587</v>
      </c>
      <c r="L39" s="596">
        <v>73.989999999999995</v>
      </c>
      <c r="M39" s="596">
        <v>73.989999999999995</v>
      </c>
      <c r="N39" s="593">
        <v>1</v>
      </c>
      <c r="O39" s="597">
        <v>0.5</v>
      </c>
      <c r="P39" s="596">
        <v>73.989999999999995</v>
      </c>
      <c r="Q39" s="598">
        <v>1</v>
      </c>
      <c r="R39" s="593">
        <v>1</v>
      </c>
      <c r="S39" s="598">
        <v>1</v>
      </c>
      <c r="T39" s="597">
        <v>0.5</v>
      </c>
      <c r="U39" s="599">
        <v>1</v>
      </c>
    </row>
    <row r="40" spans="1:21" ht="14.45" customHeight="1" x14ac:dyDescent="0.2">
      <c r="A40" s="592">
        <v>35</v>
      </c>
      <c r="B40" s="593" t="s">
        <v>466</v>
      </c>
      <c r="C40" s="593" t="s">
        <v>468</v>
      </c>
      <c r="D40" s="594" t="s">
        <v>729</v>
      </c>
      <c r="E40" s="595" t="s">
        <v>478</v>
      </c>
      <c r="F40" s="593" t="s">
        <v>467</v>
      </c>
      <c r="G40" s="593" t="s">
        <v>588</v>
      </c>
      <c r="H40" s="593" t="s">
        <v>385</v>
      </c>
      <c r="I40" s="593" t="s">
        <v>589</v>
      </c>
      <c r="J40" s="593" t="s">
        <v>590</v>
      </c>
      <c r="K40" s="593" t="s">
        <v>591</v>
      </c>
      <c r="L40" s="596">
        <v>36.54</v>
      </c>
      <c r="M40" s="596">
        <v>36.54</v>
      </c>
      <c r="N40" s="593">
        <v>1</v>
      </c>
      <c r="O40" s="597">
        <v>1</v>
      </c>
      <c r="P40" s="596">
        <v>36.54</v>
      </c>
      <c r="Q40" s="598">
        <v>1</v>
      </c>
      <c r="R40" s="593">
        <v>1</v>
      </c>
      <c r="S40" s="598">
        <v>1</v>
      </c>
      <c r="T40" s="597">
        <v>1</v>
      </c>
      <c r="U40" s="599">
        <v>1</v>
      </c>
    </row>
    <row r="41" spans="1:21" ht="14.45" customHeight="1" x14ac:dyDescent="0.2">
      <c r="A41" s="592">
        <v>35</v>
      </c>
      <c r="B41" s="593" t="s">
        <v>466</v>
      </c>
      <c r="C41" s="593" t="s">
        <v>468</v>
      </c>
      <c r="D41" s="594" t="s">
        <v>729</v>
      </c>
      <c r="E41" s="595" t="s">
        <v>478</v>
      </c>
      <c r="F41" s="593" t="s">
        <v>467</v>
      </c>
      <c r="G41" s="593" t="s">
        <v>592</v>
      </c>
      <c r="H41" s="593" t="s">
        <v>385</v>
      </c>
      <c r="I41" s="593" t="s">
        <v>593</v>
      </c>
      <c r="J41" s="593" t="s">
        <v>594</v>
      </c>
      <c r="K41" s="593" t="s">
        <v>595</v>
      </c>
      <c r="L41" s="596">
        <v>69.59</v>
      </c>
      <c r="M41" s="596">
        <v>69.59</v>
      </c>
      <c r="N41" s="593">
        <v>1</v>
      </c>
      <c r="O41" s="597">
        <v>0.5</v>
      </c>
      <c r="P41" s="596">
        <v>69.59</v>
      </c>
      <c r="Q41" s="598">
        <v>1</v>
      </c>
      <c r="R41" s="593">
        <v>1</v>
      </c>
      <c r="S41" s="598">
        <v>1</v>
      </c>
      <c r="T41" s="597">
        <v>0.5</v>
      </c>
      <c r="U41" s="599">
        <v>1</v>
      </c>
    </row>
    <row r="42" spans="1:21" ht="14.45" customHeight="1" x14ac:dyDescent="0.2">
      <c r="A42" s="592">
        <v>35</v>
      </c>
      <c r="B42" s="593" t="s">
        <v>466</v>
      </c>
      <c r="C42" s="593" t="s">
        <v>468</v>
      </c>
      <c r="D42" s="594" t="s">
        <v>729</v>
      </c>
      <c r="E42" s="595" t="s">
        <v>478</v>
      </c>
      <c r="F42" s="593" t="s">
        <v>467</v>
      </c>
      <c r="G42" s="593" t="s">
        <v>548</v>
      </c>
      <c r="H42" s="593" t="s">
        <v>420</v>
      </c>
      <c r="I42" s="593" t="s">
        <v>549</v>
      </c>
      <c r="J42" s="593" t="s">
        <v>550</v>
      </c>
      <c r="K42" s="593" t="s">
        <v>551</v>
      </c>
      <c r="L42" s="596">
        <v>176.32</v>
      </c>
      <c r="M42" s="596">
        <v>176.32</v>
      </c>
      <c r="N42" s="593">
        <v>1</v>
      </c>
      <c r="O42" s="597">
        <v>1</v>
      </c>
      <c r="P42" s="596">
        <v>176.32</v>
      </c>
      <c r="Q42" s="598">
        <v>1</v>
      </c>
      <c r="R42" s="593">
        <v>1</v>
      </c>
      <c r="S42" s="598">
        <v>1</v>
      </c>
      <c r="T42" s="597">
        <v>1</v>
      </c>
      <c r="U42" s="599">
        <v>1</v>
      </c>
    </row>
    <row r="43" spans="1:21" ht="14.45" customHeight="1" x14ac:dyDescent="0.2">
      <c r="A43" s="592">
        <v>35</v>
      </c>
      <c r="B43" s="593" t="s">
        <v>466</v>
      </c>
      <c r="C43" s="593" t="s">
        <v>468</v>
      </c>
      <c r="D43" s="594" t="s">
        <v>729</v>
      </c>
      <c r="E43" s="595" t="s">
        <v>478</v>
      </c>
      <c r="F43" s="593" t="s">
        <v>467</v>
      </c>
      <c r="G43" s="593" t="s">
        <v>596</v>
      </c>
      <c r="H43" s="593" t="s">
        <v>420</v>
      </c>
      <c r="I43" s="593" t="s">
        <v>597</v>
      </c>
      <c r="J43" s="593" t="s">
        <v>598</v>
      </c>
      <c r="K43" s="593" t="s">
        <v>599</v>
      </c>
      <c r="L43" s="596">
        <v>70.48</v>
      </c>
      <c r="M43" s="596">
        <v>70.48</v>
      </c>
      <c r="N43" s="593">
        <v>1</v>
      </c>
      <c r="O43" s="597">
        <v>1</v>
      </c>
      <c r="P43" s="596">
        <v>70.48</v>
      </c>
      <c r="Q43" s="598">
        <v>1</v>
      </c>
      <c r="R43" s="593">
        <v>1</v>
      </c>
      <c r="S43" s="598">
        <v>1</v>
      </c>
      <c r="T43" s="597">
        <v>1</v>
      </c>
      <c r="U43" s="599">
        <v>1</v>
      </c>
    </row>
    <row r="44" spans="1:21" ht="14.45" customHeight="1" x14ac:dyDescent="0.2">
      <c r="A44" s="592">
        <v>35</v>
      </c>
      <c r="B44" s="593" t="s">
        <v>466</v>
      </c>
      <c r="C44" s="593" t="s">
        <v>468</v>
      </c>
      <c r="D44" s="594" t="s">
        <v>729</v>
      </c>
      <c r="E44" s="595" t="s">
        <v>478</v>
      </c>
      <c r="F44" s="593" t="s">
        <v>467</v>
      </c>
      <c r="G44" s="593" t="s">
        <v>600</v>
      </c>
      <c r="H44" s="593" t="s">
        <v>385</v>
      </c>
      <c r="I44" s="593" t="s">
        <v>601</v>
      </c>
      <c r="J44" s="593" t="s">
        <v>602</v>
      </c>
      <c r="K44" s="593" t="s">
        <v>603</v>
      </c>
      <c r="L44" s="596">
        <v>69.59</v>
      </c>
      <c r="M44" s="596">
        <v>69.59</v>
      </c>
      <c r="N44" s="593">
        <v>1</v>
      </c>
      <c r="O44" s="597">
        <v>1</v>
      </c>
      <c r="P44" s="596">
        <v>69.59</v>
      </c>
      <c r="Q44" s="598">
        <v>1</v>
      </c>
      <c r="R44" s="593">
        <v>1</v>
      </c>
      <c r="S44" s="598">
        <v>1</v>
      </c>
      <c r="T44" s="597">
        <v>1</v>
      </c>
      <c r="U44" s="599">
        <v>1</v>
      </c>
    </row>
    <row r="45" spans="1:21" ht="14.45" customHeight="1" x14ac:dyDescent="0.2">
      <c r="A45" s="592">
        <v>35</v>
      </c>
      <c r="B45" s="593" t="s">
        <v>466</v>
      </c>
      <c r="C45" s="593" t="s">
        <v>468</v>
      </c>
      <c r="D45" s="594" t="s">
        <v>729</v>
      </c>
      <c r="E45" s="595" t="s">
        <v>478</v>
      </c>
      <c r="F45" s="593" t="s">
        <v>467</v>
      </c>
      <c r="G45" s="593" t="s">
        <v>604</v>
      </c>
      <c r="H45" s="593" t="s">
        <v>385</v>
      </c>
      <c r="I45" s="593" t="s">
        <v>605</v>
      </c>
      <c r="J45" s="593" t="s">
        <v>606</v>
      </c>
      <c r="K45" s="593" t="s">
        <v>607</v>
      </c>
      <c r="L45" s="596">
        <v>35.25</v>
      </c>
      <c r="M45" s="596">
        <v>35.25</v>
      </c>
      <c r="N45" s="593">
        <v>1</v>
      </c>
      <c r="O45" s="597">
        <v>1</v>
      </c>
      <c r="P45" s="596">
        <v>35.25</v>
      </c>
      <c r="Q45" s="598">
        <v>1</v>
      </c>
      <c r="R45" s="593">
        <v>1</v>
      </c>
      <c r="S45" s="598">
        <v>1</v>
      </c>
      <c r="T45" s="597">
        <v>1</v>
      </c>
      <c r="U45" s="599">
        <v>1</v>
      </c>
    </row>
    <row r="46" spans="1:21" ht="14.45" customHeight="1" x14ac:dyDescent="0.2">
      <c r="A46" s="592">
        <v>35</v>
      </c>
      <c r="B46" s="593" t="s">
        <v>466</v>
      </c>
      <c r="C46" s="593" t="s">
        <v>468</v>
      </c>
      <c r="D46" s="594" t="s">
        <v>729</v>
      </c>
      <c r="E46" s="595" t="s">
        <v>478</v>
      </c>
      <c r="F46" s="593" t="s">
        <v>467</v>
      </c>
      <c r="G46" s="593" t="s">
        <v>608</v>
      </c>
      <c r="H46" s="593" t="s">
        <v>385</v>
      </c>
      <c r="I46" s="593" t="s">
        <v>609</v>
      </c>
      <c r="J46" s="593" t="s">
        <v>610</v>
      </c>
      <c r="K46" s="593" t="s">
        <v>611</v>
      </c>
      <c r="L46" s="596">
        <v>115.18</v>
      </c>
      <c r="M46" s="596">
        <v>691.08</v>
      </c>
      <c r="N46" s="593">
        <v>6</v>
      </c>
      <c r="O46" s="597">
        <v>2</v>
      </c>
      <c r="P46" s="596">
        <v>691.08</v>
      </c>
      <c r="Q46" s="598">
        <v>1</v>
      </c>
      <c r="R46" s="593">
        <v>6</v>
      </c>
      <c r="S46" s="598">
        <v>1</v>
      </c>
      <c r="T46" s="597">
        <v>2</v>
      </c>
      <c r="U46" s="599">
        <v>1</v>
      </c>
    </row>
    <row r="47" spans="1:21" ht="14.45" customHeight="1" x14ac:dyDescent="0.2">
      <c r="A47" s="592">
        <v>35</v>
      </c>
      <c r="B47" s="593" t="s">
        <v>466</v>
      </c>
      <c r="C47" s="593" t="s">
        <v>468</v>
      </c>
      <c r="D47" s="594" t="s">
        <v>729</v>
      </c>
      <c r="E47" s="595" t="s">
        <v>478</v>
      </c>
      <c r="F47" s="593" t="s">
        <v>467</v>
      </c>
      <c r="G47" s="593" t="s">
        <v>526</v>
      </c>
      <c r="H47" s="593" t="s">
        <v>385</v>
      </c>
      <c r="I47" s="593" t="s">
        <v>612</v>
      </c>
      <c r="J47" s="593" t="s">
        <v>613</v>
      </c>
      <c r="K47" s="593" t="s">
        <v>614</v>
      </c>
      <c r="L47" s="596">
        <v>42.09</v>
      </c>
      <c r="M47" s="596">
        <v>42.09</v>
      </c>
      <c r="N47" s="593">
        <v>1</v>
      </c>
      <c r="O47" s="597">
        <v>1</v>
      </c>
      <c r="P47" s="596">
        <v>42.09</v>
      </c>
      <c r="Q47" s="598">
        <v>1</v>
      </c>
      <c r="R47" s="593">
        <v>1</v>
      </c>
      <c r="S47" s="598">
        <v>1</v>
      </c>
      <c r="T47" s="597">
        <v>1</v>
      </c>
      <c r="U47" s="599">
        <v>1</v>
      </c>
    </row>
    <row r="48" spans="1:21" ht="14.45" customHeight="1" x14ac:dyDescent="0.2">
      <c r="A48" s="592">
        <v>35</v>
      </c>
      <c r="B48" s="593" t="s">
        <v>466</v>
      </c>
      <c r="C48" s="593" t="s">
        <v>468</v>
      </c>
      <c r="D48" s="594" t="s">
        <v>729</v>
      </c>
      <c r="E48" s="595" t="s">
        <v>478</v>
      </c>
      <c r="F48" s="593" t="s">
        <v>467</v>
      </c>
      <c r="G48" s="593" t="s">
        <v>532</v>
      </c>
      <c r="H48" s="593" t="s">
        <v>385</v>
      </c>
      <c r="I48" s="593" t="s">
        <v>533</v>
      </c>
      <c r="J48" s="593" t="s">
        <v>534</v>
      </c>
      <c r="K48" s="593" t="s">
        <v>535</v>
      </c>
      <c r="L48" s="596">
        <v>0</v>
      </c>
      <c r="M48" s="596">
        <v>0</v>
      </c>
      <c r="N48" s="593">
        <v>2</v>
      </c>
      <c r="O48" s="597">
        <v>2</v>
      </c>
      <c r="P48" s="596">
        <v>0</v>
      </c>
      <c r="Q48" s="598"/>
      <c r="R48" s="593">
        <v>2</v>
      </c>
      <c r="S48" s="598">
        <v>1</v>
      </c>
      <c r="T48" s="597">
        <v>2</v>
      </c>
      <c r="U48" s="599">
        <v>1</v>
      </c>
    </row>
    <row r="49" spans="1:21" ht="14.45" customHeight="1" x14ac:dyDescent="0.2">
      <c r="A49" s="592">
        <v>35</v>
      </c>
      <c r="B49" s="593" t="s">
        <v>466</v>
      </c>
      <c r="C49" s="593" t="s">
        <v>468</v>
      </c>
      <c r="D49" s="594" t="s">
        <v>729</v>
      </c>
      <c r="E49" s="595" t="s">
        <v>478</v>
      </c>
      <c r="F49" s="593" t="s">
        <v>467</v>
      </c>
      <c r="G49" s="593" t="s">
        <v>615</v>
      </c>
      <c r="H49" s="593" t="s">
        <v>385</v>
      </c>
      <c r="I49" s="593" t="s">
        <v>616</v>
      </c>
      <c r="J49" s="593" t="s">
        <v>617</v>
      </c>
      <c r="K49" s="593" t="s">
        <v>618</v>
      </c>
      <c r="L49" s="596">
        <v>61.97</v>
      </c>
      <c r="M49" s="596">
        <v>61.97</v>
      </c>
      <c r="N49" s="593">
        <v>1</v>
      </c>
      <c r="O49" s="597">
        <v>0.5</v>
      </c>
      <c r="P49" s="596">
        <v>61.97</v>
      </c>
      <c r="Q49" s="598">
        <v>1</v>
      </c>
      <c r="R49" s="593">
        <v>1</v>
      </c>
      <c r="S49" s="598">
        <v>1</v>
      </c>
      <c r="T49" s="597">
        <v>0.5</v>
      </c>
      <c r="U49" s="599">
        <v>1</v>
      </c>
    </row>
    <row r="50" spans="1:21" ht="14.45" customHeight="1" x14ac:dyDescent="0.2">
      <c r="A50" s="592">
        <v>35</v>
      </c>
      <c r="B50" s="593" t="s">
        <v>466</v>
      </c>
      <c r="C50" s="593" t="s">
        <v>468</v>
      </c>
      <c r="D50" s="594" t="s">
        <v>729</v>
      </c>
      <c r="E50" s="595" t="s">
        <v>478</v>
      </c>
      <c r="F50" s="593" t="s">
        <v>467</v>
      </c>
      <c r="G50" s="593" t="s">
        <v>619</v>
      </c>
      <c r="H50" s="593" t="s">
        <v>385</v>
      </c>
      <c r="I50" s="593" t="s">
        <v>620</v>
      </c>
      <c r="J50" s="593" t="s">
        <v>621</v>
      </c>
      <c r="K50" s="593" t="s">
        <v>622</v>
      </c>
      <c r="L50" s="596">
        <v>77.13</v>
      </c>
      <c r="M50" s="596">
        <v>308.52</v>
      </c>
      <c r="N50" s="593">
        <v>4</v>
      </c>
      <c r="O50" s="597">
        <v>1</v>
      </c>
      <c r="P50" s="596">
        <v>308.52</v>
      </c>
      <c r="Q50" s="598">
        <v>1</v>
      </c>
      <c r="R50" s="593">
        <v>4</v>
      </c>
      <c r="S50" s="598">
        <v>1</v>
      </c>
      <c r="T50" s="597">
        <v>1</v>
      </c>
      <c r="U50" s="599">
        <v>1</v>
      </c>
    </row>
    <row r="51" spans="1:21" ht="14.45" customHeight="1" x14ac:dyDescent="0.2">
      <c r="A51" s="592">
        <v>35</v>
      </c>
      <c r="B51" s="593" t="s">
        <v>466</v>
      </c>
      <c r="C51" s="593" t="s">
        <v>468</v>
      </c>
      <c r="D51" s="594" t="s">
        <v>729</v>
      </c>
      <c r="E51" s="595" t="s">
        <v>478</v>
      </c>
      <c r="F51" s="593" t="s">
        <v>467</v>
      </c>
      <c r="G51" s="593" t="s">
        <v>623</v>
      </c>
      <c r="H51" s="593" t="s">
        <v>385</v>
      </c>
      <c r="I51" s="593" t="s">
        <v>624</v>
      </c>
      <c r="J51" s="593" t="s">
        <v>625</v>
      </c>
      <c r="K51" s="593" t="s">
        <v>626</v>
      </c>
      <c r="L51" s="596">
        <v>52.47</v>
      </c>
      <c r="M51" s="596">
        <v>52.47</v>
      </c>
      <c r="N51" s="593">
        <v>1</v>
      </c>
      <c r="O51" s="597">
        <v>0.5</v>
      </c>
      <c r="P51" s="596">
        <v>52.47</v>
      </c>
      <c r="Q51" s="598">
        <v>1</v>
      </c>
      <c r="R51" s="593">
        <v>1</v>
      </c>
      <c r="S51" s="598">
        <v>1</v>
      </c>
      <c r="T51" s="597">
        <v>0.5</v>
      </c>
      <c r="U51" s="599">
        <v>1</v>
      </c>
    </row>
    <row r="52" spans="1:21" ht="14.45" customHeight="1" x14ac:dyDescent="0.2">
      <c r="A52" s="592">
        <v>35</v>
      </c>
      <c r="B52" s="593" t="s">
        <v>466</v>
      </c>
      <c r="C52" s="593" t="s">
        <v>468</v>
      </c>
      <c r="D52" s="594" t="s">
        <v>729</v>
      </c>
      <c r="E52" s="595" t="s">
        <v>478</v>
      </c>
      <c r="F52" s="593" t="s">
        <v>467</v>
      </c>
      <c r="G52" s="593" t="s">
        <v>627</v>
      </c>
      <c r="H52" s="593" t="s">
        <v>385</v>
      </c>
      <c r="I52" s="593" t="s">
        <v>628</v>
      </c>
      <c r="J52" s="593" t="s">
        <v>629</v>
      </c>
      <c r="K52" s="593" t="s">
        <v>630</v>
      </c>
      <c r="L52" s="596">
        <v>177.92</v>
      </c>
      <c r="M52" s="596">
        <v>177.92</v>
      </c>
      <c r="N52" s="593">
        <v>1</v>
      </c>
      <c r="O52" s="597">
        <v>1</v>
      </c>
      <c r="P52" s="596">
        <v>177.92</v>
      </c>
      <c r="Q52" s="598">
        <v>1</v>
      </c>
      <c r="R52" s="593">
        <v>1</v>
      </c>
      <c r="S52" s="598">
        <v>1</v>
      </c>
      <c r="T52" s="597">
        <v>1</v>
      </c>
      <c r="U52" s="599">
        <v>1</v>
      </c>
    </row>
    <row r="53" spans="1:21" ht="14.45" customHeight="1" x14ac:dyDescent="0.2">
      <c r="A53" s="592">
        <v>35</v>
      </c>
      <c r="B53" s="593" t="s">
        <v>466</v>
      </c>
      <c r="C53" s="593" t="s">
        <v>468</v>
      </c>
      <c r="D53" s="594" t="s">
        <v>729</v>
      </c>
      <c r="E53" s="595" t="s">
        <v>478</v>
      </c>
      <c r="F53" s="593" t="s">
        <v>467</v>
      </c>
      <c r="G53" s="593" t="s">
        <v>631</v>
      </c>
      <c r="H53" s="593" t="s">
        <v>385</v>
      </c>
      <c r="I53" s="593" t="s">
        <v>632</v>
      </c>
      <c r="J53" s="593" t="s">
        <v>633</v>
      </c>
      <c r="K53" s="593" t="s">
        <v>634</v>
      </c>
      <c r="L53" s="596">
        <v>225.06</v>
      </c>
      <c r="M53" s="596">
        <v>225.06</v>
      </c>
      <c r="N53" s="593">
        <v>1</v>
      </c>
      <c r="O53" s="597">
        <v>1</v>
      </c>
      <c r="P53" s="596">
        <v>225.06</v>
      </c>
      <c r="Q53" s="598">
        <v>1</v>
      </c>
      <c r="R53" s="593">
        <v>1</v>
      </c>
      <c r="S53" s="598">
        <v>1</v>
      </c>
      <c r="T53" s="597">
        <v>1</v>
      </c>
      <c r="U53" s="599">
        <v>1</v>
      </c>
    </row>
    <row r="54" spans="1:21" ht="14.45" customHeight="1" x14ac:dyDescent="0.2">
      <c r="A54" s="592">
        <v>35</v>
      </c>
      <c r="B54" s="593" t="s">
        <v>466</v>
      </c>
      <c r="C54" s="593" t="s">
        <v>468</v>
      </c>
      <c r="D54" s="594" t="s">
        <v>729</v>
      </c>
      <c r="E54" s="595" t="s">
        <v>477</v>
      </c>
      <c r="F54" s="593" t="s">
        <v>467</v>
      </c>
      <c r="G54" s="593" t="s">
        <v>635</v>
      </c>
      <c r="H54" s="593" t="s">
        <v>385</v>
      </c>
      <c r="I54" s="593" t="s">
        <v>636</v>
      </c>
      <c r="J54" s="593" t="s">
        <v>637</v>
      </c>
      <c r="K54" s="593" t="s">
        <v>638</v>
      </c>
      <c r="L54" s="596">
        <v>0</v>
      </c>
      <c r="M54" s="596">
        <v>0</v>
      </c>
      <c r="N54" s="593">
        <v>1</v>
      </c>
      <c r="O54" s="597">
        <v>1</v>
      </c>
      <c r="P54" s="596">
        <v>0</v>
      </c>
      <c r="Q54" s="598"/>
      <c r="R54" s="593">
        <v>1</v>
      </c>
      <c r="S54" s="598">
        <v>1</v>
      </c>
      <c r="T54" s="597">
        <v>1</v>
      </c>
      <c r="U54" s="599">
        <v>1</v>
      </c>
    </row>
    <row r="55" spans="1:21" ht="14.45" customHeight="1" x14ac:dyDescent="0.2">
      <c r="A55" s="592">
        <v>35</v>
      </c>
      <c r="B55" s="593" t="s">
        <v>466</v>
      </c>
      <c r="C55" s="593" t="s">
        <v>468</v>
      </c>
      <c r="D55" s="594" t="s">
        <v>729</v>
      </c>
      <c r="E55" s="595" t="s">
        <v>477</v>
      </c>
      <c r="F55" s="593" t="s">
        <v>467</v>
      </c>
      <c r="G55" s="593" t="s">
        <v>639</v>
      </c>
      <c r="H55" s="593" t="s">
        <v>385</v>
      </c>
      <c r="I55" s="593" t="s">
        <v>640</v>
      </c>
      <c r="J55" s="593" t="s">
        <v>641</v>
      </c>
      <c r="K55" s="593" t="s">
        <v>642</v>
      </c>
      <c r="L55" s="596">
        <v>18.809999999999999</v>
      </c>
      <c r="M55" s="596">
        <v>18.809999999999999</v>
      </c>
      <c r="N55" s="593">
        <v>1</v>
      </c>
      <c r="O55" s="597">
        <v>1</v>
      </c>
      <c r="P55" s="596">
        <v>18.809999999999999</v>
      </c>
      <c r="Q55" s="598">
        <v>1</v>
      </c>
      <c r="R55" s="593">
        <v>1</v>
      </c>
      <c r="S55" s="598">
        <v>1</v>
      </c>
      <c r="T55" s="597">
        <v>1</v>
      </c>
      <c r="U55" s="599">
        <v>1</v>
      </c>
    </row>
    <row r="56" spans="1:21" ht="14.45" customHeight="1" x14ac:dyDescent="0.2">
      <c r="A56" s="592">
        <v>35</v>
      </c>
      <c r="B56" s="593" t="s">
        <v>466</v>
      </c>
      <c r="C56" s="593" t="s">
        <v>468</v>
      </c>
      <c r="D56" s="594" t="s">
        <v>729</v>
      </c>
      <c r="E56" s="595" t="s">
        <v>477</v>
      </c>
      <c r="F56" s="593" t="s">
        <v>467</v>
      </c>
      <c r="G56" s="593" t="s">
        <v>643</v>
      </c>
      <c r="H56" s="593" t="s">
        <v>420</v>
      </c>
      <c r="I56" s="593" t="s">
        <v>644</v>
      </c>
      <c r="J56" s="593" t="s">
        <v>645</v>
      </c>
      <c r="K56" s="593" t="s">
        <v>646</v>
      </c>
      <c r="L56" s="596">
        <v>119.7</v>
      </c>
      <c r="M56" s="596">
        <v>119.7</v>
      </c>
      <c r="N56" s="593">
        <v>1</v>
      </c>
      <c r="O56" s="597">
        <v>1</v>
      </c>
      <c r="P56" s="596">
        <v>119.7</v>
      </c>
      <c r="Q56" s="598">
        <v>1</v>
      </c>
      <c r="R56" s="593">
        <v>1</v>
      </c>
      <c r="S56" s="598">
        <v>1</v>
      </c>
      <c r="T56" s="597">
        <v>1</v>
      </c>
      <c r="U56" s="599">
        <v>1</v>
      </c>
    </row>
    <row r="57" spans="1:21" ht="14.45" customHeight="1" x14ac:dyDescent="0.2">
      <c r="A57" s="592">
        <v>35</v>
      </c>
      <c r="B57" s="593" t="s">
        <v>466</v>
      </c>
      <c r="C57" s="593" t="s">
        <v>468</v>
      </c>
      <c r="D57" s="594" t="s">
        <v>729</v>
      </c>
      <c r="E57" s="595" t="s">
        <v>477</v>
      </c>
      <c r="F57" s="593" t="s">
        <v>467</v>
      </c>
      <c r="G57" s="593" t="s">
        <v>647</v>
      </c>
      <c r="H57" s="593" t="s">
        <v>420</v>
      </c>
      <c r="I57" s="593" t="s">
        <v>648</v>
      </c>
      <c r="J57" s="593" t="s">
        <v>649</v>
      </c>
      <c r="K57" s="593" t="s">
        <v>650</v>
      </c>
      <c r="L57" s="596">
        <v>129.75</v>
      </c>
      <c r="M57" s="596">
        <v>129.75</v>
      </c>
      <c r="N57" s="593">
        <v>1</v>
      </c>
      <c r="O57" s="597">
        <v>1</v>
      </c>
      <c r="P57" s="596">
        <v>129.75</v>
      </c>
      <c r="Q57" s="598">
        <v>1</v>
      </c>
      <c r="R57" s="593">
        <v>1</v>
      </c>
      <c r="S57" s="598">
        <v>1</v>
      </c>
      <c r="T57" s="597">
        <v>1</v>
      </c>
      <c r="U57" s="599">
        <v>1</v>
      </c>
    </row>
    <row r="58" spans="1:21" ht="14.45" customHeight="1" x14ac:dyDescent="0.2">
      <c r="A58" s="592">
        <v>35</v>
      </c>
      <c r="B58" s="593" t="s">
        <v>466</v>
      </c>
      <c r="C58" s="593" t="s">
        <v>468</v>
      </c>
      <c r="D58" s="594" t="s">
        <v>729</v>
      </c>
      <c r="E58" s="595" t="s">
        <v>477</v>
      </c>
      <c r="F58" s="593" t="s">
        <v>467</v>
      </c>
      <c r="G58" s="593" t="s">
        <v>651</v>
      </c>
      <c r="H58" s="593" t="s">
        <v>385</v>
      </c>
      <c r="I58" s="593" t="s">
        <v>652</v>
      </c>
      <c r="J58" s="593" t="s">
        <v>653</v>
      </c>
      <c r="K58" s="593" t="s">
        <v>654</v>
      </c>
      <c r="L58" s="596">
        <v>58.77</v>
      </c>
      <c r="M58" s="596">
        <v>58.77</v>
      </c>
      <c r="N58" s="593">
        <v>1</v>
      </c>
      <c r="O58" s="597">
        <v>1</v>
      </c>
      <c r="P58" s="596">
        <v>58.77</v>
      </c>
      <c r="Q58" s="598">
        <v>1</v>
      </c>
      <c r="R58" s="593">
        <v>1</v>
      </c>
      <c r="S58" s="598">
        <v>1</v>
      </c>
      <c r="T58" s="597">
        <v>1</v>
      </c>
      <c r="U58" s="599">
        <v>1</v>
      </c>
    </row>
    <row r="59" spans="1:21" ht="14.45" customHeight="1" x14ac:dyDescent="0.2">
      <c r="A59" s="592">
        <v>35</v>
      </c>
      <c r="B59" s="593" t="s">
        <v>466</v>
      </c>
      <c r="C59" s="593" t="s">
        <v>468</v>
      </c>
      <c r="D59" s="594" t="s">
        <v>729</v>
      </c>
      <c r="E59" s="595" t="s">
        <v>477</v>
      </c>
      <c r="F59" s="593" t="s">
        <v>467</v>
      </c>
      <c r="G59" s="593" t="s">
        <v>570</v>
      </c>
      <c r="H59" s="593" t="s">
        <v>420</v>
      </c>
      <c r="I59" s="593" t="s">
        <v>655</v>
      </c>
      <c r="J59" s="593" t="s">
        <v>572</v>
      </c>
      <c r="K59" s="593" t="s">
        <v>656</v>
      </c>
      <c r="L59" s="596">
        <v>58.77</v>
      </c>
      <c r="M59" s="596">
        <v>117.54</v>
      </c>
      <c r="N59" s="593">
        <v>2</v>
      </c>
      <c r="O59" s="597">
        <v>1.5</v>
      </c>
      <c r="P59" s="596">
        <v>117.54</v>
      </c>
      <c r="Q59" s="598">
        <v>1</v>
      </c>
      <c r="R59" s="593">
        <v>2</v>
      </c>
      <c r="S59" s="598">
        <v>1</v>
      </c>
      <c r="T59" s="597">
        <v>1.5</v>
      </c>
      <c r="U59" s="599">
        <v>1</v>
      </c>
    </row>
    <row r="60" spans="1:21" ht="14.45" customHeight="1" x14ac:dyDescent="0.2">
      <c r="A60" s="592">
        <v>35</v>
      </c>
      <c r="B60" s="593" t="s">
        <v>466</v>
      </c>
      <c r="C60" s="593" t="s">
        <v>468</v>
      </c>
      <c r="D60" s="594" t="s">
        <v>729</v>
      </c>
      <c r="E60" s="595" t="s">
        <v>477</v>
      </c>
      <c r="F60" s="593" t="s">
        <v>467</v>
      </c>
      <c r="G60" s="593" t="s">
        <v>657</v>
      </c>
      <c r="H60" s="593" t="s">
        <v>385</v>
      </c>
      <c r="I60" s="593" t="s">
        <v>658</v>
      </c>
      <c r="J60" s="593" t="s">
        <v>659</v>
      </c>
      <c r="K60" s="593" t="s">
        <v>660</v>
      </c>
      <c r="L60" s="596">
        <v>147.85</v>
      </c>
      <c r="M60" s="596">
        <v>147.85</v>
      </c>
      <c r="N60" s="593">
        <v>1</v>
      </c>
      <c r="O60" s="597">
        <v>1</v>
      </c>
      <c r="P60" s="596">
        <v>147.85</v>
      </c>
      <c r="Q60" s="598">
        <v>1</v>
      </c>
      <c r="R60" s="593">
        <v>1</v>
      </c>
      <c r="S60" s="598">
        <v>1</v>
      </c>
      <c r="T60" s="597">
        <v>1</v>
      </c>
      <c r="U60" s="599">
        <v>1</v>
      </c>
    </row>
    <row r="61" spans="1:21" ht="14.45" customHeight="1" x14ac:dyDescent="0.2">
      <c r="A61" s="592">
        <v>35</v>
      </c>
      <c r="B61" s="593" t="s">
        <v>466</v>
      </c>
      <c r="C61" s="593" t="s">
        <v>468</v>
      </c>
      <c r="D61" s="594" t="s">
        <v>729</v>
      </c>
      <c r="E61" s="595" t="s">
        <v>477</v>
      </c>
      <c r="F61" s="593" t="s">
        <v>467</v>
      </c>
      <c r="G61" s="593" t="s">
        <v>544</v>
      </c>
      <c r="H61" s="593" t="s">
        <v>385</v>
      </c>
      <c r="I61" s="593" t="s">
        <v>661</v>
      </c>
      <c r="J61" s="593" t="s">
        <v>662</v>
      </c>
      <c r="K61" s="593" t="s">
        <v>663</v>
      </c>
      <c r="L61" s="596">
        <v>0</v>
      </c>
      <c r="M61" s="596">
        <v>0</v>
      </c>
      <c r="N61" s="593">
        <v>1</v>
      </c>
      <c r="O61" s="597">
        <v>1</v>
      </c>
      <c r="P61" s="596">
        <v>0</v>
      </c>
      <c r="Q61" s="598"/>
      <c r="R61" s="593">
        <v>1</v>
      </c>
      <c r="S61" s="598">
        <v>1</v>
      </c>
      <c r="T61" s="597">
        <v>1</v>
      </c>
      <c r="U61" s="599">
        <v>1</v>
      </c>
    </row>
    <row r="62" spans="1:21" ht="14.45" customHeight="1" x14ac:dyDescent="0.2">
      <c r="A62" s="592">
        <v>35</v>
      </c>
      <c r="B62" s="593" t="s">
        <v>466</v>
      </c>
      <c r="C62" s="593" t="s">
        <v>468</v>
      </c>
      <c r="D62" s="594" t="s">
        <v>729</v>
      </c>
      <c r="E62" s="595" t="s">
        <v>477</v>
      </c>
      <c r="F62" s="593" t="s">
        <v>467</v>
      </c>
      <c r="G62" s="593" t="s">
        <v>510</v>
      </c>
      <c r="H62" s="593" t="s">
        <v>385</v>
      </c>
      <c r="I62" s="593" t="s">
        <v>579</v>
      </c>
      <c r="J62" s="593" t="s">
        <v>580</v>
      </c>
      <c r="K62" s="593" t="s">
        <v>581</v>
      </c>
      <c r="L62" s="596">
        <v>48.09</v>
      </c>
      <c r="M62" s="596">
        <v>48.09</v>
      </c>
      <c r="N62" s="593">
        <v>1</v>
      </c>
      <c r="O62" s="597">
        <v>1</v>
      </c>
      <c r="P62" s="596">
        <v>48.09</v>
      </c>
      <c r="Q62" s="598">
        <v>1</v>
      </c>
      <c r="R62" s="593">
        <v>1</v>
      </c>
      <c r="S62" s="598">
        <v>1</v>
      </c>
      <c r="T62" s="597">
        <v>1</v>
      </c>
      <c r="U62" s="599">
        <v>1</v>
      </c>
    </row>
    <row r="63" spans="1:21" ht="14.45" customHeight="1" x14ac:dyDescent="0.2">
      <c r="A63" s="592">
        <v>35</v>
      </c>
      <c r="B63" s="593" t="s">
        <v>466</v>
      </c>
      <c r="C63" s="593" t="s">
        <v>468</v>
      </c>
      <c r="D63" s="594" t="s">
        <v>729</v>
      </c>
      <c r="E63" s="595" t="s">
        <v>477</v>
      </c>
      <c r="F63" s="593" t="s">
        <v>467</v>
      </c>
      <c r="G63" s="593" t="s">
        <v>510</v>
      </c>
      <c r="H63" s="593" t="s">
        <v>385</v>
      </c>
      <c r="I63" s="593" t="s">
        <v>579</v>
      </c>
      <c r="J63" s="593" t="s">
        <v>580</v>
      </c>
      <c r="K63" s="593" t="s">
        <v>581</v>
      </c>
      <c r="L63" s="596">
        <v>42.14</v>
      </c>
      <c r="M63" s="596">
        <v>126.42</v>
      </c>
      <c r="N63" s="593">
        <v>3</v>
      </c>
      <c r="O63" s="597">
        <v>2</v>
      </c>
      <c r="P63" s="596">
        <v>126.42</v>
      </c>
      <c r="Q63" s="598">
        <v>1</v>
      </c>
      <c r="R63" s="593">
        <v>3</v>
      </c>
      <c r="S63" s="598">
        <v>1</v>
      </c>
      <c r="T63" s="597">
        <v>2</v>
      </c>
      <c r="U63" s="599">
        <v>1</v>
      </c>
    </row>
    <row r="64" spans="1:21" ht="14.45" customHeight="1" x14ac:dyDescent="0.2">
      <c r="A64" s="592">
        <v>35</v>
      </c>
      <c r="B64" s="593" t="s">
        <v>466</v>
      </c>
      <c r="C64" s="593" t="s">
        <v>468</v>
      </c>
      <c r="D64" s="594" t="s">
        <v>729</v>
      </c>
      <c r="E64" s="595" t="s">
        <v>477</v>
      </c>
      <c r="F64" s="593" t="s">
        <v>467</v>
      </c>
      <c r="G64" s="593" t="s">
        <v>510</v>
      </c>
      <c r="H64" s="593" t="s">
        <v>385</v>
      </c>
      <c r="I64" s="593" t="s">
        <v>511</v>
      </c>
      <c r="J64" s="593" t="s">
        <v>512</v>
      </c>
      <c r="K64" s="593" t="s">
        <v>513</v>
      </c>
      <c r="L64" s="596">
        <v>89.91</v>
      </c>
      <c r="M64" s="596">
        <v>179.82</v>
      </c>
      <c r="N64" s="593">
        <v>2</v>
      </c>
      <c r="O64" s="597">
        <v>2</v>
      </c>
      <c r="P64" s="596">
        <v>179.82</v>
      </c>
      <c r="Q64" s="598">
        <v>1</v>
      </c>
      <c r="R64" s="593">
        <v>2</v>
      </c>
      <c r="S64" s="598">
        <v>1</v>
      </c>
      <c r="T64" s="597">
        <v>2</v>
      </c>
      <c r="U64" s="599">
        <v>1</v>
      </c>
    </row>
    <row r="65" spans="1:21" ht="14.45" customHeight="1" x14ac:dyDescent="0.2">
      <c r="A65" s="592">
        <v>35</v>
      </c>
      <c r="B65" s="593" t="s">
        <v>466</v>
      </c>
      <c r="C65" s="593" t="s">
        <v>468</v>
      </c>
      <c r="D65" s="594" t="s">
        <v>729</v>
      </c>
      <c r="E65" s="595" t="s">
        <v>477</v>
      </c>
      <c r="F65" s="593" t="s">
        <v>467</v>
      </c>
      <c r="G65" s="593" t="s">
        <v>664</v>
      </c>
      <c r="H65" s="593" t="s">
        <v>385</v>
      </c>
      <c r="I65" s="593" t="s">
        <v>665</v>
      </c>
      <c r="J65" s="593" t="s">
        <v>666</v>
      </c>
      <c r="K65" s="593" t="s">
        <v>667</v>
      </c>
      <c r="L65" s="596">
        <v>83.79</v>
      </c>
      <c r="M65" s="596">
        <v>83.79</v>
      </c>
      <c r="N65" s="593">
        <v>1</v>
      </c>
      <c r="O65" s="597">
        <v>1</v>
      </c>
      <c r="P65" s="596"/>
      <c r="Q65" s="598">
        <v>0</v>
      </c>
      <c r="R65" s="593"/>
      <c r="S65" s="598">
        <v>0</v>
      </c>
      <c r="T65" s="597"/>
      <c r="U65" s="599">
        <v>0</v>
      </c>
    </row>
    <row r="66" spans="1:21" ht="14.45" customHeight="1" x14ac:dyDescent="0.2">
      <c r="A66" s="592">
        <v>35</v>
      </c>
      <c r="B66" s="593" t="s">
        <v>466</v>
      </c>
      <c r="C66" s="593" t="s">
        <v>468</v>
      </c>
      <c r="D66" s="594" t="s">
        <v>729</v>
      </c>
      <c r="E66" s="595" t="s">
        <v>477</v>
      </c>
      <c r="F66" s="593" t="s">
        <v>467</v>
      </c>
      <c r="G66" s="593" t="s">
        <v>668</v>
      </c>
      <c r="H66" s="593" t="s">
        <v>385</v>
      </c>
      <c r="I66" s="593" t="s">
        <v>669</v>
      </c>
      <c r="J66" s="593" t="s">
        <v>670</v>
      </c>
      <c r="K66" s="593" t="s">
        <v>671</v>
      </c>
      <c r="L66" s="596">
        <v>58.77</v>
      </c>
      <c r="M66" s="596">
        <v>58.77</v>
      </c>
      <c r="N66" s="593">
        <v>1</v>
      </c>
      <c r="O66" s="597">
        <v>1</v>
      </c>
      <c r="P66" s="596">
        <v>58.77</v>
      </c>
      <c r="Q66" s="598">
        <v>1</v>
      </c>
      <c r="R66" s="593">
        <v>1</v>
      </c>
      <c r="S66" s="598">
        <v>1</v>
      </c>
      <c r="T66" s="597">
        <v>1</v>
      </c>
      <c r="U66" s="599">
        <v>1</v>
      </c>
    </row>
    <row r="67" spans="1:21" ht="14.45" customHeight="1" x14ac:dyDescent="0.2">
      <c r="A67" s="592">
        <v>35</v>
      </c>
      <c r="B67" s="593" t="s">
        <v>466</v>
      </c>
      <c r="C67" s="593" t="s">
        <v>468</v>
      </c>
      <c r="D67" s="594" t="s">
        <v>729</v>
      </c>
      <c r="E67" s="595" t="s">
        <v>477</v>
      </c>
      <c r="F67" s="593" t="s">
        <v>467</v>
      </c>
      <c r="G67" s="593" t="s">
        <v>668</v>
      </c>
      <c r="H67" s="593" t="s">
        <v>385</v>
      </c>
      <c r="I67" s="593" t="s">
        <v>672</v>
      </c>
      <c r="J67" s="593" t="s">
        <v>670</v>
      </c>
      <c r="K67" s="593" t="s">
        <v>500</v>
      </c>
      <c r="L67" s="596">
        <v>176.32</v>
      </c>
      <c r="M67" s="596">
        <v>176.32</v>
      </c>
      <c r="N67" s="593">
        <v>1</v>
      </c>
      <c r="O67" s="597">
        <v>1</v>
      </c>
      <c r="P67" s="596"/>
      <c r="Q67" s="598">
        <v>0</v>
      </c>
      <c r="R67" s="593"/>
      <c r="S67" s="598">
        <v>0</v>
      </c>
      <c r="T67" s="597"/>
      <c r="U67" s="599">
        <v>0</v>
      </c>
    </row>
    <row r="68" spans="1:21" ht="14.45" customHeight="1" x14ac:dyDescent="0.2">
      <c r="A68" s="592">
        <v>35</v>
      </c>
      <c r="B68" s="593" t="s">
        <v>466</v>
      </c>
      <c r="C68" s="593" t="s">
        <v>468</v>
      </c>
      <c r="D68" s="594" t="s">
        <v>729</v>
      </c>
      <c r="E68" s="595" t="s">
        <v>477</v>
      </c>
      <c r="F68" s="593" t="s">
        <v>467</v>
      </c>
      <c r="G68" s="593" t="s">
        <v>604</v>
      </c>
      <c r="H68" s="593" t="s">
        <v>385</v>
      </c>
      <c r="I68" s="593" t="s">
        <v>673</v>
      </c>
      <c r="J68" s="593" t="s">
        <v>606</v>
      </c>
      <c r="K68" s="593" t="s">
        <v>674</v>
      </c>
      <c r="L68" s="596">
        <v>35.25</v>
      </c>
      <c r="M68" s="596">
        <v>70.5</v>
      </c>
      <c r="N68" s="593">
        <v>2</v>
      </c>
      <c r="O68" s="597">
        <v>1.5</v>
      </c>
      <c r="P68" s="596">
        <v>70.5</v>
      </c>
      <c r="Q68" s="598">
        <v>1</v>
      </c>
      <c r="R68" s="593">
        <v>2</v>
      </c>
      <c r="S68" s="598">
        <v>1</v>
      </c>
      <c r="T68" s="597">
        <v>1.5</v>
      </c>
      <c r="U68" s="599">
        <v>1</v>
      </c>
    </row>
    <row r="69" spans="1:21" ht="14.45" customHeight="1" x14ac:dyDescent="0.2">
      <c r="A69" s="592">
        <v>35</v>
      </c>
      <c r="B69" s="593" t="s">
        <v>466</v>
      </c>
      <c r="C69" s="593" t="s">
        <v>468</v>
      </c>
      <c r="D69" s="594" t="s">
        <v>729</v>
      </c>
      <c r="E69" s="595" t="s">
        <v>477</v>
      </c>
      <c r="F69" s="593" t="s">
        <v>467</v>
      </c>
      <c r="G69" s="593" t="s">
        <v>675</v>
      </c>
      <c r="H69" s="593" t="s">
        <v>385</v>
      </c>
      <c r="I69" s="593" t="s">
        <v>676</v>
      </c>
      <c r="J69" s="593" t="s">
        <v>677</v>
      </c>
      <c r="K69" s="593" t="s">
        <v>607</v>
      </c>
      <c r="L69" s="596">
        <v>174.59</v>
      </c>
      <c r="M69" s="596">
        <v>174.59</v>
      </c>
      <c r="N69" s="593">
        <v>1</v>
      </c>
      <c r="O69" s="597">
        <v>1</v>
      </c>
      <c r="P69" s="596">
        <v>174.59</v>
      </c>
      <c r="Q69" s="598">
        <v>1</v>
      </c>
      <c r="R69" s="593">
        <v>1</v>
      </c>
      <c r="S69" s="598">
        <v>1</v>
      </c>
      <c r="T69" s="597">
        <v>1</v>
      </c>
      <c r="U69" s="599">
        <v>1</v>
      </c>
    </row>
    <row r="70" spans="1:21" ht="14.45" customHeight="1" x14ac:dyDescent="0.2">
      <c r="A70" s="592">
        <v>35</v>
      </c>
      <c r="B70" s="593" t="s">
        <v>466</v>
      </c>
      <c r="C70" s="593" t="s">
        <v>468</v>
      </c>
      <c r="D70" s="594" t="s">
        <v>729</v>
      </c>
      <c r="E70" s="595" t="s">
        <v>477</v>
      </c>
      <c r="F70" s="593" t="s">
        <v>467</v>
      </c>
      <c r="G70" s="593" t="s">
        <v>608</v>
      </c>
      <c r="H70" s="593" t="s">
        <v>385</v>
      </c>
      <c r="I70" s="593" t="s">
        <v>678</v>
      </c>
      <c r="J70" s="593" t="s">
        <v>679</v>
      </c>
      <c r="K70" s="593" t="s">
        <v>680</v>
      </c>
      <c r="L70" s="596">
        <v>32.25</v>
      </c>
      <c r="M70" s="596">
        <v>32.25</v>
      </c>
      <c r="N70" s="593">
        <v>1</v>
      </c>
      <c r="O70" s="597">
        <v>1</v>
      </c>
      <c r="P70" s="596">
        <v>32.25</v>
      </c>
      <c r="Q70" s="598">
        <v>1</v>
      </c>
      <c r="R70" s="593">
        <v>1</v>
      </c>
      <c r="S70" s="598">
        <v>1</v>
      </c>
      <c r="T70" s="597">
        <v>1</v>
      </c>
      <c r="U70" s="599">
        <v>1</v>
      </c>
    </row>
    <row r="71" spans="1:21" ht="14.45" customHeight="1" x14ac:dyDescent="0.2">
      <c r="A71" s="592">
        <v>35</v>
      </c>
      <c r="B71" s="593" t="s">
        <v>466</v>
      </c>
      <c r="C71" s="593" t="s">
        <v>468</v>
      </c>
      <c r="D71" s="594" t="s">
        <v>729</v>
      </c>
      <c r="E71" s="595" t="s">
        <v>477</v>
      </c>
      <c r="F71" s="593" t="s">
        <v>467</v>
      </c>
      <c r="G71" s="593" t="s">
        <v>681</v>
      </c>
      <c r="H71" s="593" t="s">
        <v>385</v>
      </c>
      <c r="I71" s="593" t="s">
        <v>682</v>
      </c>
      <c r="J71" s="593" t="s">
        <v>683</v>
      </c>
      <c r="K71" s="593" t="s">
        <v>684</v>
      </c>
      <c r="L71" s="596">
        <v>51.84</v>
      </c>
      <c r="M71" s="596">
        <v>51.84</v>
      </c>
      <c r="N71" s="593">
        <v>1</v>
      </c>
      <c r="O71" s="597">
        <v>0.5</v>
      </c>
      <c r="P71" s="596">
        <v>51.84</v>
      </c>
      <c r="Q71" s="598">
        <v>1</v>
      </c>
      <c r="R71" s="593">
        <v>1</v>
      </c>
      <c r="S71" s="598">
        <v>1</v>
      </c>
      <c r="T71" s="597">
        <v>0.5</v>
      </c>
      <c r="U71" s="599">
        <v>1</v>
      </c>
    </row>
    <row r="72" spans="1:21" ht="14.45" customHeight="1" x14ac:dyDescent="0.2">
      <c r="A72" s="592">
        <v>35</v>
      </c>
      <c r="B72" s="593" t="s">
        <v>466</v>
      </c>
      <c r="C72" s="593" t="s">
        <v>468</v>
      </c>
      <c r="D72" s="594" t="s">
        <v>729</v>
      </c>
      <c r="E72" s="595" t="s">
        <v>477</v>
      </c>
      <c r="F72" s="593" t="s">
        <v>467</v>
      </c>
      <c r="G72" s="593" t="s">
        <v>532</v>
      </c>
      <c r="H72" s="593" t="s">
        <v>385</v>
      </c>
      <c r="I72" s="593" t="s">
        <v>533</v>
      </c>
      <c r="J72" s="593" t="s">
        <v>534</v>
      </c>
      <c r="K72" s="593" t="s">
        <v>535</v>
      </c>
      <c r="L72" s="596">
        <v>0</v>
      </c>
      <c r="M72" s="596">
        <v>0</v>
      </c>
      <c r="N72" s="593">
        <v>2</v>
      </c>
      <c r="O72" s="597">
        <v>2</v>
      </c>
      <c r="P72" s="596">
        <v>0</v>
      </c>
      <c r="Q72" s="598"/>
      <c r="R72" s="593">
        <v>2</v>
      </c>
      <c r="S72" s="598">
        <v>1</v>
      </c>
      <c r="T72" s="597">
        <v>2</v>
      </c>
      <c r="U72" s="599">
        <v>1</v>
      </c>
    </row>
    <row r="73" spans="1:21" ht="14.45" customHeight="1" x14ac:dyDescent="0.2">
      <c r="A73" s="592">
        <v>35</v>
      </c>
      <c r="B73" s="593" t="s">
        <v>466</v>
      </c>
      <c r="C73" s="593" t="s">
        <v>468</v>
      </c>
      <c r="D73" s="594" t="s">
        <v>729</v>
      </c>
      <c r="E73" s="595" t="s">
        <v>477</v>
      </c>
      <c r="F73" s="593" t="s">
        <v>467</v>
      </c>
      <c r="G73" s="593" t="s">
        <v>685</v>
      </c>
      <c r="H73" s="593" t="s">
        <v>385</v>
      </c>
      <c r="I73" s="593" t="s">
        <v>686</v>
      </c>
      <c r="J73" s="593" t="s">
        <v>687</v>
      </c>
      <c r="K73" s="593" t="s">
        <v>688</v>
      </c>
      <c r="L73" s="596">
        <v>42.54</v>
      </c>
      <c r="M73" s="596">
        <v>85.08</v>
      </c>
      <c r="N73" s="593">
        <v>2</v>
      </c>
      <c r="O73" s="597">
        <v>2</v>
      </c>
      <c r="P73" s="596">
        <v>85.08</v>
      </c>
      <c r="Q73" s="598">
        <v>1</v>
      </c>
      <c r="R73" s="593">
        <v>2</v>
      </c>
      <c r="S73" s="598">
        <v>1</v>
      </c>
      <c r="T73" s="597">
        <v>2</v>
      </c>
      <c r="U73" s="599">
        <v>1</v>
      </c>
    </row>
    <row r="74" spans="1:21" ht="14.45" customHeight="1" x14ac:dyDescent="0.2">
      <c r="A74" s="592">
        <v>35</v>
      </c>
      <c r="B74" s="593" t="s">
        <v>466</v>
      </c>
      <c r="C74" s="593" t="s">
        <v>468</v>
      </c>
      <c r="D74" s="594" t="s">
        <v>729</v>
      </c>
      <c r="E74" s="595" t="s">
        <v>477</v>
      </c>
      <c r="F74" s="593" t="s">
        <v>467</v>
      </c>
      <c r="G74" s="593" t="s">
        <v>552</v>
      </c>
      <c r="H74" s="593" t="s">
        <v>385</v>
      </c>
      <c r="I74" s="593" t="s">
        <v>553</v>
      </c>
      <c r="J74" s="593" t="s">
        <v>554</v>
      </c>
      <c r="K74" s="593" t="s">
        <v>555</v>
      </c>
      <c r="L74" s="596">
        <v>68.819999999999993</v>
      </c>
      <c r="M74" s="596">
        <v>68.819999999999993</v>
      </c>
      <c r="N74" s="593">
        <v>1</v>
      </c>
      <c r="O74" s="597">
        <v>0.5</v>
      </c>
      <c r="P74" s="596">
        <v>68.819999999999993</v>
      </c>
      <c r="Q74" s="598">
        <v>1</v>
      </c>
      <c r="R74" s="593">
        <v>1</v>
      </c>
      <c r="S74" s="598">
        <v>1</v>
      </c>
      <c r="T74" s="597">
        <v>0.5</v>
      </c>
      <c r="U74" s="599">
        <v>1</v>
      </c>
    </row>
    <row r="75" spans="1:21" ht="14.45" customHeight="1" x14ac:dyDescent="0.2">
      <c r="A75" s="592">
        <v>35</v>
      </c>
      <c r="B75" s="593" t="s">
        <v>466</v>
      </c>
      <c r="C75" s="593" t="s">
        <v>468</v>
      </c>
      <c r="D75" s="594" t="s">
        <v>729</v>
      </c>
      <c r="E75" s="595" t="s">
        <v>477</v>
      </c>
      <c r="F75" s="593" t="s">
        <v>467</v>
      </c>
      <c r="G75" s="593" t="s">
        <v>615</v>
      </c>
      <c r="H75" s="593" t="s">
        <v>385</v>
      </c>
      <c r="I75" s="593" t="s">
        <v>616</v>
      </c>
      <c r="J75" s="593" t="s">
        <v>617</v>
      </c>
      <c r="K75" s="593" t="s">
        <v>618</v>
      </c>
      <c r="L75" s="596">
        <v>61.97</v>
      </c>
      <c r="M75" s="596">
        <v>61.97</v>
      </c>
      <c r="N75" s="593">
        <v>1</v>
      </c>
      <c r="O75" s="597">
        <v>1</v>
      </c>
      <c r="P75" s="596"/>
      <c r="Q75" s="598">
        <v>0</v>
      </c>
      <c r="R75" s="593"/>
      <c r="S75" s="598">
        <v>0</v>
      </c>
      <c r="T75" s="597"/>
      <c r="U75" s="599">
        <v>0</v>
      </c>
    </row>
    <row r="76" spans="1:21" ht="14.45" customHeight="1" x14ac:dyDescent="0.2">
      <c r="A76" s="592">
        <v>35</v>
      </c>
      <c r="B76" s="593" t="s">
        <v>466</v>
      </c>
      <c r="C76" s="593" t="s">
        <v>468</v>
      </c>
      <c r="D76" s="594" t="s">
        <v>729</v>
      </c>
      <c r="E76" s="595" t="s">
        <v>477</v>
      </c>
      <c r="F76" s="593" t="s">
        <v>467</v>
      </c>
      <c r="G76" s="593" t="s">
        <v>689</v>
      </c>
      <c r="H76" s="593" t="s">
        <v>385</v>
      </c>
      <c r="I76" s="593" t="s">
        <v>690</v>
      </c>
      <c r="J76" s="593" t="s">
        <v>691</v>
      </c>
      <c r="K76" s="593" t="s">
        <v>692</v>
      </c>
      <c r="L76" s="596">
        <v>88.97</v>
      </c>
      <c r="M76" s="596">
        <v>88.97</v>
      </c>
      <c r="N76" s="593">
        <v>1</v>
      </c>
      <c r="O76" s="597">
        <v>1</v>
      </c>
      <c r="P76" s="596"/>
      <c r="Q76" s="598">
        <v>0</v>
      </c>
      <c r="R76" s="593"/>
      <c r="S76" s="598">
        <v>0</v>
      </c>
      <c r="T76" s="597"/>
      <c r="U76" s="599">
        <v>0</v>
      </c>
    </row>
    <row r="77" spans="1:21" ht="14.45" customHeight="1" x14ac:dyDescent="0.2">
      <c r="A77" s="592">
        <v>35</v>
      </c>
      <c r="B77" s="593" t="s">
        <v>466</v>
      </c>
      <c r="C77" s="593" t="s">
        <v>468</v>
      </c>
      <c r="D77" s="594" t="s">
        <v>729</v>
      </c>
      <c r="E77" s="595" t="s">
        <v>477</v>
      </c>
      <c r="F77" s="593" t="s">
        <v>467</v>
      </c>
      <c r="G77" s="593" t="s">
        <v>693</v>
      </c>
      <c r="H77" s="593" t="s">
        <v>420</v>
      </c>
      <c r="I77" s="593" t="s">
        <v>694</v>
      </c>
      <c r="J77" s="593" t="s">
        <v>695</v>
      </c>
      <c r="K77" s="593" t="s">
        <v>696</v>
      </c>
      <c r="L77" s="596">
        <v>0</v>
      </c>
      <c r="M77" s="596">
        <v>0</v>
      </c>
      <c r="N77" s="593">
        <v>1</v>
      </c>
      <c r="O77" s="597">
        <v>1</v>
      </c>
      <c r="P77" s="596">
        <v>0</v>
      </c>
      <c r="Q77" s="598"/>
      <c r="R77" s="593">
        <v>1</v>
      </c>
      <c r="S77" s="598">
        <v>1</v>
      </c>
      <c r="T77" s="597">
        <v>1</v>
      </c>
      <c r="U77" s="599">
        <v>1</v>
      </c>
    </row>
    <row r="78" spans="1:21" ht="14.45" customHeight="1" x14ac:dyDescent="0.2">
      <c r="A78" s="592">
        <v>35</v>
      </c>
      <c r="B78" s="593" t="s">
        <v>466</v>
      </c>
      <c r="C78" s="593" t="s">
        <v>468</v>
      </c>
      <c r="D78" s="594" t="s">
        <v>729</v>
      </c>
      <c r="E78" s="595" t="s">
        <v>477</v>
      </c>
      <c r="F78" s="593" t="s">
        <v>467</v>
      </c>
      <c r="G78" s="593" t="s">
        <v>540</v>
      </c>
      <c r="H78" s="593" t="s">
        <v>420</v>
      </c>
      <c r="I78" s="593" t="s">
        <v>541</v>
      </c>
      <c r="J78" s="593" t="s">
        <v>542</v>
      </c>
      <c r="K78" s="593" t="s">
        <v>543</v>
      </c>
      <c r="L78" s="596">
        <v>49.08</v>
      </c>
      <c r="M78" s="596">
        <v>49.08</v>
      </c>
      <c r="N78" s="593">
        <v>1</v>
      </c>
      <c r="O78" s="597">
        <v>1</v>
      </c>
      <c r="P78" s="596">
        <v>49.08</v>
      </c>
      <c r="Q78" s="598">
        <v>1</v>
      </c>
      <c r="R78" s="593">
        <v>1</v>
      </c>
      <c r="S78" s="598">
        <v>1</v>
      </c>
      <c r="T78" s="597">
        <v>1</v>
      </c>
      <c r="U78" s="599">
        <v>1</v>
      </c>
    </row>
    <row r="79" spans="1:21" ht="14.45" customHeight="1" x14ac:dyDescent="0.2">
      <c r="A79" s="592">
        <v>35</v>
      </c>
      <c r="B79" s="593" t="s">
        <v>466</v>
      </c>
      <c r="C79" s="593" t="s">
        <v>468</v>
      </c>
      <c r="D79" s="594" t="s">
        <v>729</v>
      </c>
      <c r="E79" s="595" t="s">
        <v>473</v>
      </c>
      <c r="F79" s="593" t="s">
        <v>467</v>
      </c>
      <c r="G79" s="593" t="s">
        <v>697</v>
      </c>
      <c r="H79" s="593" t="s">
        <v>385</v>
      </c>
      <c r="I79" s="593" t="s">
        <v>698</v>
      </c>
      <c r="J79" s="593" t="s">
        <v>699</v>
      </c>
      <c r="K79" s="593" t="s">
        <v>700</v>
      </c>
      <c r="L79" s="596">
        <v>590.26</v>
      </c>
      <c r="M79" s="596">
        <v>590.26</v>
      </c>
      <c r="N79" s="593">
        <v>1</v>
      </c>
      <c r="O79" s="597">
        <v>1</v>
      </c>
      <c r="P79" s="596">
        <v>590.26</v>
      </c>
      <c r="Q79" s="598">
        <v>1</v>
      </c>
      <c r="R79" s="593">
        <v>1</v>
      </c>
      <c r="S79" s="598">
        <v>1</v>
      </c>
      <c r="T79" s="597">
        <v>1</v>
      </c>
      <c r="U79" s="599">
        <v>1</v>
      </c>
    </row>
    <row r="80" spans="1:21" ht="14.45" customHeight="1" x14ac:dyDescent="0.2">
      <c r="A80" s="592">
        <v>35</v>
      </c>
      <c r="B80" s="593" t="s">
        <v>466</v>
      </c>
      <c r="C80" s="593" t="s">
        <v>468</v>
      </c>
      <c r="D80" s="594" t="s">
        <v>729</v>
      </c>
      <c r="E80" s="595" t="s">
        <v>473</v>
      </c>
      <c r="F80" s="593" t="s">
        <v>467</v>
      </c>
      <c r="G80" s="593" t="s">
        <v>697</v>
      </c>
      <c r="H80" s="593" t="s">
        <v>385</v>
      </c>
      <c r="I80" s="593" t="s">
        <v>701</v>
      </c>
      <c r="J80" s="593" t="s">
        <v>699</v>
      </c>
      <c r="K80" s="593" t="s">
        <v>702</v>
      </c>
      <c r="L80" s="596">
        <v>590.26</v>
      </c>
      <c r="M80" s="596">
        <v>590.26</v>
      </c>
      <c r="N80" s="593">
        <v>1</v>
      </c>
      <c r="O80" s="597">
        <v>0.5</v>
      </c>
      <c r="P80" s="596">
        <v>590.26</v>
      </c>
      <c r="Q80" s="598">
        <v>1</v>
      </c>
      <c r="R80" s="593">
        <v>1</v>
      </c>
      <c r="S80" s="598">
        <v>1</v>
      </c>
      <c r="T80" s="597">
        <v>0.5</v>
      </c>
      <c r="U80" s="599">
        <v>1</v>
      </c>
    </row>
    <row r="81" spans="1:21" ht="14.45" customHeight="1" x14ac:dyDescent="0.2">
      <c r="A81" s="592">
        <v>35</v>
      </c>
      <c r="B81" s="593" t="s">
        <v>466</v>
      </c>
      <c r="C81" s="593" t="s">
        <v>468</v>
      </c>
      <c r="D81" s="594" t="s">
        <v>729</v>
      </c>
      <c r="E81" s="595" t="s">
        <v>473</v>
      </c>
      <c r="F81" s="593" t="s">
        <v>467</v>
      </c>
      <c r="G81" s="593" t="s">
        <v>703</v>
      </c>
      <c r="H81" s="593" t="s">
        <v>385</v>
      </c>
      <c r="I81" s="593" t="s">
        <v>704</v>
      </c>
      <c r="J81" s="593" t="s">
        <v>705</v>
      </c>
      <c r="K81" s="593" t="s">
        <v>706</v>
      </c>
      <c r="L81" s="596">
        <v>94.7</v>
      </c>
      <c r="M81" s="596">
        <v>284.10000000000002</v>
      </c>
      <c r="N81" s="593">
        <v>3</v>
      </c>
      <c r="O81" s="597">
        <v>0.5</v>
      </c>
      <c r="P81" s="596">
        <v>284.10000000000002</v>
      </c>
      <c r="Q81" s="598">
        <v>1</v>
      </c>
      <c r="R81" s="593">
        <v>3</v>
      </c>
      <c r="S81" s="598">
        <v>1</v>
      </c>
      <c r="T81" s="597">
        <v>0.5</v>
      </c>
      <c r="U81" s="599">
        <v>1</v>
      </c>
    </row>
    <row r="82" spans="1:21" ht="14.45" customHeight="1" x14ac:dyDescent="0.2">
      <c r="A82" s="592">
        <v>35</v>
      </c>
      <c r="B82" s="593" t="s">
        <v>466</v>
      </c>
      <c r="C82" s="593" t="s">
        <v>468</v>
      </c>
      <c r="D82" s="594" t="s">
        <v>729</v>
      </c>
      <c r="E82" s="595" t="s">
        <v>475</v>
      </c>
      <c r="F82" s="593" t="s">
        <v>467</v>
      </c>
      <c r="G82" s="593" t="s">
        <v>635</v>
      </c>
      <c r="H82" s="593" t="s">
        <v>385</v>
      </c>
      <c r="I82" s="593" t="s">
        <v>707</v>
      </c>
      <c r="J82" s="593" t="s">
        <v>708</v>
      </c>
      <c r="K82" s="593" t="s">
        <v>709</v>
      </c>
      <c r="L82" s="596">
        <v>263.26</v>
      </c>
      <c r="M82" s="596">
        <v>263.26</v>
      </c>
      <c r="N82" s="593">
        <v>1</v>
      </c>
      <c r="O82" s="597">
        <v>0.5</v>
      </c>
      <c r="P82" s="596"/>
      <c r="Q82" s="598">
        <v>0</v>
      </c>
      <c r="R82" s="593"/>
      <c r="S82" s="598">
        <v>0</v>
      </c>
      <c r="T82" s="597"/>
      <c r="U82" s="599">
        <v>0</v>
      </c>
    </row>
    <row r="83" spans="1:21" ht="14.45" customHeight="1" x14ac:dyDescent="0.2">
      <c r="A83" s="592">
        <v>35</v>
      </c>
      <c r="B83" s="593" t="s">
        <v>466</v>
      </c>
      <c r="C83" s="593" t="s">
        <v>468</v>
      </c>
      <c r="D83" s="594" t="s">
        <v>729</v>
      </c>
      <c r="E83" s="595" t="s">
        <v>475</v>
      </c>
      <c r="F83" s="593" t="s">
        <v>467</v>
      </c>
      <c r="G83" s="593" t="s">
        <v>493</v>
      </c>
      <c r="H83" s="593" t="s">
        <v>420</v>
      </c>
      <c r="I83" s="593" t="s">
        <v>710</v>
      </c>
      <c r="J83" s="593" t="s">
        <v>495</v>
      </c>
      <c r="K83" s="593" t="s">
        <v>569</v>
      </c>
      <c r="L83" s="596">
        <v>85.27</v>
      </c>
      <c r="M83" s="596">
        <v>170.54</v>
      </c>
      <c r="N83" s="593">
        <v>2</v>
      </c>
      <c r="O83" s="597">
        <v>1</v>
      </c>
      <c r="P83" s="596"/>
      <c r="Q83" s="598">
        <v>0</v>
      </c>
      <c r="R83" s="593"/>
      <c r="S83" s="598">
        <v>0</v>
      </c>
      <c r="T83" s="597"/>
      <c r="U83" s="599">
        <v>0</v>
      </c>
    </row>
    <row r="84" spans="1:21" ht="14.45" customHeight="1" x14ac:dyDescent="0.2">
      <c r="A84" s="592">
        <v>35</v>
      </c>
      <c r="B84" s="593" t="s">
        <v>466</v>
      </c>
      <c r="C84" s="593" t="s">
        <v>468</v>
      </c>
      <c r="D84" s="594" t="s">
        <v>729</v>
      </c>
      <c r="E84" s="595" t="s">
        <v>475</v>
      </c>
      <c r="F84" s="593" t="s">
        <v>467</v>
      </c>
      <c r="G84" s="593" t="s">
        <v>570</v>
      </c>
      <c r="H84" s="593" t="s">
        <v>420</v>
      </c>
      <c r="I84" s="593" t="s">
        <v>571</v>
      </c>
      <c r="J84" s="593" t="s">
        <v>572</v>
      </c>
      <c r="K84" s="593" t="s">
        <v>573</v>
      </c>
      <c r="L84" s="596">
        <v>117.55</v>
      </c>
      <c r="M84" s="596">
        <v>117.55</v>
      </c>
      <c r="N84" s="593">
        <v>1</v>
      </c>
      <c r="O84" s="597">
        <v>0.5</v>
      </c>
      <c r="P84" s="596"/>
      <c r="Q84" s="598">
        <v>0</v>
      </c>
      <c r="R84" s="593"/>
      <c r="S84" s="598">
        <v>0</v>
      </c>
      <c r="T84" s="597"/>
      <c r="U84" s="599">
        <v>0</v>
      </c>
    </row>
    <row r="85" spans="1:21" ht="14.45" customHeight="1" x14ac:dyDescent="0.2">
      <c r="A85" s="592">
        <v>35</v>
      </c>
      <c r="B85" s="593" t="s">
        <v>466</v>
      </c>
      <c r="C85" s="593" t="s">
        <v>468</v>
      </c>
      <c r="D85" s="594" t="s">
        <v>729</v>
      </c>
      <c r="E85" s="595" t="s">
        <v>475</v>
      </c>
      <c r="F85" s="593" t="s">
        <v>467</v>
      </c>
      <c r="G85" s="593" t="s">
        <v>711</v>
      </c>
      <c r="H85" s="593" t="s">
        <v>385</v>
      </c>
      <c r="I85" s="593" t="s">
        <v>712</v>
      </c>
      <c r="J85" s="593" t="s">
        <v>713</v>
      </c>
      <c r="K85" s="593" t="s">
        <v>714</v>
      </c>
      <c r="L85" s="596">
        <v>27.28</v>
      </c>
      <c r="M85" s="596">
        <v>27.28</v>
      </c>
      <c r="N85" s="593">
        <v>1</v>
      </c>
      <c r="O85" s="597">
        <v>0.5</v>
      </c>
      <c r="P85" s="596"/>
      <c r="Q85" s="598">
        <v>0</v>
      </c>
      <c r="R85" s="593"/>
      <c r="S85" s="598">
        <v>0</v>
      </c>
      <c r="T85" s="597"/>
      <c r="U85" s="599">
        <v>0</v>
      </c>
    </row>
    <row r="86" spans="1:21" ht="14.45" customHeight="1" x14ac:dyDescent="0.2">
      <c r="A86" s="592">
        <v>35</v>
      </c>
      <c r="B86" s="593" t="s">
        <v>466</v>
      </c>
      <c r="C86" s="593" t="s">
        <v>468</v>
      </c>
      <c r="D86" s="594" t="s">
        <v>729</v>
      </c>
      <c r="E86" s="595" t="s">
        <v>475</v>
      </c>
      <c r="F86" s="593" t="s">
        <v>467</v>
      </c>
      <c r="G86" s="593" t="s">
        <v>715</v>
      </c>
      <c r="H86" s="593" t="s">
        <v>385</v>
      </c>
      <c r="I86" s="593" t="s">
        <v>716</v>
      </c>
      <c r="J86" s="593" t="s">
        <v>717</v>
      </c>
      <c r="K86" s="593" t="s">
        <v>718</v>
      </c>
      <c r="L86" s="596">
        <v>0</v>
      </c>
      <c r="M86" s="596">
        <v>0</v>
      </c>
      <c r="N86" s="593">
        <v>3</v>
      </c>
      <c r="O86" s="597">
        <v>3</v>
      </c>
      <c r="P86" s="596"/>
      <c r="Q86" s="598"/>
      <c r="R86" s="593"/>
      <c r="S86" s="598">
        <v>0</v>
      </c>
      <c r="T86" s="597"/>
      <c r="U86" s="599">
        <v>0</v>
      </c>
    </row>
    <row r="87" spans="1:21" ht="14.45" customHeight="1" x14ac:dyDescent="0.2">
      <c r="A87" s="592">
        <v>35</v>
      </c>
      <c r="B87" s="593" t="s">
        <v>466</v>
      </c>
      <c r="C87" s="593" t="s">
        <v>468</v>
      </c>
      <c r="D87" s="594" t="s">
        <v>729</v>
      </c>
      <c r="E87" s="595" t="s">
        <v>475</v>
      </c>
      <c r="F87" s="593" t="s">
        <v>467</v>
      </c>
      <c r="G87" s="593" t="s">
        <v>719</v>
      </c>
      <c r="H87" s="593" t="s">
        <v>385</v>
      </c>
      <c r="I87" s="593" t="s">
        <v>720</v>
      </c>
      <c r="J87" s="593" t="s">
        <v>721</v>
      </c>
      <c r="K87" s="593" t="s">
        <v>722</v>
      </c>
      <c r="L87" s="596">
        <v>61.97</v>
      </c>
      <c r="M87" s="596">
        <v>61.97</v>
      </c>
      <c r="N87" s="593">
        <v>1</v>
      </c>
      <c r="O87" s="597">
        <v>1</v>
      </c>
      <c r="P87" s="596">
        <v>61.97</v>
      </c>
      <c r="Q87" s="598">
        <v>1</v>
      </c>
      <c r="R87" s="593">
        <v>1</v>
      </c>
      <c r="S87" s="598">
        <v>1</v>
      </c>
      <c r="T87" s="597">
        <v>1</v>
      </c>
      <c r="U87" s="599">
        <v>1</v>
      </c>
    </row>
    <row r="88" spans="1:21" ht="14.45" customHeight="1" x14ac:dyDescent="0.2">
      <c r="A88" s="592">
        <v>35</v>
      </c>
      <c r="B88" s="593" t="s">
        <v>466</v>
      </c>
      <c r="C88" s="593" t="s">
        <v>468</v>
      </c>
      <c r="D88" s="594" t="s">
        <v>729</v>
      </c>
      <c r="E88" s="595" t="s">
        <v>475</v>
      </c>
      <c r="F88" s="593" t="s">
        <v>467</v>
      </c>
      <c r="G88" s="593" t="s">
        <v>675</v>
      </c>
      <c r="H88" s="593" t="s">
        <v>385</v>
      </c>
      <c r="I88" s="593" t="s">
        <v>676</v>
      </c>
      <c r="J88" s="593" t="s">
        <v>677</v>
      </c>
      <c r="K88" s="593" t="s">
        <v>607</v>
      </c>
      <c r="L88" s="596">
        <v>174.59</v>
      </c>
      <c r="M88" s="596">
        <v>174.59</v>
      </c>
      <c r="N88" s="593">
        <v>1</v>
      </c>
      <c r="O88" s="597">
        <v>1</v>
      </c>
      <c r="P88" s="596"/>
      <c r="Q88" s="598">
        <v>0</v>
      </c>
      <c r="R88" s="593"/>
      <c r="S88" s="598">
        <v>0</v>
      </c>
      <c r="T88" s="597"/>
      <c r="U88" s="599">
        <v>0</v>
      </c>
    </row>
    <row r="89" spans="1:21" ht="14.45" customHeight="1" x14ac:dyDescent="0.2">
      <c r="A89" s="592">
        <v>35</v>
      </c>
      <c r="B89" s="593" t="s">
        <v>466</v>
      </c>
      <c r="C89" s="593" t="s">
        <v>468</v>
      </c>
      <c r="D89" s="594" t="s">
        <v>729</v>
      </c>
      <c r="E89" s="595" t="s">
        <v>475</v>
      </c>
      <c r="F89" s="593" t="s">
        <v>467</v>
      </c>
      <c r="G89" s="593" t="s">
        <v>723</v>
      </c>
      <c r="H89" s="593" t="s">
        <v>385</v>
      </c>
      <c r="I89" s="593" t="s">
        <v>724</v>
      </c>
      <c r="J89" s="593" t="s">
        <v>725</v>
      </c>
      <c r="K89" s="593" t="s">
        <v>726</v>
      </c>
      <c r="L89" s="596">
        <v>87.67</v>
      </c>
      <c r="M89" s="596">
        <v>87.67</v>
      </c>
      <c r="N89" s="593">
        <v>1</v>
      </c>
      <c r="O89" s="597">
        <v>0.5</v>
      </c>
      <c r="P89" s="596"/>
      <c r="Q89" s="598">
        <v>0</v>
      </c>
      <c r="R89" s="593"/>
      <c r="S89" s="598">
        <v>0</v>
      </c>
      <c r="T89" s="597"/>
      <c r="U89" s="599">
        <v>0</v>
      </c>
    </row>
    <row r="90" spans="1:21" ht="14.45" customHeight="1" x14ac:dyDescent="0.2">
      <c r="A90" s="592">
        <v>35</v>
      </c>
      <c r="B90" s="593" t="s">
        <v>466</v>
      </c>
      <c r="C90" s="593" t="s">
        <v>468</v>
      </c>
      <c r="D90" s="594" t="s">
        <v>729</v>
      </c>
      <c r="E90" s="595" t="s">
        <v>475</v>
      </c>
      <c r="F90" s="593" t="s">
        <v>467</v>
      </c>
      <c r="G90" s="593" t="s">
        <v>540</v>
      </c>
      <c r="H90" s="593" t="s">
        <v>420</v>
      </c>
      <c r="I90" s="593" t="s">
        <v>541</v>
      </c>
      <c r="J90" s="593" t="s">
        <v>542</v>
      </c>
      <c r="K90" s="593" t="s">
        <v>543</v>
      </c>
      <c r="L90" s="596">
        <v>49.08</v>
      </c>
      <c r="M90" s="596">
        <v>49.08</v>
      </c>
      <c r="N90" s="593">
        <v>1</v>
      </c>
      <c r="O90" s="597">
        <v>1</v>
      </c>
      <c r="P90" s="596">
        <v>49.08</v>
      </c>
      <c r="Q90" s="598">
        <v>1</v>
      </c>
      <c r="R90" s="593">
        <v>1</v>
      </c>
      <c r="S90" s="598">
        <v>1</v>
      </c>
      <c r="T90" s="597">
        <v>1</v>
      </c>
      <c r="U90" s="599">
        <v>1</v>
      </c>
    </row>
    <row r="91" spans="1:21" ht="14.45" customHeight="1" thickBot="1" x14ac:dyDescent="0.25">
      <c r="A91" s="600">
        <v>35</v>
      </c>
      <c r="B91" s="601" t="s">
        <v>466</v>
      </c>
      <c r="C91" s="601" t="s">
        <v>468</v>
      </c>
      <c r="D91" s="602" t="s">
        <v>729</v>
      </c>
      <c r="E91" s="603" t="s">
        <v>475</v>
      </c>
      <c r="F91" s="601" t="s">
        <v>467</v>
      </c>
      <c r="G91" s="601" t="s">
        <v>727</v>
      </c>
      <c r="H91" s="601" t="s">
        <v>385</v>
      </c>
      <c r="I91" s="601" t="s">
        <v>728</v>
      </c>
      <c r="J91" s="601" t="s">
        <v>441</v>
      </c>
      <c r="K91" s="601" t="s">
        <v>442</v>
      </c>
      <c r="L91" s="604">
        <v>107.27</v>
      </c>
      <c r="M91" s="604">
        <v>214.54</v>
      </c>
      <c r="N91" s="601">
        <v>2</v>
      </c>
      <c r="O91" s="605">
        <v>2</v>
      </c>
      <c r="P91" s="604">
        <v>214.54</v>
      </c>
      <c r="Q91" s="606">
        <v>1</v>
      </c>
      <c r="R91" s="601">
        <v>2</v>
      </c>
      <c r="S91" s="606">
        <v>1</v>
      </c>
      <c r="T91" s="605">
        <v>2</v>
      </c>
      <c r="U91" s="607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B2750B2-C228-437C-9D58-D31087B4624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731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608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x14ac:dyDescent="0.2">
      <c r="A5" s="617" t="s">
        <v>478</v>
      </c>
      <c r="B5" s="116">
        <v>1350.78</v>
      </c>
      <c r="C5" s="591">
        <v>0.5939609267475453</v>
      </c>
      <c r="D5" s="116">
        <v>923.41</v>
      </c>
      <c r="E5" s="591">
        <v>0.4060390732524547</v>
      </c>
      <c r="F5" s="609">
        <v>2274.19</v>
      </c>
    </row>
    <row r="6" spans="1:6" ht="14.45" customHeight="1" x14ac:dyDescent="0.2">
      <c r="A6" s="618" t="s">
        <v>477</v>
      </c>
      <c r="B6" s="610">
        <v>70.650000000000006</v>
      </c>
      <c r="C6" s="598">
        <v>0.14515532544378701</v>
      </c>
      <c r="D6" s="610">
        <v>416.06999999999994</v>
      </c>
      <c r="E6" s="598">
        <v>0.85484467455621305</v>
      </c>
      <c r="F6" s="611">
        <v>486.71999999999991</v>
      </c>
    </row>
    <row r="7" spans="1:6" ht="14.45" customHeight="1" x14ac:dyDescent="0.2">
      <c r="A7" s="618" t="s">
        <v>475</v>
      </c>
      <c r="B7" s="610"/>
      <c r="C7" s="598">
        <v>0</v>
      </c>
      <c r="D7" s="610">
        <v>337.16999999999996</v>
      </c>
      <c r="E7" s="598">
        <v>1</v>
      </c>
      <c r="F7" s="611">
        <v>337.16999999999996</v>
      </c>
    </row>
    <row r="8" spans="1:6" ht="14.45" customHeight="1" x14ac:dyDescent="0.2">
      <c r="A8" s="618" t="s">
        <v>476</v>
      </c>
      <c r="B8" s="610"/>
      <c r="C8" s="598">
        <v>0</v>
      </c>
      <c r="D8" s="610">
        <v>352.64</v>
      </c>
      <c r="E8" s="598">
        <v>1</v>
      </c>
      <c r="F8" s="611">
        <v>352.64</v>
      </c>
    </row>
    <row r="9" spans="1:6" ht="14.45" customHeight="1" thickBot="1" x14ac:dyDescent="0.25">
      <c r="A9" s="619" t="s">
        <v>474</v>
      </c>
      <c r="B9" s="614"/>
      <c r="C9" s="615">
        <v>0</v>
      </c>
      <c r="D9" s="614">
        <v>737.15000000000009</v>
      </c>
      <c r="E9" s="615">
        <v>1</v>
      </c>
      <c r="F9" s="616">
        <v>737.15000000000009</v>
      </c>
    </row>
    <row r="10" spans="1:6" ht="14.45" customHeight="1" thickBot="1" x14ac:dyDescent="0.25">
      <c r="A10" s="528" t="s">
        <v>3</v>
      </c>
      <c r="B10" s="529">
        <v>1421.43</v>
      </c>
      <c r="C10" s="530">
        <v>0.33941597996117362</v>
      </c>
      <c r="D10" s="529">
        <v>2766.4399999999996</v>
      </c>
      <c r="E10" s="530">
        <v>0.66058402003882633</v>
      </c>
      <c r="F10" s="531">
        <v>4187.87</v>
      </c>
    </row>
    <row r="11" spans="1:6" ht="14.45" customHeight="1" thickBot="1" x14ac:dyDescent="0.25"/>
    <row r="12" spans="1:6" ht="14.45" customHeight="1" x14ac:dyDescent="0.2">
      <c r="A12" s="617" t="s">
        <v>732</v>
      </c>
      <c r="B12" s="116">
        <v>1180.2399999999998</v>
      </c>
      <c r="C12" s="591">
        <v>0.67857183924567355</v>
      </c>
      <c r="D12" s="116">
        <v>559.05999999999995</v>
      </c>
      <c r="E12" s="591">
        <v>0.32142816075432645</v>
      </c>
      <c r="F12" s="609">
        <v>1739.2999999999997</v>
      </c>
    </row>
    <row r="13" spans="1:6" ht="14.45" customHeight="1" x14ac:dyDescent="0.2">
      <c r="A13" s="618" t="s">
        <v>733</v>
      </c>
      <c r="B13" s="610">
        <v>170.54</v>
      </c>
      <c r="C13" s="598">
        <v>0.25001466017709495</v>
      </c>
      <c r="D13" s="610">
        <v>511.58000000000004</v>
      </c>
      <c r="E13" s="598">
        <v>0.74998533982290516</v>
      </c>
      <c r="F13" s="611">
        <v>682.12</v>
      </c>
    </row>
    <row r="14" spans="1:6" ht="14.45" customHeight="1" x14ac:dyDescent="0.2">
      <c r="A14" s="618" t="s">
        <v>734</v>
      </c>
      <c r="B14" s="610">
        <v>51.84</v>
      </c>
      <c r="C14" s="598">
        <v>1</v>
      </c>
      <c r="D14" s="610"/>
      <c r="E14" s="598">
        <v>0</v>
      </c>
      <c r="F14" s="611">
        <v>51.84</v>
      </c>
    </row>
    <row r="15" spans="1:6" ht="14.45" customHeight="1" x14ac:dyDescent="0.2">
      <c r="A15" s="618" t="s">
        <v>735</v>
      </c>
      <c r="B15" s="610">
        <v>18.809999999999999</v>
      </c>
      <c r="C15" s="598">
        <v>1</v>
      </c>
      <c r="D15" s="610"/>
      <c r="E15" s="598">
        <v>0</v>
      </c>
      <c r="F15" s="611">
        <v>18.809999999999999</v>
      </c>
    </row>
    <row r="16" spans="1:6" ht="14.45" customHeight="1" x14ac:dyDescent="0.2">
      <c r="A16" s="618" t="s">
        <v>736</v>
      </c>
      <c r="B16" s="610"/>
      <c r="C16" s="598">
        <v>0</v>
      </c>
      <c r="D16" s="610">
        <v>176.32</v>
      </c>
      <c r="E16" s="598">
        <v>1</v>
      </c>
      <c r="F16" s="611">
        <v>176.32</v>
      </c>
    </row>
    <row r="17" spans="1:6" ht="14.45" customHeight="1" x14ac:dyDescent="0.2">
      <c r="A17" s="618" t="s">
        <v>737</v>
      </c>
      <c r="B17" s="610"/>
      <c r="C17" s="598">
        <v>0</v>
      </c>
      <c r="D17" s="610">
        <v>352.64</v>
      </c>
      <c r="E17" s="598">
        <v>1</v>
      </c>
      <c r="F17" s="611">
        <v>352.64</v>
      </c>
    </row>
    <row r="18" spans="1:6" ht="14.45" customHeight="1" x14ac:dyDescent="0.2">
      <c r="A18" s="618" t="s">
        <v>738</v>
      </c>
      <c r="B18" s="610"/>
      <c r="C18" s="598">
        <v>0</v>
      </c>
      <c r="D18" s="610">
        <v>70.48</v>
      </c>
      <c r="E18" s="598">
        <v>1</v>
      </c>
      <c r="F18" s="611">
        <v>70.48</v>
      </c>
    </row>
    <row r="19" spans="1:6" ht="14.45" customHeight="1" x14ac:dyDescent="0.2">
      <c r="A19" s="618" t="s">
        <v>739</v>
      </c>
      <c r="B19" s="610"/>
      <c r="C19" s="598">
        <v>0</v>
      </c>
      <c r="D19" s="610">
        <v>72.55</v>
      </c>
      <c r="E19" s="598">
        <v>1</v>
      </c>
      <c r="F19" s="611">
        <v>72.55</v>
      </c>
    </row>
    <row r="20" spans="1:6" ht="14.45" customHeight="1" x14ac:dyDescent="0.2">
      <c r="A20" s="618" t="s">
        <v>740</v>
      </c>
      <c r="B20" s="610"/>
      <c r="C20" s="598">
        <v>0</v>
      </c>
      <c r="D20" s="610">
        <v>528.96</v>
      </c>
      <c r="E20" s="598">
        <v>1</v>
      </c>
      <c r="F20" s="611">
        <v>528.96</v>
      </c>
    </row>
    <row r="21" spans="1:6" ht="14.45" customHeight="1" x14ac:dyDescent="0.2">
      <c r="A21" s="618" t="s">
        <v>741</v>
      </c>
      <c r="B21" s="610"/>
      <c r="C21" s="598">
        <v>0</v>
      </c>
      <c r="D21" s="610">
        <v>119.7</v>
      </c>
      <c r="E21" s="598">
        <v>1</v>
      </c>
      <c r="F21" s="611">
        <v>119.7</v>
      </c>
    </row>
    <row r="22" spans="1:6" ht="14.45" customHeight="1" x14ac:dyDescent="0.2">
      <c r="A22" s="618" t="s">
        <v>742</v>
      </c>
      <c r="B22" s="610"/>
      <c r="C22" s="598">
        <v>0</v>
      </c>
      <c r="D22" s="610">
        <v>245.39999999999998</v>
      </c>
      <c r="E22" s="598">
        <v>1</v>
      </c>
      <c r="F22" s="611">
        <v>245.39999999999998</v>
      </c>
    </row>
    <row r="23" spans="1:6" ht="14.45" customHeight="1" x14ac:dyDescent="0.2">
      <c r="A23" s="618" t="s">
        <v>743</v>
      </c>
      <c r="B23" s="610"/>
      <c r="C23" s="598"/>
      <c r="D23" s="610">
        <v>0</v>
      </c>
      <c r="E23" s="598"/>
      <c r="F23" s="611">
        <v>0</v>
      </c>
    </row>
    <row r="24" spans="1:6" ht="14.45" customHeight="1" thickBot="1" x14ac:dyDescent="0.25">
      <c r="A24" s="619" t="s">
        <v>744</v>
      </c>
      <c r="B24" s="614"/>
      <c r="C24" s="615">
        <v>0</v>
      </c>
      <c r="D24" s="614">
        <v>129.75</v>
      </c>
      <c r="E24" s="615">
        <v>1</v>
      </c>
      <c r="F24" s="616">
        <v>129.75</v>
      </c>
    </row>
    <row r="25" spans="1:6" ht="14.45" customHeight="1" thickBot="1" x14ac:dyDescent="0.25">
      <c r="A25" s="528" t="s">
        <v>3</v>
      </c>
      <c r="B25" s="529">
        <v>1421.4299999999996</v>
      </c>
      <c r="C25" s="530">
        <v>0.33941597996117351</v>
      </c>
      <c r="D25" s="529">
        <v>2766.44</v>
      </c>
      <c r="E25" s="530">
        <v>0.66058402003882644</v>
      </c>
      <c r="F25" s="531">
        <v>4187.87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{C63D2F6B-677E-48E3-AD12-362DA682384F}</x14:id>
        </ext>
      </extLst>
    </cfRule>
  </conditionalFormatting>
  <conditionalFormatting sqref="F12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{F074347F-7DB5-49F1-B9B7-3D78B4B85189}</x14:id>
        </ext>
      </extLst>
    </cfRule>
  </conditionalFormatting>
  <hyperlinks>
    <hyperlink ref="A2" location="Obsah!A1" display="Zpět na Obsah  KL 01  1.-4.měsíc" xr:uid="{C79B2323-1F17-4227-B60C-7198EB118AF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3D2F6B-677E-48E3-AD12-362DA68238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F074347F-7DB5-49F1-B9B7-3D78B4B851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758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1421.4299999999998</v>
      </c>
      <c r="H3" s="44">
        <f>IF(M3=0,0,G3/M3)</f>
        <v>0.33941597996117356</v>
      </c>
      <c r="I3" s="43">
        <f>SUBTOTAL(9,I6:I1048576)</f>
        <v>24</v>
      </c>
      <c r="J3" s="43">
        <f>SUBTOTAL(9,J6:J1048576)</f>
        <v>2766.4400000000005</v>
      </c>
      <c r="K3" s="44">
        <f>IF(M3=0,0,J3/M3)</f>
        <v>0.66058402003882655</v>
      </c>
      <c r="L3" s="43">
        <f>SUBTOTAL(9,L6:L1048576)</f>
        <v>32</v>
      </c>
      <c r="M3" s="45">
        <f>SUBTOTAL(9,M6:M1048576)</f>
        <v>4187.87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608" t="s">
        <v>135</v>
      </c>
      <c r="B5" s="620" t="s">
        <v>131</v>
      </c>
      <c r="C5" s="620" t="s">
        <v>70</v>
      </c>
      <c r="D5" s="620" t="s">
        <v>132</v>
      </c>
      <c r="E5" s="620" t="s">
        <v>133</v>
      </c>
      <c r="F5" s="541" t="s">
        <v>28</v>
      </c>
      <c r="G5" s="541" t="s">
        <v>14</v>
      </c>
      <c r="H5" s="523" t="s">
        <v>134</v>
      </c>
      <c r="I5" s="522" t="s">
        <v>28</v>
      </c>
      <c r="J5" s="541" t="s">
        <v>14</v>
      </c>
      <c r="K5" s="523" t="s">
        <v>134</v>
      </c>
      <c r="L5" s="522" t="s">
        <v>28</v>
      </c>
      <c r="M5" s="542" t="s">
        <v>14</v>
      </c>
    </row>
    <row r="6" spans="1:13" ht="14.45" customHeight="1" x14ac:dyDescent="0.2">
      <c r="A6" s="585" t="s">
        <v>474</v>
      </c>
      <c r="B6" s="586" t="s">
        <v>745</v>
      </c>
      <c r="C6" s="586" t="s">
        <v>541</v>
      </c>
      <c r="D6" s="586" t="s">
        <v>542</v>
      </c>
      <c r="E6" s="586" t="s">
        <v>543</v>
      </c>
      <c r="F6" s="116"/>
      <c r="G6" s="116"/>
      <c r="H6" s="591">
        <v>0</v>
      </c>
      <c r="I6" s="116">
        <v>3</v>
      </c>
      <c r="J6" s="116">
        <v>147.24</v>
      </c>
      <c r="K6" s="591">
        <v>1</v>
      </c>
      <c r="L6" s="116">
        <v>3</v>
      </c>
      <c r="M6" s="609">
        <v>147.24</v>
      </c>
    </row>
    <row r="7" spans="1:13" ht="14.45" customHeight="1" x14ac:dyDescent="0.2">
      <c r="A7" s="592" t="s">
        <v>474</v>
      </c>
      <c r="B7" s="593" t="s">
        <v>746</v>
      </c>
      <c r="C7" s="593" t="s">
        <v>494</v>
      </c>
      <c r="D7" s="593" t="s">
        <v>495</v>
      </c>
      <c r="E7" s="593" t="s">
        <v>496</v>
      </c>
      <c r="F7" s="610"/>
      <c r="G7" s="610"/>
      <c r="H7" s="598">
        <v>0</v>
      </c>
      <c r="I7" s="610">
        <v>2</v>
      </c>
      <c r="J7" s="610">
        <v>341.04</v>
      </c>
      <c r="K7" s="598">
        <v>1</v>
      </c>
      <c r="L7" s="610">
        <v>2</v>
      </c>
      <c r="M7" s="611">
        <v>341.04</v>
      </c>
    </row>
    <row r="8" spans="1:13" ht="14.45" customHeight="1" x14ac:dyDescent="0.2">
      <c r="A8" s="592" t="s">
        <v>474</v>
      </c>
      <c r="B8" s="593" t="s">
        <v>747</v>
      </c>
      <c r="C8" s="593" t="s">
        <v>480</v>
      </c>
      <c r="D8" s="593" t="s">
        <v>481</v>
      </c>
      <c r="E8" s="593" t="s">
        <v>482</v>
      </c>
      <c r="F8" s="610"/>
      <c r="G8" s="610"/>
      <c r="H8" s="598">
        <v>0</v>
      </c>
      <c r="I8" s="610">
        <v>1</v>
      </c>
      <c r="J8" s="610">
        <v>72.55</v>
      </c>
      <c r="K8" s="598">
        <v>1</v>
      </c>
      <c r="L8" s="610">
        <v>1</v>
      </c>
      <c r="M8" s="611">
        <v>72.55</v>
      </c>
    </row>
    <row r="9" spans="1:13" ht="14.45" customHeight="1" x14ac:dyDescent="0.2">
      <c r="A9" s="592" t="s">
        <v>474</v>
      </c>
      <c r="B9" s="593" t="s">
        <v>748</v>
      </c>
      <c r="C9" s="593" t="s">
        <v>498</v>
      </c>
      <c r="D9" s="593" t="s">
        <v>499</v>
      </c>
      <c r="E9" s="593" t="s">
        <v>500</v>
      </c>
      <c r="F9" s="610"/>
      <c r="G9" s="610"/>
      <c r="H9" s="598">
        <v>0</v>
      </c>
      <c r="I9" s="610">
        <v>1</v>
      </c>
      <c r="J9" s="610">
        <v>176.32</v>
      </c>
      <c r="K9" s="598">
        <v>1</v>
      </c>
      <c r="L9" s="610">
        <v>1</v>
      </c>
      <c r="M9" s="611">
        <v>176.32</v>
      </c>
    </row>
    <row r="10" spans="1:13" ht="14.45" customHeight="1" x14ac:dyDescent="0.2">
      <c r="A10" s="592" t="s">
        <v>475</v>
      </c>
      <c r="B10" s="593" t="s">
        <v>745</v>
      </c>
      <c r="C10" s="593" t="s">
        <v>541</v>
      </c>
      <c r="D10" s="593" t="s">
        <v>542</v>
      </c>
      <c r="E10" s="593" t="s">
        <v>543</v>
      </c>
      <c r="F10" s="610"/>
      <c r="G10" s="610"/>
      <c r="H10" s="598">
        <v>0</v>
      </c>
      <c r="I10" s="610">
        <v>1</v>
      </c>
      <c r="J10" s="610">
        <v>49.08</v>
      </c>
      <c r="K10" s="598">
        <v>1</v>
      </c>
      <c r="L10" s="610">
        <v>1</v>
      </c>
      <c r="M10" s="611">
        <v>49.08</v>
      </c>
    </row>
    <row r="11" spans="1:13" ht="14.45" customHeight="1" x14ac:dyDescent="0.2">
      <c r="A11" s="592" t="s">
        <v>475</v>
      </c>
      <c r="B11" s="593" t="s">
        <v>746</v>
      </c>
      <c r="C11" s="593" t="s">
        <v>710</v>
      </c>
      <c r="D11" s="593" t="s">
        <v>495</v>
      </c>
      <c r="E11" s="593" t="s">
        <v>569</v>
      </c>
      <c r="F11" s="610"/>
      <c r="G11" s="610"/>
      <c r="H11" s="598">
        <v>0</v>
      </c>
      <c r="I11" s="610">
        <v>2</v>
      </c>
      <c r="J11" s="610">
        <v>170.54</v>
      </c>
      <c r="K11" s="598">
        <v>1</v>
      </c>
      <c r="L11" s="610">
        <v>2</v>
      </c>
      <c r="M11" s="611">
        <v>170.54</v>
      </c>
    </row>
    <row r="12" spans="1:13" ht="14.45" customHeight="1" x14ac:dyDescent="0.2">
      <c r="A12" s="592" t="s">
        <v>475</v>
      </c>
      <c r="B12" s="593" t="s">
        <v>749</v>
      </c>
      <c r="C12" s="593" t="s">
        <v>571</v>
      </c>
      <c r="D12" s="593" t="s">
        <v>572</v>
      </c>
      <c r="E12" s="593" t="s">
        <v>573</v>
      </c>
      <c r="F12" s="610"/>
      <c r="G12" s="610"/>
      <c r="H12" s="598">
        <v>0</v>
      </c>
      <c r="I12" s="610">
        <v>1</v>
      </c>
      <c r="J12" s="610">
        <v>117.55</v>
      </c>
      <c r="K12" s="598">
        <v>1</v>
      </c>
      <c r="L12" s="610">
        <v>1</v>
      </c>
      <c r="M12" s="611">
        <v>117.55</v>
      </c>
    </row>
    <row r="13" spans="1:13" ht="14.45" customHeight="1" x14ac:dyDescent="0.2">
      <c r="A13" s="592" t="s">
        <v>476</v>
      </c>
      <c r="B13" s="593" t="s">
        <v>750</v>
      </c>
      <c r="C13" s="593" t="s">
        <v>549</v>
      </c>
      <c r="D13" s="593" t="s">
        <v>550</v>
      </c>
      <c r="E13" s="593" t="s">
        <v>551</v>
      </c>
      <c r="F13" s="610"/>
      <c r="G13" s="610"/>
      <c r="H13" s="598">
        <v>0</v>
      </c>
      <c r="I13" s="610">
        <v>2</v>
      </c>
      <c r="J13" s="610">
        <v>352.64</v>
      </c>
      <c r="K13" s="598">
        <v>1</v>
      </c>
      <c r="L13" s="610">
        <v>2</v>
      </c>
      <c r="M13" s="611">
        <v>352.64</v>
      </c>
    </row>
    <row r="14" spans="1:13" ht="14.45" customHeight="1" x14ac:dyDescent="0.2">
      <c r="A14" s="592" t="s">
        <v>477</v>
      </c>
      <c r="B14" s="593" t="s">
        <v>751</v>
      </c>
      <c r="C14" s="593" t="s">
        <v>682</v>
      </c>
      <c r="D14" s="593" t="s">
        <v>683</v>
      </c>
      <c r="E14" s="593" t="s">
        <v>684</v>
      </c>
      <c r="F14" s="610">
        <v>1</v>
      </c>
      <c r="G14" s="610">
        <v>51.84</v>
      </c>
      <c r="H14" s="598">
        <v>1</v>
      </c>
      <c r="I14" s="610"/>
      <c r="J14" s="610"/>
      <c r="K14" s="598">
        <v>0</v>
      </c>
      <c r="L14" s="610">
        <v>1</v>
      </c>
      <c r="M14" s="611">
        <v>51.84</v>
      </c>
    </row>
    <row r="15" spans="1:13" ht="14.45" customHeight="1" x14ac:dyDescent="0.2">
      <c r="A15" s="592" t="s">
        <v>477</v>
      </c>
      <c r="B15" s="593" t="s">
        <v>745</v>
      </c>
      <c r="C15" s="593" t="s">
        <v>541</v>
      </c>
      <c r="D15" s="593" t="s">
        <v>542</v>
      </c>
      <c r="E15" s="593" t="s">
        <v>543</v>
      </c>
      <c r="F15" s="610"/>
      <c r="G15" s="610"/>
      <c r="H15" s="598">
        <v>0</v>
      </c>
      <c r="I15" s="610">
        <v>1</v>
      </c>
      <c r="J15" s="610">
        <v>49.08</v>
      </c>
      <c r="K15" s="598">
        <v>1</v>
      </c>
      <c r="L15" s="610">
        <v>1</v>
      </c>
      <c r="M15" s="611">
        <v>49.08</v>
      </c>
    </row>
    <row r="16" spans="1:13" ht="14.45" customHeight="1" x14ac:dyDescent="0.2">
      <c r="A16" s="592" t="s">
        <v>477</v>
      </c>
      <c r="B16" s="593" t="s">
        <v>752</v>
      </c>
      <c r="C16" s="593" t="s">
        <v>644</v>
      </c>
      <c r="D16" s="593" t="s">
        <v>645</v>
      </c>
      <c r="E16" s="593" t="s">
        <v>646</v>
      </c>
      <c r="F16" s="610"/>
      <c r="G16" s="610"/>
      <c r="H16" s="598">
        <v>0</v>
      </c>
      <c r="I16" s="610">
        <v>1</v>
      </c>
      <c r="J16" s="610">
        <v>119.7</v>
      </c>
      <c r="K16" s="598">
        <v>1</v>
      </c>
      <c r="L16" s="610">
        <v>1</v>
      </c>
      <c r="M16" s="611">
        <v>119.7</v>
      </c>
    </row>
    <row r="17" spans="1:13" ht="14.45" customHeight="1" x14ac:dyDescent="0.2">
      <c r="A17" s="592" t="s">
        <v>477</v>
      </c>
      <c r="B17" s="593" t="s">
        <v>753</v>
      </c>
      <c r="C17" s="593" t="s">
        <v>640</v>
      </c>
      <c r="D17" s="593" t="s">
        <v>641</v>
      </c>
      <c r="E17" s="593" t="s">
        <v>642</v>
      </c>
      <c r="F17" s="610">
        <v>1</v>
      </c>
      <c r="G17" s="610">
        <v>18.809999999999999</v>
      </c>
      <c r="H17" s="598">
        <v>1</v>
      </c>
      <c r="I17" s="610"/>
      <c r="J17" s="610"/>
      <c r="K17" s="598">
        <v>0</v>
      </c>
      <c r="L17" s="610">
        <v>1</v>
      </c>
      <c r="M17" s="611">
        <v>18.809999999999999</v>
      </c>
    </row>
    <row r="18" spans="1:13" ht="14.45" customHeight="1" x14ac:dyDescent="0.2">
      <c r="A18" s="592" t="s">
        <v>477</v>
      </c>
      <c r="B18" s="593" t="s">
        <v>754</v>
      </c>
      <c r="C18" s="593" t="s">
        <v>694</v>
      </c>
      <c r="D18" s="593" t="s">
        <v>695</v>
      </c>
      <c r="E18" s="593" t="s">
        <v>696</v>
      </c>
      <c r="F18" s="610"/>
      <c r="G18" s="610"/>
      <c r="H18" s="598"/>
      <c r="I18" s="610">
        <v>1</v>
      </c>
      <c r="J18" s="610">
        <v>0</v>
      </c>
      <c r="K18" s="598"/>
      <c r="L18" s="610">
        <v>1</v>
      </c>
      <c r="M18" s="611">
        <v>0</v>
      </c>
    </row>
    <row r="19" spans="1:13" ht="14.45" customHeight="1" x14ac:dyDescent="0.2">
      <c r="A19" s="592" t="s">
        <v>477</v>
      </c>
      <c r="B19" s="593" t="s">
        <v>755</v>
      </c>
      <c r="C19" s="593" t="s">
        <v>648</v>
      </c>
      <c r="D19" s="593" t="s">
        <v>649</v>
      </c>
      <c r="E19" s="593" t="s">
        <v>650</v>
      </c>
      <c r="F19" s="610"/>
      <c r="G19" s="610"/>
      <c r="H19" s="598">
        <v>0</v>
      </c>
      <c r="I19" s="610">
        <v>1</v>
      </c>
      <c r="J19" s="610">
        <v>129.75</v>
      </c>
      <c r="K19" s="598">
        <v>1</v>
      </c>
      <c r="L19" s="610">
        <v>1</v>
      </c>
      <c r="M19" s="611">
        <v>129.75</v>
      </c>
    </row>
    <row r="20" spans="1:13" ht="14.45" customHeight="1" x14ac:dyDescent="0.2">
      <c r="A20" s="592" t="s">
        <v>477</v>
      </c>
      <c r="B20" s="593" t="s">
        <v>749</v>
      </c>
      <c r="C20" s="593" t="s">
        <v>655</v>
      </c>
      <c r="D20" s="593" t="s">
        <v>572</v>
      </c>
      <c r="E20" s="593" t="s">
        <v>656</v>
      </c>
      <c r="F20" s="610"/>
      <c r="G20" s="610"/>
      <c r="H20" s="598">
        <v>0</v>
      </c>
      <c r="I20" s="610">
        <v>2</v>
      </c>
      <c r="J20" s="610">
        <v>117.54</v>
      </c>
      <c r="K20" s="598">
        <v>1</v>
      </c>
      <c r="L20" s="610">
        <v>2</v>
      </c>
      <c r="M20" s="611">
        <v>117.54</v>
      </c>
    </row>
    <row r="21" spans="1:13" ht="14.45" customHeight="1" x14ac:dyDescent="0.2">
      <c r="A21" s="592" t="s">
        <v>478</v>
      </c>
      <c r="B21" s="593" t="s">
        <v>756</v>
      </c>
      <c r="C21" s="593" t="s">
        <v>557</v>
      </c>
      <c r="D21" s="593" t="s">
        <v>558</v>
      </c>
      <c r="E21" s="593" t="s">
        <v>559</v>
      </c>
      <c r="F21" s="610"/>
      <c r="G21" s="610"/>
      <c r="H21" s="598">
        <v>0</v>
      </c>
      <c r="I21" s="610">
        <v>2</v>
      </c>
      <c r="J21" s="610">
        <v>559.05999999999995</v>
      </c>
      <c r="K21" s="598">
        <v>1</v>
      </c>
      <c r="L21" s="610">
        <v>2</v>
      </c>
      <c r="M21" s="611">
        <v>559.05999999999995</v>
      </c>
    </row>
    <row r="22" spans="1:13" ht="14.45" customHeight="1" x14ac:dyDescent="0.2">
      <c r="A22" s="592" t="s">
        <v>478</v>
      </c>
      <c r="B22" s="593" t="s">
        <v>756</v>
      </c>
      <c r="C22" s="593" t="s">
        <v>560</v>
      </c>
      <c r="D22" s="593" t="s">
        <v>561</v>
      </c>
      <c r="E22" s="593" t="s">
        <v>562</v>
      </c>
      <c r="F22" s="610">
        <v>2</v>
      </c>
      <c r="G22" s="610">
        <v>559.05999999999995</v>
      </c>
      <c r="H22" s="598">
        <v>1</v>
      </c>
      <c r="I22" s="610"/>
      <c r="J22" s="610"/>
      <c r="K22" s="598">
        <v>0</v>
      </c>
      <c r="L22" s="610">
        <v>2</v>
      </c>
      <c r="M22" s="611">
        <v>559.05999999999995</v>
      </c>
    </row>
    <row r="23" spans="1:13" ht="14.45" customHeight="1" x14ac:dyDescent="0.2">
      <c r="A23" s="592" t="s">
        <v>478</v>
      </c>
      <c r="B23" s="593" t="s">
        <v>756</v>
      </c>
      <c r="C23" s="593" t="s">
        <v>563</v>
      </c>
      <c r="D23" s="593" t="s">
        <v>564</v>
      </c>
      <c r="E23" s="593" t="s">
        <v>539</v>
      </c>
      <c r="F23" s="610">
        <v>2</v>
      </c>
      <c r="G23" s="610">
        <v>621.17999999999995</v>
      </c>
      <c r="H23" s="598">
        <v>1</v>
      </c>
      <c r="I23" s="610"/>
      <c r="J23" s="610"/>
      <c r="K23" s="598">
        <v>0</v>
      </c>
      <c r="L23" s="610">
        <v>2</v>
      </c>
      <c r="M23" s="611">
        <v>621.17999999999995</v>
      </c>
    </row>
    <row r="24" spans="1:13" ht="14.45" customHeight="1" x14ac:dyDescent="0.2">
      <c r="A24" s="592" t="s">
        <v>478</v>
      </c>
      <c r="B24" s="593" t="s">
        <v>746</v>
      </c>
      <c r="C24" s="593" t="s">
        <v>567</v>
      </c>
      <c r="D24" s="593" t="s">
        <v>568</v>
      </c>
      <c r="E24" s="593" t="s">
        <v>569</v>
      </c>
      <c r="F24" s="610">
        <v>2</v>
      </c>
      <c r="G24" s="610">
        <v>170.54</v>
      </c>
      <c r="H24" s="598">
        <v>1</v>
      </c>
      <c r="I24" s="610"/>
      <c r="J24" s="610"/>
      <c r="K24" s="598">
        <v>0</v>
      </c>
      <c r="L24" s="610">
        <v>2</v>
      </c>
      <c r="M24" s="611">
        <v>170.54</v>
      </c>
    </row>
    <row r="25" spans="1:13" ht="14.45" customHeight="1" x14ac:dyDescent="0.2">
      <c r="A25" s="592" t="s">
        <v>478</v>
      </c>
      <c r="B25" s="593" t="s">
        <v>757</v>
      </c>
      <c r="C25" s="593" t="s">
        <v>597</v>
      </c>
      <c r="D25" s="593" t="s">
        <v>598</v>
      </c>
      <c r="E25" s="593" t="s">
        <v>599</v>
      </c>
      <c r="F25" s="610"/>
      <c r="G25" s="610"/>
      <c r="H25" s="598">
        <v>0</v>
      </c>
      <c r="I25" s="610">
        <v>1</v>
      </c>
      <c r="J25" s="610">
        <v>70.48</v>
      </c>
      <c r="K25" s="598">
        <v>1</v>
      </c>
      <c r="L25" s="610">
        <v>1</v>
      </c>
      <c r="M25" s="611">
        <v>70.48</v>
      </c>
    </row>
    <row r="26" spans="1:13" ht="14.45" customHeight="1" x14ac:dyDescent="0.2">
      <c r="A26" s="592" t="s">
        <v>478</v>
      </c>
      <c r="B26" s="593" t="s">
        <v>749</v>
      </c>
      <c r="C26" s="593" t="s">
        <v>571</v>
      </c>
      <c r="D26" s="593" t="s">
        <v>572</v>
      </c>
      <c r="E26" s="593" t="s">
        <v>573</v>
      </c>
      <c r="F26" s="610"/>
      <c r="G26" s="610"/>
      <c r="H26" s="598">
        <v>0</v>
      </c>
      <c r="I26" s="610">
        <v>1</v>
      </c>
      <c r="J26" s="610">
        <v>117.55</v>
      </c>
      <c r="K26" s="598">
        <v>1</v>
      </c>
      <c r="L26" s="610">
        <v>1</v>
      </c>
      <c r="M26" s="611">
        <v>117.55</v>
      </c>
    </row>
    <row r="27" spans="1:13" ht="14.45" customHeight="1" thickBot="1" x14ac:dyDescent="0.25">
      <c r="A27" s="600" t="s">
        <v>478</v>
      </c>
      <c r="B27" s="601" t="s">
        <v>750</v>
      </c>
      <c r="C27" s="601" t="s">
        <v>549</v>
      </c>
      <c r="D27" s="601" t="s">
        <v>550</v>
      </c>
      <c r="E27" s="601" t="s">
        <v>551</v>
      </c>
      <c r="F27" s="612"/>
      <c r="G27" s="612"/>
      <c r="H27" s="606">
        <v>0</v>
      </c>
      <c r="I27" s="612">
        <v>1</v>
      </c>
      <c r="J27" s="612">
        <v>176.32</v>
      </c>
      <c r="K27" s="606">
        <v>1</v>
      </c>
      <c r="L27" s="612">
        <v>1</v>
      </c>
      <c r="M27" s="613">
        <v>176.32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47263A0-BF12-4AC9-A6E6-35209929FF5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383</v>
      </c>
      <c r="B5" s="488" t="s">
        <v>384</v>
      </c>
      <c r="C5" s="489" t="s">
        <v>385</v>
      </c>
      <c r="D5" s="489" t="s">
        <v>385</v>
      </c>
      <c r="E5" s="489"/>
      <c r="F5" s="489" t="s">
        <v>385</v>
      </c>
      <c r="G5" s="489" t="s">
        <v>385</v>
      </c>
      <c r="H5" s="489" t="s">
        <v>385</v>
      </c>
      <c r="I5" s="490" t="s">
        <v>385</v>
      </c>
      <c r="J5" s="491" t="s">
        <v>68</v>
      </c>
    </row>
    <row r="6" spans="1:10" ht="14.45" customHeight="1" x14ac:dyDescent="0.2">
      <c r="A6" s="487" t="s">
        <v>383</v>
      </c>
      <c r="B6" s="488" t="s">
        <v>759</v>
      </c>
      <c r="C6" s="489">
        <v>12971.858360000002</v>
      </c>
      <c r="D6" s="489">
        <v>12226.378139999997</v>
      </c>
      <c r="E6" s="489"/>
      <c r="F6" s="489">
        <v>11882.194669999992</v>
      </c>
      <c r="G6" s="489">
        <v>12666.666999999999</v>
      </c>
      <c r="H6" s="489">
        <v>-784.47233000000779</v>
      </c>
      <c r="I6" s="490">
        <v>0.93806797557715793</v>
      </c>
      <c r="J6" s="491" t="s">
        <v>1</v>
      </c>
    </row>
    <row r="7" spans="1:10" ht="14.45" customHeight="1" x14ac:dyDescent="0.2">
      <c r="A7" s="487" t="s">
        <v>383</v>
      </c>
      <c r="B7" s="488" t="s">
        <v>760</v>
      </c>
      <c r="C7" s="489">
        <v>444.35923000000008</v>
      </c>
      <c r="D7" s="489">
        <v>410.13102000000003</v>
      </c>
      <c r="E7" s="489"/>
      <c r="F7" s="489">
        <v>386.70988000000011</v>
      </c>
      <c r="G7" s="489">
        <v>441.66666796875001</v>
      </c>
      <c r="H7" s="489">
        <v>-54.956787968749893</v>
      </c>
      <c r="I7" s="490">
        <v>0.87556953704136364</v>
      </c>
      <c r="J7" s="491" t="s">
        <v>1</v>
      </c>
    </row>
    <row r="8" spans="1:10" ht="14.45" customHeight="1" x14ac:dyDescent="0.2">
      <c r="A8" s="487" t="s">
        <v>383</v>
      </c>
      <c r="B8" s="488" t="s">
        <v>761</v>
      </c>
      <c r="C8" s="489">
        <v>212.05838999999997</v>
      </c>
      <c r="D8" s="489">
        <v>229.34264999999996</v>
      </c>
      <c r="E8" s="489"/>
      <c r="F8" s="489">
        <v>230.86137000000002</v>
      </c>
      <c r="G8" s="489">
        <v>229.16667553710937</v>
      </c>
      <c r="H8" s="489">
        <v>1.6946944628906522</v>
      </c>
      <c r="I8" s="490">
        <v>1.0073950300972805</v>
      </c>
      <c r="J8" s="491" t="s">
        <v>1</v>
      </c>
    </row>
    <row r="9" spans="1:10" ht="14.45" customHeight="1" x14ac:dyDescent="0.2">
      <c r="A9" s="487" t="s">
        <v>383</v>
      </c>
      <c r="B9" s="488" t="s">
        <v>762</v>
      </c>
      <c r="C9" s="489">
        <v>373.13087999999999</v>
      </c>
      <c r="D9" s="489">
        <v>358.38042999999988</v>
      </c>
      <c r="E9" s="489"/>
      <c r="F9" s="489">
        <v>295.63970999999998</v>
      </c>
      <c r="G9" s="489">
        <v>350.00000781250003</v>
      </c>
      <c r="H9" s="489">
        <v>-54.36029781250005</v>
      </c>
      <c r="I9" s="490">
        <v>0.84468486685971267</v>
      </c>
      <c r="J9" s="491" t="s">
        <v>1</v>
      </c>
    </row>
    <row r="10" spans="1:10" ht="14.45" customHeight="1" x14ac:dyDescent="0.2">
      <c r="A10" s="487" t="s">
        <v>383</v>
      </c>
      <c r="B10" s="488" t="s">
        <v>763</v>
      </c>
      <c r="C10" s="489">
        <v>18678.36508</v>
      </c>
      <c r="D10" s="489">
        <v>19365.834839999996</v>
      </c>
      <c r="E10" s="489"/>
      <c r="F10" s="489">
        <v>20362.307119999998</v>
      </c>
      <c r="G10" s="489">
        <v>20937.508515624999</v>
      </c>
      <c r="H10" s="489">
        <v>-575.20139562500117</v>
      </c>
      <c r="I10" s="490">
        <v>0.97252770571074654</v>
      </c>
      <c r="J10" s="491" t="s">
        <v>1</v>
      </c>
    </row>
    <row r="11" spans="1:10" ht="14.45" customHeight="1" x14ac:dyDescent="0.2">
      <c r="A11" s="487" t="s">
        <v>383</v>
      </c>
      <c r="B11" s="488" t="s">
        <v>764</v>
      </c>
      <c r="C11" s="489">
        <v>44.991080000000004</v>
      </c>
      <c r="D11" s="489">
        <v>47.069000000000003</v>
      </c>
      <c r="E11" s="489"/>
      <c r="F11" s="489">
        <v>42.838999999999999</v>
      </c>
      <c r="G11" s="489">
        <v>50</v>
      </c>
      <c r="H11" s="489">
        <v>-7.1610000000000014</v>
      </c>
      <c r="I11" s="490">
        <v>0.85677999999999999</v>
      </c>
      <c r="J11" s="491" t="s">
        <v>1</v>
      </c>
    </row>
    <row r="12" spans="1:10" ht="14.45" customHeight="1" x14ac:dyDescent="0.2">
      <c r="A12" s="487" t="s">
        <v>383</v>
      </c>
      <c r="B12" s="488" t="s">
        <v>765</v>
      </c>
      <c r="C12" s="489">
        <v>117.30000000000001</v>
      </c>
      <c r="D12" s="489">
        <v>73.94</v>
      </c>
      <c r="E12" s="489"/>
      <c r="F12" s="489">
        <v>65.731839999999991</v>
      </c>
      <c r="G12" s="489">
        <v>83.333338134765626</v>
      </c>
      <c r="H12" s="489">
        <v>-17.601498134765635</v>
      </c>
      <c r="I12" s="490">
        <v>0.78878203455259754</v>
      </c>
      <c r="J12" s="491" t="s">
        <v>1</v>
      </c>
    </row>
    <row r="13" spans="1:10" ht="14.45" customHeight="1" x14ac:dyDescent="0.2">
      <c r="A13" s="487" t="s">
        <v>383</v>
      </c>
      <c r="B13" s="488" t="s">
        <v>388</v>
      </c>
      <c r="C13" s="489">
        <v>32842.063020000001</v>
      </c>
      <c r="D13" s="489">
        <v>32711.076079999992</v>
      </c>
      <c r="E13" s="489"/>
      <c r="F13" s="489">
        <v>33266.283589999992</v>
      </c>
      <c r="G13" s="489">
        <v>34758.342205078123</v>
      </c>
      <c r="H13" s="489">
        <v>-1492.058615078131</v>
      </c>
      <c r="I13" s="490">
        <v>0.95707336655255826</v>
      </c>
      <c r="J13" s="491" t="s">
        <v>389</v>
      </c>
    </row>
    <row r="15" spans="1:10" ht="14.45" customHeight="1" x14ac:dyDescent="0.2">
      <c r="A15" s="487" t="s">
        <v>383</v>
      </c>
      <c r="B15" s="488" t="s">
        <v>384</v>
      </c>
      <c r="C15" s="489" t="s">
        <v>385</v>
      </c>
      <c r="D15" s="489" t="s">
        <v>385</v>
      </c>
      <c r="E15" s="489"/>
      <c r="F15" s="489" t="s">
        <v>385</v>
      </c>
      <c r="G15" s="489" t="s">
        <v>385</v>
      </c>
      <c r="H15" s="489" t="s">
        <v>385</v>
      </c>
      <c r="I15" s="490" t="s">
        <v>385</v>
      </c>
      <c r="J15" s="491" t="s">
        <v>68</v>
      </c>
    </row>
    <row r="16" spans="1:10" ht="14.45" customHeight="1" x14ac:dyDescent="0.2">
      <c r="A16" s="487" t="s">
        <v>766</v>
      </c>
      <c r="B16" s="488" t="s">
        <v>767</v>
      </c>
      <c r="C16" s="489" t="s">
        <v>385</v>
      </c>
      <c r="D16" s="489" t="s">
        <v>385</v>
      </c>
      <c r="E16" s="489"/>
      <c r="F16" s="489" t="s">
        <v>385</v>
      </c>
      <c r="G16" s="489" t="s">
        <v>385</v>
      </c>
      <c r="H16" s="489" t="s">
        <v>385</v>
      </c>
      <c r="I16" s="490" t="s">
        <v>385</v>
      </c>
      <c r="J16" s="491" t="s">
        <v>0</v>
      </c>
    </row>
    <row r="17" spans="1:10" ht="14.45" customHeight="1" x14ac:dyDescent="0.2">
      <c r="A17" s="487" t="s">
        <v>766</v>
      </c>
      <c r="B17" s="488" t="s">
        <v>759</v>
      </c>
      <c r="C17" s="489">
        <v>0</v>
      </c>
      <c r="D17" s="489">
        <v>0</v>
      </c>
      <c r="E17" s="489"/>
      <c r="F17" s="489">
        <v>35.150500000000001</v>
      </c>
      <c r="G17" s="489">
        <v>0</v>
      </c>
      <c r="H17" s="489">
        <v>35.150500000000001</v>
      </c>
      <c r="I17" s="490" t="s">
        <v>385</v>
      </c>
      <c r="J17" s="491" t="s">
        <v>1</v>
      </c>
    </row>
    <row r="18" spans="1:10" ht="14.45" customHeight="1" x14ac:dyDescent="0.2">
      <c r="A18" s="487" t="s">
        <v>766</v>
      </c>
      <c r="B18" s="488" t="s">
        <v>763</v>
      </c>
      <c r="C18" s="489">
        <v>472.49894</v>
      </c>
      <c r="D18" s="489">
        <v>116.99974</v>
      </c>
      <c r="E18" s="489"/>
      <c r="F18" s="489">
        <v>0</v>
      </c>
      <c r="G18" s="489">
        <v>147</v>
      </c>
      <c r="H18" s="489">
        <v>-147</v>
      </c>
      <c r="I18" s="490">
        <v>0</v>
      </c>
      <c r="J18" s="491" t="s">
        <v>1</v>
      </c>
    </row>
    <row r="19" spans="1:10" ht="14.45" customHeight="1" x14ac:dyDescent="0.2">
      <c r="A19" s="487" t="s">
        <v>766</v>
      </c>
      <c r="B19" s="488" t="s">
        <v>768</v>
      </c>
      <c r="C19" s="489">
        <v>472.49894</v>
      </c>
      <c r="D19" s="489">
        <v>116.99974</v>
      </c>
      <c r="E19" s="489"/>
      <c r="F19" s="489">
        <v>35.150500000000001</v>
      </c>
      <c r="G19" s="489">
        <v>147</v>
      </c>
      <c r="H19" s="489">
        <v>-111.84950000000001</v>
      </c>
      <c r="I19" s="490">
        <v>0.23911904761904762</v>
      </c>
      <c r="J19" s="491" t="s">
        <v>393</v>
      </c>
    </row>
    <row r="20" spans="1:10" ht="14.45" customHeight="1" x14ac:dyDescent="0.2">
      <c r="A20" s="487" t="s">
        <v>385</v>
      </c>
      <c r="B20" s="488" t="s">
        <v>385</v>
      </c>
      <c r="C20" s="489" t="s">
        <v>385</v>
      </c>
      <c r="D20" s="489" t="s">
        <v>385</v>
      </c>
      <c r="E20" s="489"/>
      <c r="F20" s="489" t="s">
        <v>385</v>
      </c>
      <c r="G20" s="489" t="s">
        <v>385</v>
      </c>
      <c r="H20" s="489" t="s">
        <v>385</v>
      </c>
      <c r="I20" s="490" t="s">
        <v>385</v>
      </c>
      <c r="J20" s="491" t="s">
        <v>394</v>
      </c>
    </row>
    <row r="21" spans="1:10" ht="14.45" customHeight="1" x14ac:dyDescent="0.2">
      <c r="A21" s="487" t="s">
        <v>390</v>
      </c>
      <c r="B21" s="488" t="s">
        <v>391</v>
      </c>
      <c r="C21" s="489" t="s">
        <v>385</v>
      </c>
      <c r="D21" s="489" t="s">
        <v>385</v>
      </c>
      <c r="E21" s="489"/>
      <c r="F21" s="489" t="s">
        <v>385</v>
      </c>
      <c r="G21" s="489" t="s">
        <v>385</v>
      </c>
      <c r="H21" s="489" t="s">
        <v>385</v>
      </c>
      <c r="I21" s="490" t="s">
        <v>385</v>
      </c>
      <c r="J21" s="491" t="s">
        <v>0</v>
      </c>
    </row>
    <row r="22" spans="1:10" ht="14.45" customHeight="1" x14ac:dyDescent="0.2">
      <c r="A22" s="487" t="s">
        <v>390</v>
      </c>
      <c r="B22" s="488" t="s">
        <v>759</v>
      </c>
      <c r="C22" s="489">
        <v>6071.9723199999999</v>
      </c>
      <c r="D22" s="489">
        <v>5238.4587499999971</v>
      </c>
      <c r="E22" s="489"/>
      <c r="F22" s="489">
        <v>5806.3830899999957</v>
      </c>
      <c r="G22" s="489">
        <v>6014</v>
      </c>
      <c r="H22" s="489">
        <v>-207.61691000000428</v>
      </c>
      <c r="I22" s="490">
        <v>0.96547773362154898</v>
      </c>
      <c r="J22" s="491" t="s">
        <v>1</v>
      </c>
    </row>
    <row r="23" spans="1:10" ht="14.45" customHeight="1" x14ac:dyDescent="0.2">
      <c r="A23" s="487" t="s">
        <v>390</v>
      </c>
      <c r="B23" s="488" t="s">
        <v>760</v>
      </c>
      <c r="C23" s="489">
        <v>55.131209999999996</v>
      </c>
      <c r="D23" s="489">
        <v>30.573620000000002</v>
      </c>
      <c r="E23" s="489"/>
      <c r="F23" s="489">
        <v>18.262719999999998</v>
      </c>
      <c r="G23" s="489">
        <v>36</v>
      </c>
      <c r="H23" s="489">
        <v>-17.737280000000002</v>
      </c>
      <c r="I23" s="490">
        <v>0.50729777777777774</v>
      </c>
      <c r="J23" s="491" t="s">
        <v>1</v>
      </c>
    </row>
    <row r="24" spans="1:10" ht="14.45" customHeight="1" x14ac:dyDescent="0.2">
      <c r="A24" s="487" t="s">
        <v>390</v>
      </c>
      <c r="B24" s="488" t="s">
        <v>761</v>
      </c>
      <c r="C24" s="489">
        <v>1.5291399999999999</v>
      </c>
      <c r="D24" s="489">
        <v>1.6332100000000003</v>
      </c>
      <c r="E24" s="489"/>
      <c r="F24" s="489">
        <v>1.4994199999999998</v>
      </c>
      <c r="G24" s="489">
        <v>2</v>
      </c>
      <c r="H24" s="489">
        <v>-0.50058000000000025</v>
      </c>
      <c r="I24" s="490">
        <v>0.74970999999999988</v>
      </c>
      <c r="J24" s="491" t="s">
        <v>1</v>
      </c>
    </row>
    <row r="25" spans="1:10" ht="14.45" customHeight="1" x14ac:dyDescent="0.2">
      <c r="A25" s="487" t="s">
        <v>390</v>
      </c>
      <c r="B25" s="488" t="s">
        <v>762</v>
      </c>
      <c r="C25" s="489">
        <v>55.219709999999999</v>
      </c>
      <c r="D25" s="489">
        <v>44.993409999999997</v>
      </c>
      <c r="E25" s="489"/>
      <c r="F25" s="489">
        <v>28.758759999999999</v>
      </c>
      <c r="G25" s="489">
        <v>56</v>
      </c>
      <c r="H25" s="489">
        <v>-27.241240000000001</v>
      </c>
      <c r="I25" s="490">
        <v>0.51354928571428571</v>
      </c>
      <c r="J25" s="491" t="s">
        <v>1</v>
      </c>
    </row>
    <row r="26" spans="1:10" ht="14.45" customHeight="1" x14ac:dyDescent="0.2">
      <c r="A26" s="487" t="s">
        <v>390</v>
      </c>
      <c r="B26" s="488" t="s">
        <v>764</v>
      </c>
      <c r="C26" s="489">
        <v>5.3999999999999999E-2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385</v>
      </c>
      <c r="J26" s="491" t="s">
        <v>1</v>
      </c>
    </row>
    <row r="27" spans="1:10" ht="14.45" customHeight="1" x14ac:dyDescent="0.2">
      <c r="A27" s="487" t="s">
        <v>390</v>
      </c>
      <c r="B27" s="488" t="s">
        <v>765</v>
      </c>
      <c r="C27" s="489">
        <v>18.216000000000001</v>
      </c>
      <c r="D27" s="489">
        <v>13.388</v>
      </c>
      <c r="E27" s="489"/>
      <c r="F27" s="489">
        <v>8.7798400000000001</v>
      </c>
      <c r="G27" s="489">
        <v>15</v>
      </c>
      <c r="H27" s="489">
        <v>-6.2201599999999999</v>
      </c>
      <c r="I27" s="490">
        <v>0.58532266666666666</v>
      </c>
      <c r="J27" s="491" t="s">
        <v>1</v>
      </c>
    </row>
    <row r="28" spans="1:10" ht="14.45" customHeight="1" x14ac:dyDescent="0.2">
      <c r="A28" s="487" t="s">
        <v>390</v>
      </c>
      <c r="B28" s="488" t="s">
        <v>392</v>
      </c>
      <c r="C28" s="489">
        <v>6202.1223799999998</v>
      </c>
      <c r="D28" s="489">
        <v>5329.0469899999971</v>
      </c>
      <c r="E28" s="489"/>
      <c r="F28" s="489">
        <v>5863.6838299999954</v>
      </c>
      <c r="G28" s="489">
        <v>6122</v>
      </c>
      <c r="H28" s="489">
        <v>-258.3161700000046</v>
      </c>
      <c r="I28" s="490">
        <v>0.95780526461940463</v>
      </c>
      <c r="J28" s="491" t="s">
        <v>393</v>
      </c>
    </row>
    <row r="29" spans="1:10" ht="14.45" customHeight="1" x14ac:dyDescent="0.2">
      <c r="A29" s="487" t="s">
        <v>385</v>
      </c>
      <c r="B29" s="488" t="s">
        <v>385</v>
      </c>
      <c r="C29" s="489" t="s">
        <v>385</v>
      </c>
      <c r="D29" s="489" t="s">
        <v>385</v>
      </c>
      <c r="E29" s="489"/>
      <c r="F29" s="489" t="s">
        <v>385</v>
      </c>
      <c r="G29" s="489" t="s">
        <v>385</v>
      </c>
      <c r="H29" s="489" t="s">
        <v>385</v>
      </c>
      <c r="I29" s="490" t="s">
        <v>385</v>
      </c>
      <c r="J29" s="491" t="s">
        <v>394</v>
      </c>
    </row>
    <row r="30" spans="1:10" ht="14.45" customHeight="1" x14ac:dyDescent="0.2">
      <c r="A30" s="487" t="s">
        <v>769</v>
      </c>
      <c r="B30" s="488" t="s">
        <v>770</v>
      </c>
      <c r="C30" s="489" t="s">
        <v>385</v>
      </c>
      <c r="D30" s="489" t="s">
        <v>385</v>
      </c>
      <c r="E30" s="489"/>
      <c r="F30" s="489" t="s">
        <v>385</v>
      </c>
      <c r="G30" s="489" t="s">
        <v>385</v>
      </c>
      <c r="H30" s="489" t="s">
        <v>385</v>
      </c>
      <c r="I30" s="490" t="s">
        <v>385</v>
      </c>
      <c r="J30" s="491" t="s">
        <v>0</v>
      </c>
    </row>
    <row r="31" spans="1:10" ht="14.45" customHeight="1" x14ac:dyDescent="0.2">
      <c r="A31" s="487" t="s">
        <v>769</v>
      </c>
      <c r="B31" s="488" t="s">
        <v>762</v>
      </c>
      <c r="C31" s="489">
        <v>1.8391999999999999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385</v>
      </c>
      <c r="J31" s="491" t="s">
        <v>1</v>
      </c>
    </row>
    <row r="32" spans="1:10" ht="14.45" customHeight="1" x14ac:dyDescent="0.2">
      <c r="A32" s="487" t="s">
        <v>769</v>
      </c>
      <c r="B32" s="488" t="s">
        <v>765</v>
      </c>
      <c r="C32" s="489">
        <v>0.69</v>
      </c>
      <c r="D32" s="489">
        <v>0.76200000000000001</v>
      </c>
      <c r="E32" s="489"/>
      <c r="F32" s="489">
        <v>0.378</v>
      </c>
      <c r="G32" s="489">
        <v>2</v>
      </c>
      <c r="H32" s="489">
        <v>-1.6219999999999999</v>
      </c>
      <c r="I32" s="490">
        <v>0.189</v>
      </c>
      <c r="J32" s="491" t="s">
        <v>1</v>
      </c>
    </row>
    <row r="33" spans="1:10" ht="14.45" customHeight="1" x14ac:dyDescent="0.2">
      <c r="A33" s="487" t="s">
        <v>769</v>
      </c>
      <c r="B33" s="488" t="s">
        <v>771</v>
      </c>
      <c r="C33" s="489">
        <v>2.5291999999999999</v>
      </c>
      <c r="D33" s="489">
        <v>0.76200000000000001</v>
      </c>
      <c r="E33" s="489"/>
      <c r="F33" s="489">
        <v>0.378</v>
      </c>
      <c r="G33" s="489">
        <v>2</v>
      </c>
      <c r="H33" s="489">
        <v>-1.6219999999999999</v>
      </c>
      <c r="I33" s="490">
        <v>0.189</v>
      </c>
      <c r="J33" s="491" t="s">
        <v>393</v>
      </c>
    </row>
    <row r="34" spans="1:10" ht="14.45" customHeight="1" x14ac:dyDescent="0.2">
      <c r="A34" s="487" t="s">
        <v>385</v>
      </c>
      <c r="B34" s="488" t="s">
        <v>385</v>
      </c>
      <c r="C34" s="489" t="s">
        <v>385</v>
      </c>
      <c r="D34" s="489" t="s">
        <v>385</v>
      </c>
      <c r="E34" s="489"/>
      <c r="F34" s="489" t="s">
        <v>385</v>
      </c>
      <c r="G34" s="489" t="s">
        <v>385</v>
      </c>
      <c r="H34" s="489" t="s">
        <v>385</v>
      </c>
      <c r="I34" s="490" t="s">
        <v>385</v>
      </c>
      <c r="J34" s="491" t="s">
        <v>394</v>
      </c>
    </row>
    <row r="35" spans="1:10" ht="14.45" customHeight="1" x14ac:dyDescent="0.2">
      <c r="A35" s="487" t="s">
        <v>395</v>
      </c>
      <c r="B35" s="488" t="s">
        <v>396</v>
      </c>
      <c r="C35" s="489" t="s">
        <v>385</v>
      </c>
      <c r="D35" s="489" t="s">
        <v>385</v>
      </c>
      <c r="E35" s="489"/>
      <c r="F35" s="489" t="s">
        <v>385</v>
      </c>
      <c r="G35" s="489" t="s">
        <v>385</v>
      </c>
      <c r="H35" s="489" t="s">
        <v>385</v>
      </c>
      <c r="I35" s="490" t="s">
        <v>385</v>
      </c>
      <c r="J35" s="491" t="s">
        <v>0</v>
      </c>
    </row>
    <row r="36" spans="1:10" ht="14.45" customHeight="1" x14ac:dyDescent="0.2">
      <c r="A36" s="487" t="s">
        <v>395</v>
      </c>
      <c r="B36" s="488" t="s">
        <v>759</v>
      </c>
      <c r="C36" s="489">
        <v>6899.8860400000012</v>
      </c>
      <c r="D36" s="489">
        <v>6987.9193899999991</v>
      </c>
      <c r="E36" s="489"/>
      <c r="F36" s="489">
        <v>6040.6610799999962</v>
      </c>
      <c r="G36" s="489">
        <v>6653</v>
      </c>
      <c r="H36" s="489">
        <v>-612.33892000000378</v>
      </c>
      <c r="I36" s="490">
        <v>0.90796048098602078</v>
      </c>
      <c r="J36" s="491" t="s">
        <v>1</v>
      </c>
    </row>
    <row r="37" spans="1:10" ht="14.45" customHeight="1" x14ac:dyDescent="0.2">
      <c r="A37" s="487" t="s">
        <v>395</v>
      </c>
      <c r="B37" s="488" t="s">
        <v>760</v>
      </c>
      <c r="C37" s="489">
        <v>389.22802000000007</v>
      </c>
      <c r="D37" s="489">
        <v>379.55740000000003</v>
      </c>
      <c r="E37" s="489"/>
      <c r="F37" s="489">
        <v>368.44716000000011</v>
      </c>
      <c r="G37" s="489">
        <v>406</v>
      </c>
      <c r="H37" s="489">
        <v>-37.55283999999989</v>
      </c>
      <c r="I37" s="490">
        <v>0.90750532019704455</v>
      </c>
      <c r="J37" s="491" t="s">
        <v>1</v>
      </c>
    </row>
    <row r="38" spans="1:10" ht="14.45" customHeight="1" x14ac:dyDescent="0.2">
      <c r="A38" s="487" t="s">
        <v>395</v>
      </c>
      <c r="B38" s="488" t="s">
        <v>761</v>
      </c>
      <c r="C38" s="489">
        <v>210.52924999999996</v>
      </c>
      <c r="D38" s="489">
        <v>227.70943999999997</v>
      </c>
      <c r="E38" s="489"/>
      <c r="F38" s="489">
        <v>229.36195000000004</v>
      </c>
      <c r="G38" s="489">
        <v>228</v>
      </c>
      <c r="H38" s="489">
        <v>1.3619500000000357</v>
      </c>
      <c r="I38" s="490">
        <v>1.0059734649122809</v>
      </c>
      <c r="J38" s="491" t="s">
        <v>1</v>
      </c>
    </row>
    <row r="39" spans="1:10" ht="14.45" customHeight="1" x14ac:dyDescent="0.2">
      <c r="A39" s="487" t="s">
        <v>395</v>
      </c>
      <c r="B39" s="488" t="s">
        <v>762</v>
      </c>
      <c r="C39" s="489">
        <v>316.07196999999996</v>
      </c>
      <c r="D39" s="489">
        <v>313.38701999999989</v>
      </c>
      <c r="E39" s="489"/>
      <c r="F39" s="489">
        <v>266.88094999999998</v>
      </c>
      <c r="G39" s="489">
        <v>294</v>
      </c>
      <c r="H39" s="489">
        <v>-27.119050000000016</v>
      </c>
      <c r="I39" s="490">
        <v>0.90775833333333333</v>
      </c>
      <c r="J39" s="491" t="s">
        <v>1</v>
      </c>
    </row>
    <row r="40" spans="1:10" ht="14.45" customHeight="1" x14ac:dyDescent="0.2">
      <c r="A40" s="487" t="s">
        <v>395</v>
      </c>
      <c r="B40" s="488" t="s">
        <v>763</v>
      </c>
      <c r="C40" s="489">
        <v>18205.866139999998</v>
      </c>
      <c r="D40" s="489">
        <v>19248.835099999997</v>
      </c>
      <c r="E40" s="489"/>
      <c r="F40" s="489">
        <v>20362.307119999998</v>
      </c>
      <c r="G40" s="489">
        <v>20790</v>
      </c>
      <c r="H40" s="489">
        <v>-427.69288000000233</v>
      </c>
      <c r="I40" s="490">
        <v>0.9794279518999518</v>
      </c>
      <c r="J40" s="491" t="s">
        <v>1</v>
      </c>
    </row>
    <row r="41" spans="1:10" ht="14.45" customHeight="1" x14ac:dyDescent="0.2">
      <c r="A41" s="487" t="s">
        <v>395</v>
      </c>
      <c r="B41" s="488" t="s">
        <v>764</v>
      </c>
      <c r="C41" s="489">
        <v>44.937080000000002</v>
      </c>
      <c r="D41" s="489">
        <v>47.069000000000003</v>
      </c>
      <c r="E41" s="489"/>
      <c r="F41" s="489">
        <v>42.838999999999999</v>
      </c>
      <c r="G41" s="489">
        <v>50</v>
      </c>
      <c r="H41" s="489">
        <v>-7.1610000000000014</v>
      </c>
      <c r="I41" s="490">
        <v>0.85677999999999999</v>
      </c>
      <c r="J41" s="491" t="s">
        <v>1</v>
      </c>
    </row>
    <row r="42" spans="1:10" ht="14.45" customHeight="1" x14ac:dyDescent="0.2">
      <c r="A42" s="487" t="s">
        <v>395</v>
      </c>
      <c r="B42" s="488" t="s">
        <v>765</v>
      </c>
      <c r="C42" s="489">
        <v>98.394000000000005</v>
      </c>
      <c r="D42" s="489">
        <v>59.79</v>
      </c>
      <c r="E42" s="489"/>
      <c r="F42" s="489">
        <v>56.573999999999998</v>
      </c>
      <c r="G42" s="489">
        <v>67</v>
      </c>
      <c r="H42" s="489">
        <v>-10.426000000000002</v>
      </c>
      <c r="I42" s="490">
        <v>0.84438805970149255</v>
      </c>
      <c r="J42" s="491" t="s">
        <v>1</v>
      </c>
    </row>
    <row r="43" spans="1:10" ht="14.45" customHeight="1" x14ac:dyDescent="0.2">
      <c r="A43" s="487" t="s">
        <v>395</v>
      </c>
      <c r="B43" s="488" t="s">
        <v>397</v>
      </c>
      <c r="C43" s="489">
        <v>26164.912499999999</v>
      </c>
      <c r="D43" s="489">
        <v>27264.267349999995</v>
      </c>
      <c r="E43" s="489"/>
      <c r="F43" s="489">
        <v>27367.071259999993</v>
      </c>
      <c r="G43" s="489">
        <v>28487</v>
      </c>
      <c r="H43" s="489">
        <v>-1119.9287400000067</v>
      </c>
      <c r="I43" s="490">
        <v>0.96068632218204775</v>
      </c>
      <c r="J43" s="491" t="s">
        <v>393</v>
      </c>
    </row>
    <row r="44" spans="1:10" ht="14.45" customHeight="1" x14ac:dyDescent="0.2">
      <c r="A44" s="487" t="s">
        <v>385</v>
      </c>
      <c r="B44" s="488" t="s">
        <v>385</v>
      </c>
      <c r="C44" s="489" t="s">
        <v>385</v>
      </c>
      <c r="D44" s="489" t="s">
        <v>385</v>
      </c>
      <c r="E44" s="489"/>
      <c r="F44" s="489" t="s">
        <v>385</v>
      </c>
      <c r="G44" s="489" t="s">
        <v>385</v>
      </c>
      <c r="H44" s="489" t="s">
        <v>385</v>
      </c>
      <c r="I44" s="490" t="s">
        <v>385</v>
      </c>
      <c r="J44" s="491" t="s">
        <v>394</v>
      </c>
    </row>
    <row r="45" spans="1:10" ht="14.45" customHeight="1" x14ac:dyDescent="0.2">
      <c r="A45" s="487" t="s">
        <v>383</v>
      </c>
      <c r="B45" s="488" t="s">
        <v>388</v>
      </c>
      <c r="C45" s="489">
        <v>32842.063019999994</v>
      </c>
      <c r="D45" s="489">
        <v>32711.076079999995</v>
      </c>
      <c r="E45" s="489"/>
      <c r="F45" s="489">
        <v>33266.283589999992</v>
      </c>
      <c r="G45" s="489">
        <v>34758</v>
      </c>
      <c r="H45" s="489">
        <v>-1491.7164100000082</v>
      </c>
      <c r="I45" s="490">
        <v>0.9570827892859195</v>
      </c>
      <c r="J45" s="491" t="s">
        <v>389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 xr:uid="{1C99DA59-43E3-42D5-AB25-D4209293507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1409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48.044639577402847</v>
      </c>
      <c r="J3" s="98">
        <f>SUBTOTAL(9,J5:J1048576)</f>
        <v>692932</v>
      </c>
      <c r="K3" s="99">
        <f>SUBTOTAL(9,K5:K1048576)</f>
        <v>33291668.191648908</v>
      </c>
    </row>
    <row r="4" spans="1:11" s="208" customFormat="1" ht="14.45" customHeight="1" thickBot="1" x14ac:dyDescent="0.25">
      <c r="A4" s="621" t="s">
        <v>4</v>
      </c>
      <c r="B4" s="622" t="s">
        <v>5</v>
      </c>
      <c r="C4" s="622" t="s">
        <v>0</v>
      </c>
      <c r="D4" s="622" t="s">
        <v>6</v>
      </c>
      <c r="E4" s="622" t="s">
        <v>7</v>
      </c>
      <c r="F4" s="622" t="s">
        <v>1</v>
      </c>
      <c r="G4" s="622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5" customHeight="1" x14ac:dyDescent="0.2">
      <c r="A5" s="585" t="s">
        <v>383</v>
      </c>
      <c r="B5" s="586" t="s">
        <v>384</v>
      </c>
      <c r="C5" s="589" t="s">
        <v>766</v>
      </c>
      <c r="D5" s="623" t="s">
        <v>767</v>
      </c>
      <c r="E5" s="589" t="s">
        <v>772</v>
      </c>
      <c r="F5" s="623" t="s">
        <v>773</v>
      </c>
      <c r="G5" s="589" t="s">
        <v>774</v>
      </c>
      <c r="H5" s="589" t="s">
        <v>775</v>
      </c>
      <c r="I5" s="116">
        <v>34848</v>
      </c>
      <c r="J5" s="116">
        <v>1</v>
      </c>
      <c r="K5" s="609">
        <v>34848</v>
      </c>
    </row>
    <row r="6" spans="1:11" ht="14.45" customHeight="1" x14ac:dyDescent="0.2">
      <c r="A6" s="592" t="s">
        <v>383</v>
      </c>
      <c r="B6" s="593" t="s">
        <v>384</v>
      </c>
      <c r="C6" s="596" t="s">
        <v>766</v>
      </c>
      <c r="D6" s="624" t="s">
        <v>767</v>
      </c>
      <c r="E6" s="596" t="s">
        <v>772</v>
      </c>
      <c r="F6" s="624" t="s">
        <v>773</v>
      </c>
      <c r="G6" s="596" t="s">
        <v>776</v>
      </c>
      <c r="H6" s="596" t="s">
        <v>777</v>
      </c>
      <c r="I6" s="610">
        <v>302.5</v>
      </c>
      <c r="J6" s="610">
        <v>1</v>
      </c>
      <c r="K6" s="611">
        <v>302.5</v>
      </c>
    </row>
    <row r="7" spans="1:11" ht="14.45" customHeight="1" x14ac:dyDescent="0.2">
      <c r="A7" s="592" t="s">
        <v>383</v>
      </c>
      <c r="B7" s="593" t="s">
        <v>384</v>
      </c>
      <c r="C7" s="596" t="s">
        <v>390</v>
      </c>
      <c r="D7" s="624" t="s">
        <v>391</v>
      </c>
      <c r="E7" s="596" t="s">
        <v>772</v>
      </c>
      <c r="F7" s="624" t="s">
        <v>773</v>
      </c>
      <c r="G7" s="596" t="s">
        <v>778</v>
      </c>
      <c r="H7" s="596" t="s">
        <v>779</v>
      </c>
      <c r="I7" s="610">
        <v>28637.0751953125</v>
      </c>
      <c r="J7" s="610">
        <v>3</v>
      </c>
      <c r="K7" s="611">
        <v>85911.201171875</v>
      </c>
    </row>
    <row r="8" spans="1:11" ht="14.45" customHeight="1" x14ac:dyDescent="0.2">
      <c r="A8" s="592" t="s">
        <v>383</v>
      </c>
      <c r="B8" s="593" t="s">
        <v>384</v>
      </c>
      <c r="C8" s="596" t="s">
        <v>390</v>
      </c>
      <c r="D8" s="624" t="s">
        <v>391</v>
      </c>
      <c r="E8" s="596" t="s">
        <v>772</v>
      </c>
      <c r="F8" s="624" t="s">
        <v>773</v>
      </c>
      <c r="G8" s="596" t="s">
        <v>780</v>
      </c>
      <c r="H8" s="596" t="s">
        <v>781</v>
      </c>
      <c r="I8" s="610">
        <v>264.39999389648438</v>
      </c>
      <c r="J8" s="610">
        <v>30</v>
      </c>
      <c r="K8" s="611">
        <v>7932</v>
      </c>
    </row>
    <row r="9" spans="1:11" ht="14.45" customHeight="1" x14ac:dyDescent="0.2">
      <c r="A9" s="592" t="s">
        <v>383</v>
      </c>
      <c r="B9" s="593" t="s">
        <v>384</v>
      </c>
      <c r="C9" s="596" t="s">
        <v>390</v>
      </c>
      <c r="D9" s="624" t="s">
        <v>391</v>
      </c>
      <c r="E9" s="596" t="s">
        <v>772</v>
      </c>
      <c r="F9" s="624" t="s">
        <v>773</v>
      </c>
      <c r="G9" s="596" t="s">
        <v>782</v>
      </c>
      <c r="H9" s="596" t="s">
        <v>783</v>
      </c>
      <c r="I9" s="610">
        <v>608.635009765625</v>
      </c>
      <c r="J9" s="610">
        <v>2</v>
      </c>
      <c r="K9" s="611">
        <v>1217.27001953125</v>
      </c>
    </row>
    <row r="10" spans="1:11" ht="14.45" customHeight="1" x14ac:dyDescent="0.2">
      <c r="A10" s="592" t="s">
        <v>383</v>
      </c>
      <c r="B10" s="593" t="s">
        <v>384</v>
      </c>
      <c r="C10" s="596" t="s">
        <v>390</v>
      </c>
      <c r="D10" s="624" t="s">
        <v>391</v>
      </c>
      <c r="E10" s="596" t="s">
        <v>772</v>
      </c>
      <c r="F10" s="624" t="s">
        <v>773</v>
      </c>
      <c r="G10" s="596" t="s">
        <v>782</v>
      </c>
      <c r="H10" s="596" t="s">
        <v>784</v>
      </c>
      <c r="I10" s="610">
        <v>608.66500854492188</v>
      </c>
      <c r="J10" s="610">
        <v>3</v>
      </c>
      <c r="K10" s="611">
        <v>1825.9600219726563</v>
      </c>
    </row>
    <row r="11" spans="1:11" ht="14.45" customHeight="1" x14ac:dyDescent="0.2">
      <c r="A11" s="592" t="s">
        <v>383</v>
      </c>
      <c r="B11" s="593" t="s">
        <v>384</v>
      </c>
      <c r="C11" s="596" t="s">
        <v>390</v>
      </c>
      <c r="D11" s="624" t="s">
        <v>391</v>
      </c>
      <c r="E11" s="596" t="s">
        <v>772</v>
      </c>
      <c r="F11" s="624" t="s">
        <v>773</v>
      </c>
      <c r="G11" s="596" t="s">
        <v>785</v>
      </c>
      <c r="H11" s="596" t="s">
        <v>786</v>
      </c>
      <c r="I11" s="610">
        <v>673.97998046875</v>
      </c>
      <c r="J11" s="610">
        <v>1</v>
      </c>
      <c r="K11" s="611">
        <v>673.97998046875</v>
      </c>
    </row>
    <row r="12" spans="1:11" ht="14.45" customHeight="1" x14ac:dyDescent="0.2">
      <c r="A12" s="592" t="s">
        <v>383</v>
      </c>
      <c r="B12" s="593" t="s">
        <v>384</v>
      </c>
      <c r="C12" s="596" t="s">
        <v>390</v>
      </c>
      <c r="D12" s="624" t="s">
        <v>391</v>
      </c>
      <c r="E12" s="596" t="s">
        <v>772</v>
      </c>
      <c r="F12" s="624" t="s">
        <v>773</v>
      </c>
      <c r="G12" s="596" t="s">
        <v>785</v>
      </c>
      <c r="H12" s="596" t="s">
        <v>787</v>
      </c>
      <c r="I12" s="610">
        <v>674.03997802734375</v>
      </c>
      <c r="J12" s="610">
        <v>3</v>
      </c>
      <c r="K12" s="611">
        <v>2022.0499267578125</v>
      </c>
    </row>
    <row r="13" spans="1:11" ht="14.45" customHeight="1" x14ac:dyDescent="0.2">
      <c r="A13" s="592" t="s">
        <v>383</v>
      </c>
      <c r="B13" s="593" t="s">
        <v>384</v>
      </c>
      <c r="C13" s="596" t="s">
        <v>390</v>
      </c>
      <c r="D13" s="624" t="s">
        <v>391</v>
      </c>
      <c r="E13" s="596" t="s">
        <v>772</v>
      </c>
      <c r="F13" s="624" t="s">
        <v>773</v>
      </c>
      <c r="G13" s="596" t="s">
        <v>788</v>
      </c>
      <c r="H13" s="596" t="s">
        <v>789</v>
      </c>
      <c r="I13" s="610">
        <v>608.635009765625</v>
      </c>
      <c r="J13" s="610">
        <v>2</v>
      </c>
      <c r="K13" s="611">
        <v>1217.27001953125</v>
      </c>
    </row>
    <row r="14" spans="1:11" ht="14.45" customHeight="1" x14ac:dyDescent="0.2">
      <c r="A14" s="592" t="s">
        <v>383</v>
      </c>
      <c r="B14" s="593" t="s">
        <v>384</v>
      </c>
      <c r="C14" s="596" t="s">
        <v>390</v>
      </c>
      <c r="D14" s="624" t="s">
        <v>391</v>
      </c>
      <c r="E14" s="596" t="s">
        <v>772</v>
      </c>
      <c r="F14" s="624" t="s">
        <v>773</v>
      </c>
      <c r="G14" s="596" t="s">
        <v>788</v>
      </c>
      <c r="H14" s="596" t="s">
        <v>790</v>
      </c>
      <c r="I14" s="610">
        <v>609</v>
      </c>
      <c r="J14" s="610">
        <v>2</v>
      </c>
      <c r="K14" s="611">
        <v>1218</v>
      </c>
    </row>
    <row r="15" spans="1:11" ht="14.45" customHeight="1" x14ac:dyDescent="0.2">
      <c r="A15" s="592" t="s">
        <v>383</v>
      </c>
      <c r="B15" s="593" t="s">
        <v>384</v>
      </c>
      <c r="C15" s="596" t="s">
        <v>390</v>
      </c>
      <c r="D15" s="624" t="s">
        <v>391</v>
      </c>
      <c r="E15" s="596" t="s">
        <v>772</v>
      </c>
      <c r="F15" s="624" t="s">
        <v>773</v>
      </c>
      <c r="G15" s="596" t="s">
        <v>791</v>
      </c>
      <c r="H15" s="596" t="s">
        <v>792</v>
      </c>
      <c r="I15" s="610">
        <v>2990</v>
      </c>
      <c r="J15" s="610">
        <v>1</v>
      </c>
      <c r="K15" s="611">
        <v>2990</v>
      </c>
    </row>
    <row r="16" spans="1:11" ht="14.45" customHeight="1" x14ac:dyDescent="0.2">
      <c r="A16" s="592" t="s">
        <v>383</v>
      </c>
      <c r="B16" s="593" t="s">
        <v>384</v>
      </c>
      <c r="C16" s="596" t="s">
        <v>390</v>
      </c>
      <c r="D16" s="624" t="s">
        <v>391</v>
      </c>
      <c r="E16" s="596" t="s">
        <v>772</v>
      </c>
      <c r="F16" s="624" t="s">
        <v>773</v>
      </c>
      <c r="G16" s="596" t="s">
        <v>793</v>
      </c>
      <c r="H16" s="596" t="s">
        <v>794</v>
      </c>
      <c r="I16" s="610">
        <v>506.99749755859375</v>
      </c>
      <c r="J16" s="610">
        <v>10</v>
      </c>
      <c r="K16" s="611">
        <v>5069.989990234375</v>
      </c>
    </row>
    <row r="17" spans="1:11" ht="14.45" customHeight="1" x14ac:dyDescent="0.2">
      <c r="A17" s="592" t="s">
        <v>383</v>
      </c>
      <c r="B17" s="593" t="s">
        <v>384</v>
      </c>
      <c r="C17" s="596" t="s">
        <v>390</v>
      </c>
      <c r="D17" s="624" t="s">
        <v>391</v>
      </c>
      <c r="E17" s="596" t="s">
        <v>772</v>
      </c>
      <c r="F17" s="624" t="s">
        <v>773</v>
      </c>
      <c r="G17" s="596" t="s">
        <v>795</v>
      </c>
      <c r="H17" s="596" t="s">
        <v>796</v>
      </c>
      <c r="I17" s="610">
        <v>2070</v>
      </c>
      <c r="J17" s="610">
        <v>3</v>
      </c>
      <c r="K17" s="611">
        <v>6210</v>
      </c>
    </row>
    <row r="18" spans="1:11" ht="14.45" customHeight="1" x14ac:dyDescent="0.2">
      <c r="A18" s="592" t="s">
        <v>383</v>
      </c>
      <c r="B18" s="593" t="s">
        <v>384</v>
      </c>
      <c r="C18" s="596" t="s">
        <v>390</v>
      </c>
      <c r="D18" s="624" t="s">
        <v>391</v>
      </c>
      <c r="E18" s="596" t="s">
        <v>772</v>
      </c>
      <c r="F18" s="624" t="s">
        <v>773</v>
      </c>
      <c r="G18" s="596" t="s">
        <v>797</v>
      </c>
      <c r="H18" s="596" t="s">
        <v>798</v>
      </c>
      <c r="I18" s="610">
        <v>2875</v>
      </c>
      <c r="J18" s="610">
        <v>3</v>
      </c>
      <c r="K18" s="611">
        <v>8625</v>
      </c>
    </row>
    <row r="19" spans="1:11" ht="14.45" customHeight="1" x14ac:dyDescent="0.2">
      <c r="A19" s="592" t="s">
        <v>383</v>
      </c>
      <c r="B19" s="593" t="s">
        <v>384</v>
      </c>
      <c r="C19" s="596" t="s">
        <v>390</v>
      </c>
      <c r="D19" s="624" t="s">
        <v>391</v>
      </c>
      <c r="E19" s="596" t="s">
        <v>772</v>
      </c>
      <c r="F19" s="624" t="s">
        <v>773</v>
      </c>
      <c r="G19" s="596" t="s">
        <v>799</v>
      </c>
      <c r="H19" s="596" t="s">
        <v>800</v>
      </c>
      <c r="I19" s="610">
        <v>2415</v>
      </c>
      <c r="J19" s="610">
        <v>1</v>
      </c>
      <c r="K19" s="611">
        <v>2415</v>
      </c>
    </row>
    <row r="20" spans="1:11" ht="14.45" customHeight="1" x14ac:dyDescent="0.2">
      <c r="A20" s="592" t="s">
        <v>383</v>
      </c>
      <c r="B20" s="593" t="s">
        <v>384</v>
      </c>
      <c r="C20" s="596" t="s">
        <v>390</v>
      </c>
      <c r="D20" s="624" t="s">
        <v>391</v>
      </c>
      <c r="E20" s="596" t="s">
        <v>772</v>
      </c>
      <c r="F20" s="624" t="s">
        <v>773</v>
      </c>
      <c r="G20" s="596" t="s">
        <v>801</v>
      </c>
      <c r="H20" s="596" t="s">
        <v>802</v>
      </c>
      <c r="I20" s="610">
        <v>2530</v>
      </c>
      <c r="J20" s="610">
        <v>1</v>
      </c>
      <c r="K20" s="611">
        <v>2530</v>
      </c>
    </row>
    <row r="21" spans="1:11" ht="14.45" customHeight="1" x14ac:dyDescent="0.2">
      <c r="A21" s="592" t="s">
        <v>383</v>
      </c>
      <c r="B21" s="593" t="s">
        <v>384</v>
      </c>
      <c r="C21" s="596" t="s">
        <v>390</v>
      </c>
      <c r="D21" s="624" t="s">
        <v>391</v>
      </c>
      <c r="E21" s="596" t="s">
        <v>772</v>
      </c>
      <c r="F21" s="624" t="s">
        <v>773</v>
      </c>
      <c r="G21" s="596" t="s">
        <v>803</v>
      </c>
      <c r="H21" s="596" t="s">
        <v>804</v>
      </c>
      <c r="I21" s="610">
        <v>2794.5</v>
      </c>
      <c r="J21" s="610">
        <v>1</v>
      </c>
      <c r="K21" s="611">
        <v>2794.5</v>
      </c>
    </row>
    <row r="22" spans="1:11" ht="14.45" customHeight="1" x14ac:dyDescent="0.2">
      <c r="A22" s="592" t="s">
        <v>383</v>
      </c>
      <c r="B22" s="593" t="s">
        <v>384</v>
      </c>
      <c r="C22" s="596" t="s">
        <v>390</v>
      </c>
      <c r="D22" s="624" t="s">
        <v>391</v>
      </c>
      <c r="E22" s="596" t="s">
        <v>772</v>
      </c>
      <c r="F22" s="624" t="s">
        <v>773</v>
      </c>
      <c r="G22" s="596" t="s">
        <v>805</v>
      </c>
      <c r="H22" s="596" t="s">
        <v>806</v>
      </c>
      <c r="I22" s="610">
        <v>5681</v>
      </c>
      <c r="J22" s="610">
        <v>1</v>
      </c>
      <c r="K22" s="611">
        <v>5681</v>
      </c>
    </row>
    <row r="23" spans="1:11" ht="14.45" customHeight="1" x14ac:dyDescent="0.2">
      <c r="A23" s="592" t="s">
        <v>383</v>
      </c>
      <c r="B23" s="593" t="s">
        <v>384</v>
      </c>
      <c r="C23" s="596" t="s">
        <v>390</v>
      </c>
      <c r="D23" s="624" t="s">
        <v>391</v>
      </c>
      <c r="E23" s="596" t="s">
        <v>772</v>
      </c>
      <c r="F23" s="624" t="s">
        <v>773</v>
      </c>
      <c r="G23" s="596" t="s">
        <v>805</v>
      </c>
      <c r="H23" s="596" t="s">
        <v>807</v>
      </c>
      <c r="I23" s="610">
        <v>5681</v>
      </c>
      <c r="J23" s="610">
        <v>1</v>
      </c>
      <c r="K23" s="611">
        <v>5681</v>
      </c>
    </row>
    <row r="24" spans="1:11" ht="14.45" customHeight="1" x14ac:dyDescent="0.2">
      <c r="A24" s="592" t="s">
        <v>383</v>
      </c>
      <c r="B24" s="593" t="s">
        <v>384</v>
      </c>
      <c r="C24" s="596" t="s">
        <v>390</v>
      </c>
      <c r="D24" s="624" t="s">
        <v>391</v>
      </c>
      <c r="E24" s="596" t="s">
        <v>772</v>
      </c>
      <c r="F24" s="624" t="s">
        <v>773</v>
      </c>
      <c r="G24" s="596" t="s">
        <v>808</v>
      </c>
      <c r="H24" s="596" t="s">
        <v>809</v>
      </c>
      <c r="I24" s="610">
        <v>1321.3000081380208</v>
      </c>
      <c r="J24" s="610">
        <v>4</v>
      </c>
      <c r="K24" s="611">
        <v>5285.4000244140625</v>
      </c>
    </row>
    <row r="25" spans="1:11" ht="14.45" customHeight="1" x14ac:dyDescent="0.2">
      <c r="A25" s="592" t="s">
        <v>383</v>
      </c>
      <c r="B25" s="593" t="s">
        <v>384</v>
      </c>
      <c r="C25" s="596" t="s">
        <v>390</v>
      </c>
      <c r="D25" s="624" t="s">
        <v>391</v>
      </c>
      <c r="E25" s="596" t="s">
        <v>772</v>
      </c>
      <c r="F25" s="624" t="s">
        <v>773</v>
      </c>
      <c r="G25" s="596" t="s">
        <v>810</v>
      </c>
      <c r="H25" s="596" t="s">
        <v>811</v>
      </c>
      <c r="I25" s="610">
        <v>1321.3333333333333</v>
      </c>
      <c r="J25" s="610">
        <v>3</v>
      </c>
      <c r="K25" s="611">
        <v>3964</v>
      </c>
    </row>
    <row r="26" spans="1:11" ht="14.45" customHeight="1" x14ac:dyDescent="0.2">
      <c r="A26" s="592" t="s">
        <v>383</v>
      </c>
      <c r="B26" s="593" t="s">
        <v>384</v>
      </c>
      <c r="C26" s="596" t="s">
        <v>390</v>
      </c>
      <c r="D26" s="624" t="s">
        <v>391</v>
      </c>
      <c r="E26" s="596" t="s">
        <v>772</v>
      </c>
      <c r="F26" s="624" t="s">
        <v>773</v>
      </c>
      <c r="G26" s="596" t="s">
        <v>812</v>
      </c>
      <c r="H26" s="596" t="s">
        <v>813</v>
      </c>
      <c r="I26" s="610">
        <v>1911.8199462890625</v>
      </c>
      <c r="J26" s="610">
        <v>1</v>
      </c>
      <c r="K26" s="611">
        <v>1911.8199462890625</v>
      </c>
    </row>
    <row r="27" spans="1:11" ht="14.45" customHeight="1" x14ac:dyDescent="0.2">
      <c r="A27" s="592" t="s">
        <v>383</v>
      </c>
      <c r="B27" s="593" t="s">
        <v>384</v>
      </c>
      <c r="C27" s="596" t="s">
        <v>390</v>
      </c>
      <c r="D27" s="624" t="s">
        <v>391</v>
      </c>
      <c r="E27" s="596" t="s">
        <v>772</v>
      </c>
      <c r="F27" s="624" t="s">
        <v>773</v>
      </c>
      <c r="G27" s="596" t="s">
        <v>814</v>
      </c>
      <c r="H27" s="596" t="s">
        <v>815</v>
      </c>
      <c r="I27" s="610">
        <v>2990</v>
      </c>
      <c r="J27" s="610">
        <v>2</v>
      </c>
      <c r="K27" s="611">
        <v>5980</v>
      </c>
    </row>
    <row r="28" spans="1:11" ht="14.45" customHeight="1" x14ac:dyDescent="0.2">
      <c r="A28" s="592" t="s">
        <v>383</v>
      </c>
      <c r="B28" s="593" t="s">
        <v>384</v>
      </c>
      <c r="C28" s="596" t="s">
        <v>390</v>
      </c>
      <c r="D28" s="624" t="s">
        <v>391</v>
      </c>
      <c r="E28" s="596" t="s">
        <v>772</v>
      </c>
      <c r="F28" s="624" t="s">
        <v>773</v>
      </c>
      <c r="G28" s="596" t="s">
        <v>816</v>
      </c>
      <c r="H28" s="596" t="s">
        <v>817</v>
      </c>
      <c r="I28" s="610">
        <v>4650.60009765625</v>
      </c>
      <c r="J28" s="610">
        <v>2</v>
      </c>
      <c r="K28" s="611">
        <v>9301.2001953125</v>
      </c>
    </row>
    <row r="29" spans="1:11" ht="14.45" customHeight="1" x14ac:dyDescent="0.2">
      <c r="A29" s="592" t="s">
        <v>383</v>
      </c>
      <c r="B29" s="593" t="s">
        <v>384</v>
      </c>
      <c r="C29" s="596" t="s">
        <v>390</v>
      </c>
      <c r="D29" s="624" t="s">
        <v>391</v>
      </c>
      <c r="E29" s="596" t="s">
        <v>772</v>
      </c>
      <c r="F29" s="624" t="s">
        <v>773</v>
      </c>
      <c r="G29" s="596" t="s">
        <v>818</v>
      </c>
      <c r="H29" s="596" t="s">
        <v>819</v>
      </c>
      <c r="I29" s="610">
        <v>2990</v>
      </c>
      <c r="J29" s="610">
        <v>2</v>
      </c>
      <c r="K29" s="611">
        <v>5980</v>
      </c>
    </row>
    <row r="30" spans="1:11" ht="14.45" customHeight="1" x14ac:dyDescent="0.2">
      <c r="A30" s="592" t="s">
        <v>383</v>
      </c>
      <c r="B30" s="593" t="s">
        <v>384</v>
      </c>
      <c r="C30" s="596" t="s">
        <v>390</v>
      </c>
      <c r="D30" s="624" t="s">
        <v>391</v>
      </c>
      <c r="E30" s="596" t="s">
        <v>772</v>
      </c>
      <c r="F30" s="624" t="s">
        <v>773</v>
      </c>
      <c r="G30" s="596" t="s">
        <v>820</v>
      </c>
      <c r="H30" s="596" t="s">
        <v>821</v>
      </c>
      <c r="I30" s="610">
        <v>4650.60009765625</v>
      </c>
      <c r="J30" s="610">
        <v>2</v>
      </c>
      <c r="K30" s="611">
        <v>9301.2001953125</v>
      </c>
    </row>
    <row r="31" spans="1:11" ht="14.45" customHeight="1" x14ac:dyDescent="0.2">
      <c r="A31" s="592" t="s">
        <v>383</v>
      </c>
      <c r="B31" s="593" t="s">
        <v>384</v>
      </c>
      <c r="C31" s="596" t="s">
        <v>390</v>
      </c>
      <c r="D31" s="624" t="s">
        <v>391</v>
      </c>
      <c r="E31" s="596" t="s">
        <v>772</v>
      </c>
      <c r="F31" s="624" t="s">
        <v>773</v>
      </c>
      <c r="G31" s="596" t="s">
        <v>822</v>
      </c>
      <c r="H31" s="596" t="s">
        <v>823</v>
      </c>
      <c r="I31" s="610">
        <v>1988.3499755859375</v>
      </c>
      <c r="J31" s="610">
        <v>1</v>
      </c>
      <c r="K31" s="611">
        <v>1988.3499755859375</v>
      </c>
    </row>
    <row r="32" spans="1:11" ht="14.45" customHeight="1" x14ac:dyDescent="0.2">
      <c r="A32" s="592" t="s">
        <v>383</v>
      </c>
      <c r="B32" s="593" t="s">
        <v>384</v>
      </c>
      <c r="C32" s="596" t="s">
        <v>390</v>
      </c>
      <c r="D32" s="624" t="s">
        <v>391</v>
      </c>
      <c r="E32" s="596" t="s">
        <v>772</v>
      </c>
      <c r="F32" s="624" t="s">
        <v>773</v>
      </c>
      <c r="G32" s="596" t="s">
        <v>824</v>
      </c>
      <c r="H32" s="596" t="s">
        <v>825</v>
      </c>
      <c r="I32" s="610">
        <v>2002.550048828125</v>
      </c>
      <c r="J32" s="610">
        <v>2</v>
      </c>
      <c r="K32" s="611">
        <v>4005.10009765625</v>
      </c>
    </row>
    <row r="33" spans="1:11" ht="14.45" customHeight="1" x14ac:dyDescent="0.2">
      <c r="A33" s="592" t="s">
        <v>383</v>
      </c>
      <c r="B33" s="593" t="s">
        <v>384</v>
      </c>
      <c r="C33" s="596" t="s">
        <v>390</v>
      </c>
      <c r="D33" s="624" t="s">
        <v>391</v>
      </c>
      <c r="E33" s="596" t="s">
        <v>772</v>
      </c>
      <c r="F33" s="624" t="s">
        <v>773</v>
      </c>
      <c r="G33" s="596" t="s">
        <v>826</v>
      </c>
      <c r="H33" s="596" t="s">
        <v>827</v>
      </c>
      <c r="I33" s="610">
        <v>1888.9300537109375</v>
      </c>
      <c r="J33" s="610">
        <v>2</v>
      </c>
      <c r="K33" s="611">
        <v>3777.860107421875</v>
      </c>
    </row>
    <row r="34" spans="1:11" ht="14.45" customHeight="1" x14ac:dyDescent="0.2">
      <c r="A34" s="592" t="s">
        <v>383</v>
      </c>
      <c r="B34" s="593" t="s">
        <v>384</v>
      </c>
      <c r="C34" s="596" t="s">
        <v>390</v>
      </c>
      <c r="D34" s="624" t="s">
        <v>391</v>
      </c>
      <c r="E34" s="596" t="s">
        <v>772</v>
      </c>
      <c r="F34" s="624" t="s">
        <v>773</v>
      </c>
      <c r="G34" s="596" t="s">
        <v>828</v>
      </c>
      <c r="H34" s="596" t="s">
        <v>829</v>
      </c>
      <c r="I34" s="610">
        <v>1888.9300537109375</v>
      </c>
      <c r="J34" s="610">
        <v>1</v>
      </c>
      <c r="K34" s="611">
        <v>1888.9300537109375</v>
      </c>
    </row>
    <row r="35" spans="1:11" ht="14.45" customHeight="1" x14ac:dyDescent="0.2">
      <c r="A35" s="592" t="s">
        <v>383</v>
      </c>
      <c r="B35" s="593" t="s">
        <v>384</v>
      </c>
      <c r="C35" s="596" t="s">
        <v>390</v>
      </c>
      <c r="D35" s="624" t="s">
        <v>391</v>
      </c>
      <c r="E35" s="596" t="s">
        <v>772</v>
      </c>
      <c r="F35" s="624" t="s">
        <v>773</v>
      </c>
      <c r="G35" s="596" t="s">
        <v>830</v>
      </c>
      <c r="H35" s="596" t="s">
        <v>831</v>
      </c>
      <c r="I35" s="610">
        <v>1888.9300537109375</v>
      </c>
      <c r="J35" s="610">
        <v>2</v>
      </c>
      <c r="K35" s="611">
        <v>3777.860107421875</v>
      </c>
    </row>
    <row r="36" spans="1:11" ht="14.45" customHeight="1" x14ac:dyDescent="0.2">
      <c r="A36" s="592" t="s">
        <v>383</v>
      </c>
      <c r="B36" s="593" t="s">
        <v>384</v>
      </c>
      <c r="C36" s="596" t="s">
        <v>390</v>
      </c>
      <c r="D36" s="624" t="s">
        <v>391</v>
      </c>
      <c r="E36" s="596" t="s">
        <v>772</v>
      </c>
      <c r="F36" s="624" t="s">
        <v>773</v>
      </c>
      <c r="G36" s="596" t="s">
        <v>832</v>
      </c>
      <c r="H36" s="596" t="s">
        <v>833</v>
      </c>
      <c r="I36" s="610">
        <v>1495.9233703613281</v>
      </c>
      <c r="J36" s="610">
        <v>7</v>
      </c>
      <c r="K36" s="611">
        <v>10471.47998046875</v>
      </c>
    </row>
    <row r="37" spans="1:11" ht="14.45" customHeight="1" x14ac:dyDescent="0.2">
      <c r="A37" s="592" t="s">
        <v>383</v>
      </c>
      <c r="B37" s="593" t="s">
        <v>384</v>
      </c>
      <c r="C37" s="596" t="s">
        <v>390</v>
      </c>
      <c r="D37" s="624" t="s">
        <v>391</v>
      </c>
      <c r="E37" s="596" t="s">
        <v>772</v>
      </c>
      <c r="F37" s="624" t="s">
        <v>773</v>
      </c>
      <c r="G37" s="596" t="s">
        <v>834</v>
      </c>
      <c r="H37" s="596" t="s">
        <v>835</v>
      </c>
      <c r="I37" s="610">
        <v>5754.759765625</v>
      </c>
      <c r="J37" s="610">
        <v>1</v>
      </c>
      <c r="K37" s="611">
        <v>5754.759765625</v>
      </c>
    </row>
    <row r="38" spans="1:11" ht="14.45" customHeight="1" x14ac:dyDescent="0.2">
      <c r="A38" s="592" t="s">
        <v>383</v>
      </c>
      <c r="B38" s="593" t="s">
        <v>384</v>
      </c>
      <c r="C38" s="596" t="s">
        <v>390</v>
      </c>
      <c r="D38" s="624" t="s">
        <v>391</v>
      </c>
      <c r="E38" s="596" t="s">
        <v>772</v>
      </c>
      <c r="F38" s="624" t="s">
        <v>773</v>
      </c>
      <c r="G38" s="596" t="s">
        <v>836</v>
      </c>
      <c r="H38" s="596" t="s">
        <v>837</v>
      </c>
      <c r="I38" s="610">
        <v>4643.97998046875</v>
      </c>
      <c r="J38" s="610">
        <v>5</v>
      </c>
      <c r="K38" s="611">
        <v>23219.89990234375</v>
      </c>
    </row>
    <row r="39" spans="1:11" ht="14.45" customHeight="1" x14ac:dyDescent="0.2">
      <c r="A39" s="592" t="s">
        <v>383</v>
      </c>
      <c r="B39" s="593" t="s">
        <v>384</v>
      </c>
      <c r="C39" s="596" t="s">
        <v>390</v>
      </c>
      <c r="D39" s="624" t="s">
        <v>391</v>
      </c>
      <c r="E39" s="596" t="s">
        <v>772</v>
      </c>
      <c r="F39" s="624" t="s">
        <v>773</v>
      </c>
      <c r="G39" s="596" t="s">
        <v>838</v>
      </c>
      <c r="H39" s="596" t="s">
        <v>839</v>
      </c>
      <c r="I39" s="610">
        <v>157300</v>
      </c>
      <c r="J39" s="610">
        <v>1</v>
      </c>
      <c r="K39" s="611">
        <v>157300</v>
      </c>
    </row>
    <row r="40" spans="1:11" ht="14.45" customHeight="1" x14ac:dyDescent="0.2">
      <c r="A40" s="592" t="s">
        <v>383</v>
      </c>
      <c r="B40" s="593" t="s">
        <v>384</v>
      </c>
      <c r="C40" s="596" t="s">
        <v>390</v>
      </c>
      <c r="D40" s="624" t="s">
        <v>391</v>
      </c>
      <c r="E40" s="596" t="s">
        <v>772</v>
      </c>
      <c r="F40" s="624" t="s">
        <v>773</v>
      </c>
      <c r="G40" s="596" t="s">
        <v>840</v>
      </c>
      <c r="H40" s="596" t="s">
        <v>841</v>
      </c>
      <c r="I40" s="610">
        <v>5521.22998046875</v>
      </c>
      <c r="J40" s="610">
        <v>26</v>
      </c>
      <c r="K40" s="611">
        <v>143551.9765625</v>
      </c>
    </row>
    <row r="41" spans="1:11" ht="14.45" customHeight="1" x14ac:dyDescent="0.2">
      <c r="A41" s="592" t="s">
        <v>383</v>
      </c>
      <c r="B41" s="593" t="s">
        <v>384</v>
      </c>
      <c r="C41" s="596" t="s">
        <v>390</v>
      </c>
      <c r="D41" s="624" t="s">
        <v>391</v>
      </c>
      <c r="E41" s="596" t="s">
        <v>772</v>
      </c>
      <c r="F41" s="624" t="s">
        <v>773</v>
      </c>
      <c r="G41" s="596" t="s">
        <v>842</v>
      </c>
      <c r="H41" s="596" t="s">
        <v>843</v>
      </c>
      <c r="I41" s="610">
        <v>2480.5</v>
      </c>
      <c r="J41" s="610">
        <v>1</v>
      </c>
      <c r="K41" s="611">
        <v>2480.5</v>
      </c>
    </row>
    <row r="42" spans="1:11" ht="14.45" customHeight="1" x14ac:dyDescent="0.2">
      <c r="A42" s="592" t="s">
        <v>383</v>
      </c>
      <c r="B42" s="593" t="s">
        <v>384</v>
      </c>
      <c r="C42" s="596" t="s">
        <v>390</v>
      </c>
      <c r="D42" s="624" t="s">
        <v>391</v>
      </c>
      <c r="E42" s="596" t="s">
        <v>772</v>
      </c>
      <c r="F42" s="624" t="s">
        <v>773</v>
      </c>
      <c r="G42" s="596" t="s">
        <v>844</v>
      </c>
      <c r="H42" s="596" t="s">
        <v>845</v>
      </c>
      <c r="I42" s="610">
        <v>2904</v>
      </c>
      <c r="J42" s="610">
        <v>4</v>
      </c>
      <c r="K42" s="611">
        <v>11616</v>
      </c>
    </row>
    <row r="43" spans="1:11" ht="14.45" customHeight="1" x14ac:dyDescent="0.2">
      <c r="A43" s="592" t="s">
        <v>383</v>
      </c>
      <c r="B43" s="593" t="s">
        <v>384</v>
      </c>
      <c r="C43" s="596" t="s">
        <v>390</v>
      </c>
      <c r="D43" s="624" t="s">
        <v>391</v>
      </c>
      <c r="E43" s="596" t="s">
        <v>772</v>
      </c>
      <c r="F43" s="624" t="s">
        <v>773</v>
      </c>
      <c r="G43" s="596" t="s">
        <v>846</v>
      </c>
      <c r="H43" s="596" t="s">
        <v>847</v>
      </c>
      <c r="I43" s="610">
        <v>1161.5999755859375</v>
      </c>
      <c r="J43" s="610">
        <v>130</v>
      </c>
      <c r="K43" s="611">
        <v>151008</v>
      </c>
    </row>
    <row r="44" spans="1:11" ht="14.45" customHeight="1" x14ac:dyDescent="0.2">
      <c r="A44" s="592" t="s">
        <v>383</v>
      </c>
      <c r="B44" s="593" t="s">
        <v>384</v>
      </c>
      <c r="C44" s="596" t="s">
        <v>390</v>
      </c>
      <c r="D44" s="624" t="s">
        <v>391</v>
      </c>
      <c r="E44" s="596" t="s">
        <v>772</v>
      </c>
      <c r="F44" s="624" t="s">
        <v>773</v>
      </c>
      <c r="G44" s="596" t="s">
        <v>848</v>
      </c>
      <c r="H44" s="596" t="s">
        <v>849</v>
      </c>
      <c r="I44" s="610">
        <v>4247.10009765625</v>
      </c>
      <c r="J44" s="610">
        <v>8</v>
      </c>
      <c r="K44" s="611">
        <v>33976.80078125</v>
      </c>
    </row>
    <row r="45" spans="1:11" ht="14.45" customHeight="1" x14ac:dyDescent="0.2">
      <c r="A45" s="592" t="s">
        <v>383</v>
      </c>
      <c r="B45" s="593" t="s">
        <v>384</v>
      </c>
      <c r="C45" s="596" t="s">
        <v>390</v>
      </c>
      <c r="D45" s="624" t="s">
        <v>391</v>
      </c>
      <c r="E45" s="596" t="s">
        <v>772</v>
      </c>
      <c r="F45" s="624" t="s">
        <v>773</v>
      </c>
      <c r="G45" s="596" t="s">
        <v>850</v>
      </c>
      <c r="H45" s="596" t="s">
        <v>851</v>
      </c>
      <c r="I45" s="610">
        <v>7659.2998046875</v>
      </c>
      <c r="J45" s="610">
        <v>2</v>
      </c>
      <c r="K45" s="611">
        <v>15318.599609375</v>
      </c>
    </row>
    <row r="46" spans="1:11" ht="14.45" customHeight="1" x14ac:dyDescent="0.2">
      <c r="A46" s="592" t="s">
        <v>383</v>
      </c>
      <c r="B46" s="593" t="s">
        <v>384</v>
      </c>
      <c r="C46" s="596" t="s">
        <v>390</v>
      </c>
      <c r="D46" s="624" t="s">
        <v>391</v>
      </c>
      <c r="E46" s="596" t="s">
        <v>772</v>
      </c>
      <c r="F46" s="624" t="s">
        <v>773</v>
      </c>
      <c r="G46" s="596" t="s">
        <v>852</v>
      </c>
      <c r="H46" s="596" t="s">
        <v>853</v>
      </c>
      <c r="I46" s="610">
        <v>37824.6015625</v>
      </c>
      <c r="J46" s="610">
        <v>1</v>
      </c>
      <c r="K46" s="611">
        <v>37824.6015625</v>
      </c>
    </row>
    <row r="47" spans="1:11" ht="14.45" customHeight="1" x14ac:dyDescent="0.2">
      <c r="A47" s="592" t="s">
        <v>383</v>
      </c>
      <c r="B47" s="593" t="s">
        <v>384</v>
      </c>
      <c r="C47" s="596" t="s">
        <v>390</v>
      </c>
      <c r="D47" s="624" t="s">
        <v>391</v>
      </c>
      <c r="E47" s="596" t="s">
        <v>772</v>
      </c>
      <c r="F47" s="624" t="s">
        <v>773</v>
      </c>
      <c r="G47" s="596" t="s">
        <v>854</v>
      </c>
      <c r="H47" s="596" t="s">
        <v>855</v>
      </c>
      <c r="I47" s="610">
        <v>3285.14990234375</v>
      </c>
      <c r="J47" s="610">
        <v>2</v>
      </c>
      <c r="K47" s="611">
        <v>6570.2998046875</v>
      </c>
    </row>
    <row r="48" spans="1:11" ht="14.45" customHeight="1" x14ac:dyDescent="0.2">
      <c r="A48" s="592" t="s">
        <v>383</v>
      </c>
      <c r="B48" s="593" t="s">
        <v>384</v>
      </c>
      <c r="C48" s="596" t="s">
        <v>390</v>
      </c>
      <c r="D48" s="624" t="s">
        <v>391</v>
      </c>
      <c r="E48" s="596" t="s">
        <v>772</v>
      </c>
      <c r="F48" s="624" t="s">
        <v>773</v>
      </c>
      <c r="G48" s="596" t="s">
        <v>856</v>
      </c>
      <c r="H48" s="596" t="s">
        <v>857</v>
      </c>
      <c r="I48" s="610">
        <v>4719</v>
      </c>
      <c r="J48" s="610">
        <v>8</v>
      </c>
      <c r="K48" s="611">
        <v>37752</v>
      </c>
    </row>
    <row r="49" spans="1:11" ht="14.45" customHeight="1" x14ac:dyDescent="0.2">
      <c r="A49" s="592" t="s">
        <v>383</v>
      </c>
      <c r="B49" s="593" t="s">
        <v>384</v>
      </c>
      <c r="C49" s="596" t="s">
        <v>390</v>
      </c>
      <c r="D49" s="624" t="s">
        <v>391</v>
      </c>
      <c r="E49" s="596" t="s">
        <v>772</v>
      </c>
      <c r="F49" s="624" t="s">
        <v>773</v>
      </c>
      <c r="G49" s="596" t="s">
        <v>858</v>
      </c>
      <c r="H49" s="596" t="s">
        <v>859</v>
      </c>
      <c r="I49" s="610">
        <v>51425</v>
      </c>
      <c r="J49" s="610">
        <v>1</v>
      </c>
      <c r="K49" s="611">
        <v>51425</v>
      </c>
    </row>
    <row r="50" spans="1:11" ht="14.45" customHeight="1" x14ac:dyDescent="0.2">
      <c r="A50" s="592" t="s">
        <v>383</v>
      </c>
      <c r="B50" s="593" t="s">
        <v>384</v>
      </c>
      <c r="C50" s="596" t="s">
        <v>390</v>
      </c>
      <c r="D50" s="624" t="s">
        <v>391</v>
      </c>
      <c r="E50" s="596" t="s">
        <v>772</v>
      </c>
      <c r="F50" s="624" t="s">
        <v>773</v>
      </c>
      <c r="G50" s="596" t="s">
        <v>860</v>
      </c>
      <c r="H50" s="596" t="s">
        <v>861</v>
      </c>
      <c r="I50" s="610">
        <v>5115.8798828125</v>
      </c>
      <c r="J50" s="610">
        <v>9</v>
      </c>
      <c r="K50" s="611">
        <v>46042.9189453125</v>
      </c>
    </row>
    <row r="51" spans="1:11" ht="14.45" customHeight="1" x14ac:dyDescent="0.2">
      <c r="A51" s="592" t="s">
        <v>383</v>
      </c>
      <c r="B51" s="593" t="s">
        <v>384</v>
      </c>
      <c r="C51" s="596" t="s">
        <v>390</v>
      </c>
      <c r="D51" s="624" t="s">
        <v>391</v>
      </c>
      <c r="E51" s="596" t="s">
        <v>772</v>
      </c>
      <c r="F51" s="624" t="s">
        <v>773</v>
      </c>
      <c r="G51" s="596" t="s">
        <v>862</v>
      </c>
      <c r="H51" s="596" t="s">
        <v>863</v>
      </c>
      <c r="I51" s="610">
        <v>4904.1298828125</v>
      </c>
      <c r="J51" s="610">
        <v>3</v>
      </c>
      <c r="K51" s="611">
        <v>14712.3896484375</v>
      </c>
    </row>
    <row r="52" spans="1:11" ht="14.45" customHeight="1" x14ac:dyDescent="0.2">
      <c r="A52" s="592" t="s">
        <v>383</v>
      </c>
      <c r="B52" s="593" t="s">
        <v>384</v>
      </c>
      <c r="C52" s="596" t="s">
        <v>390</v>
      </c>
      <c r="D52" s="624" t="s">
        <v>391</v>
      </c>
      <c r="E52" s="596" t="s">
        <v>772</v>
      </c>
      <c r="F52" s="624" t="s">
        <v>773</v>
      </c>
      <c r="G52" s="596" t="s">
        <v>864</v>
      </c>
      <c r="H52" s="596" t="s">
        <v>865</v>
      </c>
      <c r="I52" s="610">
        <v>3712.280029296875</v>
      </c>
      <c r="J52" s="610">
        <v>1</v>
      </c>
      <c r="K52" s="611">
        <v>3712.280029296875</v>
      </c>
    </row>
    <row r="53" spans="1:11" ht="14.45" customHeight="1" x14ac:dyDescent="0.2">
      <c r="A53" s="592" t="s">
        <v>383</v>
      </c>
      <c r="B53" s="593" t="s">
        <v>384</v>
      </c>
      <c r="C53" s="596" t="s">
        <v>390</v>
      </c>
      <c r="D53" s="624" t="s">
        <v>391</v>
      </c>
      <c r="E53" s="596" t="s">
        <v>772</v>
      </c>
      <c r="F53" s="624" t="s">
        <v>773</v>
      </c>
      <c r="G53" s="596" t="s">
        <v>866</v>
      </c>
      <c r="H53" s="596" t="s">
        <v>867</v>
      </c>
      <c r="I53" s="610">
        <v>2227.610107421875</v>
      </c>
      <c r="J53" s="610">
        <v>5</v>
      </c>
      <c r="K53" s="611">
        <v>11138.050537109375</v>
      </c>
    </row>
    <row r="54" spans="1:11" ht="14.45" customHeight="1" x14ac:dyDescent="0.2">
      <c r="A54" s="592" t="s">
        <v>383</v>
      </c>
      <c r="B54" s="593" t="s">
        <v>384</v>
      </c>
      <c r="C54" s="596" t="s">
        <v>390</v>
      </c>
      <c r="D54" s="624" t="s">
        <v>391</v>
      </c>
      <c r="E54" s="596" t="s">
        <v>772</v>
      </c>
      <c r="F54" s="624" t="s">
        <v>773</v>
      </c>
      <c r="G54" s="596" t="s">
        <v>868</v>
      </c>
      <c r="H54" s="596" t="s">
        <v>869</v>
      </c>
      <c r="I54" s="610">
        <v>9952.25</v>
      </c>
      <c r="J54" s="610">
        <v>36</v>
      </c>
      <c r="K54" s="611">
        <v>358281</v>
      </c>
    </row>
    <row r="55" spans="1:11" ht="14.45" customHeight="1" x14ac:dyDescent="0.2">
      <c r="A55" s="592" t="s">
        <v>383</v>
      </c>
      <c r="B55" s="593" t="s">
        <v>384</v>
      </c>
      <c r="C55" s="596" t="s">
        <v>390</v>
      </c>
      <c r="D55" s="624" t="s">
        <v>391</v>
      </c>
      <c r="E55" s="596" t="s">
        <v>772</v>
      </c>
      <c r="F55" s="624" t="s">
        <v>773</v>
      </c>
      <c r="G55" s="596" t="s">
        <v>870</v>
      </c>
      <c r="H55" s="596" t="s">
        <v>871</v>
      </c>
      <c r="I55" s="610">
        <v>1988.030029296875</v>
      </c>
      <c r="J55" s="610">
        <v>18</v>
      </c>
      <c r="K55" s="611">
        <v>35784.5400390625</v>
      </c>
    </row>
    <row r="56" spans="1:11" ht="14.45" customHeight="1" x14ac:dyDescent="0.2">
      <c r="A56" s="592" t="s">
        <v>383</v>
      </c>
      <c r="B56" s="593" t="s">
        <v>384</v>
      </c>
      <c r="C56" s="596" t="s">
        <v>390</v>
      </c>
      <c r="D56" s="624" t="s">
        <v>391</v>
      </c>
      <c r="E56" s="596" t="s">
        <v>772</v>
      </c>
      <c r="F56" s="624" t="s">
        <v>773</v>
      </c>
      <c r="G56" s="596" t="s">
        <v>872</v>
      </c>
      <c r="H56" s="596" t="s">
        <v>873</v>
      </c>
      <c r="I56" s="610">
        <v>4278.56005859375</v>
      </c>
      <c r="J56" s="610">
        <v>1</v>
      </c>
      <c r="K56" s="611">
        <v>4278.56005859375</v>
      </c>
    </row>
    <row r="57" spans="1:11" ht="14.45" customHeight="1" x14ac:dyDescent="0.2">
      <c r="A57" s="592" t="s">
        <v>383</v>
      </c>
      <c r="B57" s="593" t="s">
        <v>384</v>
      </c>
      <c r="C57" s="596" t="s">
        <v>390</v>
      </c>
      <c r="D57" s="624" t="s">
        <v>391</v>
      </c>
      <c r="E57" s="596" t="s">
        <v>772</v>
      </c>
      <c r="F57" s="624" t="s">
        <v>773</v>
      </c>
      <c r="G57" s="596" t="s">
        <v>874</v>
      </c>
      <c r="H57" s="596" t="s">
        <v>875</v>
      </c>
      <c r="I57" s="610">
        <v>2994.75</v>
      </c>
      <c r="J57" s="610">
        <v>4</v>
      </c>
      <c r="K57" s="611">
        <v>11979</v>
      </c>
    </row>
    <row r="58" spans="1:11" ht="14.45" customHeight="1" x14ac:dyDescent="0.2">
      <c r="A58" s="592" t="s">
        <v>383</v>
      </c>
      <c r="B58" s="593" t="s">
        <v>384</v>
      </c>
      <c r="C58" s="596" t="s">
        <v>390</v>
      </c>
      <c r="D58" s="624" t="s">
        <v>391</v>
      </c>
      <c r="E58" s="596" t="s">
        <v>772</v>
      </c>
      <c r="F58" s="624" t="s">
        <v>773</v>
      </c>
      <c r="G58" s="596" t="s">
        <v>876</v>
      </c>
      <c r="H58" s="596" t="s">
        <v>877</v>
      </c>
      <c r="I58" s="610">
        <v>793.5</v>
      </c>
      <c r="J58" s="610">
        <v>1</v>
      </c>
      <c r="K58" s="611">
        <v>793.5</v>
      </c>
    </row>
    <row r="59" spans="1:11" ht="14.45" customHeight="1" x14ac:dyDescent="0.2">
      <c r="A59" s="592" t="s">
        <v>383</v>
      </c>
      <c r="B59" s="593" t="s">
        <v>384</v>
      </c>
      <c r="C59" s="596" t="s">
        <v>390</v>
      </c>
      <c r="D59" s="624" t="s">
        <v>391</v>
      </c>
      <c r="E59" s="596" t="s">
        <v>772</v>
      </c>
      <c r="F59" s="624" t="s">
        <v>773</v>
      </c>
      <c r="G59" s="596" t="s">
        <v>878</v>
      </c>
      <c r="H59" s="596" t="s">
        <v>879</v>
      </c>
      <c r="I59" s="610">
        <v>2548.39990234375</v>
      </c>
      <c r="J59" s="610">
        <v>2</v>
      </c>
      <c r="K59" s="611">
        <v>5096.7998046875</v>
      </c>
    </row>
    <row r="60" spans="1:11" ht="14.45" customHeight="1" x14ac:dyDescent="0.2">
      <c r="A60" s="592" t="s">
        <v>383</v>
      </c>
      <c r="B60" s="593" t="s">
        <v>384</v>
      </c>
      <c r="C60" s="596" t="s">
        <v>390</v>
      </c>
      <c r="D60" s="624" t="s">
        <v>391</v>
      </c>
      <c r="E60" s="596" t="s">
        <v>772</v>
      </c>
      <c r="F60" s="624" t="s">
        <v>773</v>
      </c>
      <c r="G60" s="596" t="s">
        <v>880</v>
      </c>
      <c r="H60" s="596" t="s">
        <v>881</v>
      </c>
      <c r="I60" s="610">
        <v>6253.330078125</v>
      </c>
      <c r="J60" s="610">
        <v>8</v>
      </c>
      <c r="K60" s="611">
        <v>50026.640625</v>
      </c>
    </row>
    <row r="61" spans="1:11" ht="14.45" customHeight="1" x14ac:dyDescent="0.2">
      <c r="A61" s="592" t="s">
        <v>383</v>
      </c>
      <c r="B61" s="593" t="s">
        <v>384</v>
      </c>
      <c r="C61" s="596" t="s">
        <v>390</v>
      </c>
      <c r="D61" s="624" t="s">
        <v>391</v>
      </c>
      <c r="E61" s="596" t="s">
        <v>772</v>
      </c>
      <c r="F61" s="624" t="s">
        <v>773</v>
      </c>
      <c r="G61" s="596" t="s">
        <v>882</v>
      </c>
      <c r="H61" s="596" t="s">
        <v>883</v>
      </c>
      <c r="I61" s="610">
        <v>5189.93017578125</v>
      </c>
      <c r="J61" s="610">
        <v>15</v>
      </c>
      <c r="K61" s="611">
        <v>77848.919921875</v>
      </c>
    </row>
    <row r="62" spans="1:11" ht="14.45" customHeight="1" x14ac:dyDescent="0.2">
      <c r="A62" s="592" t="s">
        <v>383</v>
      </c>
      <c r="B62" s="593" t="s">
        <v>384</v>
      </c>
      <c r="C62" s="596" t="s">
        <v>390</v>
      </c>
      <c r="D62" s="624" t="s">
        <v>391</v>
      </c>
      <c r="E62" s="596" t="s">
        <v>772</v>
      </c>
      <c r="F62" s="624" t="s">
        <v>773</v>
      </c>
      <c r="G62" s="596" t="s">
        <v>884</v>
      </c>
      <c r="H62" s="596" t="s">
        <v>885</v>
      </c>
      <c r="I62" s="610">
        <v>4882.4505615234375</v>
      </c>
      <c r="J62" s="610">
        <v>18</v>
      </c>
      <c r="K62" s="611">
        <v>87884.1123046875</v>
      </c>
    </row>
    <row r="63" spans="1:11" ht="14.45" customHeight="1" x14ac:dyDescent="0.2">
      <c r="A63" s="592" t="s">
        <v>383</v>
      </c>
      <c r="B63" s="593" t="s">
        <v>384</v>
      </c>
      <c r="C63" s="596" t="s">
        <v>390</v>
      </c>
      <c r="D63" s="624" t="s">
        <v>391</v>
      </c>
      <c r="E63" s="596" t="s">
        <v>772</v>
      </c>
      <c r="F63" s="624" t="s">
        <v>773</v>
      </c>
      <c r="G63" s="596" t="s">
        <v>886</v>
      </c>
      <c r="H63" s="596" t="s">
        <v>887</v>
      </c>
      <c r="I63" s="610">
        <v>8971.98046875</v>
      </c>
      <c r="J63" s="610">
        <v>14</v>
      </c>
      <c r="K63" s="611">
        <v>125607.7265625</v>
      </c>
    </row>
    <row r="64" spans="1:11" ht="14.45" customHeight="1" x14ac:dyDescent="0.2">
      <c r="A64" s="592" t="s">
        <v>383</v>
      </c>
      <c r="B64" s="593" t="s">
        <v>384</v>
      </c>
      <c r="C64" s="596" t="s">
        <v>390</v>
      </c>
      <c r="D64" s="624" t="s">
        <v>391</v>
      </c>
      <c r="E64" s="596" t="s">
        <v>772</v>
      </c>
      <c r="F64" s="624" t="s">
        <v>773</v>
      </c>
      <c r="G64" s="596" t="s">
        <v>888</v>
      </c>
      <c r="H64" s="596" t="s">
        <v>889</v>
      </c>
      <c r="I64" s="610">
        <v>1083.47998046875</v>
      </c>
      <c r="J64" s="610">
        <v>6</v>
      </c>
      <c r="K64" s="611">
        <v>6500.8798828125</v>
      </c>
    </row>
    <row r="65" spans="1:11" ht="14.45" customHeight="1" x14ac:dyDescent="0.2">
      <c r="A65" s="592" t="s">
        <v>383</v>
      </c>
      <c r="B65" s="593" t="s">
        <v>384</v>
      </c>
      <c r="C65" s="596" t="s">
        <v>390</v>
      </c>
      <c r="D65" s="624" t="s">
        <v>391</v>
      </c>
      <c r="E65" s="596" t="s">
        <v>772</v>
      </c>
      <c r="F65" s="624" t="s">
        <v>773</v>
      </c>
      <c r="G65" s="596" t="s">
        <v>890</v>
      </c>
      <c r="H65" s="596" t="s">
        <v>891</v>
      </c>
      <c r="I65" s="610">
        <v>1374.199951171875</v>
      </c>
      <c r="J65" s="610">
        <v>23</v>
      </c>
      <c r="K65" s="611">
        <v>31606.51904296875</v>
      </c>
    </row>
    <row r="66" spans="1:11" ht="14.45" customHeight="1" x14ac:dyDescent="0.2">
      <c r="A66" s="592" t="s">
        <v>383</v>
      </c>
      <c r="B66" s="593" t="s">
        <v>384</v>
      </c>
      <c r="C66" s="596" t="s">
        <v>390</v>
      </c>
      <c r="D66" s="624" t="s">
        <v>391</v>
      </c>
      <c r="E66" s="596" t="s">
        <v>772</v>
      </c>
      <c r="F66" s="624" t="s">
        <v>773</v>
      </c>
      <c r="G66" s="596" t="s">
        <v>892</v>
      </c>
      <c r="H66" s="596" t="s">
        <v>893</v>
      </c>
      <c r="I66" s="610">
        <v>344.07998657226563</v>
      </c>
      <c r="J66" s="610">
        <v>12</v>
      </c>
      <c r="K66" s="611">
        <v>4128.9599609375</v>
      </c>
    </row>
    <row r="67" spans="1:11" ht="14.45" customHeight="1" x14ac:dyDescent="0.2">
      <c r="A67" s="592" t="s">
        <v>383</v>
      </c>
      <c r="B67" s="593" t="s">
        <v>384</v>
      </c>
      <c r="C67" s="596" t="s">
        <v>390</v>
      </c>
      <c r="D67" s="624" t="s">
        <v>391</v>
      </c>
      <c r="E67" s="596" t="s">
        <v>772</v>
      </c>
      <c r="F67" s="624" t="s">
        <v>773</v>
      </c>
      <c r="G67" s="596" t="s">
        <v>894</v>
      </c>
      <c r="H67" s="596" t="s">
        <v>895</v>
      </c>
      <c r="I67" s="610">
        <v>4766.215087890625</v>
      </c>
      <c r="J67" s="610">
        <v>5</v>
      </c>
      <c r="K67" s="611">
        <v>23831.18017578125</v>
      </c>
    </row>
    <row r="68" spans="1:11" ht="14.45" customHeight="1" x14ac:dyDescent="0.2">
      <c r="A68" s="592" t="s">
        <v>383</v>
      </c>
      <c r="B68" s="593" t="s">
        <v>384</v>
      </c>
      <c r="C68" s="596" t="s">
        <v>390</v>
      </c>
      <c r="D68" s="624" t="s">
        <v>391</v>
      </c>
      <c r="E68" s="596" t="s">
        <v>772</v>
      </c>
      <c r="F68" s="624" t="s">
        <v>773</v>
      </c>
      <c r="G68" s="596" t="s">
        <v>896</v>
      </c>
      <c r="H68" s="596" t="s">
        <v>897</v>
      </c>
      <c r="I68" s="610">
        <v>1437.5</v>
      </c>
      <c r="J68" s="610">
        <v>1</v>
      </c>
      <c r="K68" s="611">
        <v>1437.5</v>
      </c>
    </row>
    <row r="69" spans="1:11" ht="14.45" customHeight="1" x14ac:dyDescent="0.2">
      <c r="A69" s="592" t="s">
        <v>383</v>
      </c>
      <c r="B69" s="593" t="s">
        <v>384</v>
      </c>
      <c r="C69" s="596" t="s">
        <v>390</v>
      </c>
      <c r="D69" s="624" t="s">
        <v>391</v>
      </c>
      <c r="E69" s="596" t="s">
        <v>772</v>
      </c>
      <c r="F69" s="624" t="s">
        <v>773</v>
      </c>
      <c r="G69" s="596" t="s">
        <v>898</v>
      </c>
      <c r="H69" s="596" t="s">
        <v>899</v>
      </c>
      <c r="I69" s="610">
        <v>2156.125</v>
      </c>
      <c r="J69" s="610">
        <v>2</v>
      </c>
      <c r="K69" s="611">
        <v>4312.25</v>
      </c>
    </row>
    <row r="70" spans="1:11" ht="14.45" customHeight="1" x14ac:dyDescent="0.2">
      <c r="A70" s="592" t="s">
        <v>383</v>
      </c>
      <c r="B70" s="593" t="s">
        <v>384</v>
      </c>
      <c r="C70" s="596" t="s">
        <v>390</v>
      </c>
      <c r="D70" s="624" t="s">
        <v>391</v>
      </c>
      <c r="E70" s="596" t="s">
        <v>772</v>
      </c>
      <c r="F70" s="624" t="s">
        <v>773</v>
      </c>
      <c r="G70" s="596" t="s">
        <v>900</v>
      </c>
      <c r="H70" s="596" t="s">
        <v>901</v>
      </c>
      <c r="I70" s="610">
        <v>3244.7960937500002</v>
      </c>
      <c r="J70" s="610">
        <v>13</v>
      </c>
      <c r="K70" s="611">
        <v>20279.98046875</v>
      </c>
    </row>
    <row r="71" spans="1:11" ht="14.45" customHeight="1" x14ac:dyDescent="0.2">
      <c r="A71" s="592" t="s">
        <v>383</v>
      </c>
      <c r="B71" s="593" t="s">
        <v>384</v>
      </c>
      <c r="C71" s="596" t="s">
        <v>390</v>
      </c>
      <c r="D71" s="624" t="s">
        <v>391</v>
      </c>
      <c r="E71" s="596" t="s">
        <v>772</v>
      </c>
      <c r="F71" s="624" t="s">
        <v>773</v>
      </c>
      <c r="G71" s="596" t="s">
        <v>902</v>
      </c>
      <c r="H71" s="596" t="s">
        <v>903</v>
      </c>
      <c r="I71" s="610">
        <v>3968.7900390625</v>
      </c>
      <c r="J71" s="610">
        <v>2</v>
      </c>
      <c r="K71" s="611">
        <v>7937.580078125</v>
      </c>
    </row>
    <row r="72" spans="1:11" ht="14.45" customHeight="1" x14ac:dyDescent="0.2">
      <c r="A72" s="592" t="s">
        <v>383</v>
      </c>
      <c r="B72" s="593" t="s">
        <v>384</v>
      </c>
      <c r="C72" s="596" t="s">
        <v>390</v>
      </c>
      <c r="D72" s="624" t="s">
        <v>391</v>
      </c>
      <c r="E72" s="596" t="s">
        <v>772</v>
      </c>
      <c r="F72" s="624" t="s">
        <v>773</v>
      </c>
      <c r="G72" s="596" t="s">
        <v>904</v>
      </c>
      <c r="H72" s="596" t="s">
        <v>905</v>
      </c>
      <c r="I72" s="610">
        <v>2399.43994140625</v>
      </c>
      <c r="J72" s="610">
        <v>1</v>
      </c>
      <c r="K72" s="611">
        <v>2399.43994140625</v>
      </c>
    </row>
    <row r="73" spans="1:11" ht="14.45" customHeight="1" x14ac:dyDescent="0.2">
      <c r="A73" s="592" t="s">
        <v>383</v>
      </c>
      <c r="B73" s="593" t="s">
        <v>384</v>
      </c>
      <c r="C73" s="596" t="s">
        <v>390</v>
      </c>
      <c r="D73" s="624" t="s">
        <v>391</v>
      </c>
      <c r="E73" s="596" t="s">
        <v>772</v>
      </c>
      <c r="F73" s="624" t="s">
        <v>773</v>
      </c>
      <c r="G73" s="596" t="s">
        <v>906</v>
      </c>
      <c r="H73" s="596" t="s">
        <v>907</v>
      </c>
      <c r="I73" s="610">
        <v>1476.2149658203125</v>
      </c>
      <c r="J73" s="610">
        <v>2</v>
      </c>
      <c r="K73" s="611">
        <v>2952.429931640625</v>
      </c>
    </row>
    <row r="74" spans="1:11" ht="14.45" customHeight="1" x14ac:dyDescent="0.2">
      <c r="A74" s="592" t="s">
        <v>383</v>
      </c>
      <c r="B74" s="593" t="s">
        <v>384</v>
      </c>
      <c r="C74" s="596" t="s">
        <v>390</v>
      </c>
      <c r="D74" s="624" t="s">
        <v>391</v>
      </c>
      <c r="E74" s="596" t="s">
        <v>772</v>
      </c>
      <c r="F74" s="624" t="s">
        <v>773</v>
      </c>
      <c r="G74" s="596" t="s">
        <v>908</v>
      </c>
      <c r="H74" s="596" t="s">
        <v>909</v>
      </c>
      <c r="I74" s="610">
        <v>2271.1761718749999</v>
      </c>
      <c r="J74" s="610">
        <v>50</v>
      </c>
      <c r="K74" s="611">
        <v>113558.810546875</v>
      </c>
    </row>
    <row r="75" spans="1:11" ht="14.45" customHeight="1" x14ac:dyDescent="0.2">
      <c r="A75" s="592" t="s">
        <v>383</v>
      </c>
      <c r="B75" s="593" t="s">
        <v>384</v>
      </c>
      <c r="C75" s="596" t="s">
        <v>390</v>
      </c>
      <c r="D75" s="624" t="s">
        <v>391</v>
      </c>
      <c r="E75" s="596" t="s">
        <v>772</v>
      </c>
      <c r="F75" s="624" t="s">
        <v>773</v>
      </c>
      <c r="G75" s="596" t="s">
        <v>910</v>
      </c>
      <c r="H75" s="596" t="s">
        <v>911</v>
      </c>
      <c r="I75" s="610">
        <v>1642.0169921874999</v>
      </c>
      <c r="J75" s="610">
        <v>12</v>
      </c>
      <c r="K75" s="611">
        <v>19704.07958984375</v>
      </c>
    </row>
    <row r="76" spans="1:11" ht="14.45" customHeight="1" x14ac:dyDescent="0.2">
      <c r="A76" s="592" t="s">
        <v>383</v>
      </c>
      <c r="B76" s="593" t="s">
        <v>384</v>
      </c>
      <c r="C76" s="596" t="s">
        <v>390</v>
      </c>
      <c r="D76" s="624" t="s">
        <v>391</v>
      </c>
      <c r="E76" s="596" t="s">
        <v>772</v>
      </c>
      <c r="F76" s="624" t="s">
        <v>773</v>
      </c>
      <c r="G76" s="596" t="s">
        <v>912</v>
      </c>
      <c r="H76" s="596" t="s">
        <v>913</v>
      </c>
      <c r="I76" s="610">
        <v>1912</v>
      </c>
      <c r="J76" s="610">
        <v>1</v>
      </c>
      <c r="K76" s="611">
        <v>1912</v>
      </c>
    </row>
    <row r="77" spans="1:11" ht="14.45" customHeight="1" x14ac:dyDescent="0.2">
      <c r="A77" s="592" t="s">
        <v>383</v>
      </c>
      <c r="B77" s="593" t="s">
        <v>384</v>
      </c>
      <c r="C77" s="596" t="s">
        <v>390</v>
      </c>
      <c r="D77" s="624" t="s">
        <v>391</v>
      </c>
      <c r="E77" s="596" t="s">
        <v>772</v>
      </c>
      <c r="F77" s="624" t="s">
        <v>773</v>
      </c>
      <c r="G77" s="596" t="s">
        <v>914</v>
      </c>
      <c r="H77" s="596" t="s">
        <v>915</v>
      </c>
      <c r="I77" s="610">
        <v>2559.179931640625</v>
      </c>
      <c r="J77" s="610">
        <v>1</v>
      </c>
      <c r="K77" s="611">
        <v>2559.179931640625</v>
      </c>
    </row>
    <row r="78" spans="1:11" ht="14.45" customHeight="1" x14ac:dyDescent="0.2">
      <c r="A78" s="592" t="s">
        <v>383</v>
      </c>
      <c r="B78" s="593" t="s">
        <v>384</v>
      </c>
      <c r="C78" s="596" t="s">
        <v>390</v>
      </c>
      <c r="D78" s="624" t="s">
        <v>391</v>
      </c>
      <c r="E78" s="596" t="s">
        <v>772</v>
      </c>
      <c r="F78" s="624" t="s">
        <v>773</v>
      </c>
      <c r="G78" s="596" t="s">
        <v>916</v>
      </c>
      <c r="H78" s="596" t="s">
        <v>917</v>
      </c>
      <c r="I78" s="610">
        <v>324.25818703391337</v>
      </c>
      <c r="J78" s="610">
        <v>11</v>
      </c>
      <c r="K78" s="611">
        <v>3566.8400573730469</v>
      </c>
    </row>
    <row r="79" spans="1:11" ht="14.45" customHeight="1" x14ac:dyDescent="0.2">
      <c r="A79" s="592" t="s">
        <v>383</v>
      </c>
      <c r="B79" s="593" t="s">
        <v>384</v>
      </c>
      <c r="C79" s="596" t="s">
        <v>390</v>
      </c>
      <c r="D79" s="624" t="s">
        <v>391</v>
      </c>
      <c r="E79" s="596" t="s">
        <v>772</v>
      </c>
      <c r="F79" s="624" t="s">
        <v>773</v>
      </c>
      <c r="G79" s="596" t="s">
        <v>918</v>
      </c>
      <c r="H79" s="596" t="s">
        <v>919</v>
      </c>
      <c r="I79" s="610">
        <v>326.67680775035512</v>
      </c>
      <c r="J79" s="610">
        <v>44</v>
      </c>
      <c r="K79" s="611">
        <v>14373.759521484375</v>
      </c>
    </row>
    <row r="80" spans="1:11" ht="14.45" customHeight="1" x14ac:dyDescent="0.2">
      <c r="A80" s="592" t="s">
        <v>383</v>
      </c>
      <c r="B80" s="593" t="s">
        <v>384</v>
      </c>
      <c r="C80" s="596" t="s">
        <v>390</v>
      </c>
      <c r="D80" s="624" t="s">
        <v>391</v>
      </c>
      <c r="E80" s="596" t="s">
        <v>772</v>
      </c>
      <c r="F80" s="624" t="s">
        <v>773</v>
      </c>
      <c r="G80" s="596" t="s">
        <v>920</v>
      </c>
      <c r="H80" s="596" t="s">
        <v>921</v>
      </c>
      <c r="I80" s="610">
        <v>325.4681784889915</v>
      </c>
      <c r="J80" s="610">
        <v>11</v>
      </c>
      <c r="K80" s="611">
        <v>3580.1499633789063</v>
      </c>
    </row>
    <row r="81" spans="1:11" ht="14.45" customHeight="1" x14ac:dyDescent="0.2">
      <c r="A81" s="592" t="s">
        <v>383</v>
      </c>
      <c r="B81" s="593" t="s">
        <v>384</v>
      </c>
      <c r="C81" s="596" t="s">
        <v>390</v>
      </c>
      <c r="D81" s="624" t="s">
        <v>391</v>
      </c>
      <c r="E81" s="596" t="s">
        <v>772</v>
      </c>
      <c r="F81" s="624" t="s">
        <v>773</v>
      </c>
      <c r="G81" s="596" t="s">
        <v>922</v>
      </c>
      <c r="H81" s="596" t="s">
        <v>923</v>
      </c>
      <c r="I81" s="610">
        <v>338.44385597922587</v>
      </c>
      <c r="J81" s="610">
        <v>44</v>
      </c>
      <c r="K81" s="611">
        <v>14891.53955078125</v>
      </c>
    </row>
    <row r="82" spans="1:11" ht="14.45" customHeight="1" x14ac:dyDescent="0.2">
      <c r="A82" s="592" t="s">
        <v>383</v>
      </c>
      <c r="B82" s="593" t="s">
        <v>384</v>
      </c>
      <c r="C82" s="596" t="s">
        <v>390</v>
      </c>
      <c r="D82" s="624" t="s">
        <v>391</v>
      </c>
      <c r="E82" s="596" t="s">
        <v>772</v>
      </c>
      <c r="F82" s="624" t="s">
        <v>773</v>
      </c>
      <c r="G82" s="596" t="s">
        <v>924</v>
      </c>
      <c r="H82" s="596" t="s">
        <v>925</v>
      </c>
      <c r="I82" s="610">
        <v>1974.5537719726563</v>
      </c>
      <c r="J82" s="610">
        <v>7</v>
      </c>
      <c r="K82" s="611">
        <v>13821.880126953125</v>
      </c>
    </row>
    <row r="83" spans="1:11" ht="14.45" customHeight="1" x14ac:dyDescent="0.2">
      <c r="A83" s="592" t="s">
        <v>383</v>
      </c>
      <c r="B83" s="593" t="s">
        <v>384</v>
      </c>
      <c r="C83" s="596" t="s">
        <v>390</v>
      </c>
      <c r="D83" s="624" t="s">
        <v>391</v>
      </c>
      <c r="E83" s="596" t="s">
        <v>772</v>
      </c>
      <c r="F83" s="624" t="s">
        <v>773</v>
      </c>
      <c r="G83" s="596" t="s">
        <v>926</v>
      </c>
      <c r="H83" s="596" t="s">
        <v>927</v>
      </c>
      <c r="I83" s="610">
        <v>1391.5</v>
      </c>
      <c r="J83" s="610">
        <v>6</v>
      </c>
      <c r="K83" s="611">
        <v>8349</v>
      </c>
    </row>
    <row r="84" spans="1:11" ht="14.45" customHeight="1" x14ac:dyDescent="0.2">
      <c r="A84" s="592" t="s">
        <v>383</v>
      </c>
      <c r="B84" s="593" t="s">
        <v>384</v>
      </c>
      <c r="C84" s="596" t="s">
        <v>390</v>
      </c>
      <c r="D84" s="624" t="s">
        <v>391</v>
      </c>
      <c r="E84" s="596" t="s">
        <v>772</v>
      </c>
      <c r="F84" s="624" t="s">
        <v>773</v>
      </c>
      <c r="G84" s="596" t="s">
        <v>928</v>
      </c>
      <c r="H84" s="596" t="s">
        <v>929</v>
      </c>
      <c r="I84" s="610">
        <v>1391.5</v>
      </c>
      <c r="J84" s="610">
        <v>6</v>
      </c>
      <c r="K84" s="611">
        <v>8349</v>
      </c>
    </row>
    <row r="85" spans="1:11" ht="14.45" customHeight="1" x14ac:dyDescent="0.2">
      <c r="A85" s="592" t="s">
        <v>383</v>
      </c>
      <c r="B85" s="593" t="s">
        <v>384</v>
      </c>
      <c r="C85" s="596" t="s">
        <v>390</v>
      </c>
      <c r="D85" s="624" t="s">
        <v>391</v>
      </c>
      <c r="E85" s="596" t="s">
        <v>772</v>
      </c>
      <c r="F85" s="624" t="s">
        <v>773</v>
      </c>
      <c r="G85" s="596" t="s">
        <v>930</v>
      </c>
      <c r="H85" s="596" t="s">
        <v>931</v>
      </c>
      <c r="I85" s="610">
        <v>200.09640519027423</v>
      </c>
      <c r="J85" s="610">
        <v>19</v>
      </c>
      <c r="K85" s="611">
        <v>3562.8094322844186</v>
      </c>
    </row>
    <row r="86" spans="1:11" ht="14.45" customHeight="1" x14ac:dyDescent="0.2">
      <c r="A86" s="592" t="s">
        <v>383</v>
      </c>
      <c r="B86" s="593" t="s">
        <v>384</v>
      </c>
      <c r="C86" s="596" t="s">
        <v>390</v>
      </c>
      <c r="D86" s="624" t="s">
        <v>391</v>
      </c>
      <c r="E86" s="596" t="s">
        <v>772</v>
      </c>
      <c r="F86" s="624" t="s">
        <v>773</v>
      </c>
      <c r="G86" s="596" t="s">
        <v>932</v>
      </c>
      <c r="H86" s="596" t="s">
        <v>933</v>
      </c>
      <c r="I86" s="610">
        <v>1896.31005859375</v>
      </c>
      <c r="J86" s="610">
        <v>46</v>
      </c>
      <c r="K86" s="611">
        <v>87230.3466796875</v>
      </c>
    </row>
    <row r="87" spans="1:11" ht="14.45" customHeight="1" x14ac:dyDescent="0.2">
      <c r="A87" s="592" t="s">
        <v>383</v>
      </c>
      <c r="B87" s="593" t="s">
        <v>384</v>
      </c>
      <c r="C87" s="596" t="s">
        <v>390</v>
      </c>
      <c r="D87" s="624" t="s">
        <v>391</v>
      </c>
      <c r="E87" s="596" t="s">
        <v>772</v>
      </c>
      <c r="F87" s="624" t="s">
        <v>773</v>
      </c>
      <c r="G87" s="596" t="s">
        <v>776</v>
      </c>
      <c r="H87" s="596" t="s">
        <v>777</v>
      </c>
      <c r="I87" s="610">
        <v>229.89999389648438</v>
      </c>
      <c r="J87" s="610">
        <v>11</v>
      </c>
      <c r="K87" s="611">
        <v>2528.8999328613281</v>
      </c>
    </row>
    <row r="88" spans="1:11" ht="14.45" customHeight="1" x14ac:dyDescent="0.2">
      <c r="A88" s="592" t="s">
        <v>383</v>
      </c>
      <c r="B88" s="593" t="s">
        <v>384</v>
      </c>
      <c r="C88" s="596" t="s">
        <v>390</v>
      </c>
      <c r="D88" s="624" t="s">
        <v>391</v>
      </c>
      <c r="E88" s="596" t="s">
        <v>772</v>
      </c>
      <c r="F88" s="624" t="s">
        <v>773</v>
      </c>
      <c r="G88" s="596" t="s">
        <v>934</v>
      </c>
      <c r="H88" s="596" t="s">
        <v>935</v>
      </c>
      <c r="I88" s="610">
        <v>2035.5</v>
      </c>
      <c r="J88" s="610">
        <v>2</v>
      </c>
      <c r="K88" s="611">
        <v>4071</v>
      </c>
    </row>
    <row r="89" spans="1:11" ht="14.45" customHeight="1" x14ac:dyDescent="0.2">
      <c r="A89" s="592" t="s">
        <v>383</v>
      </c>
      <c r="B89" s="593" t="s">
        <v>384</v>
      </c>
      <c r="C89" s="596" t="s">
        <v>390</v>
      </c>
      <c r="D89" s="624" t="s">
        <v>391</v>
      </c>
      <c r="E89" s="596" t="s">
        <v>772</v>
      </c>
      <c r="F89" s="624" t="s">
        <v>773</v>
      </c>
      <c r="G89" s="596" t="s">
        <v>936</v>
      </c>
      <c r="H89" s="596" t="s">
        <v>937</v>
      </c>
      <c r="I89" s="610">
        <v>1138.5</v>
      </c>
      <c r="J89" s="610">
        <v>10</v>
      </c>
      <c r="K89" s="611">
        <v>11385</v>
      </c>
    </row>
    <row r="90" spans="1:11" ht="14.45" customHeight="1" x14ac:dyDescent="0.2">
      <c r="A90" s="592" t="s">
        <v>383</v>
      </c>
      <c r="B90" s="593" t="s">
        <v>384</v>
      </c>
      <c r="C90" s="596" t="s">
        <v>390</v>
      </c>
      <c r="D90" s="624" t="s">
        <v>391</v>
      </c>
      <c r="E90" s="596" t="s">
        <v>772</v>
      </c>
      <c r="F90" s="624" t="s">
        <v>773</v>
      </c>
      <c r="G90" s="596" t="s">
        <v>938</v>
      </c>
      <c r="H90" s="596" t="s">
        <v>939</v>
      </c>
      <c r="I90" s="610">
        <v>8337.5</v>
      </c>
      <c r="J90" s="610">
        <v>2</v>
      </c>
      <c r="K90" s="611">
        <v>16675</v>
      </c>
    </row>
    <row r="91" spans="1:11" ht="14.45" customHeight="1" x14ac:dyDescent="0.2">
      <c r="A91" s="592" t="s">
        <v>383</v>
      </c>
      <c r="B91" s="593" t="s">
        <v>384</v>
      </c>
      <c r="C91" s="596" t="s">
        <v>390</v>
      </c>
      <c r="D91" s="624" t="s">
        <v>391</v>
      </c>
      <c r="E91" s="596" t="s">
        <v>772</v>
      </c>
      <c r="F91" s="624" t="s">
        <v>773</v>
      </c>
      <c r="G91" s="596" t="s">
        <v>940</v>
      </c>
      <c r="H91" s="596" t="s">
        <v>941</v>
      </c>
      <c r="I91" s="610">
        <v>10062.5</v>
      </c>
      <c r="J91" s="610">
        <v>2</v>
      </c>
      <c r="K91" s="611">
        <v>20125</v>
      </c>
    </row>
    <row r="92" spans="1:11" ht="14.45" customHeight="1" x14ac:dyDescent="0.2">
      <c r="A92" s="592" t="s">
        <v>383</v>
      </c>
      <c r="B92" s="593" t="s">
        <v>384</v>
      </c>
      <c r="C92" s="596" t="s">
        <v>390</v>
      </c>
      <c r="D92" s="624" t="s">
        <v>391</v>
      </c>
      <c r="E92" s="596" t="s">
        <v>772</v>
      </c>
      <c r="F92" s="624" t="s">
        <v>773</v>
      </c>
      <c r="G92" s="596" t="s">
        <v>942</v>
      </c>
      <c r="H92" s="596" t="s">
        <v>943</v>
      </c>
      <c r="I92" s="610">
        <v>379.5</v>
      </c>
      <c r="J92" s="610">
        <v>20</v>
      </c>
      <c r="K92" s="611">
        <v>7590</v>
      </c>
    </row>
    <row r="93" spans="1:11" ht="14.45" customHeight="1" x14ac:dyDescent="0.2">
      <c r="A93" s="592" t="s">
        <v>383</v>
      </c>
      <c r="B93" s="593" t="s">
        <v>384</v>
      </c>
      <c r="C93" s="596" t="s">
        <v>390</v>
      </c>
      <c r="D93" s="624" t="s">
        <v>391</v>
      </c>
      <c r="E93" s="596" t="s">
        <v>772</v>
      </c>
      <c r="F93" s="624" t="s">
        <v>773</v>
      </c>
      <c r="G93" s="596" t="s">
        <v>944</v>
      </c>
      <c r="H93" s="596" t="s">
        <v>945</v>
      </c>
      <c r="I93" s="610">
        <v>224.64999389648438</v>
      </c>
      <c r="J93" s="610">
        <v>10</v>
      </c>
      <c r="K93" s="611">
        <v>2246.52001953125</v>
      </c>
    </row>
    <row r="94" spans="1:11" ht="14.45" customHeight="1" x14ac:dyDescent="0.2">
      <c r="A94" s="592" t="s">
        <v>383</v>
      </c>
      <c r="B94" s="593" t="s">
        <v>384</v>
      </c>
      <c r="C94" s="596" t="s">
        <v>390</v>
      </c>
      <c r="D94" s="624" t="s">
        <v>391</v>
      </c>
      <c r="E94" s="596" t="s">
        <v>772</v>
      </c>
      <c r="F94" s="624" t="s">
        <v>773</v>
      </c>
      <c r="G94" s="596" t="s">
        <v>944</v>
      </c>
      <c r="H94" s="596" t="s">
        <v>946</v>
      </c>
      <c r="I94" s="610">
        <v>224.64999389648438</v>
      </c>
      <c r="J94" s="610">
        <v>5</v>
      </c>
      <c r="K94" s="611">
        <v>1123.2599792480469</v>
      </c>
    </row>
    <row r="95" spans="1:11" ht="14.45" customHeight="1" x14ac:dyDescent="0.2">
      <c r="A95" s="592" t="s">
        <v>383</v>
      </c>
      <c r="B95" s="593" t="s">
        <v>384</v>
      </c>
      <c r="C95" s="596" t="s">
        <v>390</v>
      </c>
      <c r="D95" s="624" t="s">
        <v>391</v>
      </c>
      <c r="E95" s="596" t="s">
        <v>772</v>
      </c>
      <c r="F95" s="624" t="s">
        <v>773</v>
      </c>
      <c r="G95" s="596" t="s">
        <v>947</v>
      </c>
      <c r="H95" s="596" t="s">
        <v>948</v>
      </c>
      <c r="I95" s="610">
        <v>3070.0400390625</v>
      </c>
      <c r="J95" s="610">
        <v>6</v>
      </c>
      <c r="K95" s="611">
        <v>18420.240234375</v>
      </c>
    </row>
    <row r="96" spans="1:11" ht="14.45" customHeight="1" x14ac:dyDescent="0.2">
      <c r="A96" s="592" t="s">
        <v>383</v>
      </c>
      <c r="B96" s="593" t="s">
        <v>384</v>
      </c>
      <c r="C96" s="596" t="s">
        <v>390</v>
      </c>
      <c r="D96" s="624" t="s">
        <v>391</v>
      </c>
      <c r="E96" s="596" t="s">
        <v>772</v>
      </c>
      <c r="F96" s="624" t="s">
        <v>773</v>
      </c>
      <c r="G96" s="596" t="s">
        <v>949</v>
      </c>
      <c r="H96" s="596" t="s">
        <v>950</v>
      </c>
      <c r="I96" s="610">
        <v>2323.919921875</v>
      </c>
      <c r="J96" s="610">
        <v>2</v>
      </c>
      <c r="K96" s="611">
        <v>4647.83984375</v>
      </c>
    </row>
    <row r="97" spans="1:11" ht="14.45" customHeight="1" x14ac:dyDescent="0.2">
      <c r="A97" s="592" t="s">
        <v>383</v>
      </c>
      <c r="B97" s="593" t="s">
        <v>384</v>
      </c>
      <c r="C97" s="596" t="s">
        <v>390</v>
      </c>
      <c r="D97" s="624" t="s">
        <v>391</v>
      </c>
      <c r="E97" s="596" t="s">
        <v>772</v>
      </c>
      <c r="F97" s="624" t="s">
        <v>773</v>
      </c>
      <c r="G97" s="596" t="s">
        <v>951</v>
      </c>
      <c r="H97" s="596" t="s">
        <v>952</v>
      </c>
      <c r="I97" s="610">
        <v>1576.5400390625</v>
      </c>
      <c r="J97" s="610">
        <v>4</v>
      </c>
      <c r="K97" s="611">
        <v>6306.16015625</v>
      </c>
    </row>
    <row r="98" spans="1:11" ht="14.45" customHeight="1" x14ac:dyDescent="0.2">
      <c r="A98" s="592" t="s">
        <v>383</v>
      </c>
      <c r="B98" s="593" t="s">
        <v>384</v>
      </c>
      <c r="C98" s="596" t="s">
        <v>390</v>
      </c>
      <c r="D98" s="624" t="s">
        <v>391</v>
      </c>
      <c r="E98" s="596" t="s">
        <v>772</v>
      </c>
      <c r="F98" s="624" t="s">
        <v>773</v>
      </c>
      <c r="G98" s="596" t="s">
        <v>953</v>
      </c>
      <c r="H98" s="596" t="s">
        <v>954</v>
      </c>
      <c r="I98" s="610">
        <v>1876.800048828125</v>
      </c>
      <c r="J98" s="610">
        <v>9</v>
      </c>
      <c r="K98" s="611">
        <v>16891.200439453125</v>
      </c>
    </row>
    <row r="99" spans="1:11" ht="14.45" customHeight="1" x14ac:dyDescent="0.2">
      <c r="A99" s="592" t="s">
        <v>383</v>
      </c>
      <c r="B99" s="593" t="s">
        <v>384</v>
      </c>
      <c r="C99" s="596" t="s">
        <v>390</v>
      </c>
      <c r="D99" s="624" t="s">
        <v>391</v>
      </c>
      <c r="E99" s="596" t="s">
        <v>772</v>
      </c>
      <c r="F99" s="624" t="s">
        <v>773</v>
      </c>
      <c r="G99" s="596" t="s">
        <v>955</v>
      </c>
      <c r="H99" s="596" t="s">
        <v>956</v>
      </c>
      <c r="I99" s="610">
        <v>2571.7518199573865</v>
      </c>
      <c r="J99" s="610">
        <v>19</v>
      </c>
      <c r="K99" s="611">
        <v>48863.21142578125</v>
      </c>
    </row>
    <row r="100" spans="1:11" ht="14.45" customHeight="1" x14ac:dyDescent="0.2">
      <c r="A100" s="592" t="s">
        <v>383</v>
      </c>
      <c r="B100" s="593" t="s">
        <v>384</v>
      </c>
      <c r="C100" s="596" t="s">
        <v>390</v>
      </c>
      <c r="D100" s="624" t="s">
        <v>391</v>
      </c>
      <c r="E100" s="596" t="s">
        <v>772</v>
      </c>
      <c r="F100" s="624" t="s">
        <v>773</v>
      </c>
      <c r="G100" s="596" t="s">
        <v>957</v>
      </c>
      <c r="H100" s="596" t="s">
        <v>958</v>
      </c>
      <c r="I100" s="610">
        <v>2990.0025024414063</v>
      </c>
      <c r="J100" s="610">
        <v>17</v>
      </c>
      <c r="K100" s="611">
        <v>50830.02001953125</v>
      </c>
    </row>
    <row r="101" spans="1:11" ht="14.45" customHeight="1" x14ac:dyDescent="0.2">
      <c r="A101" s="592" t="s">
        <v>383</v>
      </c>
      <c r="B101" s="593" t="s">
        <v>384</v>
      </c>
      <c r="C101" s="596" t="s">
        <v>390</v>
      </c>
      <c r="D101" s="624" t="s">
        <v>391</v>
      </c>
      <c r="E101" s="596" t="s">
        <v>772</v>
      </c>
      <c r="F101" s="624" t="s">
        <v>773</v>
      </c>
      <c r="G101" s="596" t="s">
        <v>959</v>
      </c>
      <c r="H101" s="596" t="s">
        <v>960</v>
      </c>
      <c r="I101" s="610">
        <v>3318.788370768229</v>
      </c>
      <c r="J101" s="610">
        <v>8</v>
      </c>
      <c r="K101" s="611">
        <v>26550.289794921875</v>
      </c>
    </row>
    <row r="102" spans="1:11" ht="14.45" customHeight="1" x14ac:dyDescent="0.2">
      <c r="A102" s="592" t="s">
        <v>383</v>
      </c>
      <c r="B102" s="593" t="s">
        <v>384</v>
      </c>
      <c r="C102" s="596" t="s">
        <v>390</v>
      </c>
      <c r="D102" s="624" t="s">
        <v>391</v>
      </c>
      <c r="E102" s="596" t="s">
        <v>772</v>
      </c>
      <c r="F102" s="624" t="s">
        <v>773</v>
      </c>
      <c r="G102" s="596" t="s">
        <v>961</v>
      </c>
      <c r="H102" s="596" t="s">
        <v>962</v>
      </c>
      <c r="I102" s="610">
        <v>3261.39990234375</v>
      </c>
      <c r="J102" s="610">
        <v>8</v>
      </c>
      <c r="K102" s="611">
        <v>26091.19921875</v>
      </c>
    </row>
    <row r="103" spans="1:11" ht="14.45" customHeight="1" x14ac:dyDescent="0.2">
      <c r="A103" s="592" t="s">
        <v>383</v>
      </c>
      <c r="B103" s="593" t="s">
        <v>384</v>
      </c>
      <c r="C103" s="596" t="s">
        <v>390</v>
      </c>
      <c r="D103" s="624" t="s">
        <v>391</v>
      </c>
      <c r="E103" s="596" t="s">
        <v>772</v>
      </c>
      <c r="F103" s="624" t="s">
        <v>773</v>
      </c>
      <c r="G103" s="596" t="s">
        <v>963</v>
      </c>
      <c r="H103" s="596" t="s">
        <v>964</v>
      </c>
      <c r="I103" s="610">
        <v>1876.800048828125</v>
      </c>
      <c r="J103" s="610">
        <v>10</v>
      </c>
      <c r="K103" s="611">
        <v>18768.00048828125</v>
      </c>
    </row>
    <row r="104" spans="1:11" ht="14.45" customHeight="1" x14ac:dyDescent="0.2">
      <c r="A104" s="592" t="s">
        <v>383</v>
      </c>
      <c r="B104" s="593" t="s">
        <v>384</v>
      </c>
      <c r="C104" s="596" t="s">
        <v>390</v>
      </c>
      <c r="D104" s="624" t="s">
        <v>391</v>
      </c>
      <c r="E104" s="596" t="s">
        <v>772</v>
      </c>
      <c r="F104" s="624" t="s">
        <v>773</v>
      </c>
      <c r="G104" s="596" t="s">
        <v>965</v>
      </c>
      <c r="H104" s="596" t="s">
        <v>966</v>
      </c>
      <c r="I104" s="610">
        <v>1876.800048828125</v>
      </c>
      <c r="J104" s="610">
        <v>10</v>
      </c>
      <c r="K104" s="611">
        <v>18768.00048828125</v>
      </c>
    </row>
    <row r="105" spans="1:11" ht="14.45" customHeight="1" x14ac:dyDescent="0.2">
      <c r="A105" s="592" t="s">
        <v>383</v>
      </c>
      <c r="B105" s="593" t="s">
        <v>384</v>
      </c>
      <c r="C105" s="596" t="s">
        <v>390</v>
      </c>
      <c r="D105" s="624" t="s">
        <v>391</v>
      </c>
      <c r="E105" s="596" t="s">
        <v>772</v>
      </c>
      <c r="F105" s="624" t="s">
        <v>773</v>
      </c>
      <c r="G105" s="596" t="s">
        <v>967</v>
      </c>
      <c r="H105" s="596" t="s">
        <v>968</v>
      </c>
      <c r="I105" s="610">
        <v>2875</v>
      </c>
      <c r="J105" s="610">
        <v>7</v>
      </c>
      <c r="K105" s="611">
        <v>20125</v>
      </c>
    </row>
    <row r="106" spans="1:11" ht="14.45" customHeight="1" x14ac:dyDescent="0.2">
      <c r="A106" s="592" t="s">
        <v>383</v>
      </c>
      <c r="B106" s="593" t="s">
        <v>384</v>
      </c>
      <c r="C106" s="596" t="s">
        <v>390</v>
      </c>
      <c r="D106" s="624" t="s">
        <v>391</v>
      </c>
      <c r="E106" s="596" t="s">
        <v>772</v>
      </c>
      <c r="F106" s="624" t="s">
        <v>773</v>
      </c>
      <c r="G106" s="596" t="s">
        <v>969</v>
      </c>
      <c r="H106" s="596" t="s">
        <v>970</v>
      </c>
      <c r="I106" s="610">
        <v>1458.6644694010417</v>
      </c>
      <c r="J106" s="610">
        <v>5</v>
      </c>
      <c r="K106" s="611">
        <v>7293.340087890625</v>
      </c>
    </row>
    <row r="107" spans="1:11" ht="14.45" customHeight="1" x14ac:dyDescent="0.2">
      <c r="A107" s="592" t="s">
        <v>383</v>
      </c>
      <c r="B107" s="593" t="s">
        <v>384</v>
      </c>
      <c r="C107" s="596" t="s">
        <v>390</v>
      </c>
      <c r="D107" s="624" t="s">
        <v>391</v>
      </c>
      <c r="E107" s="596" t="s">
        <v>772</v>
      </c>
      <c r="F107" s="624" t="s">
        <v>773</v>
      </c>
      <c r="G107" s="596" t="s">
        <v>971</v>
      </c>
      <c r="H107" s="596" t="s">
        <v>972</v>
      </c>
      <c r="I107" s="610">
        <v>1495.0044352213542</v>
      </c>
      <c r="J107" s="610">
        <v>5</v>
      </c>
      <c r="K107" s="611">
        <v>7475.0400390625</v>
      </c>
    </row>
    <row r="108" spans="1:11" ht="14.45" customHeight="1" x14ac:dyDescent="0.2">
      <c r="A108" s="592" t="s">
        <v>383</v>
      </c>
      <c r="B108" s="593" t="s">
        <v>384</v>
      </c>
      <c r="C108" s="596" t="s">
        <v>390</v>
      </c>
      <c r="D108" s="624" t="s">
        <v>391</v>
      </c>
      <c r="E108" s="596" t="s">
        <v>772</v>
      </c>
      <c r="F108" s="624" t="s">
        <v>773</v>
      </c>
      <c r="G108" s="596" t="s">
        <v>973</v>
      </c>
      <c r="H108" s="596" t="s">
        <v>974</v>
      </c>
      <c r="I108" s="610">
        <v>126428.8203125</v>
      </c>
      <c r="J108" s="610">
        <v>1</v>
      </c>
      <c r="K108" s="611">
        <v>126428.8203125</v>
      </c>
    </row>
    <row r="109" spans="1:11" ht="14.45" customHeight="1" x14ac:dyDescent="0.2">
      <c r="A109" s="592" t="s">
        <v>383</v>
      </c>
      <c r="B109" s="593" t="s">
        <v>384</v>
      </c>
      <c r="C109" s="596" t="s">
        <v>390</v>
      </c>
      <c r="D109" s="624" t="s">
        <v>391</v>
      </c>
      <c r="E109" s="596" t="s">
        <v>772</v>
      </c>
      <c r="F109" s="624" t="s">
        <v>773</v>
      </c>
      <c r="G109" s="596" t="s">
        <v>975</v>
      </c>
      <c r="H109" s="596" t="s">
        <v>976</v>
      </c>
      <c r="I109" s="610">
        <v>82026.280468750003</v>
      </c>
      <c r="J109" s="610">
        <v>11</v>
      </c>
      <c r="K109" s="611">
        <v>902289.0859375</v>
      </c>
    </row>
    <row r="110" spans="1:11" ht="14.45" customHeight="1" x14ac:dyDescent="0.2">
      <c r="A110" s="592" t="s">
        <v>383</v>
      </c>
      <c r="B110" s="593" t="s">
        <v>384</v>
      </c>
      <c r="C110" s="596" t="s">
        <v>390</v>
      </c>
      <c r="D110" s="624" t="s">
        <v>391</v>
      </c>
      <c r="E110" s="596" t="s">
        <v>772</v>
      </c>
      <c r="F110" s="624" t="s">
        <v>773</v>
      </c>
      <c r="G110" s="596" t="s">
        <v>977</v>
      </c>
      <c r="H110" s="596" t="s">
        <v>978</v>
      </c>
      <c r="I110" s="610">
        <v>1495.9233805338542</v>
      </c>
      <c r="J110" s="610">
        <v>6</v>
      </c>
      <c r="K110" s="611">
        <v>8975.5501708984375</v>
      </c>
    </row>
    <row r="111" spans="1:11" ht="14.45" customHeight="1" x14ac:dyDescent="0.2">
      <c r="A111" s="592" t="s">
        <v>383</v>
      </c>
      <c r="B111" s="593" t="s">
        <v>384</v>
      </c>
      <c r="C111" s="596" t="s">
        <v>390</v>
      </c>
      <c r="D111" s="624" t="s">
        <v>391</v>
      </c>
      <c r="E111" s="596" t="s">
        <v>772</v>
      </c>
      <c r="F111" s="624" t="s">
        <v>773</v>
      </c>
      <c r="G111" s="596" t="s">
        <v>979</v>
      </c>
      <c r="H111" s="596" t="s">
        <v>980</v>
      </c>
      <c r="I111" s="610">
        <v>343.85000610351563</v>
      </c>
      <c r="J111" s="610">
        <v>50</v>
      </c>
      <c r="K111" s="611">
        <v>17192.5</v>
      </c>
    </row>
    <row r="112" spans="1:11" ht="14.45" customHeight="1" x14ac:dyDescent="0.2">
      <c r="A112" s="592" t="s">
        <v>383</v>
      </c>
      <c r="B112" s="593" t="s">
        <v>384</v>
      </c>
      <c r="C112" s="596" t="s">
        <v>390</v>
      </c>
      <c r="D112" s="624" t="s">
        <v>391</v>
      </c>
      <c r="E112" s="596" t="s">
        <v>772</v>
      </c>
      <c r="F112" s="624" t="s">
        <v>773</v>
      </c>
      <c r="G112" s="596" t="s">
        <v>981</v>
      </c>
      <c r="H112" s="596" t="s">
        <v>982</v>
      </c>
      <c r="I112" s="610">
        <v>1202.4397416548295</v>
      </c>
      <c r="J112" s="610">
        <v>244</v>
      </c>
      <c r="K112" s="611">
        <v>293395.296875</v>
      </c>
    </row>
    <row r="113" spans="1:11" ht="14.45" customHeight="1" x14ac:dyDescent="0.2">
      <c r="A113" s="592" t="s">
        <v>383</v>
      </c>
      <c r="B113" s="593" t="s">
        <v>384</v>
      </c>
      <c r="C113" s="596" t="s">
        <v>390</v>
      </c>
      <c r="D113" s="624" t="s">
        <v>391</v>
      </c>
      <c r="E113" s="596" t="s">
        <v>772</v>
      </c>
      <c r="F113" s="624" t="s">
        <v>773</v>
      </c>
      <c r="G113" s="596" t="s">
        <v>983</v>
      </c>
      <c r="H113" s="596" t="s">
        <v>984</v>
      </c>
      <c r="I113" s="610">
        <v>1181.8599853515625</v>
      </c>
      <c r="J113" s="610">
        <v>244</v>
      </c>
      <c r="K113" s="611">
        <v>288372.658203125</v>
      </c>
    </row>
    <row r="114" spans="1:11" ht="14.45" customHeight="1" x14ac:dyDescent="0.2">
      <c r="A114" s="592" t="s">
        <v>383</v>
      </c>
      <c r="B114" s="593" t="s">
        <v>384</v>
      </c>
      <c r="C114" s="596" t="s">
        <v>390</v>
      </c>
      <c r="D114" s="624" t="s">
        <v>391</v>
      </c>
      <c r="E114" s="596" t="s">
        <v>772</v>
      </c>
      <c r="F114" s="624" t="s">
        <v>773</v>
      </c>
      <c r="G114" s="596" t="s">
        <v>985</v>
      </c>
      <c r="H114" s="596" t="s">
        <v>986</v>
      </c>
      <c r="I114" s="610">
        <v>1144.4791259765625</v>
      </c>
      <c r="J114" s="610">
        <v>8</v>
      </c>
      <c r="K114" s="611">
        <v>9155.830078125</v>
      </c>
    </row>
    <row r="115" spans="1:11" ht="14.45" customHeight="1" x14ac:dyDescent="0.2">
      <c r="A115" s="592" t="s">
        <v>383</v>
      </c>
      <c r="B115" s="593" t="s">
        <v>384</v>
      </c>
      <c r="C115" s="596" t="s">
        <v>390</v>
      </c>
      <c r="D115" s="624" t="s">
        <v>391</v>
      </c>
      <c r="E115" s="596" t="s">
        <v>772</v>
      </c>
      <c r="F115" s="624" t="s">
        <v>773</v>
      </c>
      <c r="G115" s="596" t="s">
        <v>987</v>
      </c>
      <c r="H115" s="596" t="s">
        <v>988</v>
      </c>
      <c r="I115" s="610">
        <v>3462.5400390625</v>
      </c>
      <c r="J115" s="610">
        <v>101</v>
      </c>
      <c r="K115" s="611">
        <v>349716.134765625</v>
      </c>
    </row>
    <row r="116" spans="1:11" ht="14.45" customHeight="1" x14ac:dyDescent="0.2">
      <c r="A116" s="592" t="s">
        <v>383</v>
      </c>
      <c r="B116" s="593" t="s">
        <v>384</v>
      </c>
      <c r="C116" s="596" t="s">
        <v>390</v>
      </c>
      <c r="D116" s="624" t="s">
        <v>391</v>
      </c>
      <c r="E116" s="596" t="s">
        <v>772</v>
      </c>
      <c r="F116" s="624" t="s">
        <v>773</v>
      </c>
      <c r="G116" s="596" t="s">
        <v>989</v>
      </c>
      <c r="H116" s="596" t="s">
        <v>990</v>
      </c>
      <c r="I116" s="610">
        <v>2595.449951171875</v>
      </c>
      <c r="J116" s="610">
        <v>40</v>
      </c>
      <c r="K116" s="611">
        <v>103818</v>
      </c>
    </row>
    <row r="117" spans="1:11" ht="14.45" customHeight="1" x14ac:dyDescent="0.2">
      <c r="A117" s="592" t="s">
        <v>383</v>
      </c>
      <c r="B117" s="593" t="s">
        <v>384</v>
      </c>
      <c r="C117" s="596" t="s">
        <v>390</v>
      </c>
      <c r="D117" s="624" t="s">
        <v>391</v>
      </c>
      <c r="E117" s="596" t="s">
        <v>772</v>
      </c>
      <c r="F117" s="624" t="s">
        <v>773</v>
      </c>
      <c r="G117" s="596" t="s">
        <v>991</v>
      </c>
      <c r="H117" s="596" t="s">
        <v>992</v>
      </c>
      <c r="I117" s="610">
        <v>2427.909912109375</v>
      </c>
      <c r="J117" s="610">
        <v>10</v>
      </c>
      <c r="K117" s="611">
        <v>24279.09912109375</v>
      </c>
    </row>
    <row r="118" spans="1:11" ht="14.45" customHeight="1" x14ac:dyDescent="0.2">
      <c r="A118" s="592" t="s">
        <v>383</v>
      </c>
      <c r="B118" s="593" t="s">
        <v>384</v>
      </c>
      <c r="C118" s="596" t="s">
        <v>390</v>
      </c>
      <c r="D118" s="624" t="s">
        <v>391</v>
      </c>
      <c r="E118" s="596" t="s">
        <v>772</v>
      </c>
      <c r="F118" s="624" t="s">
        <v>773</v>
      </c>
      <c r="G118" s="596" t="s">
        <v>993</v>
      </c>
      <c r="H118" s="596" t="s">
        <v>994</v>
      </c>
      <c r="I118" s="610">
        <v>3088.159912109375</v>
      </c>
      <c r="J118" s="610">
        <v>10</v>
      </c>
      <c r="K118" s="611">
        <v>30881.59912109375</v>
      </c>
    </row>
    <row r="119" spans="1:11" ht="14.45" customHeight="1" x14ac:dyDescent="0.2">
      <c r="A119" s="592" t="s">
        <v>383</v>
      </c>
      <c r="B119" s="593" t="s">
        <v>384</v>
      </c>
      <c r="C119" s="596" t="s">
        <v>390</v>
      </c>
      <c r="D119" s="624" t="s">
        <v>391</v>
      </c>
      <c r="E119" s="596" t="s">
        <v>772</v>
      </c>
      <c r="F119" s="624" t="s">
        <v>773</v>
      </c>
      <c r="G119" s="596" t="s">
        <v>995</v>
      </c>
      <c r="H119" s="596" t="s">
        <v>996</v>
      </c>
      <c r="I119" s="610">
        <v>3579.610107421875</v>
      </c>
      <c r="J119" s="610">
        <v>16</v>
      </c>
      <c r="K119" s="611">
        <v>57273.6796875</v>
      </c>
    </row>
    <row r="120" spans="1:11" ht="14.45" customHeight="1" x14ac:dyDescent="0.2">
      <c r="A120" s="592" t="s">
        <v>383</v>
      </c>
      <c r="B120" s="593" t="s">
        <v>384</v>
      </c>
      <c r="C120" s="596" t="s">
        <v>390</v>
      </c>
      <c r="D120" s="624" t="s">
        <v>391</v>
      </c>
      <c r="E120" s="596" t="s">
        <v>772</v>
      </c>
      <c r="F120" s="624" t="s">
        <v>773</v>
      </c>
      <c r="G120" s="596" t="s">
        <v>995</v>
      </c>
      <c r="H120" s="596" t="s">
        <v>997</v>
      </c>
      <c r="I120" s="610">
        <v>3579.610107421875</v>
      </c>
      <c r="J120" s="610">
        <v>4</v>
      </c>
      <c r="K120" s="611">
        <v>14318.419921875</v>
      </c>
    </row>
    <row r="121" spans="1:11" ht="14.45" customHeight="1" x14ac:dyDescent="0.2">
      <c r="A121" s="592" t="s">
        <v>383</v>
      </c>
      <c r="B121" s="593" t="s">
        <v>384</v>
      </c>
      <c r="C121" s="596" t="s">
        <v>390</v>
      </c>
      <c r="D121" s="624" t="s">
        <v>391</v>
      </c>
      <c r="E121" s="596" t="s">
        <v>772</v>
      </c>
      <c r="F121" s="624" t="s">
        <v>773</v>
      </c>
      <c r="G121" s="596" t="s">
        <v>998</v>
      </c>
      <c r="H121" s="596" t="s">
        <v>999</v>
      </c>
      <c r="I121" s="610">
        <v>8187.4250030517578</v>
      </c>
      <c r="J121" s="610">
        <v>6</v>
      </c>
      <c r="K121" s="611">
        <v>17750.25</v>
      </c>
    </row>
    <row r="122" spans="1:11" ht="14.45" customHeight="1" x14ac:dyDescent="0.2">
      <c r="A122" s="592" t="s">
        <v>383</v>
      </c>
      <c r="B122" s="593" t="s">
        <v>384</v>
      </c>
      <c r="C122" s="596" t="s">
        <v>390</v>
      </c>
      <c r="D122" s="624" t="s">
        <v>391</v>
      </c>
      <c r="E122" s="596" t="s">
        <v>772</v>
      </c>
      <c r="F122" s="624" t="s">
        <v>773</v>
      </c>
      <c r="G122" s="596" t="s">
        <v>998</v>
      </c>
      <c r="H122" s="596" t="s">
        <v>1000</v>
      </c>
      <c r="I122" s="610">
        <v>16031</v>
      </c>
      <c r="J122" s="610">
        <v>2</v>
      </c>
      <c r="K122" s="611">
        <v>32062</v>
      </c>
    </row>
    <row r="123" spans="1:11" ht="14.45" customHeight="1" x14ac:dyDescent="0.2">
      <c r="A123" s="592" t="s">
        <v>383</v>
      </c>
      <c r="B123" s="593" t="s">
        <v>384</v>
      </c>
      <c r="C123" s="596" t="s">
        <v>390</v>
      </c>
      <c r="D123" s="624" t="s">
        <v>391</v>
      </c>
      <c r="E123" s="596" t="s">
        <v>772</v>
      </c>
      <c r="F123" s="624" t="s">
        <v>773</v>
      </c>
      <c r="G123" s="596" t="s">
        <v>1001</v>
      </c>
      <c r="H123" s="596" t="s">
        <v>1002</v>
      </c>
      <c r="I123" s="610">
        <v>20849.5</v>
      </c>
      <c r="J123" s="610">
        <v>2</v>
      </c>
      <c r="K123" s="611">
        <v>41699</v>
      </c>
    </row>
    <row r="124" spans="1:11" ht="14.45" customHeight="1" x14ac:dyDescent="0.2">
      <c r="A124" s="592" t="s">
        <v>383</v>
      </c>
      <c r="B124" s="593" t="s">
        <v>384</v>
      </c>
      <c r="C124" s="596" t="s">
        <v>390</v>
      </c>
      <c r="D124" s="624" t="s">
        <v>391</v>
      </c>
      <c r="E124" s="596" t="s">
        <v>772</v>
      </c>
      <c r="F124" s="624" t="s">
        <v>773</v>
      </c>
      <c r="G124" s="596" t="s">
        <v>1003</v>
      </c>
      <c r="H124" s="596" t="s">
        <v>1004</v>
      </c>
      <c r="I124" s="610">
        <v>102952.140625</v>
      </c>
      <c r="J124" s="610">
        <v>1</v>
      </c>
      <c r="K124" s="611">
        <v>102952.140625</v>
      </c>
    </row>
    <row r="125" spans="1:11" ht="14.45" customHeight="1" x14ac:dyDescent="0.2">
      <c r="A125" s="592" t="s">
        <v>383</v>
      </c>
      <c r="B125" s="593" t="s">
        <v>384</v>
      </c>
      <c r="C125" s="596" t="s">
        <v>390</v>
      </c>
      <c r="D125" s="624" t="s">
        <v>391</v>
      </c>
      <c r="E125" s="596" t="s">
        <v>772</v>
      </c>
      <c r="F125" s="624" t="s">
        <v>773</v>
      </c>
      <c r="G125" s="596" t="s">
        <v>1005</v>
      </c>
      <c r="H125" s="596" t="s">
        <v>1006</v>
      </c>
      <c r="I125" s="610">
        <v>2288.9599609375</v>
      </c>
      <c r="J125" s="610">
        <v>24</v>
      </c>
      <c r="K125" s="611">
        <v>54935.0390625</v>
      </c>
    </row>
    <row r="126" spans="1:11" ht="14.45" customHeight="1" x14ac:dyDescent="0.2">
      <c r="A126" s="592" t="s">
        <v>383</v>
      </c>
      <c r="B126" s="593" t="s">
        <v>384</v>
      </c>
      <c r="C126" s="596" t="s">
        <v>390</v>
      </c>
      <c r="D126" s="624" t="s">
        <v>391</v>
      </c>
      <c r="E126" s="596" t="s">
        <v>772</v>
      </c>
      <c r="F126" s="624" t="s">
        <v>773</v>
      </c>
      <c r="G126" s="596" t="s">
        <v>1007</v>
      </c>
      <c r="H126" s="596" t="s">
        <v>1008</v>
      </c>
      <c r="I126" s="610">
        <v>2288.9599609375</v>
      </c>
      <c r="J126" s="610">
        <v>20</v>
      </c>
      <c r="K126" s="611">
        <v>45779.19921875</v>
      </c>
    </row>
    <row r="127" spans="1:11" ht="14.45" customHeight="1" x14ac:dyDescent="0.2">
      <c r="A127" s="592" t="s">
        <v>383</v>
      </c>
      <c r="B127" s="593" t="s">
        <v>384</v>
      </c>
      <c r="C127" s="596" t="s">
        <v>390</v>
      </c>
      <c r="D127" s="624" t="s">
        <v>391</v>
      </c>
      <c r="E127" s="596" t="s">
        <v>772</v>
      </c>
      <c r="F127" s="624" t="s">
        <v>773</v>
      </c>
      <c r="G127" s="596" t="s">
        <v>1009</v>
      </c>
      <c r="H127" s="596" t="s">
        <v>1010</v>
      </c>
      <c r="I127" s="610">
        <v>840.19000244140625</v>
      </c>
      <c r="J127" s="610">
        <v>20</v>
      </c>
      <c r="K127" s="611">
        <v>16803.800415039063</v>
      </c>
    </row>
    <row r="128" spans="1:11" ht="14.45" customHeight="1" x14ac:dyDescent="0.2">
      <c r="A128" s="592" t="s">
        <v>383</v>
      </c>
      <c r="B128" s="593" t="s">
        <v>384</v>
      </c>
      <c r="C128" s="596" t="s">
        <v>390</v>
      </c>
      <c r="D128" s="624" t="s">
        <v>391</v>
      </c>
      <c r="E128" s="596" t="s">
        <v>772</v>
      </c>
      <c r="F128" s="624" t="s">
        <v>773</v>
      </c>
      <c r="G128" s="596" t="s">
        <v>1011</v>
      </c>
      <c r="H128" s="596" t="s">
        <v>1012</v>
      </c>
      <c r="I128" s="610">
        <v>884.40997314453125</v>
      </c>
      <c r="J128" s="610">
        <v>20</v>
      </c>
      <c r="K128" s="611">
        <v>17688.139770507813</v>
      </c>
    </row>
    <row r="129" spans="1:11" ht="14.45" customHeight="1" x14ac:dyDescent="0.2">
      <c r="A129" s="592" t="s">
        <v>383</v>
      </c>
      <c r="B129" s="593" t="s">
        <v>384</v>
      </c>
      <c r="C129" s="596" t="s">
        <v>390</v>
      </c>
      <c r="D129" s="624" t="s">
        <v>391</v>
      </c>
      <c r="E129" s="596" t="s">
        <v>772</v>
      </c>
      <c r="F129" s="624" t="s">
        <v>773</v>
      </c>
      <c r="G129" s="596" t="s">
        <v>1013</v>
      </c>
      <c r="H129" s="596" t="s">
        <v>1014</v>
      </c>
      <c r="I129" s="610">
        <v>1144.25</v>
      </c>
      <c r="J129" s="610">
        <v>5</v>
      </c>
      <c r="K129" s="611">
        <v>5721.25</v>
      </c>
    </row>
    <row r="130" spans="1:11" ht="14.45" customHeight="1" x14ac:dyDescent="0.2">
      <c r="A130" s="592" t="s">
        <v>383</v>
      </c>
      <c r="B130" s="593" t="s">
        <v>384</v>
      </c>
      <c r="C130" s="596" t="s">
        <v>390</v>
      </c>
      <c r="D130" s="624" t="s">
        <v>391</v>
      </c>
      <c r="E130" s="596" t="s">
        <v>772</v>
      </c>
      <c r="F130" s="624" t="s">
        <v>773</v>
      </c>
      <c r="G130" s="596" t="s">
        <v>1015</v>
      </c>
      <c r="H130" s="596" t="s">
        <v>1016</v>
      </c>
      <c r="I130" s="610">
        <v>1065.3287048339844</v>
      </c>
      <c r="J130" s="610">
        <v>20</v>
      </c>
      <c r="K130" s="611">
        <v>21306.52978515625</v>
      </c>
    </row>
    <row r="131" spans="1:11" ht="14.45" customHeight="1" x14ac:dyDescent="0.2">
      <c r="A131" s="592" t="s">
        <v>383</v>
      </c>
      <c r="B131" s="593" t="s">
        <v>384</v>
      </c>
      <c r="C131" s="596" t="s">
        <v>390</v>
      </c>
      <c r="D131" s="624" t="s">
        <v>391</v>
      </c>
      <c r="E131" s="596" t="s">
        <v>772</v>
      </c>
      <c r="F131" s="624" t="s">
        <v>773</v>
      </c>
      <c r="G131" s="596" t="s">
        <v>1017</v>
      </c>
      <c r="H131" s="596" t="s">
        <v>1018</v>
      </c>
      <c r="I131" s="610">
        <v>827.07000732421875</v>
      </c>
      <c r="J131" s="610">
        <v>20</v>
      </c>
      <c r="K131" s="611">
        <v>16541.399780273438</v>
      </c>
    </row>
    <row r="132" spans="1:11" ht="14.45" customHeight="1" x14ac:dyDescent="0.2">
      <c r="A132" s="592" t="s">
        <v>383</v>
      </c>
      <c r="B132" s="593" t="s">
        <v>384</v>
      </c>
      <c r="C132" s="596" t="s">
        <v>390</v>
      </c>
      <c r="D132" s="624" t="s">
        <v>391</v>
      </c>
      <c r="E132" s="596" t="s">
        <v>772</v>
      </c>
      <c r="F132" s="624" t="s">
        <v>773</v>
      </c>
      <c r="G132" s="596" t="s">
        <v>1019</v>
      </c>
      <c r="H132" s="596" t="s">
        <v>1020</v>
      </c>
      <c r="I132" s="610">
        <v>807.29998779296875</v>
      </c>
      <c r="J132" s="610">
        <v>2</v>
      </c>
      <c r="K132" s="611">
        <v>1614.5999755859375</v>
      </c>
    </row>
    <row r="133" spans="1:11" ht="14.45" customHeight="1" x14ac:dyDescent="0.2">
      <c r="A133" s="592" t="s">
        <v>383</v>
      </c>
      <c r="B133" s="593" t="s">
        <v>384</v>
      </c>
      <c r="C133" s="596" t="s">
        <v>390</v>
      </c>
      <c r="D133" s="624" t="s">
        <v>391</v>
      </c>
      <c r="E133" s="596" t="s">
        <v>772</v>
      </c>
      <c r="F133" s="624" t="s">
        <v>773</v>
      </c>
      <c r="G133" s="596" t="s">
        <v>1021</v>
      </c>
      <c r="H133" s="596" t="s">
        <v>1022</v>
      </c>
      <c r="I133" s="610">
        <v>6348</v>
      </c>
      <c r="J133" s="610">
        <v>2</v>
      </c>
      <c r="K133" s="611">
        <v>12696</v>
      </c>
    </row>
    <row r="134" spans="1:11" ht="14.45" customHeight="1" x14ac:dyDescent="0.2">
      <c r="A134" s="592" t="s">
        <v>383</v>
      </c>
      <c r="B134" s="593" t="s">
        <v>384</v>
      </c>
      <c r="C134" s="596" t="s">
        <v>390</v>
      </c>
      <c r="D134" s="624" t="s">
        <v>391</v>
      </c>
      <c r="E134" s="596" t="s">
        <v>772</v>
      </c>
      <c r="F134" s="624" t="s">
        <v>773</v>
      </c>
      <c r="G134" s="596" t="s">
        <v>1023</v>
      </c>
      <c r="H134" s="596" t="s">
        <v>1024</v>
      </c>
      <c r="I134" s="610">
        <v>12420</v>
      </c>
      <c r="J134" s="610">
        <v>2</v>
      </c>
      <c r="K134" s="611">
        <v>24840</v>
      </c>
    </row>
    <row r="135" spans="1:11" ht="14.45" customHeight="1" x14ac:dyDescent="0.2">
      <c r="A135" s="592" t="s">
        <v>383</v>
      </c>
      <c r="B135" s="593" t="s">
        <v>384</v>
      </c>
      <c r="C135" s="596" t="s">
        <v>390</v>
      </c>
      <c r="D135" s="624" t="s">
        <v>391</v>
      </c>
      <c r="E135" s="596" t="s">
        <v>772</v>
      </c>
      <c r="F135" s="624" t="s">
        <v>773</v>
      </c>
      <c r="G135" s="596" t="s">
        <v>1025</v>
      </c>
      <c r="H135" s="596" t="s">
        <v>1026</v>
      </c>
      <c r="I135" s="610">
        <v>2921</v>
      </c>
      <c r="J135" s="610">
        <v>1</v>
      </c>
      <c r="K135" s="611">
        <v>2921</v>
      </c>
    </row>
    <row r="136" spans="1:11" ht="14.45" customHeight="1" x14ac:dyDescent="0.2">
      <c r="A136" s="592" t="s">
        <v>383</v>
      </c>
      <c r="B136" s="593" t="s">
        <v>384</v>
      </c>
      <c r="C136" s="596" t="s">
        <v>390</v>
      </c>
      <c r="D136" s="624" t="s">
        <v>391</v>
      </c>
      <c r="E136" s="596" t="s">
        <v>772</v>
      </c>
      <c r="F136" s="624" t="s">
        <v>773</v>
      </c>
      <c r="G136" s="596" t="s">
        <v>1027</v>
      </c>
      <c r="H136" s="596" t="s">
        <v>1028</v>
      </c>
      <c r="I136" s="610">
        <v>2587.5</v>
      </c>
      <c r="J136" s="610">
        <v>1</v>
      </c>
      <c r="K136" s="611">
        <v>2587.5</v>
      </c>
    </row>
    <row r="137" spans="1:11" ht="14.45" customHeight="1" x14ac:dyDescent="0.2">
      <c r="A137" s="592" t="s">
        <v>383</v>
      </c>
      <c r="B137" s="593" t="s">
        <v>384</v>
      </c>
      <c r="C137" s="596" t="s">
        <v>390</v>
      </c>
      <c r="D137" s="624" t="s">
        <v>391</v>
      </c>
      <c r="E137" s="596" t="s">
        <v>772</v>
      </c>
      <c r="F137" s="624" t="s">
        <v>773</v>
      </c>
      <c r="G137" s="596" t="s">
        <v>1029</v>
      </c>
      <c r="H137" s="596" t="s">
        <v>1030</v>
      </c>
      <c r="I137" s="610">
        <v>322</v>
      </c>
      <c r="J137" s="610">
        <v>5</v>
      </c>
      <c r="K137" s="611">
        <v>1610</v>
      </c>
    </row>
    <row r="138" spans="1:11" ht="14.45" customHeight="1" x14ac:dyDescent="0.2">
      <c r="A138" s="592" t="s">
        <v>383</v>
      </c>
      <c r="B138" s="593" t="s">
        <v>384</v>
      </c>
      <c r="C138" s="596" t="s">
        <v>390</v>
      </c>
      <c r="D138" s="624" t="s">
        <v>391</v>
      </c>
      <c r="E138" s="596" t="s">
        <v>772</v>
      </c>
      <c r="F138" s="624" t="s">
        <v>773</v>
      </c>
      <c r="G138" s="596" t="s">
        <v>1031</v>
      </c>
      <c r="H138" s="596" t="s">
        <v>1032</v>
      </c>
      <c r="I138" s="610">
        <v>2359.5</v>
      </c>
      <c r="J138" s="610">
        <v>6</v>
      </c>
      <c r="K138" s="611">
        <v>14157</v>
      </c>
    </row>
    <row r="139" spans="1:11" ht="14.45" customHeight="1" x14ac:dyDescent="0.2">
      <c r="A139" s="592" t="s">
        <v>383</v>
      </c>
      <c r="B139" s="593" t="s">
        <v>384</v>
      </c>
      <c r="C139" s="596" t="s">
        <v>390</v>
      </c>
      <c r="D139" s="624" t="s">
        <v>391</v>
      </c>
      <c r="E139" s="596" t="s">
        <v>772</v>
      </c>
      <c r="F139" s="624" t="s">
        <v>773</v>
      </c>
      <c r="G139" s="596" t="s">
        <v>1033</v>
      </c>
      <c r="H139" s="596" t="s">
        <v>1034</v>
      </c>
      <c r="I139" s="610">
        <v>126.99023355554262</v>
      </c>
      <c r="J139" s="610">
        <v>12</v>
      </c>
      <c r="K139" s="611">
        <v>1523.8828026665115</v>
      </c>
    </row>
    <row r="140" spans="1:11" ht="14.45" customHeight="1" x14ac:dyDescent="0.2">
      <c r="A140" s="592" t="s">
        <v>383</v>
      </c>
      <c r="B140" s="593" t="s">
        <v>384</v>
      </c>
      <c r="C140" s="596" t="s">
        <v>390</v>
      </c>
      <c r="D140" s="624" t="s">
        <v>391</v>
      </c>
      <c r="E140" s="596" t="s">
        <v>772</v>
      </c>
      <c r="F140" s="624" t="s">
        <v>773</v>
      </c>
      <c r="G140" s="596" t="s">
        <v>1035</v>
      </c>
      <c r="H140" s="596" t="s">
        <v>1036</v>
      </c>
      <c r="I140" s="610">
        <v>563.8599853515625</v>
      </c>
      <c r="J140" s="610">
        <v>1</v>
      </c>
      <c r="K140" s="611">
        <v>563.8599853515625</v>
      </c>
    </row>
    <row r="141" spans="1:11" ht="14.45" customHeight="1" x14ac:dyDescent="0.2">
      <c r="A141" s="592" t="s">
        <v>383</v>
      </c>
      <c r="B141" s="593" t="s">
        <v>384</v>
      </c>
      <c r="C141" s="596" t="s">
        <v>390</v>
      </c>
      <c r="D141" s="624" t="s">
        <v>391</v>
      </c>
      <c r="E141" s="596" t="s">
        <v>772</v>
      </c>
      <c r="F141" s="624" t="s">
        <v>773</v>
      </c>
      <c r="G141" s="596" t="s">
        <v>1037</v>
      </c>
      <c r="H141" s="596" t="s">
        <v>1038</v>
      </c>
      <c r="I141" s="610">
        <v>675.23109944661462</v>
      </c>
      <c r="J141" s="610">
        <v>6</v>
      </c>
      <c r="K141" s="611">
        <v>4051.5399780273438</v>
      </c>
    </row>
    <row r="142" spans="1:11" ht="14.45" customHeight="1" x14ac:dyDescent="0.2">
      <c r="A142" s="592" t="s">
        <v>383</v>
      </c>
      <c r="B142" s="593" t="s">
        <v>384</v>
      </c>
      <c r="C142" s="596" t="s">
        <v>390</v>
      </c>
      <c r="D142" s="624" t="s">
        <v>391</v>
      </c>
      <c r="E142" s="596" t="s">
        <v>772</v>
      </c>
      <c r="F142" s="624" t="s">
        <v>773</v>
      </c>
      <c r="G142" s="596" t="s">
        <v>1039</v>
      </c>
      <c r="H142" s="596" t="s">
        <v>1040</v>
      </c>
      <c r="I142" s="610">
        <v>1437.5</v>
      </c>
      <c r="J142" s="610">
        <v>1</v>
      </c>
      <c r="K142" s="611">
        <v>1437.5</v>
      </c>
    </row>
    <row r="143" spans="1:11" ht="14.45" customHeight="1" x14ac:dyDescent="0.2">
      <c r="A143" s="592" t="s">
        <v>383</v>
      </c>
      <c r="B143" s="593" t="s">
        <v>384</v>
      </c>
      <c r="C143" s="596" t="s">
        <v>390</v>
      </c>
      <c r="D143" s="624" t="s">
        <v>391</v>
      </c>
      <c r="E143" s="596" t="s">
        <v>772</v>
      </c>
      <c r="F143" s="624" t="s">
        <v>773</v>
      </c>
      <c r="G143" s="596" t="s">
        <v>1041</v>
      </c>
      <c r="H143" s="596" t="s">
        <v>1042</v>
      </c>
      <c r="I143" s="610">
        <v>2553.009099786932</v>
      </c>
      <c r="J143" s="610">
        <v>11</v>
      </c>
      <c r="K143" s="611">
        <v>28083.10009765625</v>
      </c>
    </row>
    <row r="144" spans="1:11" ht="14.45" customHeight="1" x14ac:dyDescent="0.2">
      <c r="A144" s="592" t="s">
        <v>383</v>
      </c>
      <c r="B144" s="593" t="s">
        <v>384</v>
      </c>
      <c r="C144" s="596" t="s">
        <v>390</v>
      </c>
      <c r="D144" s="624" t="s">
        <v>391</v>
      </c>
      <c r="E144" s="596" t="s">
        <v>772</v>
      </c>
      <c r="F144" s="624" t="s">
        <v>773</v>
      </c>
      <c r="G144" s="596" t="s">
        <v>1043</v>
      </c>
      <c r="H144" s="596" t="s">
        <v>1044</v>
      </c>
      <c r="I144" s="610">
        <v>2123.4725341796875</v>
      </c>
      <c r="J144" s="610">
        <v>3</v>
      </c>
      <c r="K144" s="611">
        <v>6370.340087890625</v>
      </c>
    </row>
    <row r="145" spans="1:11" ht="14.45" customHeight="1" x14ac:dyDescent="0.2">
      <c r="A145" s="592" t="s">
        <v>383</v>
      </c>
      <c r="B145" s="593" t="s">
        <v>384</v>
      </c>
      <c r="C145" s="596" t="s">
        <v>390</v>
      </c>
      <c r="D145" s="624" t="s">
        <v>391</v>
      </c>
      <c r="E145" s="596" t="s">
        <v>772</v>
      </c>
      <c r="F145" s="624" t="s">
        <v>773</v>
      </c>
      <c r="G145" s="596" t="s">
        <v>1045</v>
      </c>
      <c r="H145" s="596" t="s">
        <v>1046</v>
      </c>
      <c r="I145" s="610">
        <v>1352.4000244140625</v>
      </c>
      <c r="J145" s="610">
        <v>44</v>
      </c>
      <c r="K145" s="611">
        <v>59505.60009765625</v>
      </c>
    </row>
    <row r="146" spans="1:11" ht="14.45" customHeight="1" x14ac:dyDescent="0.2">
      <c r="A146" s="592" t="s">
        <v>383</v>
      </c>
      <c r="B146" s="593" t="s">
        <v>384</v>
      </c>
      <c r="C146" s="596" t="s">
        <v>390</v>
      </c>
      <c r="D146" s="624" t="s">
        <v>391</v>
      </c>
      <c r="E146" s="596" t="s">
        <v>772</v>
      </c>
      <c r="F146" s="624" t="s">
        <v>773</v>
      </c>
      <c r="G146" s="596" t="s">
        <v>1047</v>
      </c>
      <c r="H146" s="596" t="s">
        <v>1048</v>
      </c>
      <c r="I146" s="610">
        <v>1454.52001953125</v>
      </c>
      <c r="J146" s="610">
        <v>90</v>
      </c>
      <c r="K146" s="611">
        <v>130906.80224609375</v>
      </c>
    </row>
    <row r="147" spans="1:11" ht="14.45" customHeight="1" x14ac:dyDescent="0.2">
      <c r="A147" s="592" t="s">
        <v>383</v>
      </c>
      <c r="B147" s="593" t="s">
        <v>384</v>
      </c>
      <c r="C147" s="596" t="s">
        <v>390</v>
      </c>
      <c r="D147" s="624" t="s">
        <v>391</v>
      </c>
      <c r="E147" s="596" t="s">
        <v>772</v>
      </c>
      <c r="F147" s="624" t="s">
        <v>773</v>
      </c>
      <c r="G147" s="596" t="s">
        <v>1049</v>
      </c>
      <c r="H147" s="596" t="s">
        <v>1050</v>
      </c>
      <c r="I147" s="610">
        <v>6877.919921875</v>
      </c>
      <c r="J147" s="610">
        <v>5</v>
      </c>
      <c r="K147" s="611">
        <v>34389.599609375</v>
      </c>
    </row>
    <row r="148" spans="1:11" ht="14.45" customHeight="1" x14ac:dyDescent="0.2">
      <c r="A148" s="592" t="s">
        <v>383</v>
      </c>
      <c r="B148" s="593" t="s">
        <v>384</v>
      </c>
      <c r="C148" s="596" t="s">
        <v>390</v>
      </c>
      <c r="D148" s="624" t="s">
        <v>391</v>
      </c>
      <c r="E148" s="596" t="s">
        <v>772</v>
      </c>
      <c r="F148" s="624" t="s">
        <v>773</v>
      </c>
      <c r="G148" s="596" t="s">
        <v>1051</v>
      </c>
      <c r="H148" s="596" t="s">
        <v>1052</v>
      </c>
      <c r="I148" s="610">
        <v>297.66250610351563</v>
      </c>
      <c r="J148" s="610">
        <v>7</v>
      </c>
      <c r="K148" s="611">
        <v>2083.6300659179688</v>
      </c>
    </row>
    <row r="149" spans="1:11" ht="14.45" customHeight="1" x14ac:dyDescent="0.2">
      <c r="A149" s="592" t="s">
        <v>383</v>
      </c>
      <c r="B149" s="593" t="s">
        <v>384</v>
      </c>
      <c r="C149" s="596" t="s">
        <v>390</v>
      </c>
      <c r="D149" s="624" t="s">
        <v>391</v>
      </c>
      <c r="E149" s="596" t="s">
        <v>772</v>
      </c>
      <c r="F149" s="624" t="s">
        <v>773</v>
      </c>
      <c r="G149" s="596" t="s">
        <v>1051</v>
      </c>
      <c r="H149" s="596" t="s">
        <v>1053</v>
      </c>
      <c r="I149" s="610">
        <v>297.61125183105469</v>
      </c>
      <c r="J149" s="610">
        <v>6</v>
      </c>
      <c r="K149" s="611">
        <v>1785.8900146484375</v>
      </c>
    </row>
    <row r="150" spans="1:11" ht="14.45" customHeight="1" x14ac:dyDescent="0.2">
      <c r="A150" s="592" t="s">
        <v>383</v>
      </c>
      <c r="B150" s="593" t="s">
        <v>384</v>
      </c>
      <c r="C150" s="596" t="s">
        <v>390</v>
      </c>
      <c r="D150" s="624" t="s">
        <v>391</v>
      </c>
      <c r="E150" s="596" t="s">
        <v>772</v>
      </c>
      <c r="F150" s="624" t="s">
        <v>773</v>
      </c>
      <c r="G150" s="596" t="s">
        <v>1054</v>
      </c>
      <c r="H150" s="596" t="s">
        <v>1055</v>
      </c>
      <c r="I150" s="610">
        <v>1909</v>
      </c>
      <c r="J150" s="610">
        <v>2</v>
      </c>
      <c r="K150" s="611">
        <v>3818</v>
      </c>
    </row>
    <row r="151" spans="1:11" ht="14.45" customHeight="1" x14ac:dyDescent="0.2">
      <c r="A151" s="592" t="s">
        <v>383</v>
      </c>
      <c r="B151" s="593" t="s">
        <v>384</v>
      </c>
      <c r="C151" s="596" t="s">
        <v>390</v>
      </c>
      <c r="D151" s="624" t="s">
        <v>391</v>
      </c>
      <c r="E151" s="596" t="s">
        <v>772</v>
      </c>
      <c r="F151" s="624" t="s">
        <v>773</v>
      </c>
      <c r="G151" s="596" t="s">
        <v>1056</v>
      </c>
      <c r="H151" s="596" t="s">
        <v>1057</v>
      </c>
      <c r="I151" s="610">
        <v>5520</v>
      </c>
      <c r="J151" s="610">
        <v>3</v>
      </c>
      <c r="K151" s="611">
        <v>16560</v>
      </c>
    </row>
    <row r="152" spans="1:11" ht="14.45" customHeight="1" x14ac:dyDescent="0.2">
      <c r="A152" s="592" t="s">
        <v>383</v>
      </c>
      <c r="B152" s="593" t="s">
        <v>384</v>
      </c>
      <c r="C152" s="596" t="s">
        <v>390</v>
      </c>
      <c r="D152" s="624" t="s">
        <v>391</v>
      </c>
      <c r="E152" s="596" t="s">
        <v>772</v>
      </c>
      <c r="F152" s="624" t="s">
        <v>773</v>
      </c>
      <c r="G152" s="596" t="s">
        <v>1058</v>
      </c>
      <c r="H152" s="596" t="s">
        <v>1059</v>
      </c>
      <c r="I152" s="610">
        <v>1437.5</v>
      </c>
      <c r="J152" s="610">
        <v>1</v>
      </c>
      <c r="K152" s="611">
        <v>1437.5</v>
      </c>
    </row>
    <row r="153" spans="1:11" ht="14.45" customHeight="1" x14ac:dyDescent="0.2">
      <c r="A153" s="592" t="s">
        <v>383</v>
      </c>
      <c r="B153" s="593" t="s">
        <v>384</v>
      </c>
      <c r="C153" s="596" t="s">
        <v>390</v>
      </c>
      <c r="D153" s="624" t="s">
        <v>391</v>
      </c>
      <c r="E153" s="596" t="s">
        <v>772</v>
      </c>
      <c r="F153" s="624" t="s">
        <v>773</v>
      </c>
      <c r="G153" s="596" t="s">
        <v>1060</v>
      </c>
      <c r="H153" s="596" t="s">
        <v>1061</v>
      </c>
      <c r="I153" s="610">
        <v>1437.5</v>
      </c>
      <c r="J153" s="610">
        <v>20</v>
      </c>
      <c r="K153" s="611">
        <v>28750</v>
      </c>
    </row>
    <row r="154" spans="1:11" ht="14.45" customHeight="1" x14ac:dyDescent="0.2">
      <c r="A154" s="592" t="s">
        <v>383</v>
      </c>
      <c r="B154" s="593" t="s">
        <v>384</v>
      </c>
      <c r="C154" s="596" t="s">
        <v>390</v>
      </c>
      <c r="D154" s="624" t="s">
        <v>391</v>
      </c>
      <c r="E154" s="596" t="s">
        <v>772</v>
      </c>
      <c r="F154" s="624" t="s">
        <v>773</v>
      </c>
      <c r="G154" s="596" t="s">
        <v>1062</v>
      </c>
      <c r="H154" s="596" t="s">
        <v>1063</v>
      </c>
      <c r="I154" s="610">
        <v>378.72000122070313</v>
      </c>
      <c r="J154" s="610">
        <v>1</v>
      </c>
      <c r="K154" s="611">
        <v>378.72000122070313</v>
      </c>
    </row>
    <row r="155" spans="1:11" ht="14.45" customHeight="1" x14ac:dyDescent="0.2">
      <c r="A155" s="592" t="s">
        <v>383</v>
      </c>
      <c r="B155" s="593" t="s">
        <v>384</v>
      </c>
      <c r="C155" s="596" t="s">
        <v>390</v>
      </c>
      <c r="D155" s="624" t="s">
        <v>391</v>
      </c>
      <c r="E155" s="596" t="s">
        <v>772</v>
      </c>
      <c r="F155" s="624" t="s">
        <v>773</v>
      </c>
      <c r="G155" s="596" t="s">
        <v>1064</v>
      </c>
      <c r="H155" s="596" t="s">
        <v>1065</v>
      </c>
      <c r="I155" s="610">
        <v>1254.530029296875</v>
      </c>
      <c r="J155" s="610">
        <v>60</v>
      </c>
      <c r="K155" s="611">
        <v>75271.6796875</v>
      </c>
    </row>
    <row r="156" spans="1:11" ht="14.45" customHeight="1" x14ac:dyDescent="0.2">
      <c r="A156" s="592" t="s">
        <v>383</v>
      </c>
      <c r="B156" s="593" t="s">
        <v>384</v>
      </c>
      <c r="C156" s="596" t="s">
        <v>390</v>
      </c>
      <c r="D156" s="624" t="s">
        <v>391</v>
      </c>
      <c r="E156" s="596" t="s">
        <v>772</v>
      </c>
      <c r="F156" s="624" t="s">
        <v>773</v>
      </c>
      <c r="G156" s="596" t="s">
        <v>1066</v>
      </c>
      <c r="H156" s="596" t="s">
        <v>1067</v>
      </c>
      <c r="I156" s="610">
        <v>1254.530029296875</v>
      </c>
      <c r="J156" s="610">
        <v>8</v>
      </c>
      <c r="K156" s="611">
        <v>10036.22998046875</v>
      </c>
    </row>
    <row r="157" spans="1:11" ht="14.45" customHeight="1" x14ac:dyDescent="0.2">
      <c r="A157" s="592" t="s">
        <v>383</v>
      </c>
      <c r="B157" s="593" t="s">
        <v>384</v>
      </c>
      <c r="C157" s="596" t="s">
        <v>390</v>
      </c>
      <c r="D157" s="624" t="s">
        <v>391</v>
      </c>
      <c r="E157" s="596" t="s">
        <v>772</v>
      </c>
      <c r="F157" s="624" t="s">
        <v>773</v>
      </c>
      <c r="G157" s="596" t="s">
        <v>1064</v>
      </c>
      <c r="H157" s="596" t="s">
        <v>1068</v>
      </c>
      <c r="I157" s="610">
        <v>1254.530029296875</v>
      </c>
      <c r="J157" s="610">
        <v>115</v>
      </c>
      <c r="K157" s="611">
        <v>144270.7177734375</v>
      </c>
    </row>
    <row r="158" spans="1:11" ht="14.45" customHeight="1" x14ac:dyDescent="0.2">
      <c r="A158" s="592" t="s">
        <v>383</v>
      </c>
      <c r="B158" s="593" t="s">
        <v>384</v>
      </c>
      <c r="C158" s="596" t="s">
        <v>390</v>
      </c>
      <c r="D158" s="624" t="s">
        <v>391</v>
      </c>
      <c r="E158" s="596" t="s">
        <v>772</v>
      </c>
      <c r="F158" s="624" t="s">
        <v>773</v>
      </c>
      <c r="G158" s="596" t="s">
        <v>1066</v>
      </c>
      <c r="H158" s="596" t="s">
        <v>1069</v>
      </c>
      <c r="I158" s="610">
        <v>1254.530029296875</v>
      </c>
      <c r="J158" s="610">
        <v>2</v>
      </c>
      <c r="K158" s="611">
        <v>2509.06005859375</v>
      </c>
    </row>
    <row r="159" spans="1:11" ht="14.45" customHeight="1" x14ac:dyDescent="0.2">
      <c r="A159" s="592" t="s">
        <v>383</v>
      </c>
      <c r="B159" s="593" t="s">
        <v>384</v>
      </c>
      <c r="C159" s="596" t="s">
        <v>390</v>
      </c>
      <c r="D159" s="624" t="s">
        <v>391</v>
      </c>
      <c r="E159" s="596" t="s">
        <v>772</v>
      </c>
      <c r="F159" s="624" t="s">
        <v>773</v>
      </c>
      <c r="G159" s="596" t="s">
        <v>1070</v>
      </c>
      <c r="H159" s="596" t="s">
        <v>1071</v>
      </c>
      <c r="I159" s="610">
        <v>84.699996948242188</v>
      </c>
      <c r="J159" s="610">
        <v>10</v>
      </c>
      <c r="K159" s="611">
        <v>847</v>
      </c>
    </row>
    <row r="160" spans="1:11" ht="14.45" customHeight="1" x14ac:dyDescent="0.2">
      <c r="A160" s="592" t="s">
        <v>383</v>
      </c>
      <c r="B160" s="593" t="s">
        <v>384</v>
      </c>
      <c r="C160" s="596" t="s">
        <v>390</v>
      </c>
      <c r="D160" s="624" t="s">
        <v>391</v>
      </c>
      <c r="E160" s="596" t="s">
        <v>772</v>
      </c>
      <c r="F160" s="624" t="s">
        <v>773</v>
      </c>
      <c r="G160" s="596" t="s">
        <v>1072</v>
      </c>
      <c r="H160" s="596" t="s">
        <v>1073</v>
      </c>
      <c r="I160" s="610">
        <v>108.90000152587891</v>
      </c>
      <c r="J160" s="610">
        <v>10</v>
      </c>
      <c r="K160" s="611">
        <v>1089</v>
      </c>
    </row>
    <row r="161" spans="1:11" ht="14.45" customHeight="1" x14ac:dyDescent="0.2">
      <c r="A161" s="592" t="s">
        <v>383</v>
      </c>
      <c r="B161" s="593" t="s">
        <v>384</v>
      </c>
      <c r="C161" s="596" t="s">
        <v>390</v>
      </c>
      <c r="D161" s="624" t="s">
        <v>391</v>
      </c>
      <c r="E161" s="596" t="s">
        <v>772</v>
      </c>
      <c r="F161" s="624" t="s">
        <v>773</v>
      </c>
      <c r="G161" s="596" t="s">
        <v>1074</v>
      </c>
      <c r="H161" s="596" t="s">
        <v>1075</v>
      </c>
      <c r="I161" s="610">
        <v>1400.3800048828125</v>
      </c>
      <c r="J161" s="610">
        <v>10</v>
      </c>
      <c r="K161" s="611">
        <v>14003.800048828125</v>
      </c>
    </row>
    <row r="162" spans="1:11" ht="14.45" customHeight="1" x14ac:dyDescent="0.2">
      <c r="A162" s="592" t="s">
        <v>383</v>
      </c>
      <c r="B162" s="593" t="s">
        <v>384</v>
      </c>
      <c r="C162" s="596" t="s">
        <v>390</v>
      </c>
      <c r="D162" s="624" t="s">
        <v>391</v>
      </c>
      <c r="E162" s="596" t="s">
        <v>772</v>
      </c>
      <c r="F162" s="624" t="s">
        <v>773</v>
      </c>
      <c r="G162" s="596" t="s">
        <v>1076</v>
      </c>
      <c r="H162" s="596" t="s">
        <v>1077</v>
      </c>
      <c r="I162" s="610">
        <v>1582.3499755859375</v>
      </c>
      <c r="J162" s="610">
        <v>10</v>
      </c>
      <c r="K162" s="611">
        <v>15823.499755859375</v>
      </c>
    </row>
    <row r="163" spans="1:11" ht="14.45" customHeight="1" x14ac:dyDescent="0.2">
      <c r="A163" s="592" t="s">
        <v>383</v>
      </c>
      <c r="B163" s="593" t="s">
        <v>384</v>
      </c>
      <c r="C163" s="596" t="s">
        <v>390</v>
      </c>
      <c r="D163" s="624" t="s">
        <v>391</v>
      </c>
      <c r="E163" s="596" t="s">
        <v>772</v>
      </c>
      <c r="F163" s="624" t="s">
        <v>773</v>
      </c>
      <c r="G163" s="596" t="s">
        <v>1078</v>
      </c>
      <c r="H163" s="596" t="s">
        <v>1079</v>
      </c>
      <c r="I163" s="610">
        <v>1974.5550130208333</v>
      </c>
      <c r="J163" s="610">
        <v>5</v>
      </c>
      <c r="K163" s="611">
        <v>9872.780029296875</v>
      </c>
    </row>
    <row r="164" spans="1:11" ht="14.45" customHeight="1" x14ac:dyDescent="0.2">
      <c r="A164" s="592" t="s">
        <v>383</v>
      </c>
      <c r="B164" s="593" t="s">
        <v>384</v>
      </c>
      <c r="C164" s="596" t="s">
        <v>390</v>
      </c>
      <c r="D164" s="624" t="s">
        <v>391</v>
      </c>
      <c r="E164" s="596" t="s">
        <v>772</v>
      </c>
      <c r="F164" s="624" t="s">
        <v>773</v>
      </c>
      <c r="G164" s="596" t="s">
        <v>1080</v>
      </c>
      <c r="H164" s="596" t="s">
        <v>1081</v>
      </c>
      <c r="I164" s="610">
        <v>2076.9036865234375</v>
      </c>
      <c r="J164" s="610">
        <v>5</v>
      </c>
      <c r="K164" s="611">
        <v>10384.52978515625</v>
      </c>
    </row>
    <row r="165" spans="1:11" ht="14.45" customHeight="1" x14ac:dyDescent="0.2">
      <c r="A165" s="592" t="s">
        <v>383</v>
      </c>
      <c r="B165" s="593" t="s">
        <v>384</v>
      </c>
      <c r="C165" s="596" t="s">
        <v>390</v>
      </c>
      <c r="D165" s="624" t="s">
        <v>391</v>
      </c>
      <c r="E165" s="596" t="s">
        <v>772</v>
      </c>
      <c r="F165" s="624" t="s">
        <v>773</v>
      </c>
      <c r="G165" s="596" t="s">
        <v>1082</v>
      </c>
      <c r="H165" s="596" t="s">
        <v>1083</v>
      </c>
      <c r="I165" s="610">
        <v>1974.55302734375</v>
      </c>
      <c r="J165" s="610">
        <v>8</v>
      </c>
      <c r="K165" s="611">
        <v>15796.43017578125</v>
      </c>
    </row>
    <row r="166" spans="1:11" ht="14.45" customHeight="1" x14ac:dyDescent="0.2">
      <c r="A166" s="592" t="s">
        <v>383</v>
      </c>
      <c r="B166" s="593" t="s">
        <v>384</v>
      </c>
      <c r="C166" s="596" t="s">
        <v>390</v>
      </c>
      <c r="D166" s="624" t="s">
        <v>391</v>
      </c>
      <c r="E166" s="596" t="s">
        <v>772</v>
      </c>
      <c r="F166" s="624" t="s">
        <v>773</v>
      </c>
      <c r="G166" s="596" t="s">
        <v>1084</v>
      </c>
      <c r="H166" s="596" t="s">
        <v>1085</v>
      </c>
      <c r="I166" s="610">
        <v>2509.06005859375</v>
      </c>
      <c r="J166" s="610">
        <v>25</v>
      </c>
      <c r="K166" s="611">
        <v>62726.40087890625</v>
      </c>
    </row>
    <row r="167" spans="1:11" ht="14.45" customHeight="1" x14ac:dyDescent="0.2">
      <c r="A167" s="592" t="s">
        <v>383</v>
      </c>
      <c r="B167" s="593" t="s">
        <v>384</v>
      </c>
      <c r="C167" s="596" t="s">
        <v>390</v>
      </c>
      <c r="D167" s="624" t="s">
        <v>391</v>
      </c>
      <c r="E167" s="596" t="s">
        <v>772</v>
      </c>
      <c r="F167" s="624" t="s">
        <v>773</v>
      </c>
      <c r="G167" s="596" t="s">
        <v>1086</v>
      </c>
      <c r="H167" s="596" t="s">
        <v>1087</v>
      </c>
      <c r="I167" s="610">
        <v>414</v>
      </c>
      <c r="J167" s="610">
        <v>10</v>
      </c>
      <c r="K167" s="611">
        <v>4140</v>
      </c>
    </row>
    <row r="168" spans="1:11" ht="14.45" customHeight="1" x14ac:dyDescent="0.2">
      <c r="A168" s="592" t="s">
        <v>383</v>
      </c>
      <c r="B168" s="593" t="s">
        <v>384</v>
      </c>
      <c r="C168" s="596" t="s">
        <v>390</v>
      </c>
      <c r="D168" s="624" t="s">
        <v>391</v>
      </c>
      <c r="E168" s="596" t="s">
        <v>1088</v>
      </c>
      <c r="F168" s="624" t="s">
        <v>1089</v>
      </c>
      <c r="G168" s="596" t="s">
        <v>1090</v>
      </c>
      <c r="H168" s="596" t="s">
        <v>1091</v>
      </c>
      <c r="I168" s="610">
        <v>6.6399998664855957</v>
      </c>
      <c r="J168" s="610">
        <v>1200</v>
      </c>
      <c r="K168" s="611">
        <v>7971.479736328125</v>
      </c>
    </row>
    <row r="169" spans="1:11" ht="14.45" customHeight="1" x14ac:dyDescent="0.2">
      <c r="A169" s="592" t="s">
        <v>383</v>
      </c>
      <c r="B169" s="593" t="s">
        <v>384</v>
      </c>
      <c r="C169" s="596" t="s">
        <v>390</v>
      </c>
      <c r="D169" s="624" t="s">
        <v>391</v>
      </c>
      <c r="E169" s="596" t="s">
        <v>1088</v>
      </c>
      <c r="F169" s="624" t="s">
        <v>1089</v>
      </c>
      <c r="G169" s="596" t="s">
        <v>1092</v>
      </c>
      <c r="H169" s="596" t="s">
        <v>1093</v>
      </c>
      <c r="I169" s="610">
        <v>0.26666667064030963</v>
      </c>
      <c r="J169" s="610">
        <v>10000</v>
      </c>
      <c r="K169" s="611">
        <v>2654.4000244140625</v>
      </c>
    </row>
    <row r="170" spans="1:11" ht="14.45" customHeight="1" x14ac:dyDescent="0.2">
      <c r="A170" s="592" t="s">
        <v>383</v>
      </c>
      <c r="B170" s="593" t="s">
        <v>384</v>
      </c>
      <c r="C170" s="596" t="s">
        <v>390</v>
      </c>
      <c r="D170" s="624" t="s">
        <v>391</v>
      </c>
      <c r="E170" s="596" t="s">
        <v>1088</v>
      </c>
      <c r="F170" s="624" t="s">
        <v>1089</v>
      </c>
      <c r="G170" s="596" t="s">
        <v>1094</v>
      </c>
      <c r="H170" s="596" t="s">
        <v>1095</v>
      </c>
      <c r="I170" s="610">
        <v>0.33000001311302185</v>
      </c>
      <c r="J170" s="610">
        <v>2000</v>
      </c>
      <c r="K170" s="611">
        <v>653.4000244140625</v>
      </c>
    </row>
    <row r="171" spans="1:11" ht="14.45" customHeight="1" x14ac:dyDescent="0.2">
      <c r="A171" s="592" t="s">
        <v>383</v>
      </c>
      <c r="B171" s="593" t="s">
        <v>384</v>
      </c>
      <c r="C171" s="596" t="s">
        <v>390</v>
      </c>
      <c r="D171" s="624" t="s">
        <v>391</v>
      </c>
      <c r="E171" s="596" t="s">
        <v>1088</v>
      </c>
      <c r="F171" s="624" t="s">
        <v>1089</v>
      </c>
      <c r="G171" s="596" t="s">
        <v>1096</v>
      </c>
      <c r="H171" s="596" t="s">
        <v>1097</v>
      </c>
      <c r="I171" s="610">
        <v>0.25499999523162842</v>
      </c>
      <c r="J171" s="610">
        <v>1500</v>
      </c>
      <c r="K171" s="611">
        <v>389.34999084472656</v>
      </c>
    </row>
    <row r="172" spans="1:11" ht="14.45" customHeight="1" x14ac:dyDescent="0.2">
      <c r="A172" s="592" t="s">
        <v>383</v>
      </c>
      <c r="B172" s="593" t="s">
        <v>384</v>
      </c>
      <c r="C172" s="596" t="s">
        <v>390</v>
      </c>
      <c r="D172" s="624" t="s">
        <v>391</v>
      </c>
      <c r="E172" s="596" t="s">
        <v>1088</v>
      </c>
      <c r="F172" s="624" t="s">
        <v>1089</v>
      </c>
      <c r="G172" s="596" t="s">
        <v>1094</v>
      </c>
      <c r="H172" s="596" t="s">
        <v>1098</v>
      </c>
      <c r="I172" s="610">
        <v>0.33000001311302185</v>
      </c>
      <c r="J172" s="610">
        <v>4000</v>
      </c>
      <c r="K172" s="611">
        <v>1306.800048828125</v>
      </c>
    </row>
    <row r="173" spans="1:11" ht="14.45" customHeight="1" x14ac:dyDescent="0.2">
      <c r="A173" s="592" t="s">
        <v>383</v>
      </c>
      <c r="B173" s="593" t="s">
        <v>384</v>
      </c>
      <c r="C173" s="596" t="s">
        <v>390</v>
      </c>
      <c r="D173" s="624" t="s">
        <v>391</v>
      </c>
      <c r="E173" s="596" t="s">
        <v>1088</v>
      </c>
      <c r="F173" s="624" t="s">
        <v>1089</v>
      </c>
      <c r="G173" s="596" t="s">
        <v>1092</v>
      </c>
      <c r="H173" s="596" t="s">
        <v>1099</v>
      </c>
      <c r="I173" s="610">
        <v>0.26571429414408548</v>
      </c>
      <c r="J173" s="610">
        <v>20000</v>
      </c>
      <c r="K173" s="611">
        <v>5320.2000427246094</v>
      </c>
    </row>
    <row r="174" spans="1:11" ht="14.45" customHeight="1" x14ac:dyDescent="0.2">
      <c r="A174" s="592" t="s">
        <v>383</v>
      </c>
      <c r="B174" s="593" t="s">
        <v>384</v>
      </c>
      <c r="C174" s="596" t="s">
        <v>390</v>
      </c>
      <c r="D174" s="624" t="s">
        <v>391</v>
      </c>
      <c r="E174" s="596" t="s">
        <v>1088</v>
      </c>
      <c r="F174" s="624" t="s">
        <v>1089</v>
      </c>
      <c r="G174" s="596" t="s">
        <v>1100</v>
      </c>
      <c r="H174" s="596" t="s">
        <v>1101</v>
      </c>
      <c r="I174" s="610">
        <v>94.379997253417969</v>
      </c>
      <c r="J174" s="610">
        <v>3</v>
      </c>
      <c r="K174" s="611">
        <v>283.1400146484375</v>
      </c>
    </row>
    <row r="175" spans="1:11" ht="14.45" customHeight="1" x14ac:dyDescent="0.2">
      <c r="A175" s="592" t="s">
        <v>383</v>
      </c>
      <c r="B175" s="593" t="s">
        <v>384</v>
      </c>
      <c r="C175" s="596" t="s">
        <v>390</v>
      </c>
      <c r="D175" s="624" t="s">
        <v>391</v>
      </c>
      <c r="E175" s="596" t="s">
        <v>1102</v>
      </c>
      <c r="F175" s="624" t="s">
        <v>1103</v>
      </c>
      <c r="G175" s="596" t="s">
        <v>1104</v>
      </c>
      <c r="H175" s="596" t="s">
        <v>1105</v>
      </c>
      <c r="I175" s="610">
        <v>13.020000457763672</v>
      </c>
      <c r="J175" s="610">
        <v>2</v>
      </c>
      <c r="K175" s="611">
        <v>26.040000915527344</v>
      </c>
    </row>
    <row r="176" spans="1:11" ht="14.45" customHeight="1" x14ac:dyDescent="0.2">
      <c r="A176" s="592" t="s">
        <v>383</v>
      </c>
      <c r="B176" s="593" t="s">
        <v>384</v>
      </c>
      <c r="C176" s="596" t="s">
        <v>390</v>
      </c>
      <c r="D176" s="624" t="s">
        <v>391</v>
      </c>
      <c r="E176" s="596" t="s">
        <v>1102</v>
      </c>
      <c r="F176" s="624" t="s">
        <v>1103</v>
      </c>
      <c r="G176" s="596" t="s">
        <v>1106</v>
      </c>
      <c r="H176" s="596" t="s">
        <v>1107</v>
      </c>
      <c r="I176" s="610">
        <v>8.3400001525878906</v>
      </c>
      <c r="J176" s="610">
        <v>2</v>
      </c>
      <c r="K176" s="611">
        <v>16.670000076293945</v>
      </c>
    </row>
    <row r="177" spans="1:11" ht="14.45" customHeight="1" x14ac:dyDescent="0.2">
      <c r="A177" s="592" t="s">
        <v>383</v>
      </c>
      <c r="B177" s="593" t="s">
        <v>384</v>
      </c>
      <c r="C177" s="596" t="s">
        <v>390</v>
      </c>
      <c r="D177" s="624" t="s">
        <v>391</v>
      </c>
      <c r="E177" s="596" t="s">
        <v>1102</v>
      </c>
      <c r="F177" s="624" t="s">
        <v>1103</v>
      </c>
      <c r="G177" s="596" t="s">
        <v>1108</v>
      </c>
      <c r="H177" s="596" t="s">
        <v>1109</v>
      </c>
      <c r="I177" s="610">
        <v>17.620000839233398</v>
      </c>
      <c r="J177" s="610">
        <v>1</v>
      </c>
      <c r="K177" s="611">
        <v>17.620000839233398</v>
      </c>
    </row>
    <row r="178" spans="1:11" ht="14.45" customHeight="1" x14ac:dyDescent="0.2">
      <c r="A178" s="592" t="s">
        <v>383</v>
      </c>
      <c r="B178" s="593" t="s">
        <v>384</v>
      </c>
      <c r="C178" s="596" t="s">
        <v>390</v>
      </c>
      <c r="D178" s="624" t="s">
        <v>391</v>
      </c>
      <c r="E178" s="596" t="s">
        <v>1102</v>
      </c>
      <c r="F178" s="624" t="s">
        <v>1103</v>
      </c>
      <c r="G178" s="596" t="s">
        <v>1110</v>
      </c>
      <c r="H178" s="596" t="s">
        <v>1111</v>
      </c>
      <c r="I178" s="610">
        <v>22.309999465942383</v>
      </c>
      <c r="J178" s="610">
        <v>1</v>
      </c>
      <c r="K178" s="611">
        <v>22.309999465942383</v>
      </c>
    </row>
    <row r="179" spans="1:11" ht="14.45" customHeight="1" x14ac:dyDescent="0.2">
      <c r="A179" s="592" t="s">
        <v>383</v>
      </c>
      <c r="B179" s="593" t="s">
        <v>384</v>
      </c>
      <c r="C179" s="596" t="s">
        <v>390</v>
      </c>
      <c r="D179" s="624" t="s">
        <v>391</v>
      </c>
      <c r="E179" s="596" t="s">
        <v>1102</v>
      </c>
      <c r="F179" s="624" t="s">
        <v>1103</v>
      </c>
      <c r="G179" s="596" t="s">
        <v>1112</v>
      </c>
      <c r="H179" s="596" t="s">
        <v>1113</v>
      </c>
      <c r="I179" s="610">
        <v>29.883332570393879</v>
      </c>
      <c r="J179" s="610">
        <v>18</v>
      </c>
      <c r="K179" s="611">
        <v>537.90998840332031</v>
      </c>
    </row>
    <row r="180" spans="1:11" ht="14.45" customHeight="1" x14ac:dyDescent="0.2">
      <c r="A180" s="592" t="s">
        <v>383</v>
      </c>
      <c r="B180" s="593" t="s">
        <v>384</v>
      </c>
      <c r="C180" s="596" t="s">
        <v>390</v>
      </c>
      <c r="D180" s="624" t="s">
        <v>391</v>
      </c>
      <c r="E180" s="596" t="s">
        <v>1102</v>
      </c>
      <c r="F180" s="624" t="s">
        <v>1103</v>
      </c>
      <c r="G180" s="596" t="s">
        <v>1112</v>
      </c>
      <c r="H180" s="596" t="s">
        <v>1114</v>
      </c>
      <c r="I180" s="610">
        <v>29.296666463216145</v>
      </c>
      <c r="J180" s="610">
        <v>30</v>
      </c>
      <c r="K180" s="611">
        <v>878.8699951171875</v>
      </c>
    </row>
    <row r="181" spans="1:11" ht="14.45" customHeight="1" x14ac:dyDescent="0.2">
      <c r="A181" s="592" t="s">
        <v>383</v>
      </c>
      <c r="B181" s="593" t="s">
        <v>384</v>
      </c>
      <c r="C181" s="596" t="s">
        <v>390</v>
      </c>
      <c r="D181" s="624" t="s">
        <v>391</v>
      </c>
      <c r="E181" s="596" t="s">
        <v>1115</v>
      </c>
      <c r="F181" s="624" t="s">
        <v>1116</v>
      </c>
      <c r="G181" s="596" t="s">
        <v>1117</v>
      </c>
      <c r="H181" s="596" t="s">
        <v>1118</v>
      </c>
      <c r="I181" s="610">
        <v>205.69999694824219</v>
      </c>
      <c r="J181" s="610">
        <v>6</v>
      </c>
      <c r="K181" s="611">
        <v>1234.199951171875</v>
      </c>
    </row>
    <row r="182" spans="1:11" ht="14.45" customHeight="1" x14ac:dyDescent="0.2">
      <c r="A182" s="592" t="s">
        <v>383</v>
      </c>
      <c r="B182" s="593" t="s">
        <v>384</v>
      </c>
      <c r="C182" s="596" t="s">
        <v>390</v>
      </c>
      <c r="D182" s="624" t="s">
        <v>391</v>
      </c>
      <c r="E182" s="596" t="s">
        <v>1115</v>
      </c>
      <c r="F182" s="624" t="s">
        <v>1116</v>
      </c>
      <c r="G182" s="596" t="s">
        <v>1119</v>
      </c>
      <c r="H182" s="596" t="s">
        <v>1120</v>
      </c>
      <c r="I182" s="610">
        <v>2.4600000381469727</v>
      </c>
      <c r="J182" s="610">
        <v>200</v>
      </c>
      <c r="K182" s="611">
        <v>492</v>
      </c>
    </row>
    <row r="183" spans="1:11" ht="14.45" customHeight="1" x14ac:dyDescent="0.2">
      <c r="A183" s="592" t="s">
        <v>383</v>
      </c>
      <c r="B183" s="593" t="s">
        <v>384</v>
      </c>
      <c r="C183" s="596" t="s">
        <v>390</v>
      </c>
      <c r="D183" s="624" t="s">
        <v>391</v>
      </c>
      <c r="E183" s="596" t="s">
        <v>1115</v>
      </c>
      <c r="F183" s="624" t="s">
        <v>1116</v>
      </c>
      <c r="G183" s="596" t="s">
        <v>1121</v>
      </c>
      <c r="H183" s="596" t="s">
        <v>1122</v>
      </c>
      <c r="I183" s="610">
        <v>0.61888889471689856</v>
      </c>
      <c r="J183" s="610">
        <v>22000</v>
      </c>
      <c r="K183" s="611">
        <v>13608.199951171875</v>
      </c>
    </row>
    <row r="184" spans="1:11" ht="14.45" customHeight="1" x14ac:dyDescent="0.2">
      <c r="A184" s="592" t="s">
        <v>383</v>
      </c>
      <c r="B184" s="593" t="s">
        <v>384</v>
      </c>
      <c r="C184" s="596" t="s">
        <v>390</v>
      </c>
      <c r="D184" s="624" t="s">
        <v>391</v>
      </c>
      <c r="E184" s="596" t="s">
        <v>1115</v>
      </c>
      <c r="F184" s="624" t="s">
        <v>1116</v>
      </c>
      <c r="G184" s="596" t="s">
        <v>1123</v>
      </c>
      <c r="H184" s="596" t="s">
        <v>1124</v>
      </c>
      <c r="I184" s="610">
        <v>0.31999999284744263</v>
      </c>
      <c r="J184" s="610">
        <v>3000</v>
      </c>
      <c r="K184" s="611">
        <v>951.780029296875</v>
      </c>
    </row>
    <row r="185" spans="1:11" ht="14.45" customHeight="1" x14ac:dyDescent="0.2">
      <c r="A185" s="592" t="s">
        <v>383</v>
      </c>
      <c r="B185" s="593" t="s">
        <v>384</v>
      </c>
      <c r="C185" s="596" t="s">
        <v>390</v>
      </c>
      <c r="D185" s="624" t="s">
        <v>391</v>
      </c>
      <c r="E185" s="596" t="s">
        <v>1115</v>
      </c>
      <c r="F185" s="624" t="s">
        <v>1116</v>
      </c>
      <c r="G185" s="596" t="s">
        <v>1123</v>
      </c>
      <c r="H185" s="596" t="s">
        <v>1125</v>
      </c>
      <c r="I185" s="610">
        <v>0.31999999284744263</v>
      </c>
      <c r="J185" s="610">
        <v>7000</v>
      </c>
      <c r="K185" s="611">
        <v>2227.1100463867188</v>
      </c>
    </row>
    <row r="186" spans="1:11" ht="14.45" customHeight="1" x14ac:dyDescent="0.2">
      <c r="A186" s="592" t="s">
        <v>383</v>
      </c>
      <c r="B186" s="593" t="s">
        <v>384</v>
      </c>
      <c r="C186" s="596" t="s">
        <v>390</v>
      </c>
      <c r="D186" s="624" t="s">
        <v>391</v>
      </c>
      <c r="E186" s="596" t="s">
        <v>1115</v>
      </c>
      <c r="F186" s="624" t="s">
        <v>1116</v>
      </c>
      <c r="G186" s="596" t="s">
        <v>1126</v>
      </c>
      <c r="H186" s="596" t="s">
        <v>1127</v>
      </c>
      <c r="I186" s="610">
        <v>0.31999999284744263</v>
      </c>
      <c r="J186" s="610">
        <v>12000</v>
      </c>
      <c r="K186" s="611">
        <v>3876.3699645996094</v>
      </c>
    </row>
    <row r="187" spans="1:11" ht="14.45" customHeight="1" x14ac:dyDescent="0.2">
      <c r="A187" s="592" t="s">
        <v>383</v>
      </c>
      <c r="B187" s="593" t="s">
        <v>384</v>
      </c>
      <c r="C187" s="596" t="s">
        <v>390</v>
      </c>
      <c r="D187" s="624" t="s">
        <v>391</v>
      </c>
      <c r="E187" s="596" t="s">
        <v>1115</v>
      </c>
      <c r="F187" s="624" t="s">
        <v>1116</v>
      </c>
      <c r="G187" s="596" t="s">
        <v>1128</v>
      </c>
      <c r="H187" s="596" t="s">
        <v>1129</v>
      </c>
      <c r="I187" s="610">
        <v>0.51999998092651367</v>
      </c>
      <c r="J187" s="610">
        <v>12000</v>
      </c>
      <c r="K187" s="611">
        <v>6243.599853515625</v>
      </c>
    </row>
    <row r="188" spans="1:11" ht="14.45" customHeight="1" x14ac:dyDescent="0.2">
      <c r="A188" s="592" t="s">
        <v>383</v>
      </c>
      <c r="B188" s="593" t="s">
        <v>384</v>
      </c>
      <c r="C188" s="596" t="s">
        <v>390</v>
      </c>
      <c r="D188" s="624" t="s">
        <v>391</v>
      </c>
      <c r="E188" s="596" t="s">
        <v>1115</v>
      </c>
      <c r="F188" s="624" t="s">
        <v>1116</v>
      </c>
      <c r="G188" s="596" t="s">
        <v>1130</v>
      </c>
      <c r="H188" s="596" t="s">
        <v>1131</v>
      </c>
      <c r="I188" s="610">
        <v>2.5099999904632568</v>
      </c>
      <c r="J188" s="610">
        <v>50</v>
      </c>
      <c r="K188" s="611">
        <v>125.5</v>
      </c>
    </row>
    <row r="189" spans="1:11" ht="14.45" customHeight="1" x14ac:dyDescent="0.2">
      <c r="A189" s="592" t="s">
        <v>383</v>
      </c>
      <c r="B189" s="593" t="s">
        <v>384</v>
      </c>
      <c r="C189" s="596" t="s">
        <v>390</v>
      </c>
      <c r="D189" s="624" t="s">
        <v>391</v>
      </c>
      <c r="E189" s="596" t="s">
        <v>1132</v>
      </c>
      <c r="F189" s="624" t="s">
        <v>1133</v>
      </c>
      <c r="G189" s="596" t="s">
        <v>1134</v>
      </c>
      <c r="H189" s="596" t="s">
        <v>1135</v>
      </c>
      <c r="I189" s="610">
        <v>0.62999999523162842</v>
      </c>
      <c r="J189" s="610">
        <v>2600</v>
      </c>
      <c r="K189" s="611">
        <v>1638</v>
      </c>
    </row>
    <row r="190" spans="1:11" ht="14.45" customHeight="1" x14ac:dyDescent="0.2">
      <c r="A190" s="592" t="s">
        <v>383</v>
      </c>
      <c r="B190" s="593" t="s">
        <v>384</v>
      </c>
      <c r="C190" s="596" t="s">
        <v>390</v>
      </c>
      <c r="D190" s="624" t="s">
        <v>391</v>
      </c>
      <c r="E190" s="596" t="s">
        <v>1132</v>
      </c>
      <c r="F190" s="624" t="s">
        <v>1133</v>
      </c>
      <c r="G190" s="596" t="s">
        <v>1136</v>
      </c>
      <c r="H190" s="596" t="s">
        <v>1137</v>
      </c>
      <c r="I190" s="610">
        <v>0.62999999523162842</v>
      </c>
      <c r="J190" s="610">
        <v>1200</v>
      </c>
      <c r="K190" s="611">
        <v>756</v>
      </c>
    </row>
    <row r="191" spans="1:11" ht="14.45" customHeight="1" x14ac:dyDescent="0.2">
      <c r="A191" s="592" t="s">
        <v>383</v>
      </c>
      <c r="B191" s="593" t="s">
        <v>384</v>
      </c>
      <c r="C191" s="596" t="s">
        <v>390</v>
      </c>
      <c r="D191" s="624" t="s">
        <v>391</v>
      </c>
      <c r="E191" s="596" t="s">
        <v>1132</v>
      </c>
      <c r="F191" s="624" t="s">
        <v>1133</v>
      </c>
      <c r="G191" s="596" t="s">
        <v>1138</v>
      </c>
      <c r="H191" s="596" t="s">
        <v>1139</v>
      </c>
      <c r="I191" s="610">
        <v>0.62999999523162842</v>
      </c>
      <c r="J191" s="610">
        <v>200</v>
      </c>
      <c r="K191" s="611">
        <v>125.83999633789063</v>
      </c>
    </row>
    <row r="192" spans="1:11" ht="14.45" customHeight="1" x14ac:dyDescent="0.2">
      <c r="A192" s="592" t="s">
        <v>383</v>
      </c>
      <c r="B192" s="593" t="s">
        <v>384</v>
      </c>
      <c r="C192" s="596" t="s">
        <v>390</v>
      </c>
      <c r="D192" s="624" t="s">
        <v>391</v>
      </c>
      <c r="E192" s="596" t="s">
        <v>1132</v>
      </c>
      <c r="F192" s="624" t="s">
        <v>1133</v>
      </c>
      <c r="G192" s="596" t="s">
        <v>1140</v>
      </c>
      <c r="H192" s="596" t="s">
        <v>1141</v>
      </c>
      <c r="I192" s="610">
        <v>0.62000000476837158</v>
      </c>
      <c r="J192" s="610">
        <v>600</v>
      </c>
      <c r="K192" s="611">
        <v>372</v>
      </c>
    </row>
    <row r="193" spans="1:11" ht="14.45" customHeight="1" x14ac:dyDescent="0.2">
      <c r="A193" s="592" t="s">
        <v>383</v>
      </c>
      <c r="B193" s="593" t="s">
        <v>384</v>
      </c>
      <c r="C193" s="596" t="s">
        <v>390</v>
      </c>
      <c r="D193" s="624" t="s">
        <v>391</v>
      </c>
      <c r="E193" s="596" t="s">
        <v>1132</v>
      </c>
      <c r="F193" s="624" t="s">
        <v>1133</v>
      </c>
      <c r="G193" s="596" t="s">
        <v>1134</v>
      </c>
      <c r="H193" s="596" t="s">
        <v>1142</v>
      </c>
      <c r="I193" s="610">
        <v>0.62666666507720947</v>
      </c>
      <c r="J193" s="610">
        <v>7600</v>
      </c>
      <c r="K193" s="611">
        <v>4754</v>
      </c>
    </row>
    <row r="194" spans="1:11" ht="14.45" customHeight="1" x14ac:dyDescent="0.2">
      <c r="A194" s="592" t="s">
        <v>383</v>
      </c>
      <c r="B194" s="593" t="s">
        <v>384</v>
      </c>
      <c r="C194" s="596" t="s">
        <v>390</v>
      </c>
      <c r="D194" s="624" t="s">
        <v>391</v>
      </c>
      <c r="E194" s="596" t="s">
        <v>1132</v>
      </c>
      <c r="F194" s="624" t="s">
        <v>1133</v>
      </c>
      <c r="G194" s="596" t="s">
        <v>1136</v>
      </c>
      <c r="H194" s="596" t="s">
        <v>1143</v>
      </c>
      <c r="I194" s="610">
        <v>0.62999999523162842</v>
      </c>
      <c r="J194" s="610">
        <v>1800</v>
      </c>
      <c r="K194" s="611">
        <v>1134</v>
      </c>
    </row>
    <row r="195" spans="1:11" ht="14.45" customHeight="1" x14ac:dyDescent="0.2">
      <c r="A195" s="592" t="s">
        <v>383</v>
      </c>
      <c r="B195" s="593" t="s">
        <v>384</v>
      </c>
      <c r="C195" s="596" t="s">
        <v>769</v>
      </c>
      <c r="D195" s="624" t="s">
        <v>770</v>
      </c>
      <c r="E195" s="596" t="s">
        <v>1132</v>
      </c>
      <c r="F195" s="624" t="s">
        <v>1133</v>
      </c>
      <c r="G195" s="596" t="s">
        <v>1140</v>
      </c>
      <c r="H195" s="596" t="s">
        <v>1144</v>
      </c>
      <c r="I195" s="610">
        <v>0.62999999523162842</v>
      </c>
      <c r="J195" s="610">
        <v>200</v>
      </c>
      <c r="K195" s="611">
        <v>126</v>
      </c>
    </row>
    <row r="196" spans="1:11" ht="14.45" customHeight="1" x14ac:dyDescent="0.2">
      <c r="A196" s="592" t="s">
        <v>383</v>
      </c>
      <c r="B196" s="593" t="s">
        <v>384</v>
      </c>
      <c r="C196" s="596" t="s">
        <v>769</v>
      </c>
      <c r="D196" s="624" t="s">
        <v>770</v>
      </c>
      <c r="E196" s="596" t="s">
        <v>1132</v>
      </c>
      <c r="F196" s="624" t="s">
        <v>1133</v>
      </c>
      <c r="G196" s="596" t="s">
        <v>1140</v>
      </c>
      <c r="H196" s="596" t="s">
        <v>1141</v>
      </c>
      <c r="I196" s="610">
        <v>0.62999999523162842</v>
      </c>
      <c r="J196" s="610">
        <v>400</v>
      </c>
      <c r="K196" s="611">
        <v>252</v>
      </c>
    </row>
    <row r="197" spans="1:11" ht="14.45" customHeight="1" x14ac:dyDescent="0.2">
      <c r="A197" s="592" t="s">
        <v>383</v>
      </c>
      <c r="B197" s="593" t="s">
        <v>384</v>
      </c>
      <c r="C197" s="596" t="s">
        <v>395</v>
      </c>
      <c r="D197" s="624" t="s">
        <v>396</v>
      </c>
      <c r="E197" s="596" t="s">
        <v>772</v>
      </c>
      <c r="F197" s="624" t="s">
        <v>773</v>
      </c>
      <c r="G197" s="596" t="s">
        <v>778</v>
      </c>
      <c r="H197" s="596" t="s">
        <v>779</v>
      </c>
      <c r="I197" s="610">
        <v>28637.05078125</v>
      </c>
      <c r="J197" s="610">
        <v>2</v>
      </c>
      <c r="K197" s="611">
        <v>57274.1015625</v>
      </c>
    </row>
    <row r="198" spans="1:11" ht="14.45" customHeight="1" x14ac:dyDescent="0.2">
      <c r="A198" s="592" t="s">
        <v>383</v>
      </c>
      <c r="B198" s="593" t="s">
        <v>384</v>
      </c>
      <c r="C198" s="596" t="s">
        <v>395</v>
      </c>
      <c r="D198" s="624" t="s">
        <v>396</v>
      </c>
      <c r="E198" s="596" t="s">
        <v>772</v>
      </c>
      <c r="F198" s="624" t="s">
        <v>773</v>
      </c>
      <c r="G198" s="596" t="s">
        <v>1145</v>
      </c>
      <c r="H198" s="596" t="s">
        <v>1146</v>
      </c>
      <c r="I198" s="610">
        <v>2867.699951171875</v>
      </c>
      <c r="J198" s="610">
        <v>5</v>
      </c>
      <c r="K198" s="611">
        <v>14338.5</v>
      </c>
    </row>
    <row r="199" spans="1:11" ht="14.45" customHeight="1" x14ac:dyDescent="0.2">
      <c r="A199" s="592" t="s">
        <v>383</v>
      </c>
      <c r="B199" s="593" t="s">
        <v>384</v>
      </c>
      <c r="C199" s="596" t="s">
        <v>395</v>
      </c>
      <c r="D199" s="624" t="s">
        <v>396</v>
      </c>
      <c r="E199" s="596" t="s">
        <v>772</v>
      </c>
      <c r="F199" s="624" t="s">
        <v>773</v>
      </c>
      <c r="G199" s="596" t="s">
        <v>1147</v>
      </c>
      <c r="H199" s="596" t="s">
        <v>1148</v>
      </c>
      <c r="I199" s="610">
        <v>884.510009765625</v>
      </c>
      <c r="J199" s="610">
        <v>4</v>
      </c>
      <c r="K199" s="611">
        <v>3538.0400390625</v>
      </c>
    </row>
    <row r="200" spans="1:11" ht="14.45" customHeight="1" x14ac:dyDescent="0.2">
      <c r="A200" s="592" t="s">
        <v>383</v>
      </c>
      <c r="B200" s="593" t="s">
        <v>384</v>
      </c>
      <c r="C200" s="596" t="s">
        <v>395</v>
      </c>
      <c r="D200" s="624" t="s">
        <v>396</v>
      </c>
      <c r="E200" s="596" t="s">
        <v>772</v>
      </c>
      <c r="F200" s="624" t="s">
        <v>773</v>
      </c>
      <c r="G200" s="596" t="s">
        <v>838</v>
      </c>
      <c r="H200" s="596" t="s">
        <v>839</v>
      </c>
      <c r="I200" s="610">
        <v>157300</v>
      </c>
      <c r="J200" s="610">
        <v>12</v>
      </c>
      <c r="K200" s="611">
        <v>1887600</v>
      </c>
    </row>
    <row r="201" spans="1:11" ht="14.45" customHeight="1" x14ac:dyDescent="0.2">
      <c r="A201" s="592" t="s">
        <v>383</v>
      </c>
      <c r="B201" s="593" t="s">
        <v>384</v>
      </c>
      <c r="C201" s="596" t="s">
        <v>395</v>
      </c>
      <c r="D201" s="624" t="s">
        <v>396</v>
      </c>
      <c r="E201" s="596" t="s">
        <v>772</v>
      </c>
      <c r="F201" s="624" t="s">
        <v>773</v>
      </c>
      <c r="G201" s="596" t="s">
        <v>840</v>
      </c>
      <c r="H201" s="596" t="s">
        <v>841</v>
      </c>
      <c r="I201" s="610">
        <v>5521.22998046875</v>
      </c>
      <c r="J201" s="610">
        <v>26</v>
      </c>
      <c r="K201" s="611">
        <v>143551.978515625</v>
      </c>
    </row>
    <row r="202" spans="1:11" ht="14.45" customHeight="1" x14ac:dyDescent="0.2">
      <c r="A202" s="592" t="s">
        <v>383</v>
      </c>
      <c r="B202" s="593" t="s">
        <v>384</v>
      </c>
      <c r="C202" s="596" t="s">
        <v>395</v>
      </c>
      <c r="D202" s="624" t="s">
        <v>396</v>
      </c>
      <c r="E202" s="596" t="s">
        <v>772</v>
      </c>
      <c r="F202" s="624" t="s">
        <v>773</v>
      </c>
      <c r="G202" s="596" t="s">
        <v>852</v>
      </c>
      <c r="H202" s="596" t="s">
        <v>853</v>
      </c>
      <c r="I202" s="610">
        <v>37824.6015625</v>
      </c>
      <c r="J202" s="610">
        <v>13</v>
      </c>
      <c r="K202" s="611">
        <v>491719.8203125</v>
      </c>
    </row>
    <row r="203" spans="1:11" ht="14.45" customHeight="1" x14ac:dyDescent="0.2">
      <c r="A203" s="592" t="s">
        <v>383</v>
      </c>
      <c r="B203" s="593" t="s">
        <v>384</v>
      </c>
      <c r="C203" s="596" t="s">
        <v>395</v>
      </c>
      <c r="D203" s="624" t="s">
        <v>396</v>
      </c>
      <c r="E203" s="596" t="s">
        <v>772</v>
      </c>
      <c r="F203" s="624" t="s">
        <v>773</v>
      </c>
      <c r="G203" s="596" t="s">
        <v>858</v>
      </c>
      <c r="H203" s="596" t="s">
        <v>859</v>
      </c>
      <c r="I203" s="610">
        <v>51425</v>
      </c>
      <c r="J203" s="610">
        <v>14</v>
      </c>
      <c r="K203" s="611">
        <v>719950</v>
      </c>
    </row>
    <row r="204" spans="1:11" ht="14.45" customHeight="1" x14ac:dyDescent="0.2">
      <c r="A204" s="592" t="s">
        <v>383</v>
      </c>
      <c r="B204" s="593" t="s">
        <v>384</v>
      </c>
      <c r="C204" s="596" t="s">
        <v>395</v>
      </c>
      <c r="D204" s="624" t="s">
        <v>396</v>
      </c>
      <c r="E204" s="596" t="s">
        <v>772</v>
      </c>
      <c r="F204" s="624" t="s">
        <v>773</v>
      </c>
      <c r="G204" s="596" t="s">
        <v>868</v>
      </c>
      <c r="H204" s="596" t="s">
        <v>869</v>
      </c>
      <c r="I204" s="610">
        <v>9952.25</v>
      </c>
      <c r="J204" s="610">
        <v>30</v>
      </c>
      <c r="K204" s="611">
        <v>298567.5</v>
      </c>
    </row>
    <row r="205" spans="1:11" ht="14.45" customHeight="1" x14ac:dyDescent="0.2">
      <c r="A205" s="592" t="s">
        <v>383</v>
      </c>
      <c r="B205" s="593" t="s">
        <v>384</v>
      </c>
      <c r="C205" s="596" t="s">
        <v>395</v>
      </c>
      <c r="D205" s="624" t="s">
        <v>396</v>
      </c>
      <c r="E205" s="596" t="s">
        <v>772</v>
      </c>
      <c r="F205" s="624" t="s">
        <v>773</v>
      </c>
      <c r="G205" s="596" t="s">
        <v>872</v>
      </c>
      <c r="H205" s="596" t="s">
        <v>873</v>
      </c>
      <c r="I205" s="610">
        <v>4278.56005859375</v>
      </c>
      <c r="J205" s="610">
        <v>1</v>
      </c>
      <c r="K205" s="611">
        <v>4278.56005859375</v>
      </c>
    </row>
    <row r="206" spans="1:11" ht="14.45" customHeight="1" x14ac:dyDescent="0.2">
      <c r="A206" s="592" t="s">
        <v>383</v>
      </c>
      <c r="B206" s="593" t="s">
        <v>384</v>
      </c>
      <c r="C206" s="596" t="s">
        <v>395</v>
      </c>
      <c r="D206" s="624" t="s">
        <v>396</v>
      </c>
      <c r="E206" s="596" t="s">
        <v>772</v>
      </c>
      <c r="F206" s="624" t="s">
        <v>773</v>
      </c>
      <c r="G206" s="596" t="s">
        <v>874</v>
      </c>
      <c r="H206" s="596" t="s">
        <v>875</v>
      </c>
      <c r="I206" s="610">
        <v>2994.75</v>
      </c>
      <c r="J206" s="610">
        <v>2</v>
      </c>
      <c r="K206" s="611">
        <v>5989.5</v>
      </c>
    </row>
    <row r="207" spans="1:11" ht="14.45" customHeight="1" x14ac:dyDescent="0.2">
      <c r="A207" s="592" t="s">
        <v>383</v>
      </c>
      <c r="B207" s="593" t="s">
        <v>384</v>
      </c>
      <c r="C207" s="596" t="s">
        <v>395</v>
      </c>
      <c r="D207" s="624" t="s">
        <v>396</v>
      </c>
      <c r="E207" s="596" t="s">
        <v>772</v>
      </c>
      <c r="F207" s="624" t="s">
        <v>773</v>
      </c>
      <c r="G207" s="596" t="s">
        <v>1149</v>
      </c>
      <c r="H207" s="596" t="s">
        <v>1150</v>
      </c>
      <c r="I207" s="610">
        <v>23159.400390625</v>
      </c>
      <c r="J207" s="610">
        <v>26</v>
      </c>
      <c r="K207" s="611">
        <v>602144.421875</v>
      </c>
    </row>
    <row r="208" spans="1:11" ht="14.45" customHeight="1" x14ac:dyDescent="0.2">
      <c r="A208" s="592" t="s">
        <v>383</v>
      </c>
      <c r="B208" s="593" t="s">
        <v>384</v>
      </c>
      <c r="C208" s="596" t="s">
        <v>395</v>
      </c>
      <c r="D208" s="624" t="s">
        <v>396</v>
      </c>
      <c r="E208" s="596" t="s">
        <v>772</v>
      </c>
      <c r="F208" s="624" t="s">
        <v>773</v>
      </c>
      <c r="G208" s="596" t="s">
        <v>1151</v>
      </c>
      <c r="H208" s="596" t="s">
        <v>1152</v>
      </c>
      <c r="I208" s="610">
        <v>1815.1499938964844</v>
      </c>
      <c r="J208" s="610">
        <v>6</v>
      </c>
      <c r="K208" s="611">
        <v>10890.599975585938</v>
      </c>
    </row>
    <row r="209" spans="1:11" ht="14.45" customHeight="1" x14ac:dyDescent="0.2">
      <c r="A209" s="592" t="s">
        <v>383</v>
      </c>
      <c r="B209" s="593" t="s">
        <v>384</v>
      </c>
      <c r="C209" s="596" t="s">
        <v>395</v>
      </c>
      <c r="D209" s="624" t="s">
        <v>396</v>
      </c>
      <c r="E209" s="596" t="s">
        <v>772</v>
      </c>
      <c r="F209" s="624" t="s">
        <v>773</v>
      </c>
      <c r="G209" s="596" t="s">
        <v>1153</v>
      </c>
      <c r="H209" s="596" t="s">
        <v>1154</v>
      </c>
      <c r="I209" s="610">
        <v>1724.25</v>
      </c>
      <c r="J209" s="610">
        <v>67</v>
      </c>
      <c r="K209" s="611">
        <v>115524.75</v>
      </c>
    </row>
    <row r="210" spans="1:11" ht="14.45" customHeight="1" x14ac:dyDescent="0.2">
      <c r="A210" s="592" t="s">
        <v>383</v>
      </c>
      <c r="B210" s="593" t="s">
        <v>384</v>
      </c>
      <c r="C210" s="596" t="s">
        <v>395</v>
      </c>
      <c r="D210" s="624" t="s">
        <v>396</v>
      </c>
      <c r="E210" s="596" t="s">
        <v>772</v>
      </c>
      <c r="F210" s="624" t="s">
        <v>773</v>
      </c>
      <c r="G210" s="596" t="s">
        <v>1155</v>
      </c>
      <c r="H210" s="596" t="s">
        <v>1156</v>
      </c>
      <c r="I210" s="610">
        <v>12.305760097503661</v>
      </c>
      <c r="J210" s="610">
        <v>360</v>
      </c>
      <c r="K210" s="611">
        <v>4429.5400390625</v>
      </c>
    </row>
    <row r="211" spans="1:11" ht="14.45" customHeight="1" x14ac:dyDescent="0.2">
      <c r="A211" s="592" t="s">
        <v>383</v>
      </c>
      <c r="B211" s="593" t="s">
        <v>384</v>
      </c>
      <c r="C211" s="596" t="s">
        <v>395</v>
      </c>
      <c r="D211" s="624" t="s">
        <v>396</v>
      </c>
      <c r="E211" s="596" t="s">
        <v>772</v>
      </c>
      <c r="F211" s="624" t="s">
        <v>773</v>
      </c>
      <c r="G211" s="596" t="s">
        <v>1157</v>
      </c>
      <c r="H211" s="596" t="s">
        <v>1158</v>
      </c>
      <c r="I211" s="610">
        <v>3849.010009765625</v>
      </c>
      <c r="J211" s="610">
        <v>3</v>
      </c>
      <c r="K211" s="611">
        <v>11547.0302734375</v>
      </c>
    </row>
    <row r="212" spans="1:11" ht="14.45" customHeight="1" x14ac:dyDescent="0.2">
      <c r="A212" s="592" t="s">
        <v>383</v>
      </c>
      <c r="B212" s="593" t="s">
        <v>384</v>
      </c>
      <c r="C212" s="596" t="s">
        <v>395</v>
      </c>
      <c r="D212" s="624" t="s">
        <v>396</v>
      </c>
      <c r="E212" s="596" t="s">
        <v>772</v>
      </c>
      <c r="F212" s="624" t="s">
        <v>773</v>
      </c>
      <c r="G212" s="596" t="s">
        <v>892</v>
      </c>
      <c r="H212" s="596" t="s">
        <v>893</v>
      </c>
      <c r="I212" s="610">
        <v>344.07998657226563</v>
      </c>
      <c r="J212" s="610">
        <v>120</v>
      </c>
      <c r="K212" s="611">
        <v>41289.599609375</v>
      </c>
    </row>
    <row r="213" spans="1:11" ht="14.45" customHeight="1" x14ac:dyDescent="0.2">
      <c r="A213" s="592" t="s">
        <v>383</v>
      </c>
      <c r="B213" s="593" t="s">
        <v>384</v>
      </c>
      <c r="C213" s="596" t="s">
        <v>395</v>
      </c>
      <c r="D213" s="624" t="s">
        <v>396</v>
      </c>
      <c r="E213" s="596" t="s">
        <v>772</v>
      </c>
      <c r="F213" s="624" t="s">
        <v>773</v>
      </c>
      <c r="G213" s="596" t="s">
        <v>930</v>
      </c>
      <c r="H213" s="596" t="s">
        <v>931</v>
      </c>
      <c r="I213" s="610">
        <v>188.17293750976557</v>
      </c>
      <c r="J213" s="610">
        <v>4</v>
      </c>
      <c r="K213" s="611">
        <v>752.6917500390623</v>
      </c>
    </row>
    <row r="214" spans="1:11" ht="14.45" customHeight="1" x14ac:dyDescent="0.2">
      <c r="A214" s="592" t="s">
        <v>383</v>
      </c>
      <c r="B214" s="593" t="s">
        <v>384</v>
      </c>
      <c r="C214" s="596" t="s">
        <v>395</v>
      </c>
      <c r="D214" s="624" t="s">
        <v>396</v>
      </c>
      <c r="E214" s="596" t="s">
        <v>772</v>
      </c>
      <c r="F214" s="624" t="s">
        <v>773</v>
      </c>
      <c r="G214" s="596" t="s">
        <v>776</v>
      </c>
      <c r="H214" s="596" t="s">
        <v>777</v>
      </c>
      <c r="I214" s="610">
        <v>257.32666015625</v>
      </c>
      <c r="J214" s="610">
        <v>3</v>
      </c>
      <c r="K214" s="611">
        <v>771.97998046875</v>
      </c>
    </row>
    <row r="215" spans="1:11" ht="14.45" customHeight="1" x14ac:dyDescent="0.2">
      <c r="A215" s="592" t="s">
        <v>383</v>
      </c>
      <c r="B215" s="593" t="s">
        <v>384</v>
      </c>
      <c r="C215" s="596" t="s">
        <v>395</v>
      </c>
      <c r="D215" s="624" t="s">
        <v>396</v>
      </c>
      <c r="E215" s="596" t="s">
        <v>772</v>
      </c>
      <c r="F215" s="624" t="s">
        <v>773</v>
      </c>
      <c r="G215" s="596" t="s">
        <v>1159</v>
      </c>
      <c r="H215" s="596" t="s">
        <v>1160</v>
      </c>
      <c r="I215" s="610">
        <v>9501.2998046875</v>
      </c>
      <c r="J215" s="610">
        <v>4</v>
      </c>
      <c r="K215" s="611">
        <v>38005.19921875</v>
      </c>
    </row>
    <row r="216" spans="1:11" ht="14.45" customHeight="1" x14ac:dyDescent="0.2">
      <c r="A216" s="592" t="s">
        <v>383</v>
      </c>
      <c r="B216" s="593" t="s">
        <v>384</v>
      </c>
      <c r="C216" s="596" t="s">
        <v>395</v>
      </c>
      <c r="D216" s="624" t="s">
        <v>396</v>
      </c>
      <c r="E216" s="596" t="s">
        <v>772</v>
      </c>
      <c r="F216" s="624" t="s">
        <v>773</v>
      </c>
      <c r="G216" s="596" t="s">
        <v>1161</v>
      </c>
      <c r="H216" s="596" t="s">
        <v>1162</v>
      </c>
      <c r="I216" s="610">
        <v>2035.5</v>
      </c>
      <c r="J216" s="610">
        <v>1</v>
      </c>
      <c r="K216" s="611">
        <v>2035.5</v>
      </c>
    </row>
    <row r="217" spans="1:11" ht="14.45" customHeight="1" x14ac:dyDescent="0.2">
      <c r="A217" s="592" t="s">
        <v>383</v>
      </c>
      <c r="B217" s="593" t="s">
        <v>384</v>
      </c>
      <c r="C217" s="596" t="s">
        <v>395</v>
      </c>
      <c r="D217" s="624" t="s">
        <v>396</v>
      </c>
      <c r="E217" s="596" t="s">
        <v>772</v>
      </c>
      <c r="F217" s="624" t="s">
        <v>773</v>
      </c>
      <c r="G217" s="596" t="s">
        <v>1163</v>
      </c>
      <c r="H217" s="596" t="s">
        <v>1164</v>
      </c>
      <c r="I217" s="610">
        <v>2587.5</v>
      </c>
      <c r="J217" s="610">
        <v>1</v>
      </c>
      <c r="K217" s="611">
        <v>2587.5</v>
      </c>
    </row>
    <row r="218" spans="1:11" ht="14.45" customHeight="1" x14ac:dyDescent="0.2">
      <c r="A218" s="592" t="s">
        <v>383</v>
      </c>
      <c r="B218" s="593" t="s">
        <v>384</v>
      </c>
      <c r="C218" s="596" t="s">
        <v>395</v>
      </c>
      <c r="D218" s="624" t="s">
        <v>396</v>
      </c>
      <c r="E218" s="596" t="s">
        <v>772</v>
      </c>
      <c r="F218" s="624" t="s">
        <v>773</v>
      </c>
      <c r="G218" s="596" t="s">
        <v>1165</v>
      </c>
      <c r="H218" s="596" t="s">
        <v>1166</v>
      </c>
      <c r="I218" s="610">
        <v>1524.5999755859375</v>
      </c>
      <c r="J218" s="610">
        <v>1</v>
      </c>
      <c r="K218" s="611">
        <v>1524.5999755859375</v>
      </c>
    </row>
    <row r="219" spans="1:11" ht="14.45" customHeight="1" x14ac:dyDescent="0.2">
      <c r="A219" s="592" t="s">
        <v>383</v>
      </c>
      <c r="B219" s="593" t="s">
        <v>384</v>
      </c>
      <c r="C219" s="596" t="s">
        <v>395</v>
      </c>
      <c r="D219" s="624" t="s">
        <v>396</v>
      </c>
      <c r="E219" s="596" t="s">
        <v>772</v>
      </c>
      <c r="F219" s="624" t="s">
        <v>773</v>
      </c>
      <c r="G219" s="596" t="s">
        <v>1167</v>
      </c>
      <c r="H219" s="596" t="s">
        <v>1168</v>
      </c>
      <c r="I219" s="610">
        <v>1524.5999755859375</v>
      </c>
      <c r="J219" s="610">
        <v>1</v>
      </c>
      <c r="K219" s="611">
        <v>1524.5999755859375</v>
      </c>
    </row>
    <row r="220" spans="1:11" ht="14.45" customHeight="1" x14ac:dyDescent="0.2">
      <c r="A220" s="592" t="s">
        <v>383</v>
      </c>
      <c r="B220" s="593" t="s">
        <v>384</v>
      </c>
      <c r="C220" s="596" t="s">
        <v>395</v>
      </c>
      <c r="D220" s="624" t="s">
        <v>396</v>
      </c>
      <c r="E220" s="596" t="s">
        <v>772</v>
      </c>
      <c r="F220" s="624" t="s">
        <v>773</v>
      </c>
      <c r="G220" s="596" t="s">
        <v>1169</v>
      </c>
      <c r="H220" s="596" t="s">
        <v>1170</v>
      </c>
      <c r="I220" s="610">
        <v>1524.5999755859375</v>
      </c>
      <c r="J220" s="610">
        <v>1</v>
      </c>
      <c r="K220" s="611">
        <v>1524.5999755859375</v>
      </c>
    </row>
    <row r="221" spans="1:11" ht="14.45" customHeight="1" x14ac:dyDescent="0.2">
      <c r="A221" s="592" t="s">
        <v>383</v>
      </c>
      <c r="B221" s="593" t="s">
        <v>384</v>
      </c>
      <c r="C221" s="596" t="s">
        <v>395</v>
      </c>
      <c r="D221" s="624" t="s">
        <v>396</v>
      </c>
      <c r="E221" s="596" t="s">
        <v>772</v>
      </c>
      <c r="F221" s="624" t="s">
        <v>773</v>
      </c>
      <c r="G221" s="596" t="s">
        <v>1171</v>
      </c>
      <c r="H221" s="596" t="s">
        <v>1172</v>
      </c>
      <c r="I221" s="610">
        <v>1524.5999755859375</v>
      </c>
      <c r="J221" s="610">
        <v>1</v>
      </c>
      <c r="K221" s="611">
        <v>1524.5999755859375</v>
      </c>
    </row>
    <row r="222" spans="1:11" ht="14.45" customHeight="1" x14ac:dyDescent="0.2">
      <c r="A222" s="592" t="s">
        <v>383</v>
      </c>
      <c r="B222" s="593" t="s">
        <v>384</v>
      </c>
      <c r="C222" s="596" t="s">
        <v>395</v>
      </c>
      <c r="D222" s="624" t="s">
        <v>396</v>
      </c>
      <c r="E222" s="596" t="s">
        <v>772</v>
      </c>
      <c r="F222" s="624" t="s">
        <v>773</v>
      </c>
      <c r="G222" s="596" t="s">
        <v>1173</v>
      </c>
      <c r="H222" s="596" t="s">
        <v>1174</v>
      </c>
      <c r="I222" s="610">
        <v>1524.5999755859375</v>
      </c>
      <c r="J222" s="610">
        <v>1</v>
      </c>
      <c r="K222" s="611">
        <v>1524.5999755859375</v>
      </c>
    </row>
    <row r="223" spans="1:11" ht="14.45" customHeight="1" x14ac:dyDescent="0.2">
      <c r="A223" s="592" t="s">
        <v>383</v>
      </c>
      <c r="B223" s="593" t="s">
        <v>384</v>
      </c>
      <c r="C223" s="596" t="s">
        <v>395</v>
      </c>
      <c r="D223" s="624" t="s">
        <v>396</v>
      </c>
      <c r="E223" s="596" t="s">
        <v>772</v>
      </c>
      <c r="F223" s="624" t="s">
        <v>773</v>
      </c>
      <c r="G223" s="596" t="s">
        <v>1175</v>
      </c>
      <c r="H223" s="596" t="s">
        <v>1176</v>
      </c>
      <c r="I223" s="610">
        <v>208.1199951171875</v>
      </c>
      <c r="J223" s="610">
        <v>1</v>
      </c>
      <c r="K223" s="611">
        <v>208.1199951171875</v>
      </c>
    </row>
    <row r="224" spans="1:11" ht="14.45" customHeight="1" x14ac:dyDescent="0.2">
      <c r="A224" s="592" t="s">
        <v>383</v>
      </c>
      <c r="B224" s="593" t="s">
        <v>384</v>
      </c>
      <c r="C224" s="596" t="s">
        <v>395</v>
      </c>
      <c r="D224" s="624" t="s">
        <v>396</v>
      </c>
      <c r="E224" s="596" t="s">
        <v>772</v>
      </c>
      <c r="F224" s="624" t="s">
        <v>773</v>
      </c>
      <c r="G224" s="596" t="s">
        <v>947</v>
      </c>
      <c r="H224" s="596" t="s">
        <v>948</v>
      </c>
      <c r="I224" s="610">
        <v>3070.0400390625</v>
      </c>
      <c r="J224" s="610">
        <v>2</v>
      </c>
      <c r="K224" s="611">
        <v>6140.080078125</v>
      </c>
    </row>
    <row r="225" spans="1:11" ht="14.45" customHeight="1" x14ac:dyDescent="0.2">
      <c r="A225" s="592" t="s">
        <v>383</v>
      </c>
      <c r="B225" s="593" t="s">
        <v>384</v>
      </c>
      <c r="C225" s="596" t="s">
        <v>395</v>
      </c>
      <c r="D225" s="624" t="s">
        <v>396</v>
      </c>
      <c r="E225" s="596" t="s">
        <v>772</v>
      </c>
      <c r="F225" s="624" t="s">
        <v>773</v>
      </c>
      <c r="G225" s="596" t="s">
        <v>955</v>
      </c>
      <c r="H225" s="596" t="s">
        <v>956</v>
      </c>
      <c r="I225" s="610">
        <v>2571.75</v>
      </c>
      <c r="J225" s="610">
        <v>4</v>
      </c>
      <c r="K225" s="611">
        <v>10286.98046875</v>
      </c>
    </row>
    <row r="226" spans="1:11" ht="14.45" customHeight="1" x14ac:dyDescent="0.2">
      <c r="A226" s="592" t="s">
        <v>383</v>
      </c>
      <c r="B226" s="593" t="s">
        <v>384</v>
      </c>
      <c r="C226" s="596" t="s">
        <v>395</v>
      </c>
      <c r="D226" s="624" t="s">
        <v>396</v>
      </c>
      <c r="E226" s="596" t="s">
        <v>772</v>
      </c>
      <c r="F226" s="624" t="s">
        <v>773</v>
      </c>
      <c r="G226" s="596" t="s">
        <v>957</v>
      </c>
      <c r="H226" s="596" t="s">
        <v>958</v>
      </c>
      <c r="I226" s="610">
        <v>2990</v>
      </c>
      <c r="J226" s="610">
        <v>4</v>
      </c>
      <c r="K226" s="611">
        <v>11960</v>
      </c>
    </row>
    <row r="227" spans="1:11" ht="14.45" customHeight="1" x14ac:dyDescent="0.2">
      <c r="A227" s="592" t="s">
        <v>383</v>
      </c>
      <c r="B227" s="593" t="s">
        <v>384</v>
      </c>
      <c r="C227" s="596" t="s">
        <v>395</v>
      </c>
      <c r="D227" s="624" t="s">
        <v>396</v>
      </c>
      <c r="E227" s="596" t="s">
        <v>772</v>
      </c>
      <c r="F227" s="624" t="s">
        <v>773</v>
      </c>
      <c r="G227" s="596" t="s">
        <v>973</v>
      </c>
      <c r="H227" s="596" t="s">
        <v>974</v>
      </c>
      <c r="I227" s="610">
        <v>126428.8388671875</v>
      </c>
      <c r="J227" s="610">
        <v>8</v>
      </c>
      <c r="K227" s="611">
        <v>1011430.7109375</v>
      </c>
    </row>
    <row r="228" spans="1:11" ht="14.45" customHeight="1" x14ac:dyDescent="0.2">
      <c r="A228" s="592" t="s">
        <v>383</v>
      </c>
      <c r="B228" s="593" t="s">
        <v>384</v>
      </c>
      <c r="C228" s="596" t="s">
        <v>395</v>
      </c>
      <c r="D228" s="624" t="s">
        <v>396</v>
      </c>
      <c r="E228" s="596" t="s">
        <v>772</v>
      </c>
      <c r="F228" s="624" t="s">
        <v>773</v>
      </c>
      <c r="G228" s="596" t="s">
        <v>977</v>
      </c>
      <c r="H228" s="596" t="s">
        <v>978</v>
      </c>
      <c r="I228" s="610">
        <v>1495.9200439453125</v>
      </c>
      <c r="J228" s="610">
        <v>1</v>
      </c>
      <c r="K228" s="611">
        <v>1495.9200439453125</v>
      </c>
    </row>
    <row r="229" spans="1:11" ht="14.45" customHeight="1" x14ac:dyDescent="0.2">
      <c r="A229" s="592" t="s">
        <v>383</v>
      </c>
      <c r="B229" s="593" t="s">
        <v>384</v>
      </c>
      <c r="C229" s="596" t="s">
        <v>395</v>
      </c>
      <c r="D229" s="624" t="s">
        <v>396</v>
      </c>
      <c r="E229" s="596" t="s">
        <v>772</v>
      </c>
      <c r="F229" s="624" t="s">
        <v>773</v>
      </c>
      <c r="G229" s="596" t="s">
        <v>985</v>
      </c>
      <c r="H229" s="596" t="s">
        <v>986</v>
      </c>
      <c r="I229" s="610">
        <v>1123.6716475053267</v>
      </c>
      <c r="J229" s="610">
        <v>62</v>
      </c>
      <c r="K229" s="611">
        <v>70499.959106445313</v>
      </c>
    </row>
    <row r="230" spans="1:11" ht="14.45" customHeight="1" x14ac:dyDescent="0.2">
      <c r="A230" s="592" t="s">
        <v>383</v>
      </c>
      <c r="B230" s="593" t="s">
        <v>384</v>
      </c>
      <c r="C230" s="596" t="s">
        <v>395</v>
      </c>
      <c r="D230" s="624" t="s">
        <v>396</v>
      </c>
      <c r="E230" s="596" t="s">
        <v>772</v>
      </c>
      <c r="F230" s="624" t="s">
        <v>773</v>
      </c>
      <c r="G230" s="596" t="s">
        <v>995</v>
      </c>
      <c r="H230" s="596" t="s">
        <v>996</v>
      </c>
      <c r="I230" s="610">
        <v>3579.610107421875</v>
      </c>
      <c r="J230" s="610">
        <v>4</v>
      </c>
      <c r="K230" s="611">
        <v>14318.4404296875</v>
      </c>
    </row>
    <row r="231" spans="1:11" ht="14.45" customHeight="1" x14ac:dyDescent="0.2">
      <c r="A231" s="592" t="s">
        <v>383</v>
      </c>
      <c r="B231" s="593" t="s">
        <v>384</v>
      </c>
      <c r="C231" s="596" t="s">
        <v>395</v>
      </c>
      <c r="D231" s="624" t="s">
        <v>396</v>
      </c>
      <c r="E231" s="596" t="s">
        <v>772</v>
      </c>
      <c r="F231" s="624" t="s">
        <v>773</v>
      </c>
      <c r="G231" s="596" t="s">
        <v>995</v>
      </c>
      <c r="H231" s="596" t="s">
        <v>997</v>
      </c>
      <c r="I231" s="610">
        <v>3579.610107421875</v>
      </c>
      <c r="J231" s="610">
        <v>1</v>
      </c>
      <c r="K231" s="611">
        <v>3579.610107421875</v>
      </c>
    </row>
    <row r="232" spans="1:11" ht="14.45" customHeight="1" x14ac:dyDescent="0.2">
      <c r="A232" s="592" t="s">
        <v>383</v>
      </c>
      <c r="B232" s="593" t="s">
        <v>384</v>
      </c>
      <c r="C232" s="596" t="s">
        <v>395</v>
      </c>
      <c r="D232" s="624" t="s">
        <v>396</v>
      </c>
      <c r="E232" s="596" t="s">
        <v>772</v>
      </c>
      <c r="F232" s="624" t="s">
        <v>773</v>
      </c>
      <c r="G232" s="596" t="s">
        <v>1009</v>
      </c>
      <c r="H232" s="596" t="s">
        <v>1010</v>
      </c>
      <c r="I232" s="610">
        <v>840.19000244140625</v>
      </c>
      <c r="J232" s="610">
        <v>15</v>
      </c>
      <c r="K232" s="611">
        <v>12602.850341796875</v>
      </c>
    </row>
    <row r="233" spans="1:11" ht="14.45" customHeight="1" x14ac:dyDescent="0.2">
      <c r="A233" s="592" t="s">
        <v>383</v>
      </c>
      <c r="B233" s="593" t="s">
        <v>384</v>
      </c>
      <c r="C233" s="596" t="s">
        <v>395</v>
      </c>
      <c r="D233" s="624" t="s">
        <v>396</v>
      </c>
      <c r="E233" s="596" t="s">
        <v>772</v>
      </c>
      <c r="F233" s="624" t="s">
        <v>773</v>
      </c>
      <c r="G233" s="596" t="s">
        <v>1011</v>
      </c>
      <c r="H233" s="596" t="s">
        <v>1012</v>
      </c>
      <c r="I233" s="610">
        <v>884.40997314453125</v>
      </c>
      <c r="J233" s="610">
        <v>15</v>
      </c>
      <c r="K233" s="611">
        <v>13266.099853515625</v>
      </c>
    </row>
    <row r="234" spans="1:11" ht="14.45" customHeight="1" x14ac:dyDescent="0.2">
      <c r="A234" s="592" t="s">
        <v>383</v>
      </c>
      <c r="B234" s="593" t="s">
        <v>384</v>
      </c>
      <c r="C234" s="596" t="s">
        <v>395</v>
      </c>
      <c r="D234" s="624" t="s">
        <v>396</v>
      </c>
      <c r="E234" s="596" t="s">
        <v>772</v>
      </c>
      <c r="F234" s="624" t="s">
        <v>773</v>
      </c>
      <c r="G234" s="596" t="s">
        <v>1015</v>
      </c>
      <c r="H234" s="596" t="s">
        <v>1016</v>
      </c>
      <c r="I234" s="610">
        <v>1065.3299560546875</v>
      </c>
      <c r="J234" s="610">
        <v>5</v>
      </c>
      <c r="K234" s="611">
        <v>5326.6497802734375</v>
      </c>
    </row>
    <row r="235" spans="1:11" ht="14.45" customHeight="1" x14ac:dyDescent="0.2">
      <c r="A235" s="592" t="s">
        <v>383</v>
      </c>
      <c r="B235" s="593" t="s">
        <v>384</v>
      </c>
      <c r="C235" s="596" t="s">
        <v>395</v>
      </c>
      <c r="D235" s="624" t="s">
        <v>396</v>
      </c>
      <c r="E235" s="596" t="s">
        <v>772</v>
      </c>
      <c r="F235" s="624" t="s">
        <v>773</v>
      </c>
      <c r="G235" s="596" t="s">
        <v>1017</v>
      </c>
      <c r="H235" s="596" t="s">
        <v>1018</v>
      </c>
      <c r="I235" s="610">
        <v>827.07000732421875</v>
      </c>
      <c r="J235" s="610">
        <v>5</v>
      </c>
      <c r="K235" s="611">
        <v>4135.3500366210938</v>
      </c>
    </row>
    <row r="236" spans="1:11" ht="14.45" customHeight="1" x14ac:dyDescent="0.2">
      <c r="A236" s="592" t="s">
        <v>383</v>
      </c>
      <c r="B236" s="593" t="s">
        <v>384</v>
      </c>
      <c r="C236" s="596" t="s">
        <v>395</v>
      </c>
      <c r="D236" s="624" t="s">
        <v>396</v>
      </c>
      <c r="E236" s="596" t="s">
        <v>772</v>
      </c>
      <c r="F236" s="624" t="s">
        <v>773</v>
      </c>
      <c r="G236" s="596" t="s">
        <v>1019</v>
      </c>
      <c r="H236" s="596" t="s">
        <v>1020</v>
      </c>
      <c r="I236" s="610">
        <v>807.29998779296875</v>
      </c>
      <c r="J236" s="610">
        <v>16</v>
      </c>
      <c r="K236" s="611">
        <v>12916.7998046875</v>
      </c>
    </row>
    <row r="237" spans="1:11" ht="14.45" customHeight="1" x14ac:dyDescent="0.2">
      <c r="A237" s="592" t="s">
        <v>383</v>
      </c>
      <c r="B237" s="593" t="s">
        <v>384</v>
      </c>
      <c r="C237" s="596" t="s">
        <v>395</v>
      </c>
      <c r="D237" s="624" t="s">
        <v>396</v>
      </c>
      <c r="E237" s="596" t="s">
        <v>772</v>
      </c>
      <c r="F237" s="624" t="s">
        <v>773</v>
      </c>
      <c r="G237" s="596" t="s">
        <v>1029</v>
      </c>
      <c r="H237" s="596" t="s">
        <v>1030</v>
      </c>
      <c r="I237" s="610">
        <v>3105</v>
      </c>
      <c r="J237" s="610">
        <v>1</v>
      </c>
      <c r="K237" s="611">
        <v>3105</v>
      </c>
    </row>
    <row r="238" spans="1:11" ht="14.45" customHeight="1" x14ac:dyDescent="0.2">
      <c r="A238" s="592" t="s">
        <v>383</v>
      </c>
      <c r="B238" s="593" t="s">
        <v>384</v>
      </c>
      <c r="C238" s="596" t="s">
        <v>395</v>
      </c>
      <c r="D238" s="624" t="s">
        <v>396</v>
      </c>
      <c r="E238" s="596" t="s">
        <v>772</v>
      </c>
      <c r="F238" s="624" t="s">
        <v>773</v>
      </c>
      <c r="G238" s="596" t="s">
        <v>1043</v>
      </c>
      <c r="H238" s="596" t="s">
        <v>1044</v>
      </c>
      <c r="I238" s="610">
        <v>2123.4649658203125</v>
      </c>
      <c r="J238" s="610">
        <v>2</v>
      </c>
      <c r="K238" s="611">
        <v>4246.929931640625</v>
      </c>
    </row>
    <row r="239" spans="1:11" ht="14.45" customHeight="1" x14ac:dyDescent="0.2">
      <c r="A239" s="592" t="s">
        <v>383</v>
      </c>
      <c r="B239" s="593" t="s">
        <v>384</v>
      </c>
      <c r="C239" s="596" t="s">
        <v>395</v>
      </c>
      <c r="D239" s="624" t="s">
        <v>396</v>
      </c>
      <c r="E239" s="596" t="s">
        <v>772</v>
      </c>
      <c r="F239" s="624" t="s">
        <v>773</v>
      </c>
      <c r="G239" s="596" t="s">
        <v>1049</v>
      </c>
      <c r="H239" s="596" t="s">
        <v>1050</v>
      </c>
      <c r="I239" s="610">
        <v>6877.9208984375</v>
      </c>
      <c r="J239" s="610">
        <v>11</v>
      </c>
      <c r="K239" s="611">
        <v>75657.12890625</v>
      </c>
    </row>
    <row r="240" spans="1:11" ht="14.45" customHeight="1" x14ac:dyDescent="0.2">
      <c r="A240" s="592" t="s">
        <v>383</v>
      </c>
      <c r="B240" s="593" t="s">
        <v>384</v>
      </c>
      <c r="C240" s="596" t="s">
        <v>395</v>
      </c>
      <c r="D240" s="624" t="s">
        <v>396</v>
      </c>
      <c r="E240" s="596" t="s">
        <v>772</v>
      </c>
      <c r="F240" s="624" t="s">
        <v>773</v>
      </c>
      <c r="G240" s="596" t="s">
        <v>1064</v>
      </c>
      <c r="H240" s="596" t="s">
        <v>1065</v>
      </c>
      <c r="I240" s="610">
        <v>1254.530029296875</v>
      </c>
      <c r="J240" s="610">
        <v>55</v>
      </c>
      <c r="K240" s="611">
        <v>68999.0390625</v>
      </c>
    </row>
    <row r="241" spans="1:11" ht="14.45" customHeight="1" x14ac:dyDescent="0.2">
      <c r="A241" s="592" t="s">
        <v>383</v>
      </c>
      <c r="B241" s="593" t="s">
        <v>384</v>
      </c>
      <c r="C241" s="596" t="s">
        <v>395</v>
      </c>
      <c r="D241" s="624" t="s">
        <v>396</v>
      </c>
      <c r="E241" s="596" t="s">
        <v>772</v>
      </c>
      <c r="F241" s="624" t="s">
        <v>773</v>
      </c>
      <c r="G241" s="596" t="s">
        <v>1066</v>
      </c>
      <c r="H241" s="596" t="s">
        <v>1067</v>
      </c>
      <c r="I241" s="610">
        <v>1254.530029296875</v>
      </c>
      <c r="J241" s="610">
        <v>6</v>
      </c>
      <c r="K241" s="611">
        <v>7527.18017578125</v>
      </c>
    </row>
    <row r="242" spans="1:11" ht="14.45" customHeight="1" x14ac:dyDescent="0.2">
      <c r="A242" s="592" t="s">
        <v>383</v>
      </c>
      <c r="B242" s="593" t="s">
        <v>384</v>
      </c>
      <c r="C242" s="596" t="s">
        <v>395</v>
      </c>
      <c r="D242" s="624" t="s">
        <v>396</v>
      </c>
      <c r="E242" s="596" t="s">
        <v>772</v>
      </c>
      <c r="F242" s="624" t="s">
        <v>773</v>
      </c>
      <c r="G242" s="596" t="s">
        <v>1064</v>
      </c>
      <c r="H242" s="596" t="s">
        <v>1068</v>
      </c>
      <c r="I242" s="610">
        <v>1254.530029296875</v>
      </c>
      <c r="J242" s="610">
        <v>25</v>
      </c>
      <c r="K242" s="611">
        <v>31363.19921875</v>
      </c>
    </row>
    <row r="243" spans="1:11" ht="14.45" customHeight="1" x14ac:dyDescent="0.2">
      <c r="A243" s="592" t="s">
        <v>383</v>
      </c>
      <c r="B243" s="593" t="s">
        <v>384</v>
      </c>
      <c r="C243" s="596" t="s">
        <v>395</v>
      </c>
      <c r="D243" s="624" t="s">
        <v>396</v>
      </c>
      <c r="E243" s="596" t="s">
        <v>772</v>
      </c>
      <c r="F243" s="624" t="s">
        <v>773</v>
      </c>
      <c r="G243" s="596" t="s">
        <v>1066</v>
      </c>
      <c r="H243" s="596" t="s">
        <v>1069</v>
      </c>
      <c r="I243" s="610">
        <v>1254.530029296875</v>
      </c>
      <c r="J243" s="610">
        <v>17</v>
      </c>
      <c r="K243" s="611">
        <v>21326.980224609375</v>
      </c>
    </row>
    <row r="244" spans="1:11" ht="14.45" customHeight="1" x14ac:dyDescent="0.2">
      <c r="A244" s="592" t="s">
        <v>383</v>
      </c>
      <c r="B244" s="593" t="s">
        <v>384</v>
      </c>
      <c r="C244" s="596" t="s">
        <v>395</v>
      </c>
      <c r="D244" s="624" t="s">
        <v>396</v>
      </c>
      <c r="E244" s="596" t="s">
        <v>772</v>
      </c>
      <c r="F244" s="624" t="s">
        <v>773</v>
      </c>
      <c r="G244" s="596" t="s">
        <v>1177</v>
      </c>
      <c r="H244" s="596" t="s">
        <v>1178</v>
      </c>
      <c r="I244" s="610">
        <v>524.35626220703125</v>
      </c>
      <c r="J244" s="610">
        <v>6</v>
      </c>
      <c r="K244" s="611">
        <v>3145.85009765625</v>
      </c>
    </row>
    <row r="245" spans="1:11" ht="14.45" customHeight="1" x14ac:dyDescent="0.2">
      <c r="A245" s="592" t="s">
        <v>383</v>
      </c>
      <c r="B245" s="593" t="s">
        <v>384</v>
      </c>
      <c r="C245" s="596" t="s">
        <v>395</v>
      </c>
      <c r="D245" s="624" t="s">
        <v>396</v>
      </c>
      <c r="E245" s="596" t="s">
        <v>772</v>
      </c>
      <c r="F245" s="624" t="s">
        <v>773</v>
      </c>
      <c r="G245" s="596" t="s">
        <v>1179</v>
      </c>
      <c r="H245" s="596" t="s">
        <v>1180</v>
      </c>
      <c r="I245" s="610">
        <v>426.07499694824219</v>
      </c>
      <c r="J245" s="610">
        <v>2</v>
      </c>
      <c r="K245" s="611">
        <v>852.14999389648438</v>
      </c>
    </row>
    <row r="246" spans="1:11" ht="14.45" customHeight="1" x14ac:dyDescent="0.2">
      <c r="A246" s="592" t="s">
        <v>383</v>
      </c>
      <c r="B246" s="593" t="s">
        <v>384</v>
      </c>
      <c r="C246" s="596" t="s">
        <v>395</v>
      </c>
      <c r="D246" s="624" t="s">
        <v>396</v>
      </c>
      <c r="E246" s="596" t="s">
        <v>772</v>
      </c>
      <c r="F246" s="624" t="s">
        <v>773</v>
      </c>
      <c r="G246" s="596" t="s">
        <v>1181</v>
      </c>
      <c r="H246" s="596" t="s">
        <v>1182</v>
      </c>
      <c r="I246" s="610">
        <v>17.545175552368164</v>
      </c>
      <c r="J246" s="610">
        <v>300</v>
      </c>
      <c r="K246" s="611">
        <v>5263.5201416015625</v>
      </c>
    </row>
    <row r="247" spans="1:11" ht="14.45" customHeight="1" x14ac:dyDescent="0.2">
      <c r="A247" s="592" t="s">
        <v>383</v>
      </c>
      <c r="B247" s="593" t="s">
        <v>384</v>
      </c>
      <c r="C247" s="596" t="s">
        <v>395</v>
      </c>
      <c r="D247" s="624" t="s">
        <v>396</v>
      </c>
      <c r="E247" s="596" t="s">
        <v>772</v>
      </c>
      <c r="F247" s="624" t="s">
        <v>773</v>
      </c>
      <c r="G247" s="596" t="s">
        <v>1183</v>
      </c>
      <c r="H247" s="596" t="s">
        <v>1184</v>
      </c>
      <c r="I247" s="610">
        <v>6823.18994140625</v>
      </c>
      <c r="J247" s="610">
        <v>22</v>
      </c>
      <c r="K247" s="611">
        <v>150110.1796875</v>
      </c>
    </row>
    <row r="248" spans="1:11" ht="14.45" customHeight="1" x14ac:dyDescent="0.2">
      <c r="A248" s="592" t="s">
        <v>383</v>
      </c>
      <c r="B248" s="593" t="s">
        <v>384</v>
      </c>
      <c r="C248" s="596" t="s">
        <v>395</v>
      </c>
      <c r="D248" s="624" t="s">
        <v>396</v>
      </c>
      <c r="E248" s="596" t="s">
        <v>772</v>
      </c>
      <c r="F248" s="624" t="s">
        <v>773</v>
      </c>
      <c r="G248" s="596" t="s">
        <v>1185</v>
      </c>
      <c r="H248" s="596" t="s">
        <v>1186</v>
      </c>
      <c r="I248" s="610">
        <v>9.0756998062133789</v>
      </c>
      <c r="J248" s="610">
        <v>950</v>
      </c>
      <c r="K248" s="611">
        <v>8620.7001953125</v>
      </c>
    </row>
    <row r="249" spans="1:11" ht="14.45" customHeight="1" x14ac:dyDescent="0.2">
      <c r="A249" s="592" t="s">
        <v>383</v>
      </c>
      <c r="B249" s="593" t="s">
        <v>384</v>
      </c>
      <c r="C249" s="596" t="s">
        <v>395</v>
      </c>
      <c r="D249" s="624" t="s">
        <v>396</v>
      </c>
      <c r="E249" s="596" t="s">
        <v>772</v>
      </c>
      <c r="F249" s="624" t="s">
        <v>773</v>
      </c>
      <c r="G249" s="596" t="s">
        <v>1185</v>
      </c>
      <c r="H249" s="596" t="s">
        <v>1187</v>
      </c>
      <c r="I249" s="610">
        <v>8.7740999062856044</v>
      </c>
      <c r="J249" s="610">
        <v>2020</v>
      </c>
      <c r="K249" s="611">
        <v>17519.360229492188</v>
      </c>
    </row>
    <row r="250" spans="1:11" ht="14.45" customHeight="1" x14ac:dyDescent="0.2">
      <c r="A250" s="592" t="s">
        <v>383</v>
      </c>
      <c r="B250" s="593" t="s">
        <v>384</v>
      </c>
      <c r="C250" s="596" t="s">
        <v>395</v>
      </c>
      <c r="D250" s="624" t="s">
        <v>396</v>
      </c>
      <c r="E250" s="596" t="s">
        <v>772</v>
      </c>
      <c r="F250" s="624" t="s">
        <v>773</v>
      </c>
      <c r="G250" s="596" t="s">
        <v>1188</v>
      </c>
      <c r="H250" s="596" t="s">
        <v>1189</v>
      </c>
      <c r="I250" s="610">
        <v>12.584500312805176</v>
      </c>
      <c r="J250" s="610">
        <v>160</v>
      </c>
      <c r="K250" s="611">
        <v>2013.52001953125</v>
      </c>
    </row>
    <row r="251" spans="1:11" ht="14.45" customHeight="1" x14ac:dyDescent="0.2">
      <c r="A251" s="592" t="s">
        <v>383</v>
      </c>
      <c r="B251" s="593" t="s">
        <v>384</v>
      </c>
      <c r="C251" s="596" t="s">
        <v>395</v>
      </c>
      <c r="D251" s="624" t="s">
        <v>396</v>
      </c>
      <c r="E251" s="596" t="s">
        <v>772</v>
      </c>
      <c r="F251" s="624" t="s">
        <v>773</v>
      </c>
      <c r="G251" s="596" t="s">
        <v>1188</v>
      </c>
      <c r="H251" s="596" t="s">
        <v>1190</v>
      </c>
      <c r="I251" s="610">
        <v>12.583950042724609</v>
      </c>
      <c r="J251" s="610">
        <v>120</v>
      </c>
      <c r="K251" s="611">
        <v>1510.1099395751953</v>
      </c>
    </row>
    <row r="252" spans="1:11" ht="14.45" customHeight="1" x14ac:dyDescent="0.2">
      <c r="A252" s="592" t="s">
        <v>383</v>
      </c>
      <c r="B252" s="593" t="s">
        <v>384</v>
      </c>
      <c r="C252" s="596" t="s">
        <v>395</v>
      </c>
      <c r="D252" s="624" t="s">
        <v>396</v>
      </c>
      <c r="E252" s="596" t="s">
        <v>772</v>
      </c>
      <c r="F252" s="624" t="s">
        <v>773</v>
      </c>
      <c r="G252" s="596" t="s">
        <v>1191</v>
      </c>
      <c r="H252" s="596" t="s">
        <v>1192</v>
      </c>
      <c r="I252" s="610">
        <v>10.889350175857544</v>
      </c>
      <c r="J252" s="610">
        <v>650</v>
      </c>
      <c r="K252" s="611">
        <v>7078.02001953125</v>
      </c>
    </row>
    <row r="253" spans="1:11" ht="14.45" customHeight="1" x14ac:dyDescent="0.2">
      <c r="A253" s="592" t="s">
        <v>383</v>
      </c>
      <c r="B253" s="593" t="s">
        <v>384</v>
      </c>
      <c r="C253" s="596" t="s">
        <v>395</v>
      </c>
      <c r="D253" s="624" t="s">
        <v>396</v>
      </c>
      <c r="E253" s="596" t="s">
        <v>772</v>
      </c>
      <c r="F253" s="624" t="s">
        <v>773</v>
      </c>
      <c r="G253" s="596" t="s">
        <v>1191</v>
      </c>
      <c r="H253" s="596" t="s">
        <v>1193</v>
      </c>
      <c r="I253" s="610">
        <v>10.419166723887125</v>
      </c>
      <c r="J253" s="610">
        <v>1250</v>
      </c>
      <c r="K253" s="611">
        <v>12765.230102539063</v>
      </c>
    </row>
    <row r="254" spans="1:11" ht="14.45" customHeight="1" x14ac:dyDescent="0.2">
      <c r="A254" s="592" t="s">
        <v>383</v>
      </c>
      <c r="B254" s="593" t="s">
        <v>384</v>
      </c>
      <c r="C254" s="596" t="s">
        <v>395</v>
      </c>
      <c r="D254" s="624" t="s">
        <v>396</v>
      </c>
      <c r="E254" s="596" t="s">
        <v>1088</v>
      </c>
      <c r="F254" s="624" t="s">
        <v>1089</v>
      </c>
      <c r="G254" s="596" t="s">
        <v>1092</v>
      </c>
      <c r="H254" s="596" t="s">
        <v>1093</v>
      </c>
      <c r="I254" s="610">
        <v>0.27000001072883606</v>
      </c>
      <c r="J254" s="610">
        <v>5000</v>
      </c>
      <c r="K254" s="611">
        <v>1350</v>
      </c>
    </row>
    <row r="255" spans="1:11" ht="14.45" customHeight="1" x14ac:dyDescent="0.2">
      <c r="A255" s="592" t="s">
        <v>383</v>
      </c>
      <c r="B255" s="593" t="s">
        <v>384</v>
      </c>
      <c r="C255" s="596" t="s">
        <v>395</v>
      </c>
      <c r="D255" s="624" t="s">
        <v>396</v>
      </c>
      <c r="E255" s="596" t="s">
        <v>1088</v>
      </c>
      <c r="F255" s="624" t="s">
        <v>1089</v>
      </c>
      <c r="G255" s="596" t="s">
        <v>1194</v>
      </c>
      <c r="H255" s="596" t="s">
        <v>1195</v>
      </c>
      <c r="I255" s="610">
        <v>0.2800000011920929</v>
      </c>
      <c r="J255" s="610">
        <v>1000</v>
      </c>
      <c r="K255" s="611">
        <v>278.29998779296875</v>
      </c>
    </row>
    <row r="256" spans="1:11" ht="14.45" customHeight="1" x14ac:dyDescent="0.2">
      <c r="A256" s="592" t="s">
        <v>383</v>
      </c>
      <c r="B256" s="593" t="s">
        <v>384</v>
      </c>
      <c r="C256" s="596" t="s">
        <v>395</v>
      </c>
      <c r="D256" s="624" t="s">
        <v>396</v>
      </c>
      <c r="E256" s="596" t="s">
        <v>1088</v>
      </c>
      <c r="F256" s="624" t="s">
        <v>1089</v>
      </c>
      <c r="G256" s="596" t="s">
        <v>1196</v>
      </c>
      <c r="H256" s="596" t="s">
        <v>1197</v>
      </c>
      <c r="I256" s="610">
        <v>10.760000228881836</v>
      </c>
      <c r="J256" s="610">
        <v>7200</v>
      </c>
      <c r="K256" s="611">
        <v>77449.681640625</v>
      </c>
    </row>
    <row r="257" spans="1:11" ht="14.45" customHeight="1" x14ac:dyDescent="0.2">
      <c r="A257" s="592" t="s">
        <v>383</v>
      </c>
      <c r="B257" s="593" t="s">
        <v>384</v>
      </c>
      <c r="C257" s="596" t="s">
        <v>395</v>
      </c>
      <c r="D257" s="624" t="s">
        <v>396</v>
      </c>
      <c r="E257" s="596" t="s">
        <v>1088</v>
      </c>
      <c r="F257" s="624" t="s">
        <v>1089</v>
      </c>
      <c r="G257" s="596" t="s">
        <v>1196</v>
      </c>
      <c r="H257" s="596" t="s">
        <v>1198</v>
      </c>
      <c r="I257" s="610">
        <v>10.760000228881836</v>
      </c>
      <c r="J257" s="610">
        <v>3600</v>
      </c>
      <c r="K257" s="611">
        <v>38724.8408203125</v>
      </c>
    </row>
    <row r="258" spans="1:11" ht="14.45" customHeight="1" x14ac:dyDescent="0.2">
      <c r="A258" s="592" t="s">
        <v>383</v>
      </c>
      <c r="B258" s="593" t="s">
        <v>384</v>
      </c>
      <c r="C258" s="596" t="s">
        <v>395</v>
      </c>
      <c r="D258" s="624" t="s">
        <v>396</v>
      </c>
      <c r="E258" s="596" t="s">
        <v>1088</v>
      </c>
      <c r="F258" s="624" t="s">
        <v>1089</v>
      </c>
      <c r="G258" s="596" t="s">
        <v>1199</v>
      </c>
      <c r="H258" s="596" t="s">
        <v>1200</v>
      </c>
      <c r="I258" s="610">
        <v>1.2699999809265137</v>
      </c>
      <c r="J258" s="610">
        <v>88000</v>
      </c>
      <c r="K258" s="611">
        <v>111537.80078125</v>
      </c>
    </row>
    <row r="259" spans="1:11" ht="14.45" customHeight="1" x14ac:dyDescent="0.2">
      <c r="A259" s="592" t="s">
        <v>383</v>
      </c>
      <c r="B259" s="593" t="s">
        <v>384</v>
      </c>
      <c r="C259" s="596" t="s">
        <v>395</v>
      </c>
      <c r="D259" s="624" t="s">
        <v>396</v>
      </c>
      <c r="E259" s="596" t="s">
        <v>1088</v>
      </c>
      <c r="F259" s="624" t="s">
        <v>1089</v>
      </c>
      <c r="G259" s="596" t="s">
        <v>1199</v>
      </c>
      <c r="H259" s="596" t="s">
        <v>1201</v>
      </c>
      <c r="I259" s="610">
        <v>1.2699999809265137</v>
      </c>
      <c r="J259" s="610">
        <v>64000</v>
      </c>
      <c r="K259" s="611">
        <v>81118.400390625</v>
      </c>
    </row>
    <row r="260" spans="1:11" ht="14.45" customHeight="1" x14ac:dyDescent="0.2">
      <c r="A260" s="592" t="s">
        <v>383</v>
      </c>
      <c r="B260" s="593" t="s">
        <v>384</v>
      </c>
      <c r="C260" s="596" t="s">
        <v>395</v>
      </c>
      <c r="D260" s="624" t="s">
        <v>396</v>
      </c>
      <c r="E260" s="596" t="s">
        <v>1088</v>
      </c>
      <c r="F260" s="624" t="s">
        <v>1089</v>
      </c>
      <c r="G260" s="596" t="s">
        <v>1202</v>
      </c>
      <c r="H260" s="596" t="s">
        <v>1203</v>
      </c>
      <c r="I260" s="610">
        <v>2.5299999713897705</v>
      </c>
      <c r="J260" s="610">
        <v>2000</v>
      </c>
      <c r="K260" s="611">
        <v>5069.89990234375</v>
      </c>
    </row>
    <row r="261" spans="1:11" ht="14.45" customHeight="1" x14ac:dyDescent="0.2">
      <c r="A261" s="592" t="s">
        <v>383</v>
      </c>
      <c r="B261" s="593" t="s">
        <v>384</v>
      </c>
      <c r="C261" s="596" t="s">
        <v>395</v>
      </c>
      <c r="D261" s="624" t="s">
        <v>396</v>
      </c>
      <c r="E261" s="596" t="s">
        <v>1088</v>
      </c>
      <c r="F261" s="624" t="s">
        <v>1089</v>
      </c>
      <c r="G261" s="596" t="s">
        <v>1204</v>
      </c>
      <c r="H261" s="596" t="s">
        <v>1205</v>
      </c>
      <c r="I261" s="610">
        <v>1.1100000143051147</v>
      </c>
      <c r="J261" s="610">
        <v>2000</v>
      </c>
      <c r="K261" s="611">
        <v>2223.97998046875</v>
      </c>
    </row>
    <row r="262" spans="1:11" ht="14.45" customHeight="1" x14ac:dyDescent="0.2">
      <c r="A262" s="592" t="s">
        <v>383</v>
      </c>
      <c r="B262" s="593" t="s">
        <v>384</v>
      </c>
      <c r="C262" s="596" t="s">
        <v>395</v>
      </c>
      <c r="D262" s="624" t="s">
        <v>396</v>
      </c>
      <c r="E262" s="596" t="s">
        <v>1088</v>
      </c>
      <c r="F262" s="624" t="s">
        <v>1089</v>
      </c>
      <c r="G262" s="596" t="s">
        <v>1206</v>
      </c>
      <c r="H262" s="596" t="s">
        <v>1207</v>
      </c>
      <c r="I262" s="610">
        <v>3.380000114440918</v>
      </c>
      <c r="J262" s="610">
        <v>5000</v>
      </c>
      <c r="K262" s="611">
        <v>16898.259765625</v>
      </c>
    </row>
    <row r="263" spans="1:11" ht="14.45" customHeight="1" x14ac:dyDescent="0.2">
      <c r="A263" s="592" t="s">
        <v>383</v>
      </c>
      <c r="B263" s="593" t="s">
        <v>384</v>
      </c>
      <c r="C263" s="596" t="s">
        <v>395</v>
      </c>
      <c r="D263" s="624" t="s">
        <v>396</v>
      </c>
      <c r="E263" s="596" t="s">
        <v>1088</v>
      </c>
      <c r="F263" s="624" t="s">
        <v>1089</v>
      </c>
      <c r="G263" s="596" t="s">
        <v>1206</v>
      </c>
      <c r="H263" s="596" t="s">
        <v>1208</v>
      </c>
      <c r="I263" s="610">
        <v>3.380000114440918</v>
      </c>
      <c r="J263" s="610">
        <v>10000</v>
      </c>
      <c r="K263" s="611">
        <v>33796</v>
      </c>
    </row>
    <row r="264" spans="1:11" ht="14.45" customHeight="1" x14ac:dyDescent="0.2">
      <c r="A264" s="592" t="s">
        <v>383</v>
      </c>
      <c r="B264" s="593" t="s">
        <v>384</v>
      </c>
      <c r="C264" s="596" t="s">
        <v>395</v>
      </c>
      <c r="D264" s="624" t="s">
        <v>396</v>
      </c>
      <c r="E264" s="596" t="s">
        <v>1102</v>
      </c>
      <c r="F264" s="624" t="s">
        <v>1103</v>
      </c>
      <c r="G264" s="596" t="s">
        <v>1209</v>
      </c>
      <c r="H264" s="596" t="s">
        <v>1210</v>
      </c>
      <c r="I264" s="610">
        <v>0.30000001192092896</v>
      </c>
      <c r="J264" s="610">
        <v>300</v>
      </c>
      <c r="K264" s="611">
        <v>90</v>
      </c>
    </row>
    <row r="265" spans="1:11" ht="14.45" customHeight="1" x14ac:dyDescent="0.2">
      <c r="A265" s="592" t="s">
        <v>383</v>
      </c>
      <c r="B265" s="593" t="s">
        <v>384</v>
      </c>
      <c r="C265" s="596" t="s">
        <v>395</v>
      </c>
      <c r="D265" s="624" t="s">
        <v>396</v>
      </c>
      <c r="E265" s="596" t="s">
        <v>1102</v>
      </c>
      <c r="F265" s="624" t="s">
        <v>1103</v>
      </c>
      <c r="G265" s="596" t="s">
        <v>1211</v>
      </c>
      <c r="H265" s="596" t="s">
        <v>1212</v>
      </c>
      <c r="I265" s="610">
        <v>1.1699999570846558</v>
      </c>
      <c r="J265" s="610">
        <v>10</v>
      </c>
      <c r="K265" s="611">
        <v>11.699999809265137</v>
      </c>
    </row>
    <row r="266" spans="1:11" ht="14.45" customHeight="1" x14ac:dyDescent="0.2">
      <c r="A266" s="592" t="s">
        <v>383</v>
      </c>
      <c r="B266" s="593" t="s">
        <v>384</v>
      </c>
      <c r="C266" s="596" t="s">
        <v>395</v>
      </c>
      <c r="D266" s="624" t="s">
        <v>396</v>
      </c>
      <c r="E266" s="596" t="s">
        <v>1102</v>
      </c>
      <c r="F266" s="624" t="s">
        <v>1103</v>
      </c>
      <c r="G266" s="596" t="s">
        <v>1213</v>
      </c>
      <c r="H266" s="596" t="s">
        <v>1214</v>
      </c>
      <c r="I266" s="610">
        <v>109.62000274658203</v>
      </c>
      <c r="J266" s="610">
        <v>5</v>
      </c>
      <c r="K266" s="611">
        <v>548.1199951171875</v>
      </c>
    </row>
    <row r="267" spans="1:11" ht="14.45" customHeight="1" x14ac:dyDescent="0.2">
      <c r="A267" s="592" t="s">
        <v>383</v>
      </c>
      <c r="B267" s="593" t="s">
        <v>384</v>
      </c>
      <c r="C267" s="596" t="s">
        <v>395</v>
      </c>
      <c r="D267" s="624" t="s">
        <v>396</v>
      </c>
      <c r="E267" s="596" t="s">
        <v>1102</v>
      </c>
      <c r="F267" s="624" t="s">
        <v>1103</v>
      </c>
      <c r="G267" s="596" t="s">
        <v>1215</v>
      </c>
      <c r="H267" s="596" t="s">
        <v>1216</v>
      </c>
      <c r="I267" s="610">
        <v>139.17999267578125</v>
      </c>
      <c r="J267" s="610">
        <v>2</v>
      </c>
      <c r="K267" s="611">
        <v>278.3599853515625</v>
      </c>
    </row>
    <row r="268" spans="1:11" ht="14.45" customHeight="1" x14ac:dyDescent="0.2">
      <c r="A268" s="592" t="s">
        <v>383</v>
      </c>
      <c r="B268" s="593" t="s">
        <v>384</v>
      </c>
      <c r="C268" s="596" t="s">
        <v>395</v>
      </c>
      <c r="D268" s="624" t="s">
        <v>396</v>
      </c>
      <c r="E268" s="596" t="s">
        <v>1102</v>
      </c>
      <c r="F268" s="624" t="s">
        <v>1103</v>
      </c>
      <c r="G268" s="596" t="s">
        <v>1217</v>
      </c>
      <c r="H268" s="596" t="s">
        <v>1218</v>
      </c>
      <c r="I268" s="610">
        <v>10.119999885559082</v>
      </c>
      <c r="J268" s="610">
        <v>1</v>
      </c>
      <c r="K268" s="611">
        <v>10.119999885559082</v>
      </c>
    </row>
    <row r="269" spans="1:11" ht="14.45" customHeight="1" x14ac:dyDescent="0.2">
      <c r="A269" s="592" t="s">
        <v>383</v>
      </c>
      <c r="B269" s="593" t="s">
        <v>384</v>
      </c>
      <c r="C269" s="596" t="s">
        <v>395</v>
      </c>
      <c r="D269" s="624" t="s">
        <v>396</v>
      </c>
      <c r="E269" s="596" t="s">
        <v>1102</v>
      </c>
      <c r="F269" s="624" t="s">
        <v>1103</v>
      </c>
      <c r="G269" s="596" t="s">
        <v>1104</v>
      </c>
      <c r="H269" s="596" t="s">
        <v>1219</v>
      </c>
      <c r="I269" s="610">
        <v>13.020000457763672</v>
      </c>
      <c r="J269" s="610">
        <v>10</v>
      </c>
      <c r="K269" s="611">
        <v>130.20000457763672</v>
      </c>
    </row>
    <row r="270" spans="1:11" ht="14.45" customHeight="1" x14ac:dyDescent="0.2">
      <c r="A270" s="592" t="s">
        <v>383</v>
      </c>
      <c r="B270" s="593" t="s">
        <v>384</v>
      </c>
      <c r="C270" s="596" t="s">
        <v>395</v>
      </c>
      <c r="D270" s="624" t="s">
        <v>396</v>
      </c>
      <c r="E270" s="596" t="s">
        <v>1102</v>
      </c>
      <c r="F270" s="624" t="s">
        <v>1103</v>
      </c>
      <c r="G270" s="596" t="s">
        <v>1220</v>
      </c>
      <c r="H270" s="596" t="s">
        <v>1221</v>
      </c>
      <c r="I270" s="610">
        <v>15.029999732971191</v>
      </c>
      <c r="J270" s="610">
        <v>48</v>
      </c>
      <c r="K270" s="611">
        <v>721.44000244140625</v>
      </c>
    </row>
    <row r="271" spans="1:11" ht="14.45" customHeight="1" x14ac:dyDescent="0.2">
      <c r="A271" s="592" t="s">
        <v>383</v>
      </c>
      <c r="B271" s="593" t="s">
        <v>384</v>
      </c>
      <c r="C271" s="596" t="s">
        <v>395</v>
      </c>
      <c r="D271" s="624" t="s">
        <v>396</v>
      </c>
      <c r="E271" s="596" t="s">
        <v>1102</v>
      </c>
      <c r="F271" s="624" t="s">
        <v>1103</v>
      </c>
      <c r="G271" s="596" t="s">
        <v>1222</v>
      </c>
      <c r="H271" s="596" t="s">
        <v>1223</v>
      </c>
      <c r="I271" s="610">
        <v>98.376665751139328</v>
      </c>
      <c r="J271" s="610">
        <v>30</v>
      </c>
      <c r="K271" s="611">
        <v>2951.2999877929688</v>
      </c>
    </row>
    <row r="272" spans="1:11" ht="14.45" customHeight="1" x14ac:dyDescent="0.2">
      <c r="A272" s="592" t="s">
        <v>383</v>
      </c>
      <c r="B272" s="593" t="s">
        <v>384</v>
      </c>
      <c r="C272" s="596" t="s">
        <v>395</v>
      </c>
      <c r="D272" s="624" t="s">
        <v>396</v>
      </c>
      <c r="E272" s="596" t="s">
        <v>1102</v>
      </c>
      <c r="F272" s="624" t="s">
        <v>1103</v>
      </c>
      <c r="G272" s="596" t="s">
        <v>1224</v>
      </c>
      <c r="H272" s="596" t="s">
        <v>1225</v>
      </c>
      <c r="I272" s="610">
        <v>9.4849996566772461</v>
      </c>
      <c r="J272" s="610">
        <v>168</v>
      </c>
      <c r="K272" s="611">
        <v>1594.0800628662109</v>
      </c>
    </row>
    <row r="273" spans="1:11" ht="14.45" customHeight="1" x14ac:dyDescent="0.2">
      <c r="A273" s="592" t="s">
        <v>383</v>
      </c>
      <c r="B273" s="593" t="s">
        <v>384</v>
      </c>
      <c r="C273" s="596" t="s">
        <v>395</v>
      </c>
      <c r="D273" s="624" t="s">
        <v>396</v>
      </c>
      <c r="E273" s="596" t="s">
        <v>1102</v>
      </c>
      <c r="F273" s="624" t="s">
        <v>1103</v>
      </c>
      <c r="G273" s="596" t="s">
        <v>1226</v>
      </c>
      <c r="H273" s="596" t="s">
        <v>1227</v>
      </c>
      <c r="I273" s="610">
        <v>18.959999084472656</v>
      </c>
      <c r="J273" s="610">
        <v>12</v>
      </c>
      <c r="K273" s="611">
        <v>227.52000427246094</v>
      </c>
    </row>
    <row r="274" spans="1:11" ht="14.45" customHeight="1" x14ac:dyDescent="0.2">
      <c r="A274" s="592" t="s">
        <v>383</v>
      </c>
      <c r="B274" s="593" t="s">
        <v>384</v>
      </c>
      <c r="C274" s="596" t="s">
        <v>395</v>
      </c>
      <c r="D274" s="624" t="s">
        <v>396</v>
      </c>
      <c r="E274" s="596" t="s">
        <v>1102</v>
      </c>
      <c r="F274" s="624" t="s">
        <v>1103</v>
      </c>
      <c r="G274" s="596" t="s">
        <v>1104</v>
      </c>
      <c r="H274" s="596" t="s">
        <v>1105</v>
      </c>
      <c r="I274" s="610">
        <v>13.020000457763672</v>
      </c>
      <c r="J274" s="610">
        <v>6</v>
      </c>
      <c r="K274" s="611">
        <v>78.120002746582031</v>
      </c>
    </row>
    <row r="275" spans="1:11" ht="14.45" customHeight="1" x14ac:dyDescent="0.2">
      <c r="A275" s="592" t="s">
        <v>383</v>
      </c>
      <c r="B275" s="593" t="s">
        <v>384</v>
      </c>
      <c r="C275" s="596" t="s">
        <v>395</v>
      </c>
      <c r="D275" s="624" t="s">
        <v>396</v>
      </c>
      <c r="E275" s="596" t="s">
        <v>1102</v>
      </c>
      <c r="F275" s="624" t="s">
        <v>1103</v>
      </c>
      <c r="G275" s="596" t="s">
        <v>1228</v>
      </c>
      <c r="H275" s="596" t="s">
        <v>1229</v>
      </c>
      <c r="I275" s="610">
        <v>0.85500001907348633</v>
      </c>
      <c r="J275" s="610">
        <v>8</v>
      </c>
      <c r="K275" s="611">
        <v>6.8299999237060547</v>
      </c>
    </row>
    <row r="276" spans="1:11" ht="14.45" customHeight="1" x14ac:dyDescent="0.2">
      <c r="A276" s="592" t="s">
        <v>383</v>
      </c>
      <c r="B276" s="593" t="s">
        <v>384</v>
      </c>
      <c r="C276" s="596" t="s">
        <v>395</v>
      </c>
      <c r="D276" s="624" t="s">
        <v>396</v>
      </c>
      <c r="E276" s="596" t="s">
        <v>1102</v>
      </c>
      <c r="F276" s="624" t="s">
        <v>1103</v>
      </c>
      <c r="G276" s="596" t="s">
        <v>1220</v>
      </c>
      <c r="H276" s="596" t="s">
        <v>1230</v>
      </c>
      <c r="I276" s="610">
        <v>15.029999732971191</v>
      </c>
      <c r="J276" s="610">
        <v>48</v>
      </c>
      <c r="K276" s="611">
        <v>721.44000244140625</v>
      </c>
    </row>
    <row r="277" spans="1:11" ht="14.45" customHeight="1" x14ac:dyDescent="0.2">
      <c r="A277" s="592" t="s">
        <v>383</v>
      </c>
      <c r="B277" s="593" t="s">
        <v>384</v>
      </c>
      <c r="C277" s="596" t="s">
        <v>395</v>
      </c>
      <c r="D277" s="624" t="s">
        <v>396</v>
      </c>
      <c r="E277" s="596" t="s">
        <v>1102</v>
      </c>
      <c r="F277" s="624" t="s">
        <v>1103</v>
      </c>
      <c r="G277" s="596" t="s">
        <v>1222</v>
      </c>
      <c r="H277" s="596" t="s">
        <v>1231</v>
      </c>
      <c r="I277" s="610">
        <v>98.376665751139328</v>
      </c>
      <c r="J277" s="610">
        <v>60</v>
      </c>
      <c r="K277" s="611">
        <v>5902.5999755859375</v>
      </c>
    </row>
    <row r="278" spans="1:11" ht="14.45" customHeight="1" x14ac:dyDescent="0.2">
      <c r="A278" s="592" t="s">
        <v>383</v>
      </c>
      <c r="B278" s="593" t="s">
        <v>384</v>
      </c>
      <c r="C278" s="596" t="s">
        <v>395</v>
      </c>
      <c r="D278" s="624" t="s">
        <v>396</v>
      </c>
      <c r="E278" s="596" t="s">
        <v>1102</v>
      </c>
      <c r="F278" s="624" t="s">
        <v>1103</v>
      </c>
      <c r="G278" s="596" t="s">
        <v>1224</v>
      </c>
      <c r="H278" s="596" t="s">
        <v>1232</v>
      </c>
      <c r="I278" s="610">
        <v>9.4899997711181641</v>
      </c>
      <c r="J278" s="610">
        <v>432</v>
      </c>
      <c r="K278" s="611">
        <v>4098.4200439453125</v>
      </c>
    </row>
    <row r="279" spans="1:11" ht="14.45" customHeight="1" x14ac:dyDescent="0.2">
      <c r="A279" s="592" t="s">
        <v>383</v>
      </c>
      <c r="B279" s="593" t="s">
        <v>384</v>
      </c>
      <c r="C279" s="596" t="s">
        <v>395</v>
      </c>
      <c r="D279" s="624" t="s">
        <v>396</v>
      </c>
      <c r="E279" s="596" t="s">
        <v>1102</v>
      </c>
      <c r="F279" s="624" t="s">
        <v>1103</v>
      </c>
      <c r="G279" s="596" t="s">
        <v>1226</v>
      </c>
      <c r="H279" s="596" t="s">
        <v>1233</v>
      </c>
      <c r="I279" s="610">
        <v>18.959999084472656</v>
      </c>
      <c r="J279" s="610">
        <v>60</v>
      </c>
      <c r="K279" s="611">
        <v>1137.5999755859375</v>
      </c>
    </row>
    <row r="280" spans="1:11" ht="14.45" customHeight="1" x14ac:dyDescent="0.2">
      <c r="A280" s="592" t="s">
        <v>383</v>
      </c>
      <c r="B280" s="593" t="s">
        <v>384</v>
      </c>
      <c r="C280" s="596" t="s">
        <v>395</v>
      </c>
      <c r="D280" s="624" t="s">
        <v>396</v>
      </c>
      <c r="E280" s="596" t="s">
        <v>1102</v>
      </c>
      <c r="F280" s="624" t="s">
        <v>1103</v>
      </c>
      <c r="G280" s="596" t="s">
        <v>1234</v>
      </c>
      <c r="H280" s="596" t="s">
        <v>1235</v>
      </c>
      <c r="I280" s="610">
        <v>7.5900001525878906</v>
      </c>
      <c r="J280" s="610">
        <v>1</v>
      </c>
      <c r="K280" s="611">
        <v>7.5900001525878906</v>
      </c>
    </row>
    <row r="281" spans="1:11" ht="14.45" customHeight="1" x14ac:dyDescent="0.2">
      <c r="A281" s="592" t="s">
        <v>383</v>
      </c>
      <c r="B281" s="593" t="s">
        <v>384</v>
      </c>
      <c r="C281" s="596" t="s">
        <v>395</v>
      </c>
      <c r="D281" s="624" t="s">
        <v>396</v>
      </c>
      <c r="E281" s="596" t="s">
        <v>1102</v>
      </c>
      <c r="F281" s="624" t="s">
        <v>1103</v>
      </c>
      <c r="G281" s="596" t="s">
        <v>1234</v>
      </c>
      <c r="H281" s="596" t="s">
        <v>1236</v>
      </c>
      <c r="I281" s="610">
        <v>7.5900001525878906</v>
      </c>
      <c r="J281" s="610">
        <v>1</v>
      </c>
      <c r="K281" s="611">
        <v>7.5900001525878906</v>
      </c>
    </row>
    <row r="282" spans="1:11" ht="14.45" customHeight="1" x14ac:dyDescent="0.2">
      <c r="A282" s="592" t="s">
        <v>383</v>
      </c>
      <c r="B282" s="593" t="s">
        <v>384</v>
      </c>
      <c r="C282" s="596" t="s">
        <v>395</v>
      </c>
      <c r="D282" s="624" t="s">
        <v>396</v>
      </c>
      <c r="E282" s="596" t="s">
        <v>1102</v>
      </c>
      <c r="F282" s="624" t="s">
        <v>1103</v>
      </c>
      <c r="G282" s="596" t="s">
        <v>1237</v>
      </c>
      <c r="H282" s="596" t="s">
        <v>1238</v>
      </c>
      <c r="I282" s="610">
        <v>2.869999885559082</v>
      </c>
      <c r="J282" s="610">
        <v>80</v>
      </c>
      <c r="K282" s="611">
        <v>229.60000610351563</v>
      </c>
    </row>
    <row r="283" spans="1:11" ht="14.45" customHeight="1" x14ac:dyDescent="0.2">
      <c r="A283" s="592" t="s">
        <v>383</v>
      </c>
      <c r="B283" s="593" t="s">
        <v>384</v>
      </c>
      <c r="C283" s="596" t="s">
        <v>395</v>
      </c>
      <c r="D283" s="624" t="s">
        <v>396</v>
      </c>
      <c r="E283" s="596" t="s">
        <v>1102</v>
      </c>
      <c r="F283" s="624" t="s">
        <v>1103</v>
      </c>
      <c r="G283" s="596" t="s">
        <v>1106</v>
      </c>
      <c r="H283" s="596" t="s">
        <v>1107</v>
      </c>
      <c r="I283" s="610">
        <v>8.3400001525878906</v>
      </c>
      <c r="J283" s="610">
        <v>1</v>
      </c>
      <c r="K283" s="611">
        <v>8.3400001525878906</v>
      </c>
    </row>
    <row r="284" spans="1:11" ht="14.45" customHeight="1" x14ac:dyDescent="0.2">
      <c r="A284" s="592" t="s">
        <v>383</v>
      </c>
      <c r="B284" s="593" t="s">
        <v>384</v>
      </c>
      <c r="C284" s="596" t="s">
        <v>395</v>
      </c>
      <c r="D284" s="624" t="s">
        <v>396</v>
      </c>
      <c r="E284" s="596" t="s">
        <v>1102</v>
      </c>
      <c r="F284" s="624" t="s">
        <v>1103</v>
      </c>
      <c r="G284" s="596" t="s">
        <v>1106</v>
      </c>
      <c r="H284" s="596" t="s">
        <v>1239</v>
      </c>
      <c r="I284" s="610">
        <v>8.1700000762939453</v>
      </c>
      <c r="J284" s="610">
        <v>5</v>
      </c>
      <c r="K284" s="611">
        <v>40.830001831054688</v>
      </c>
    </row>
    <row r="285" spans="1:11" ht="14.45" customHeight="1" x14ac:dyDescent="0.2">
      <c r="A285" s="592" t="s">
        <v>383</v>
      </c>
      <c r="B285" s="593" t="s">
        <v>384</v>
      </c>
      <c r="C285" s="596" t="s">
        <v>395</v>
      </c>
      <c r="D285" s="624" t="s">
        <v>396</v>
      </c>
      <c r="E285" s="596" t="s">
        <v>1102</v>
      </c>
      <c r="F285" s="624" t="s">
        <v>1103</v>
      </c>
      <c r="G285" s="596" t="s">
        <v>1240</v>
      </c>
      <c r="H285" s="596" t="s">
        <v>1241</v>
      </c>
      <c r="I285" s="610">
        <v>42.443999481201175</v>
      </c>
      <c r="J285" s="610">
        <v>4000</v>
      </c>
      <c r="K285" s="611">
        <v>169776</v>
      </c>
    </row>
    <row r="286" spans="1:11" ht="14.45" customHeight="1" x14ac:dyDescent="0.2">
      <c r="A286" s="592" t="s">
        <v>383</v>
      </c>
      <c r="B286" s="593" t="s">
        <v>384</v>
      </c>
      <c r="C286" s="596" t="s">
        <v>395</v>
      </c>
      <c r="D286" s="624" t="s">
        <v>396</v>
      </c>
      <c r="E286" s="596" t="s">
        <v>1102</v>
      </c>
      <c r="F286" s="624" t="s">
        <v>1103</v>
      </c>
      <c r="G286" s="596" t="s">
        <v>1108</v>
      </c>
      <c r="H286" s="596" t="s">
        <v>1109</v>
      </c>
      <c r="I286" s="610">
        <v>17.620000839233398</v>
      </c>
      <c r="J286" s="610">
        <v>3</v>
      </c>
      <c r="K286" s="611">
        <v>52.849998474121094</v>
      </c>
    </row>
    <row r="287" spans="1:11" ht="14.45" customHeight="1" x14ac:dyDescent="0.2">
      <c r="A287" s="592" t="s">
        <v>383</v>
      </c>
      <c r="B287" s="593" t="s">
        <v>384</v>
      </c>
      <c r="C287" s="596" t="s">
        <v>395</v>
      </c>
      <c r="D287" s="624" t="s">
        <v>396</v>
      </c>
      <c r="E287" s="596" t="s">
        <v>1102</v>
      </c>
      <c r="F287" s="624" t="s">
        <v>1103</v>
      </c>
      <c r="G287" s="596" t="s">
        <v>1242</v>
      </c>
      <c r="H287" s="596" t="s">
        <v>1243</v>
      </c>
      <c r="I287" s="610">
        <v>2.7400000095367432</v>
      </c>
      <c r="J287" s="610">
        <v>9</v>
      </c>
      <c r="K287" s="611">
        <v>24.660000801086426</v>
      </c>
    </row>
    <row r="288" spans="1:11" ht="14.45" customHeight="1" x14ac:dyDescent="0.2">
      <c r="A288" s="592" t="s">
        <v>383</v>
      </c>
      <c r="B288" s="593" t="s">
        <v>384</v>
      </c>
      <c r="C288" s="596" t="s">
        <v>395</v>
      </c>
      <c r="D288" s="624" t="s">
        <v>396</v>
      </c>
      <c r="E288" s="596" t="s">
        <v>1102</v>
      </c>
      <c r="F288" s="624" t="s">
        <v>1103</v>
      </c>
      <c r="G288" s="596" t="s">
        <v>1244</v>
      </c>
      <c r="H288" s="596" t="s">
        <v>1245</v>
      </c>
      <c r="I288" s="610">
        <v>0.5</v>
      </c>
      <c r="J288" s="610">
        <v>6000</v>
      </c>
      <c r="K288" s="611">
        <v>3000</v>
      </c>
    </row>
    <row r="289" spans="1:11" ht="14.45" customHeight="1" x14ac:dyDescent="0.2">
      <c r="A289" s="592" t="s">
        <v>383</v>
      </c>
      <c r="B289" s="593" t="s">
        <v>384</v>
      </c>
      <c r="C289" s="596" t="s">
        <v>395</v>
      </c>
      <c r="D289" s="624" t="s">
        <v>396</v>
      </c>
      <c r="E289" s="596" t="s">
        <v>1102</v>
      </c>
      <c r="F289" s="624" t="s">
        <v>1103</v>
      </c>
      <c r="G289" s="596" t="s">
        <v>1244</v>
      </c>
      <c r="H289" s="596" t="s">
        <v>1246</v>
      </c>
      <c r="I289" s="610">
        <v>0.5</v>
      </c>
      <c r="J289" s="610">
        <v>11000</v>
      </c>
      <c r="K289" s="611">
        <v>5500</v>
      </c>
    </row>
    <row r="290" spans="1:11" ht="14.45" customHeight="1" x14ac:dyDescent="0.2">
      <c r="A290" s="592" t="s">
        <v>383</v>
      </c>
      <c r="B290" s="593" t="s">
        <v>384</v>
      </c>
      <c r="C290" s="596" t="s">
        <v>395</v>
      </c>
      <c r="D290" s="624" t="s">
        <v>396</v>
      </c>
      <c r="E290" s="596" t="s">
        <v>1102</v>
      </c>
      <c r="F290" s="624" t="s">
        <v>1103</v>
      </c>
      <c r="G290" s="596" t="s">
        <v>1247</v>
      </c>
      <c r="H290" s="596" t="s">
        <v>1248</v>
      </c>
      <c r="I290" s="610">
        <v>1.1699999570846558</v>
      </c>
      <c r="J290" s="610">
        <v>12000</v>
      </c>
      <c r="K290" s="611">
        <v>14076</v>
      </c>
    </row>
    <row r="291" spans="1:11" ht="14.45" customHeight="1" x14ac:dyDescent="0.2">
      <c r="A291" s="592" t="s">
        <v>383</v>
      </c>
      <c r="B291" s="593" t="s">
        <v>384</v>
      </c>
      <c r="C291" s="596" t="s">
        <v>395</v>
      </c>
      <c r="D291" s="624" t="s">
        <v>396</v>
      </c>
      <c r="E291" s="596" t="s">
        <v>1102</v>
      </c>
      <c r="F291" s="624" t="s">
        <v>1103</v>
      </c>
      <c r="G291" s="596" t="s">
        <v>1247</v>
      </c>
      <c r="H291" s="596" t="s">
        <v>1249</v>
      </c>
      <c r="I291" s="610">
        <v>1.1699999570846558</v>
      </c>
      <c r="J291" s="610">
        <v>15000</v>
      </c>
      <c r="K291" s="611">
        <v>17595</v>
      </c>
    </row>
    <row r="292" spans="1:11" ht="14.45" customHeight="1" x14ac:dyDescent="0.2">
      <c r="A292" s="592" t="s">
        <v>383</v>
      </c>
      <c r="B292" s="593" t="s">
        <v>384</v>
      </c>
      <c r="C292" s="596" t="s">
        <v>395</v>
      </c>
      <c r="D292" s="624" t="s">
        <v>396</v>
      </c>
      <c r="E292" s="596" t="s">
        <v>1102</v>
      </c>
      <c r="F292" s="624" t="s">
        <v>1103</v>
      </c>
      <c r="G292" s="596" t="s">
        <v>1112</v>
      </c>
      <c r="H292" s="596" t="s">
        <v>1113</v>
      </c>
      <c r="I292" s="610">
        <v>29.889999389648438</v>
      </c>
      <c r="J292" s="610">
        <v>10</v>
      </c>
      <c r="K292" s="611">
        <v>298.89999389648438</v>
      </c>
    </row>
    <row r="293" spans="1:11" ht="14.45" customHeight="1" x14ac:dyDescent="0.2">
      <c r="A293" s="592" t="s">
        <v>383</v>
      </c>
      <c r="B293" s="593" t="s">
        <v>384</v>
      </c>
      <c r="C293" s="596" t="s">
        <v>395</v>
      </c>
      <c r="D293" s="624" t="s">
        <v>396</v>
      </c>
      <c r="E293" s="596" t="s">
        <v>1102</v>
      </c>
      <c r="F293" s="624" t="s">
        <v>1103</v>
      </c>
      <c r="G293" s="596" t="s">
        <v>1112</v>
      </c>
      <c r="H293" s="596" t="s">
        <v>1114</v>
      </c>
      <c r="I293" s="610">
        <v>29.304999351501465</v>
      </c>
      <c r="J293" s="610">
        <v>8</v>
      </c>
      <c r="K293" s="611">
        <v>236.73999786376953</v>
      </c>
    </row>
    <row r="294" spans="1:11" ht="14.45" customHeight="1" x14ac:dyDescent="0.2">
      <c r="A294" s="592" t="s">
        <v>383</v>
      </c>
      <c r="B294" s="593" t="s">
        <v>384</v>
      </c>
      <c r="C294" s="596" t="s">
        <v>395</v>
      </c>
      <c r="D294" s="624" t="s">
        <v>396</v>
      </c>
      <c r="E294" s="596" t="s">
        <v>1115</v>
      </c>
      <c r="F294" s="624" t="s">
        <v>1116</v>
      </c>
      <c r="G294" s="596" t="s">
        <v>1250</v>
      </c>
      <c r="H294" s="596" t="s">
        <v>1251</v>
      </c>
      <c r="I294" s="610">
        <v>157.30000305175781</v>
      </c>
      <c r="J294" s="610">
        <v>36</v>
      </c>
      <c r="K294" s="611">
        <v>5662.7998046875</v>
      </c>
    </row>
    <row r="295" spans="1:11" ht="14.45" customHeight="1" x14ac:dyDescent="0.2">
      <c r="A295" s="592" t="s">
        <v>383</v>
      </c>
      <c r="B295" s="593" t="s">
        <v>384</v>
      </c>
      <c r="C295" s="596" t="s">
        <v>395</v>
      </c>
      <c r="D295" s="624" t="s">
        <v>396</v>
      </c>
      <c r="E295" s="596" t="s">
        <v>1115</v>
      </c>
      <c r="F295" s="624" t="s">
        <v>1116</v>
      </c>
      <c r="G295" s="596" t="s">
        <v>1252</v>
      </c>
      <c r="H295" s="596" t="s">
        <v>1253</v>
      </c>
      <c r="I295" s="610">
        <v>9.9999997764825821E-3</v>
      </c>
      <c r="J295" s="610">
        <v>9600</v>
      </c>
      <c r="K295" s="611">
        <v>96</v>
      </c>
    </row>
    <row r="296" spans="1:11" ht="14.45" customHeight="1" x14ac:dyDescent="0.2">
      <c r="A296" s="592" t="s">
        <v>383</v>
      </c>
      <c r="B296" s="593" t="s">
        <v>384</v>
      </c>
      <c r="C296" s="596" t="s">
        <v>395</v>
      </c>
      <c r="D296" s="624" t="s">
        <v>396</v>
      </c>
      <c r="E296" s="596" t="s">
        <v>1115</v>
      </c>
      <c r="F296" s="624" t="s">
        <v>1116</v>
      </c>
      <c r="G296" s="596" t="s">
        <v>1252</v>
      </c>
      <c r="H296" s="596" t="s">
        <v>1254</v>
      </c>
      <c r="I296" s="610">
        <v>1.3999999687075614E-2</v>
      </c>
      <c r="J296" s="610">
        <v>12000</v>
      </c>
      <c r="K296" s="611">
        <v>168</v>
      </c>
    </row>
    <row r="297" spans="1:11" ht="14.45" customHeight="1" x14ac:dyDescent="0.2">
      <c r="A297" s="592" t="s">
        <v>383</v>
      </c>
      <c r="B297" s="593" t="s">
        <v>384</v>
      </c>
      <c r="C297" s="596" t="s">
        <v>395</v>
      </c>
      <c r="D297" s="624" t="s">
        <v>396</v>
      </c>
      <c r="E297" s="596" t="s">
        <v>1115</v>
      </c>
      <c r="F297" s="624" t="s">
        <v>1116</v>
      </c>
      <c r="G297" s="596" t="s">
        <v>1255</v>
      </c>
      <c r="H297" s="596" t="s">
        <v>1256</v>
      </c>
      <c r="I297" s="610">
        <v>0.79000002145767212</v>
      </c>
      <c r="J297" s="610">
        <v>1500</v>
      </c>
      <c r="K297" s="611">
        <v>1179.75</v>
      </c>
    </row>
    <row r="298" spans="1:11" ht="14.45" customHeight="1" x14ac:dyDescent="0.2">
      <c r="A298" s="592" t="s">
        <v>383</v>
      </c>
      <c r="B298" s="593" t="s">
        <v>384</v>
      </c>
      <c r="C298" s="596" t="s">
        <v>395</v>
      </c>
      <c r="D298" s="624" t="s">
        <v>396</v>
      </c>
      <c r="E298" s="596" t="s">
        <v>1115</v>
      </c>
      <c r="F298" s="624" t="s">
        <v>1116</v>
      </c>
      <c r="G298" s="596" t="s">
        <v>1257</v>
      </c>
      <c r="H298" s="596" t="s">
        <v>1258</v>
      </c>
      <c r="I298" s="610">
        <v>0.25</v>
      </c>
      <c r="J298" s="610">
        <v>2000</v>
      </c>
      <c r="K298" s="611">
        <v>500</v>
      </c>
    </row>
    <row r="299" spans="1:11" ht="14.45" customHeight="1" x14ac:dyDescent="0.2">
      <c r="A299" s="592" t="s">
        <v>383</v>
      </c>
      <c r="B299" s="593" t="s">
        <v>384</v>
      </c>
      <c r="C299" s="596" t="s">
        <v>395</v>
      </c>
      <c r="D299" s="624" t="s">
        <v>396</v>
      </c>
      <c r="E299" s="596" t="s">
        <v>1115</v>
      </c>
      <c r="F299" s="624" t="s">
        <v>1116</v>
      </c>
      <c r="G299" s="596" t="s">
        <v>1257</v>
      </c>
      <c r="H299" s="596" t="s">
        <v>1259</v>
      </c>
      <c r="I299" s="610">
        <v>0.25</v>
      </c>
      <c r="J299" s="610">
        <v>2000</v>
      </c>
      <c r="K299" s="611">
        <v>500</v>
      </c>
    </row>
    <row r="300" spans="1:11" ht="14.45" customHeight="1" x14ac:dyDescent="0.2">
      <c r="A300" s="592" t="s">
        <v>383</v>
      </c>
      <c r="B300" s="593" t="s">
        <v>384</v>
      </c>
      <c r="C300" s="596" t="s">
        <v>395</v>
      </c>
      <c r="D300" s="624" t="s">
        <v>396</v>
      </c>
      <c r="E300" s="596" t="s">
        <v>1115</v>
      </c>
      <c r="F300" s="624" t="s">
        <v>1116</v>
      </c>
      <c r="G300" s="596" t="s">
        <v>1260</v>
      </c>
      <c r="H300" s="596" t="s">
        <v>1261</v>
      </c>
      <c r="I300" s="610">
        <v>568.719970703125</v>
      </c>
      <c r="J300" s="610">
        <v>2</v>
      </c>
      <c r="K300" s="611">
        <v>1137.43994140625</v>
      </c>
    </row>
    <row r="301" spans="1:11" ht="14.45" customHeight="1" x14ac:dyDescent="0.2">
      <c r="A301" s="592" t="s">
        <v>383</v>
      </c>
      <c r="B301" s="593" t="s">
        <v>384</v>
      </c>
      <c r="C301" s="596" t="s">
        <v>395</v>
      </c>
      <c r="D301" s="624" t="s">
        <v>396</v>
      </c>
      <c r="E301" s="596" t="s">
        <v>1115</v>
      </c>
      <c r="F301" s="624" t="s">
        <v>1116</v>
      </c>
      <c r="G301" s="596" t="s">
        <v>1262</v>
      </c>
      <c r="H301" s="596" t="s">
        <v>1263</v>
      </c>
      <c r="I301" s="610">
        <v>25.532000732421874</v>
      </c>
      <c r="J301" s="610">
        <v>320</v>
      </c>
      <c r="K301" s="611">
        <v>8170.4000549316406</v>
      </c>
    </row>
    <row r="302" spans="1:11" ht="14.45" customHeight="1" x14ac:dyDescent="0.2">
      <c r="A302" s="592" t="s">
        <v>383</v>
      </c>
      <c r="B302" s="593" t="s">
        <v>384</v>
      </c>
      <c r="C302" s="596" t="s">
        <v>395</v>
      </c>
      <c r="D302" s="624" t="s">
        <v>396</v>
      </c>
      <c r="E302" s="596" t="s">
        <v>1115</v>
      </c>
      <c r="F302" s="624" t="s">
        <v>1116</v>
      </c>
      <c r="G302" s="596" t="s">
        <v>1262</v>
      </c>
      <c r="H302" s="596" t="s">
        <v>1264</v>
      </c>
      <c r="I302" s="610">
        <v>25.530000686645508</v>
      </c>
      <c r="J302" s="610">
        <v>440</v>
      </c>
      <c r="K302" s="611">
        <v>11233.200073242188</v>
      </c>
    </row>
    <row r="303" spans="1:11" ht="14.45" customHeight="1" x14ac:dyDescent="0.2">
      <c r="A303" s="592" t="s">
        <v>383</v>
      </c>
      <c r="B303" s="593" t="s">
        <v>384</v>
      </c>
      <c r="C303" s="596" t="s">
        <v>395</v>
      </c>
      <c r="D303" s="624" t="s">
        <v>396</v>
      </c>
      <c r="E303" s="596" t="s">
        <v>1115</v>
      </c>
      <c r="F303" s="624" t="s">
        <v>1116</v>
      </c>
      <c r="G303" s="596" t="s">
        <v>1121</v>
      </c>
      <c r="H303" s="596" t="s">
        <v>1122</v>
      </c>
      <c r="I303" s="610">
        <v>0.61500000953674316</v>
      </c>
      <c r="J303" s="610">
        <v>18000</v>
      </c>
      <c r="K303" s="611">
        <v>11082.480102539063</v>
      </c>
    </row>
    <row r="304" spans="1:11" ht="14.45" customHeight="1" x14ac:dyDescent="0.2">
      <c r="A304" s="592" t="s">
        <v>383</v>
      </c>
      <c r="B304" s="593" t="s">
        <v>384</v>
      </c>
      <c r="C304" s="596" t="s">
        <v>395</v>
      </c>
      <c r="D304" s="624" t="s">
        <v>396</v>
      </c>
      <c r="E304" s="596" t="s">
        <v>1115</v>
      </c>
      <c r="F304" s="624" t="s">
        <v>1116</v>
      </c>
      <c r="G304" s="596" t="s">
        <v>1265</v>
      </c>
      <c r="H304" s="596" t="s">
        <v>1266</v>
      </c>
      <c r="I304" s="610">
        <v>3.5099999904632568</v>
      </c>
      <c r="J304" s="610">
        <v>1000</v>
      </c>
      <c r="K304" s="611">
        <v>3509</v>
      </c>
    </row>
    <row r="305" spans="1:11" ht="14.45" customHeight="1" x14ac:dyDescent="0.2">
      <c r="A305" s="592" t="s">
        <v>383</v>
      </c>
      <c r="B305" s="593" t="s">
        <v>384</v>
      </c>
      <c r="C305" s="596" t="s">
        <v>395</v>
      </c>
      <c r="D305" s="624" t="s">
        <v>396</v>
      </c>
      <c r="E305" s="596" t="s">
        <v>1115</v>
      </c>
      <c r="F305" s="624" t="s">
        <v>1116</v>
      </c>
      <c r="G305" s="596" t="s">
        <v>1267</v>
      </c>
      <c r="H305" s="596" t="s">
        <v>1268</v>
      </c>
      <c r="I305" s="610">
        <v>3.7899999618530273</v>
      </c>
      <c r="J305" s="610">
        <v>300</v>
      </c>
      <c r="K305" s="611">
        <v>1136.1900329589844</v>
      </c>
    </row>
    <row r="306" spans="1:11" ht="14.45" customHeight="1" x14ac:dyDescent="0.2">
      <c r="A306" s="592" t="s">
        <v>383</v>
      </c>
      <c r="B306" s="593" t="s">
        <v>384</v>
      </c>
      <c r="C306" s="596" t="s">
        <v>395</v>
      </c>
      <c r="D306" s="624" t="s">
        <v>396</v>
      </c>
      <c r="E306" s="596" t="s">
        <v>1115</v>
      </c>
      <c r="F306" s="624" t="s">
        <v>1116</v>
      </c>
      <c r="G306" s="596" t="s">
        <v>1269</v>
      </c>
      <c r="H306" s="596" t="s">
        <v>1270</v>
      </c>
      <c r="I306" s="610">
        <v>46.029998779296875</v>
      </c>
      <c r="J306" s="610">
        <v>800</v>
      </c>
      <c r="K306" s="611">
        <v>36822.71875</v>
      </c>
    </row>
    <row r="307" spans="1:11" ht="14.45" customHeight="1" x14ac:dyDescent="0.2">
      <c r="A307" s="592" t="s">
        <v>383</v>
      </c>
      <c r="B307" s="593" t="s">
        <v>384</v>
      </c>
      <c r="C307" s="596" t="s">
        <v>395</v>
      </c>
      <c r="D307" s="624" t="s">
        <v>396</v>
      </c>
      <c r="E307" s="596" t="s">
        <v>1115</v>
      </c>
      <c r="F307" s="624" t="s">
        <v>1116</v>
      </c>
      <c r="G307" s="596" t="s">
        <v>1271</v>
      </c>
      <c r="H307" s="596" t="s">
        <v>1272</v>
      </c>
      <c r="I307" s="610">
        <v>0.57999998331069946</v>
      </c>
      <c r="J307" s="610">
        <v>400</v>
      </c>
      <c r="K307" s="611">
        <v>232</v>
      </c>
    </row>
    <row r="308" spans="1:11" ht="14.45" customHeight="1" x14ac:dyDescent="0.2">
      <c r="A308" s="592" t="s">
        <v>383</v>
      </c>
      <c r="B308" s="593" t="s">
        <v>384</v>
      </c>
      <c r="C308" s="596" t="s">
        <v>395</v>
      </c>
      <c r="D308" s="624" t="s">
        <v>396</v>
      </c>
      <c r="E308" s="596" t="s">
        <v>1115</v>
      </c>
      <c r="F308" s="624" t="s">
        <v>1116</v>
      </c>
      <c r="G308" s="596" t="s">
        <v>1273</v>
      </c>
      <c r="H308" s="596" t="s">
        <v>1274</v>
      </c>
      <c r="I308" s="610">
        <v>312.22000122070313</v>
      </c>
      <c r="J308" s="610">
        <v>3</v>
      </c>
      <c r="K308" s="611">
        <v>949.57000732421875</v>
      </c>
    </row>
    <row r="309" spans="1:11" ht="14.45" customHeight="1" x14ac:dyDescent="0.2">
      <c r="A309" s="592" t="s">
        <v>383</v>
      </c>
      <c r="B309" s="593" t="s">
        <v>384</v>
      </c>
      <c r="C309" s="596" t="s">
        <v>395</v>
      </c>
      <c r="D309" s="624" t="s">
        <v>396</v>
      </c>
      <c r="E309" s="596" t="s">
        <v>1115</v>
      </c>
      <c r="F309" s="624" t="s">
        <v>1116</v>
      </c>
      <c r="G309" s="596" t="s">
        <v>1275</v>
      </c>
      <c r="H309" s="596" t="s">
        <v>1276</v>
      </c>
      <c r="I309" s="610">
        <v>0.67000001668930054</v>
      </c>
      <c r="J309" s="610">
        <v>1000</v>
      </c>
      <c r="K309" s="611">
        <v>670</v>
      </c>
    </row>
    <row r="310" spans="1:11" ht="14.45" customHeight="1" x14ac:dyDescent="0.2">
      <c r="A310" s="592" t="s">
        <v>383</v>
      </c>
      <c r="B310" s="593" t="s">
        <v>384</v>
      </c>
      <c r="C310" s="596" t="s">
        <v>395</v>
      </c>
      <c r="D310" s="624" t="s">
        <v>396</v>
      </c>
      <c r="E310" s="596" t="s">
        <v>1115</v>
      </c>
      <c r="F310" s="624" t="s">
        <v>1116</v>
      </c>
      <c r="G310" s="596" t="s">
        <v>1123</v>
      </c>
      <c r="H310" s="596" t="s">
        <v>1124</v>
      </c>
      <c r="I310" s="610">
        <v>0.31999999284744263</v>
      </c>
      <c r="J310" s="610">
        <v>2000</v>
      </c>
      <c r="K310" s="611">
        <v>634.52001953125</v>
      </c>
    </row>
    <row r="311" spans="1:11" ht="14.45" customHeight="1" x14ac:dyDescent="0.2">
      <c r="A311" s="592" t="s">
        <v>383</v>
      </c>
      <c r="B311" s="593" t="s">
        <v>384</v>
      </c>
      <c r="C311" s="596" t="s">
        <v>395</v>
      </c>
      <c r="D311" s="624" t="s">
        <v>396</v>
      </c>
      <c r="E311" s="596" t="s">
        <v>1115</v>
      </c>
      <c r="F311" s="624" t="s">
        <v>1116</v>
      </c>
      <c r="G311" s="596" t="s">
        <v>1277</v>
      </c>
      <c r="H311" s="596" t="s">
        <v>1278</v>
      </c>
      <c r="I311" s="610">
        <v>2.2699999809265137</v>
      </c>
      <c r="J311" s="610">
        <v>200</v>
      </c>
      <c r="K311" s="611">
        <v>454.95999145507813</v>
      </c>
    </row>
    <row r="312" spans="1:11" ht="14.45" customHeight="1" x14ac:dyDescent="0.2">
      <c r="A312" s="592" t="s">
        <v>383</v>
      </c>
      <c r="B312" s="593" t="s">
        <v>384</v>
      </c>
      <c r="C312" s="596" t="s">
        <v>395</v>
      </c>
      <c r="D312" s="624" t="s">
        <v>396</v>
      </c>
      <c r="E312" s="596" t="s">
        <v>1115</v>
      </c>
      <c r="F312" s="624" t="s">
        <v>1116</v>
      </c>
      <c r="G312" s="596" t="s">
        <v>1279</v>
      </c>
      <c r="H312" s="596" t="s">
        <v>1280</v>
      </c>
      <c r="I312" s="610">
        <v>1.9833333492279053</v>
      </c>
      <c r="J312" s="610">
        <v>7200</v>
      </c>
      <c r="K312" s="611">
        <v>14280</v>
      </c>
    </row>
    <row r="313" spans="1:11" ht="14.45" customHeight="1" x14ac:dyDescent="0.2">
      <c r="A313" s="592" t="s">
        <v>383</v>
      </c>
      <c r="B313" s="593" t="s">
        <v>384</v>
      </c>
      <c r="C313" s="596" t="s">
        <v>395</v>
      </c>
      <c r="D313" s="624" t="s">
        <v>396</v>
      </c>
      <c r="E313" s="596" t="s">
        <v>1115</v>
      </c>
      <c r="F313" s="624" t="s">
        <v>1116</v>
      </c>
      <c r="G313" s="596" t="s">
        <v>1279</v>
      </c>
      <c r="H313" s="596" t="s">
        <v>1281</v>
      </c>
      <c r="I313" s="610">
        <v>1.9900000095367432</v>
      </c>
      <c r="J313" s="610">
        <v>1200</v>
      </c>
      <c r="K313" s="611">
        <v>2388</v>
      </c>
    </row>
    <row r="314" spans="1:11" ht="14.45" customHeight="1" x14ac:dyDescent="0.2">
      <c r="A314" s="592" t="s">
        <v>383</v>
      </c>
      <c r="B314" s="593" t="s">
        <v>384</v>
      </c>
      <c r="C314" s="596" t="s">
        <v>395</v>
      </c>
      <c r="D314" s="624" t="s">
        <v>396</v>
      </c>
      <c r="E314" s="596" t="s">
        <v>1115</v>
      </c>
      <c r="F314" s="624" t="s">
        <v>1116</v>
      </c>
      <c r="G314" s="596" t="s">
        <v>1282</v>
      </c>
      <c r="H314" s="596" t="s">
        <v>1283</v>
      </c>
      <c r="I314" s="610">
        <v>0.62999999523162842</v>
      </c>
      <c r="J314" s="610">
        <v>4000</v>
      </c>
      <c r="K314" s="611">
        <v>2516.800048828125</v>
      </c>
    </row>
    <row r="315" spans="1:11" ht="14.45" customHeight="1" x14ac:dyDescent="0.2">
      <c r="A315" s="592" t="s">
        <v>383</v>
      </c>
      <c r="B315" s="593" t="s">
        <v>384</v>
      </c>
      <c r="C315" s="596" t="s">
        <v>395</v>
      </c>
      <c r="D315" s="624" t="s">
        <v>396</v>
      </c>
      <c r="E315" s="596" t="s">
        <v>1115</v>
      </c>
      <c r="F315" s="624" t="s">
        <v>1116</v>
      </c>
      <c r="G315" s="596" t="s">
        <v>1284</v>
      </c>
      <c r="H315" s="596" t="s">
        <v>1285</v>
      </c>
      <c r="I315" s="610">
        <v>2.0439999580383299</v>
      </c>
      <c r="J315" s="610">
        <v>33600</v>
      </c>
      <c r="K315" s="611">
        <v>68699.1796875</v>
      </c>
    </row>
    <row r="316" spans="1:11" ht="14.45" customHeight="1" x14ac:dyDescent="0.2">
      <c r="A316" s="592" t="s">
        <v>383</v>
      </c>
      <c r="B316" s="593" t="s">
        <v>384</v>
      </c>
      <c r="C316" s="596" t="s">
        <v>395</v>
      </c>
      <c r="D316" s="624" t="s">
        <v>396</v>
      </c>
      <c r="E316" s="596" t="s">
        <v>1115</v>
      </c>
      <c r="F316" s="624" t="s">
        <v>1116</v>
      </c>
      <c r="G316" s="596" t="s">
        <v>1284</v>
      </c>
      <c r="H316" s="596" t="s">
        <v>1286</v>
      </c>
      <c r="I316" s="610">
        <v>2.0459999561309816</v>
      </c>
      <c r="J316" s="610">
        <v>31200</v>
      </c>
      <c r="K316" s="611">
        <v>63804</v>
      </c>
    </row>
    <row r="317" spans="1:11" ht="14.45" customHeight="1" x14ac:dyDescent="0.2">
      <c r="A317" s="592" t="s">
        <v>383</v>
      </c>
      <c r="B317" s="593" t="s">
        <v>384</v>
      </c>
      <c r="C317" s="596" t="s">
        <v>395</v>
      </c>
      <c r="D317" s="624" t="s">
        <v>396</v>
      </c>
      <c r="E317" s="596" t="s">
        <v>1115</v>
      </c>
      <c r="F317" s="624" t="s">
        <v>1116</v>
      </c>
      <c r="G317" s="596" t="s">
        <v>1287</v>
      </c>
      <c r="H317" s="596" t="s">
        <v>1288</v>
      </c>
      <c r="I317" s="610">
        <v>2.0299999713897705</v>
      </c>
      <c r="J317" s="610">
        <v>400</v>
      </c>
      <c r="K317" s="611">
        <v>812</v>
      </c>
    </row>
    <row r="318" spans="1:11" ht="14.45" customHeight="1" x14ac:dyDescent="0.2">
      <c r="A318" s="592" t="s">
        <v>383</v>
      </c>
      <c r="B318" s="593" t="s">
        <v>384</v>
      </c>
      <c r="C318" s="596" t="s">
        <v>395</v>
      </c>
      <c r="D318" s="624" t="s">
        <v>396</v>
      </c>
      <c r="E318" s="596" t="s">
        <v>1115</v>
      </c>
      <c r="F318" s="624" t="s">
        <v>1116</v>
      </c>
      <c r="G318" s="596" t="s">
        <v>1289</v>
      </c>
      <c r="H318" s="596" t="s">
        <v>1290</v>
      </c>
      <c r="I318" s="610">
        <v>2.690000057220459</v>
      </c>
      <c r="J318" s="610">
        <v>1200</v>
      </c>
      <c r="K318" s="611">
        <v>3228</v>
      </c>
    </row>
    <row r="319" spans="1:11" ht="14.45" customHeight="1" x14ac:dyDescent="0.2">
      <c r="A319" s="592" t="s">
        <v>383</v>
      </c>
      <c r="B319" s="593" t="s">
        <v>384</v>
      </c>
      <c r="C319" s="596" t="s">
        <v>395</v>
      </c>
      <c r="D319" s="624" t="s">
        <v>396</v>
      </c>
      <c r="E319" s="596" t="s">
        <v>1115</v>
      </c>
      <c r="F319" s="624" t="s">
        <v>1116</v>
      </c>
      <c r="G319" s="596" t="s">
        <v>1289</v>
      </c>
      <c r="H319" s="596" t="s">
        <v>1291</v>
      </c>
      <c r="I319" s="610">
        <v>2.690000057220459</v>
      </c>
      <c r="J319" s="610">
        <v>1200</v>
      </c>
      <c r="K319" s="611">
        <v>3228</v>
      </c>
    </row>
    <row r="320" spans="1:11" ht="14.45" customHeight="1" x14ac:dyDescent="0.2">
      <c r="A320" s="592" t="s">
        <v>383</v>
      </c>
      <c r="B320" s="593" t="s">
        <v>384</v>
      </c>
      <c r="C320" s="596" t="s">
        <v>395</v>
      </c>
      <c r="D320" s="624" t="s">
        <v>396</v>
      </c>
      <c r="E320" s="596" t="s">
        <v>1115</v>
      </c>
      <c r="F320" s="624" t="s">
        <v>1116</v>
      </c>
      <c r="G320" s="596" t="s">
        <v>1292</v>
      </c>
      <c r="H320" s="596" t="s">
        <v>1293</v>
      </c>
      <c r="I320" s="610">
        <v>1.9299999475479126</v>
      </c>
      <c r="J320" s="610">
        <v>50</v>
      </c>
      <c r="K320" s="611">
        <v>96.5</v>
      </c>
    </row>
    <row r="321" spans="1:11" ht="14.45" customHeight="1" x14ac:dyDescent="0.2">
      <c r="A321" s="592" t="s">
        <v>383</v>
      </c>
      <c r="B321" s="593" t="s">
        <v>384</v>
      </c>
      <c r="C321" s="596" t="s">
        <v>395</v>
      </c>
      <c r="D321" s="624" t="s">
        <v>396</v>
      </c>
      <c r="E321" s="596" t="s">
        <v>1115</v>
      </c>
      <c r="F321" s="624" t="s">
        <v>1116</v>
      </c>
      <c r="G321" s="596" t="s">
        <v>1294</v>
      </c>
      <c r="H321" s="596" t="s">
        <v>1295</v>
      </c>
      <c r="I321" s="610">
        <v>1.9266666173934937</v>
      </c>
      <c r="J321" s="610">
        <v>250</v>
      </c>
      <c r="K321" s="611">
        <v>480.5</v>
      </c>
    </row>
    <row r="322" spans="1:11" ht="14.45" customHeight="1" x14ac:dyDescent="0.2">
      <c r="A322" s="592" t="s">
        <v>383</v>
      </c>
      <c r="B322" s="593" t="s">
        <v>384</v>
      </c>
      <c r="C322" s="596" t="s">
        <v>395</v>
      </c>
      <c r="D322" s="624" t="s">
        <v>396</v>
      </c>
      <c r="E322" s="596" t="s">
        <v>1115</v>
      </c>
      <c r="F322" s="624" t="s">
        <v>1116</v>
      </c>
      <c r="G322" s="596" t="s">
        <v>1296</v>
      </c>
      <c r="H322" s="596" t="s">
        <v>1297</v>
      </c>
      <c r="I322" s="610">
        <v>1.9299999475479126</v>
      </c>
      <c r="J322" s="610">
        <v>50</v>
      </c>
      <c r="K322" s="611">
        <v>96.5</v>
      </c>
    </row>
    <row r="323" spans="1:11" ht="14.45" customHeight="1" x14ac:dyDescent="0.2">
      <c r="A323" s="592" t="s">
        <v>383</v>
      </c>
      <c r="B323" s="593" t="s">
        <v>384</v>
      </c>
      <c r="C323" s="596" t="s">
        <v>395</v>
      </c>
      <c r="D323" s="624" t="s">
        <v>396</v>
      </c>
      <c r="E323" s="596" t="s">
        <v>1115</v>
      </c>
      <c r="F323" s="624" t="s">
        <v>1116</v>
      </c>
      <c r="G323" s="596" t="s">
        <v>1298</v>
      </c>
      <c r="H323" s="596" t="s">
        <v>1299</v>
      </c>
      <c r="I323" s="610">
        <v>2.1700000762939453</v>
      </c>
      <c r="J323" s="610">
        <v>50</v>
      </c>
      <c r="K323" s="611">
        <v>108.5</v>
      </c>
    </row>
    <row r="324" spans="1:11" ht="14.45" customHeight="1" x14ac:dyDescent="0.2">
      <c r="A324" s="592" t="s">
        <v>383</v>
      </c>
      <c r="B324" s="593" t="s">
        <v>384</v>
      </c>
      <c r="C324" s="596" t="s">
        <v>395</v>
      </c>
      <c r="D324" s="624" t="s">
        <v>396</v>
      </c>
      <c r="E324" s="596" t="s">
        <v>1115</v>
      </c>
      <c r="F324" s="624" t="s">
        <v>1116</v>
      </c>
      <c r="G324" s="596" t="s">
        <v>1298</v>
      </c>
      <c r="H324" s="596" t="s">
        <v>1300</v>
      </c>
      <c r="I324" s="610">
        <v>2.1700000762939453</v>
      </c>
      <c r="J324" s="610">
        <v>100</v>
      </c>
      <c r="K324" s="611">
        <v>217</v>
      </c>
    </row>
    <row r="325" spans="1:11" ht="14.45" customHeight="1" x14ac:dyDescent="0.2">
      <c r="A325" s="592" t="s">
        <v>383</v>
      </c>
      <c r="B325" s="593" t="s">
        <v>384</v>
      </c>
      <c r="C325" s="596" t="s">
        <v>395</v>
      </c>
      <c r="D325" s="624" t="s">
        <v>396</v>
      </c>
      <c r="E325" s="596" t="s">
        <v>1115</v>
      </c>
      <c r="F325" s="624" t="s">
        <v>1116</v>
      </c>
      <c r="G325" s="596" t="s">
        <v>1301</v>
      </c>
      <c r="H325" s="596" t="s">
        <v>1302</v>
      </c>
      <c r="I325" s="610">
        <v>3.6099998950958252</v>
      </c>
      <c r="J325" s="610">
        <v>50</v>
      </c>
      <c r="K325" s="611">
        <v>180.28999328613281</v>
      </c>
    </row>
    <row r="326" spans="1:11" ht="14.45" customHeight="1" x14ac:dyDescent="0.2">
      <c r="A326" s="592" t="s">
        <v>383</v>
      </c>
      <c r="B326" s="593" t="s">
        <v>384</v>
      </c>
      <c r="C326" s="596" t="s">
        <v>395</v>
      </c>
      <c r="D326" s="624" t="s">
        <v>396</v>
      </c>
      <c r="E326" s="596" t="s">
        <v>1115</v>
      </c>
      <c r="F326" s="624" t="s">
        <v>1116</v>
      </c>
      <c r="G326" s="596" t="s">
        <v>1303</v>
      </c>
      <c r="H326" s="596" t="s">
        <v>1304</v>
      </c>
      <c r="I326" s="610">
        <v>1.2799999713897705</v>
      </c>
      <c r="J326" s="610">
        <v>1000</v>
      </c>
      <c r="K326" s="611">
        <v>1282.6500244140625</v>
      </c>
    </row>
    <row r="327" spans="1:11" ht="14.45" customHeight="1" x14ac:dyDescent="0.2">
      <c r="A327" s="592" t="s">
        <v>383</v>
      </c>
      <c r="B327" s="593" t="s">
        <v>384</v>
      </c>
      <c r="C327" s="596" t="s">
        <v>395</v>
      </c>
      <c r="D327" s="624" t="s">
        <v>396</v>
      </c>
      <c r="E327" s="596" t="s">
        <v>1115</v>
      </c>
      <c r="F327" s="624" t="s">
        <v>1116</v>
      </c>
      <c r="G327" s="596" t="s">
        <v>1303</v>
      </c>
      <c r="H327" s="596" t="s">
        <v>1305</v>
      </c>
      <c r="I327" s="610">
        <v>1.2799999713897705</v>
      </c>
      <c r="J327" s="610">
        <v>1000</v>
      </c>
      <c r="K327" s="611">
        <v>1282.5999755859375</v>
      </c>
    </row>
    <row r="328" spans="1:11" ht="14.45" customHeight="1" x14ac:dyDescent="0.2">
      <c r="A328" s="592" t="s">
        <v>383</v>
      </c>
      <c r="B328" s="593" t="s">
        <v>384</v>
      </c>
      <c r="C328" s="596" t="s">
        <v>395</v>
      </c>
      <c r="D328" s="624" t="s">
        <v>396</v>
      </c>
      <c r="E328" s="596" t="s">
        <v>1115</v>
      </c>
      <c r="F328" s="624" t="s">
        <v>1116</v>
      </c>
      <c r="G328" s="596" t="s">
        <v>1306</v>
      </c>
      <c r="H328" s="596" t="s">
        <v>1307</v>
      </c>
      <c r="I328" s="610">
        <v>21.239999771118164</v>
      </c>
      <c r="J328" s="610">
        <v>200</v>
      </c>
      <c r="K328" s="611">
        <v>4248</v>
      </c>
    </row>
    <row r="329" spans="1:11" ht="14.45" customHeight="1" x14ac:dyDescent="0.2">
      <c r="A329" s="592" t="s">
        <v>383</v>
      </c>
      <c r="B329" s="593" t="s">
        <v>384</v>
      </c>
      <c r="C329" s="596" t="s">
        <v>395</v>
      </c>
      <c r="D329" s="624" t="s">
        <v>396</v>
      </c>
      <c r="E329" s="596" t="s">
        <v>1115</v>
      </c>
      <c r="F329" s="624" t="s">
        <v>1116</v>
      </c>
      <c r="G329" s="596" t="s">
        <v>1306</v>
      </c>
      <c r="H329" s="596" t="s">
        <v>1308</v>
      </c>
      <c r="I329" s="610">
        <v>21.234999656677246</v>
      </c>
      <c r="J329" s="610">
        <v>500</v>
      </c>
      <c r="K329" s="611">
        <v>10617</v>
      </c>
    </row>
    <row r="330" spans="1:11" ht="14.45" customHeight="1" x14ac:dyDescent="0.2">
      <c r="A330" s="592" t="s">
        <v>383</v>
      </c>
      <c r="B330" s="593" t="s">
        <v>384</v>
      </c>
      <c r="C330" s="596" t="s">
        <v>395</v>
      </c>
      <c r="D330" s="624" t="s">
        <v>396</v>
      </c>
      <c r="E330" s="596" t="s">
        <v>1115</v>
      </c>
      <c r="F330" s="624" t="s">
        <v>1116</v>
      </c>
      <c r="G330" s="596" t="s">
        <v>1309</v>
      </c>
      <c r="H330" s="596" t="s">
        <v>1310</v>
      </c>
      <c r="I330" s="610">
        <v>3.619999885559082</v>
      </c>
      <c r="J330" s="610">
        <v>400</v>
      </c>
      <c r="K330" s="611">
        <v>1447.1500244140625</v>
      </c>
    </row>
    <row r="331" spans="1:11" ht="14.45" customHeight="1" x14ac:dyDescent="0.2">
      <c r="A331" s="592" t="s">
        <v>383</v>
      </c>
      <c r="B331" s="593" t="s">
        <v>384</v>
      </c>
      <c r="C331" s="596" t="s">
        <v>395</v>
      </c>
      <c r="D331" s="624" t="s">
        <v>396</v>
      </c>
      <c r="E331" s="596" t="s">
        <v>1115</v>
      </c>
      <c r="F331" s="624" t="s">
        <v>1116</v>
      </c>
      <c r="G331" s="596" t="s">
        <v>1311</v>
      </c>
      <c r="H331" s="596" t="s">
        <v>1312</v>
      </c>
      <c r="I331" s="610">
        <v>3.5899999141693115</v>
      </c>
      <c r="J331" s="610">
        <v>500</v>
      </c>
      <c r="K331" s="611">
        <v>1793.800048828125</v>
      </c>
    </row>
    <row r="332" spans="1:11" ht="14.45" customHeight="1" x14ac:dyDescent="0.2">
      <c r="A332" s="592" t="s">
        <v>383</v>
      </c>
      <c r="B332" s="593" t="s">
        <v>384</v>
      </c>
      <c r="C332" s="596" t="s">
        <v>395</v>
      </c>
      <c r="D332" s="624" t="s">
        <v>396</v>
      </c>
      <c r="E332" s="596" t="s">
        <v>1115</v>
      </c>
      <c r="F332" s="624" t="s">
        <v>1116</v>
      </c>
      <c r="G332" s="596" t="s">
        <v>1309</v>
      </c>
      <c r="H332" s="596" t="s">
        <v>1313</v>
      </c>
      <c r="I332" s="610">
        <v>3.619999885559082</v>
      </c>
      <c r="J332" s="610">
        <v>500</v>
      </c>
      <c r="K332" s="611">
        <v>1808.949951171875</v>
      </c>
    </row>
    <row r="333" spans="1:11" ht="14.45" customHeight="1" x14ac:dyDescent="0.2">
      <c r="A333" s="592" t="s">
        <v>383</v>
      </c>
      <c r="B333" s="593" t="s">
        <v>384</v>
      </c>
      <c r="C333" s="596" t="s">
        <v>395</v>
      </c>
      <c r="D333" s="624" t="s">
        <v>396</v>
      </c>
      <c r="E333" s="596" t="s">
        <v>1115</v>
      </c>
      <c r="F333" s="624" t="s">
        <v>1116</v>
      </c>
      <c r="G333" s="596" t="s">
        <v>1314</v>
      </c>
      <c r="H333" s="596" t="s">
        <v>1315</v>
      </c>
      <c r="I333" s="610">
        <v>2.5299999713897705</v>
      </c>
      <c r="J333" s="610">
        <v>50</v>
      </c>
      <c r="K333" s="611">
        <v>126.5</v>
      </c>
    </row>
    <row r="334" spans="1:11" ht="14.45" customHeight="1" x14ac:dyDescent="0.2">
      <c r="A334" s="592" t="s">
        <v>383</v>
      </c>
      <c r="B334" s="593" t="s">
        <v>384</v>
      </c>
      <c r="C334" s="596" t="s">
        <v>395</v>
      </c>
      <c r="D334" s="624" t="s">
        <v>396</v>
      </c>
      <c r="E334" s="596" t="s">
        <v>1316</v>
      </c>
      <c r="F334" s="624" t="s">
        <v>1317</v>
      </c>
      <c r="G334" s="596" t="s">
        <v>1318</v>
      </c>
      <c r="H334" s="596" t="s">
        <v>1319</v>
      </c>
      <c r="I334" s="610">
        <v>726</v>
      </c>
      <c r="J334" s="610">
        <v>340</v>
      </c>
      <c r="K334" s="611">
        <v>246840</v>
      </c>
    </row>
    <row r="335" spans="1:11" ht="14.45" customHeight="1" x14ac:dyDescent="0.2">
      <c r="A335" s="592" t="s">
        <v>383</v>
      </c>
      <c r="B335" s="593" t="s">
        <v>384</v>
      </c>
      <c r="C335" s="596" t="s">
        <v>395</v>
      </c>
      <c r="D335" s="624" t="s">
        <v>396</v>
      </c>
      <c r="E335" s="596" t="s">
        <v>1316</v>
      </c>
      <c r="F335" s="624" t="s">
        <v>1317</v>
      </c>
      <c r="G335" s="596" t="s">
        <v>1318</v>
      </c>
      <c r="H335" s="596" t="s">
        <v>1320</v>
      </c>
      <c r="I335" s="610">
        <v>726</v>
      </c>
      <c r="J335" s="610">
        <v>400</v>
      </c>
      <c r="K335" s="611">
        <v>290400</v>
      </c>
    </row>
    <row r="336" spans="1:11" ht="14.45" customHeight="1" x14ac:dyDescent="0.2">
      <c r="A336" s="592" t="s">
        <v>383</v>
      </c>
      <c r="B336" s="593" t="s">
        <v>384</v>
      </c>
      <c r="C336" s="596" t="s">
        <v>395</v>
      </c>
      <c r="D336" s="624" t="s">
        <v>396</v>
      </c>
      <c r="E336" s="596" t="s">
        <v>1316</v>
      </c>
      <c r="F336" s="624" t="s">
        <v>1317</v>
      </c>
      <c r="G336" s="596" t="s">
        <v>1321</v>
      </c>
      <c r="H336" s="596" t="s">
        <v>1322</v>
      </c>
      <c r="I336" s="610">
        <v>722.03997802734375</v>
      </c>
      <c r="J336" s="610">
        <v>60</v>
      </c>
      <c r="K336" s="611">
        <v>43322.6103515625</v>
      </c>
    </row>
    <row r="337" spans="1:11" ht="14.45" customHeight="1" x14ac:dyDescent="0.2">
      <c r="A337" s="592" t="s">
        <v>383</v>
      </c>
      <c r="B337" s="593" t="s">
        <v>384</v>
      </c>
      <c r="C337" s="596" t="s">
        <v>395</v>
      </c>
      <c r="D337" s="624" t="s">
        <v>396</v>
      </c>
      <c r="E337" s="596" t="s">
        <v>1316</v>
      </c>
      <c r="F337" s="624" t="s">
        <v>1317</v>
      </c>
      <c r="G337" s="596" t="s">
        <v>1323</v>
      </c>
      <c r="H337" s="596" t="s">
        <v>1324</v>
      </c>
      <c r="I337" s="610">
        <v>26.920000076293945</v>
      </c>
      <c r="J337" s="610">
        <v>4500</v>
      </c>
      <c r="K337" s="611">
        <v>121151.25</v>
      </c>
    </row>
    <row r="338" spans="1:11" ht="14.45" customHeight="1" x14ac:dyDescent="0.2">
      <c r="A338" s="592" t="s">
        <v>383</v>
      </c>
      <c r="B338" s="593" t="s">
        <v>384</v>
      </c>
      <c r="C338" s="596" t="s">
        <v>395</v>
      </c>
      <c r="D338" s="624" t="s">
        <v>396</v>
      </c>
      <c r="E338" s="596" t="s">
        <v>1316</v>
      </c>
      <c r="F338" s="624" t="s">
        <v>1317</v>
      </c>
      <c r="G338" s="596" t="s">
        <v>1323</v>
      </c>
      <c r="H338" s="596" t="s">
        <v>1325</v>
      </c>
      <c r="I338" s="610">
        <v>26.920000076293945</v>
      </c>
      <c r="J338" s="610">
        <v>6500</v>
      </c>
      <c r="K338" s="611">
        <v>174996.259765625</v>
      </c>
    </row>
    <row r="339" spans="1:11" ht="14.45" customHeight="1" x14ac:dyDescent="0.2">
      <c r="A339" s="592" t="s">
        <v>383</v>
      </c>
      <c r="B339" s="593" t="s">
        <v>384</v>
      </c>
      <c r="C339" s="596" t="s">
        <v>395</v>
      </c>
      <c r="D339" s="624" t="s">
        <v>396</v>
      </c>
      <c r="E339" s="596" t="s">
        <v>1316</v>
      </c>
      <c r="F339" s="624" t="s">
        <v>1317</v>
      </c>
      <c r="G339" s="596" t="s">
        <v>1326</v>
      </c>
      <c r="H339" s="596" t="s">
        <v>1327</v>
      </c>
      <c r="I339" s="610">
        <v>272.25</v>
      </c>
      <c r="J339" s="610">
        <v>5460</v>
      </c>
      <c r="K339" s="611">
        <v>1486485</v>
      </c>
    </row>
    <row r="340" spans="1:11" ht="14.45" customHeight="1" x14ac:dyDescent="0.2">
      <c r="A340" s="592" t="s">
        <v>383</v>
      </c>
      <c r="B340" s="593" t="s">
        <v>384</v>
      </c>
      <c r="C340" s="596" t="s">
        <v>395</v>
      </c>
      <c r="D340" s="624" t="s">
        <v>396</v>
      </c>
      <c r="E340" s="596" t="s">
        <v>1316</v>
      </c>
      <c r="F340" s="624" t="s">
        <v>1317</v>
      </c>
      <c r="G340" s="596" t="s">
        <v>1328</v>
      </c>
      <c r="H340" s="596" t="s">
        <v>1329</v>
      </c>
      <c r="I340" s="610">
        <v>121</v>
      </c>
      <c r="J340" s="610">
        <v>720</v>
      </c>
      <c r="K340" s="611">
        <v>87120</v>
      </c>
    </row>
    <row r="341" spans="1:11" ht="14.45" customHeight="1" x14ac:dyDescent="0.2">
      <c r="A341" s="592" t="s">
        <v>383</v>
      </c>
      <c r="B341" s="593" t="s">
        <v>384</v>
      </c>
      <c r="C341" s="596" t="s">
        <v>395</v>
      </c>
      <c r="D341" s="624" t="s">
        <v>396</v>
      </c>
      <c r="E341" s="596" t="s">
        <v>1316</v>
      </c>
      <c r="F341" s="624" t="s">
        <v>1317</v>
      </c>
      <c r="G341" s="596" t="s">
        <v>1328</v>
      </c>
      <c r="H341" s="596" t="s">
        <v>1330</v>
      </c>
      <c r="I341" s="610">
        <v>121</v>
      </c>
      <c r="J341" s="610">
        <v>408</v>
      </c>
      <c r="K341" s="611">
        <v>49368</v>
      </c>
    </row>
    <row r="342" spans="1:11" ht="14.45" customHeight="1" x14ac:dyDescent="0.2">
      <c r="A342" s="592" t="s">
        <v>383</v>
      </c>
      <c r="B342" s="593" t="s">
        <v>384</v>
      </c>
      <c r="C342" s="596" t="s">
        <v>395</v>
      </c>
      <c r="D342" s="624" t="s">
        <v>396</v>
      </c>
      <c r="E342" s="596" t="s">
        <v>1316</v>
      </c>
      <c r="F342" s="624" t="s">
        <v>1317</v>
      </c>
      <c r="G342" s="596" t="s">
        <v>1331</v>
      </c>
      <c r="H342" s="596" t="s">
        <v>1332</v>
      </c>
      <c r="I342" s="610">
        <v>226.27000427246094</v>
      </c>
      <c r="J342" s="610">
        <v>240</v>
      </c>
      <c r="K342" s="611">
        <v>54304.80078125</v>
      </c>
    </row>
    <row r="343" spans="1:11" ht="14.45" customHeight="1" x14ac:dyDescent="0.2">
      <c r="A343" s="592" t="s">
        <v>383</v>
      </c>
      <c r="B343" s="593" t="s">
        <v>384</v>
      </c>
      <c r="C343" s="596" t="s">
        <v>395</v>
      </c>
      <c r="D343" s="624" t="s">
        <v>396</v>
      </c>
      <c r="E343" s="596" t="s">
        <v>1316</v>
      </c>
      <c r="F343" s="624" t="s">
        <v>1317</v>
      </c>
      <c r="G343" s="596" t="s">
        <v>1333</v>
      </c>
      <c r="H343" s="596" t="s">
        <v>1334</v>
      </c>
      <c r="I343" s="610">
        <v>226.27000427246094</v>
      </c>
      <c r="J343" s="610">
        <v>330</v>
      </c>
      <c r="K343" s="611">
        <v>74669.1015625</v>
      </c>
    </row>
    <row r="344" spans="1:11" ht="14.45" customHeight="1" x14ac:dyDescent="0.2">
      <c r="A344" s="592" t="s">
        <v>383</v>
      </c>
      <c r="B344" s="593" t="s">
        <v>384</v>
      </c>
      <c r="C344" s="596" t="s">
        <v>395</v>
      </c>
      <c r="D344" s="624" t="s">
        <v>396</v>
      </c>
      <c r="E344" s="596" t="s">
        <v>1316</v>
      </c>
      <c r="F344" s="624" t="s">
        <v>1317</v>
      </c>
      <c r="G344" s="596" t="s">
        <v>1331</v>
      </c>
      <c r="H344" s="596" t="s">
        <v>1335</v>
      </c>
      <c r="I344" s="610">
        <v>226.27000427246094</v>
      </c>
      <c r="J344" s="610">
        <v>420</v>
      </c>
      <c r="K344" s="611">
        <v>95033.3994140625</v>
      </c>
    </row>
    <row r="345" spans="1:11" ht="14.45" customHeight="1" x14ac:dyDescent="0.2">
      <c r="A345" s="592" t="s">
        <v>383</v>
      </c>
      <c r="B345" s="593" t="s">
        <v>384</v>
      </c>
      <c r="C345" s="596" t="s">
        <v>395</v>
      </c>
      <c r="D345" s="624" t="s">
        <v>396</v>
      </c>
      <c r="E345" s="596" t="s">
        <v>1316</v>
      </c>
      <c r="F345" s="624" t="s">
        <v>1317</v>
      </c>
      <c r="G345" s="596" t="s">
        <v>1333</v>
      </c>
      <c r="H345" s="596" t="s">
        <v>1336</v>
      </c>
      <c r="I345" s="610">
        <v>226.27000427246094</v>
      </c>
      <c r="J345" s="610">
        <v>420</v>
      </c>
      <c r="K345" s="611">
        <v>95033.3984375</v>
      </c>
    </row>
    <row r="346" spans="1:11" ht="14.45" customHeight="1" x14ac:dyDescent="0.2">
      <c r="A346" s="592" t="s">
        <v>383</v>
      </c>
      <c r="B346" s="593" t="s">
        <v>384</v>
      </c>
      <c r="C346" s="596" t="s">
        <v>395</v>
      </c>
      <c r="D346" s="624" t="s">
        <v>396</v>
      </c>
      <c r="E346" s="596" t="s">
        <v>1316</v>
      </c>
      <c r="F346" s="624" t="s">
        <v>1317</v>
      </c>
      <c r="G346" s="596" t="s">
        <v>1337</v>
      </c>
      <c r="H346" s="596" t="s">
        <v>1338</v>
      </c>
      <c r="I346" s="610">
        <v>145.19999694824219</v>
      </c>
      <c r="J346" s="610">
        <v>40</v>
      </c>
      <c r="K346" s="611">
        <v>5808</v>
      </c>
    </row>
    <row r="347" spans="1:11" ht="14.45" customHeight="1" x14ac:dyDescent="0.2">
      <c r="A347" s="592" t="s">
        <v>383</v>
      </c>
      <c r="B347" s="593" t="s">
        <v>384</v>
      </c>
      <c r="C347" s="596" t="s">
        <v>395</v>
      </c>
      <c r="D347" s="624" t="s">
        <v>396</v>
      </c>
      <c r="E347" s="596" t="s">
        <v>1316</v>
      </c>
      <c r="F347" s="624" t="s">
        <v>1317</v>
      </c>
      <c r="G347" s="596" t="s">
        <v>1339</v>
      </c>
      <c r="H347" s="596" t="s">
        <v>1340</v>
      </c>
      <c r="I347" s="610">
        <v>60.5</v>
      </c>
      <c r="J347" s="610">
        <v>2130</v>
      </c>
      <c r="K347" s="611">
        <v>128865</v>
      </c>
    </row>
    <row r="348" spans="1:11" ht="14.45" customHeight="1" x14ac:dyDescent="0.2">
      <c r="A348" s="592" t="s">
        <v>383</v>
      </c>
      <c r="B348" s="593" t="s">
        <v>384</v>
      </c>
      <c r="C348" s="596" t="s">
        <v>395</v>
      </c>
      <c r="D348" s="624" t="s">
        <v>396</v>
      </c>
      <c r="E348" s="596" t="s">
        <v>1316</v>
      </c>
      <c r="F348" s="624" t="s">
        <v>1317</v>
      </c>
      <c r="G348" s="596" t="s">
        <v>1341</v>
      </c>
      <c r="H348" s="596" t="s">
        <v>1342</v>
      </c>
      <c r="I348" s="610">
        <v>68.970001220703125</v>
      </c>
      <c r="J348" s="610">
        <v>2100</v>
      </c>
      <c r="K348" s="611">
        <v>144837</v>
      </c>
    </row>
    <row r="349" spans="1:11" ht="14.45" customHeight="1" x14ac:dyDescent="0.2">
      <c r="A349" s="592" t="s">
        <v>383</v>
      </c>
      <c r="B349" s="593" t="s">
        <v>384</v>
      </c>
      <c r="C349" s="596" t="s">
        <v>395</v>
      </c>
      <c r="D349" s="624" t="s">
        <v>396</v>
      </c>
      <c r="E349" s="596" t="s">
        <v>1316</v>
      </c>
      <c r="F349" s="624" t="s">
        <v>1317</v>
      </c>
      <c r="G349" s="596" t="s">
        <v>1337</v>
      </c>
      <c r="H349" s="596" t="s">
        <v>1343</v>
      </c>
      <c r="I349" s="610">
        <v>145.19999694824219</v>
      </c>
      <c r="J349" s="610">
        <v>40</v>
      </c>
      <c r="K349" s="611">
        <v>5808</v>
      </c>
    </row>
    <row r="350" spans="1:11" ht="14.45" customHeight="1" x14ac:dyDescent="0.2">
      <c r="A350" s="592" t="s">
        <v>383</v>
      </c>
      <c r="B350" s="593" t="s">
        <v>384</v>
      </c>
      <c r="C350" s="596" t="s">
        <v>395</v>
      </c>
      <c r="D350" s="624" t="s">
        <v>396</v>
      </c>
      <c r="E350" s="596" t="s">
        <v>1316</v>
      </c>
      <c r="F350" s="624" t="s">
        <v>1317</v>
      </c>
      <c r="G350" s="596" t="s">
        <v>1339</v>
      </c>
      <c r="H350" s="596" t="s">
        <v>1344</v>
      </c>
      <c r="I350" s="610">
        <v>60.5</v>
      </c>
      <c r="J350" s="610">
        <v>3240</v>
      </c>
      <c r="K350" s="611">
        <v>196020</v>
      </c>
    </row>
    <row r="351" spans="1:11" ht="14.45" customHeight="1" x14ac:dyDescent="0.2">
      <c r="A351" s="592" t="s">
        <v>383</v>
      </c>
      <c r="B351" s="593" t="s">
        <v>384</v>
      </c>
      <c r="C351" s="596" t="s">
        <v>395</v>
      </c>
      <c r="D351" s="624" t="s">
        <v>396</v>
      </c>
      <c r="E351" s="596" t="s">
        <v>1316</v>
      </c>
      <c r="F351" s="624" t="s">
        <v>1317</v>
      </c>
      <c r="G351" s="596" t="s">
        <v>1341</v>
      </c>
      <c r="H351" s="596" t="s">
        <v>1345</v>
      </c>
      <c r="I351" s="610">
        <v>68.970001220703125</v>
      </c>
      <c r="J351" s="610">
        <v>3240</v>
      </c>
      <c r="K351" s="611">
        <v>223462.8046875</v>
      </c>
    </row>
    <row r="352" spans="1:11" ht="14.45" customHeight="1" x14ac:dyDescent="0.2">
      <c r="A352" s="592" t="s">
        <v>383</v>
      </c>
      <c r="B352" s="593" t="s">
        <v>384</v>
      </c>
      <c r="C352" s="596" t="s">
        <v>395</v>
      </c>
      <c r="D352" s="624" t="s">
        <v>396</v>
      </c>
      <c r="E352" s="596" t="s">
        <v>1316</v>
      </c>
      <c r="F352" s="624" t="s">
        <v>1317</v>
      </c>
      <c r="G352" s="596" t="s">
        <v>1346</v>
      </c>
      <c r="H352" s="596" t="s">
        <v>1347</v>
      </c>
      <c r="I352" s="610">
        <v>20.899999618530273</v>
      </c>
      <c r="J352" s="610">
        <v>4100</v>
      </c>
      <c r="K352" s="611">
        <v>85690</v>
      </c>
    </row>
    <row r="353" spans="1:11" ht="14.45" customHeight="1" x14ac:dyDescent="0.2">
      <c r="A353" s="592" t="s">
        <v>383</v>
      </c>
      <c r="B353" s="593" t="s">
        <v>384</v>
      </c>
      <c r="C353" s="596" t="s">
        <v>395</v>
      </c>
      <c r="D353" s="624" t="s">
        <v>396</v>
      </c>
      <c r="E353" s="596" t="s">
        <v>1316</v>
      </c>
      <c r="F353" s="624" t="s">
        <v>1317</v>
      </c>
      <c r="G353" s="596" t="s">
        <v>1346</v>
      </c>
      <c r="H353" s="596" t="s">
        <v>1348</v>
      </c>
      <c r="I353" s="610">
        <v>20.899999618530273</v>
      </c>
      <c r="J353" s="610">
        <v>5900</v>
      </c>
      <c r="K353" s="611">
        <v>123310</v>
      </c>
    </row>
    <row r="354" spans="1:11" ht="14.45" customHeight="1" x14ac:dyDescent="0.2">
      <c r="A354" s="592" t="s">
        <v>383</v>
      </c>
      <c r="B354" s="593" t="s">
        <v>384</v>
      </c>
      <c r="C354" s="596" t="s">
        <v>395</v>
      </c>
      <c r="D354" s="624" t="s">
        <v>396</v>
      </c>
      <c r="E354" s="596" t="s">
        <v>1316</v>
      </c>
      <c r="F354" s="624" t="s">
        <v>1317</v>
      </c>
      <c r="G354" s="596" t="s">
        <v>1349</v>
      </c>
      <c r="H354" s="596" t="s">
        <v>1350</v>
      </c>
      <c r="I354" s="610">
        <v>217.80000305175781</v>
      </c>
      <c r="J354" s="610">
        <v>20</v>
      </c>
      <c r="K354" s="611">
        <v>4356</v>
      </c>
    </row>
    <row r="355" spans="1:11" ht="14.45" customHeight="1" x14ac:dyDescent="0.2">
      <c r="A355" s="592" t="s">
        <v>383</v>
      </c>
      <c r="B355" s="593" t="s">
        <v>384</v>
      </c>
      <c r="C355" s="596" t="s">
        <v>395</v>
      </c>
      <c r="D355" s="624" t="s">
        <v>396</v>
      </c>
      <c r="E355" s="596" t="s">
        <v>1316</v>
      </c>
      <c r="F355" s="624" t="s">
        <v>1317</v>
      </c>
      <c r="G355" s="596" t="s">
        <v>1349</v>
      </c>
      <c r="H355" s="596" t="s">
        <v>1351</v>
      </c>
      <c r="I355" s="610">
        <v>217.80000305175781</v>
      </c>
      <c r="J355" s="610">
        <v>40</v>
      </c>
      <c r="K355" s="611">
        <v>8712</v>
      </c>
    </row>
    <row r="356" spans="1:11" ht="14.45" customHeight="1" x14ac:dyDescent="0.2">
      <c r="A356" s="592" t="s">
        <v>383</v>
      </c>
      <c r="B356" s="593" t="s">
        <v>384</v>
      </c>
      <c r="C356" s="596" t="s">
        <v>395</v>
      </c>
      <c r="D356" s="624" t="s">
        <v>396</v>
      </c>
      <c r="E356" s="596" t="s">
        <v>1316</v>
      </c>
      <c r="F356" s="624" t="s">
        <v>1317</v>
      </c>
      <c r="G356" s="596" t="s">
        <v>1352</v>
      </c>
      <c r="H356" s="596" t="s">
        <v>1353</v>
      </c>
      <c r="I356" s="610">
        <v>102.84999847412109</v>
      </c>
      <c r="J356" s="610">
        <v>5400</v>
      </c>
      <c r="K356" s="611">
        <v>555390</v>
      </c>
    </row>
    <row r="357" spans="1:11" ht="14.45" customHeight="1" x14ac:dyDescent="0.2">
      <c r="A357" s="592" t="s">
        <v>383</v>
      </c>
      <c r="B357" s="593" t="s">
        <v>384</v>
      </c>
      <c r="C357" s="596" t="s">
        <v>395</v>
      </c>
      <c r="D357" s="624" t="s">
        <v>396</v>
      </c>
      <c r="E357" s="596" t="s">
        <v>1316</v>
      </c>
      <c r="F357" s="624" t="s">
        <v>1317</v>
      </c>
      <c r="G357" s="596" t="s">
        <v>1354</v>
      </c>
      <c r="H357" s="596" t="s">
        <v>1355</v>
      </c>
      <c r="I357" s="610">
        <v>10.159999847412109</v>
      </c>
      <c r="J357" s="610">
        <v>30</v>
      </c>
      <c r="K357" s="611">
        <v>304.79998779296875</v>
      </c>
    </row>
    <row r="358" spans="1:11" ht="14.45" customHeight="1" x14ac:dyDescent="0.2">
      <c r="A358" s="592" t="s">
        <v>383</v>
      </c>
      <c r="B358" s="593" t="s">
        <v>384</v>
      </c>
      <c r="C358" s="596" t="s">
        <v>395</v>
      </c>
      <c r="D358" s="624" t="s">
        <v>396</v>
      </c>
      <c r="E358" s="596" t="s">
        <v>1316</v>
      </c>
      <c r="F358" s="624" t="s">
        <v>1317</v>
      </c>
      <c r="G358" s="596" t="s">
        <v>1356</v>
      </c>
      <c r="H358" s="596" t="s">
        <v>1357</v>
      </c>
      <c r="I358" s="610">
        <v>5203</v>
      </c>
      <c r="J358" s="610">
        <v>12</v>
      </c>
      <c r="K358" s="611">
        <v>62436</v>
      </c>
    </row>
    <row r="359" spans="1:11" ht="14.45" customHeight="1" x14ac:dyDescent="0.2">
      <c r="A359" s="592" t="s">
        <v>383</v>
      </c>
      <c r="B359" s="593" t="s">
        <v>384</v>
      </c>
      <c r="C359" s="596" t="s">
        <v>395</v>
      </c>
      <c r="D359" s="624" t="s">
        <v>396</v>
      </c>
      <c r="E359" s="596" t="s">
        <v>1316</v>
      </c>
      <c r="F359" s="624" t="s">
        <v>1317</v>
      </c>
      <c r="G359" s="596" t="s">
        <v>1356</v>
      </c>
      <c r="H359" s="596" t="s">
        <v>1358</v>
      </c>
      <c r="I359" s="610">
        <v>5203</v>
      </c>
      <c r="J359" s="610">
        <v>12</v>
      </c>
      <c r="K359" s="611">
        <v>62436</v>
      </c>
    </row>
    <row r="360" spans="1:11" ht="14.45" customHeight="1" x14ac:dyDescent="0.2">
      <c r="A360" s="592" t="s">
        <v>383</v>
      </c>
      <c r="B360" s="593" t="s">
        <v>384</v>
      </c>
      <c r="C360" s="596" t="s">
        <v>395</v>
      </c>
      <c r="D360" s="624" t="s">
        <v>396</v>
      </c>
      <c r="E360" s="596" t="s">
        <v>1316</v>
      </c>
      <c r="F360" s="624" t="s">
        <v>1317</v>
      </c>
      <c r="G360" s="596" t="s">
        <v>1359</v>
      </c>
      <c r="H360" s="596" t="s">
        <v>1360</v>
      </c>
      <c r="I360" s="610">
        <v>102.84999847412109</v>
      </c>
      <c r="J360" s="610">
        <v>3400</v>
      </c>
      <c r="K360" s="611">
        <v>349690</v>
      </c>
    </row>
    <row r="361" spans="1:11" ht="14.45" customHeight="1" x14ac:dyDescent="0.2">
      <c r="A361" s="592" t="s">
        <v>383</v>
      </c>
      <c r="B361" s="593" t="s">
        <v>384</v>
      </c>
      <c r="C361" s="596" t="s">
        <v>395</v>
      </c>
      <c r="D361" s="624" t="s">
        <v>396</v>
      </c>
      <c r="E361" s="596" t="s">
        <v>1316</v>
      </c>
      <c r="F361" s="624" t="s">
        <v>1317</v>
      </c>
      <c r="G361" s="596" t="s">
        <v>1359</v>
      </c>
      <c r="H361" s="596" t="s">
        <v>1361</v>
      </c>
      <c r="I361" s="610">
        <v>102.84999847412109</v>
      </c>
      <c r="J361" s="610">
        <v>2000</v>
      </c>
      <c r="K361" s="611">
        <v>205700</v>
      </c>
    </row>
    <row r="362" spans="1:11" ht="14.45" customHeight="1" x14ac:dyDescent="0.2">
      <c r="A362" s="592" t="s">
        <v>383</v>
      </c>
      <c r="B362" s="593" t="s">
        <v>384</v>
      </c>
      <c r="C362" s="596" t="s">
        <v>395</v>
      </c>
      <c r="D362" s="624" t="s">
        <v>396</v>
      </c>
      <c r="E362" s="596" t="s">
        <v>1316</v>
      </c>
      <c r="F362" s="624" t="s">
        <v>1317</v>
      </c>
      <c r="G362" s="596" t="s">
        <v>1362</v>
      </c>
      <c r="H362" s="596" t="s">
        <v>1363</v>
      </c>
      <c r="I362" s="610">
        <v>5566</v>
      </c>
      <c r="J362" s="610">
        <v>576</v>
      </c>
      <c r="K362" s="611">
        <v>3206016</v>
      </c>
    </row>
    <row r="363" spans="1:11" ht="14.45" customHeight="1" x14ac:dyDescent="0.2">
      <c r="A363" s="592" t="s">
        <v>383</v>
      </c>
      <c r="B363" s="593" t="s">
        <v>384</v>
      </c>
      <c r="C363" s="596" t="s">
        <v>395</v>
      </c>
      <c r="D363" s="624" t="s">
        <v>396</v>
      </c>
      <c r="E363" s="596" t="s">
        <v>1316</v>
      </c>
      <c r="F363" s="624" t="s">
        <v>1317</v>
      </c>
      <c r="G363" s="596" t="s">
        <v>1364</v>
      </c>
      <c r="H363" s="596" t="s">
        <v>1365</v>
      </c>
      <c r="I363" s="610">
        <v>919.5999755859375</v>
      </c>
      <c r="J363" s="610">
        <v>336</v>
      </c>
      <c r="K363" s="611">
        <v>308985.59375</v>
      </c>
    </row>
    <row r="364" spans="1:11" ht="14.45" customHeight="1" x14ac:dyDescent="0.2">
      <c r="A364" s="592" t="s">
        <v>383</v>
      </c>
      <c r="B364" s="593" t="s">
        <v>384</v>
      </c>
      <c r="C364" s="596" t="s">
        <v>395</v>
      </c>
      <c r="D364" s="624" t="s">
        <v>396</v>
      </c>
      <c r="E364" s="596" t="s">
        <v>1316</v>
      </c>
      <c r="F364" s="624" t="s">
        <v>1317</v>
      </c>
      <c r="G364" s="596" t="s">
        <v>1366</v>
      </c>
      <c r="H364" s="596" t="s">
        <v>1367</v>
      </c>
      <c r="I364" s="610">
        <v>6050</v>
      </c>
      <c r="J364" s="610">
        <v>12</v>
      </c>
      <c r="K364" s="611">
        <v>72600</v>
      </c>
    </row>
    <row r="365" spans="1:11" ht="14.45" customHeight="1" x14ac:dyDescent="0.2">
      <c r="A365" s="592" t="s">
        <v>383</v>
      </c>
      <c r="B365" s="593" t="s">
        <v>384</v>
      </c>
      <c r="C365" s="596" t="s">
        <v>395</v>
      </c>
      <c r="D365" s="624" t="s">
        <v>396</v>
      </c>
      <c r="E365" s="596" t="s">
        <v>1316</v>
      </c>
      <c r="F365" s="624" t="s">
        <v>1317</v>
      </c>
      <c r="G365" s="596" t="s">
        <v>1368</v>
      </c>
      <c r="H365" s="596" t="s">
        <v>1369</v>
      </c>
      <c r="I365" s="610">
        <v>3388</v>
      </c>
      <c r="J365" s="610">
        <v>16</v>
      </c>
      <c r="K365" s="611">
        <v>54208</v>
      </c>
    </row>
    <row r="366" spans="1:11" ht="14.45" customHeight="1" x14ac:dyDescent="0.2">
      <c r="A366" s="592" t="s">
        <v>383</v>
      </c>
      <c r="B366" s="593" t="s">
        <v>384</v>
      </c>
      <c r="C366" s="596" t="s">
        <v>395</v>
      </c>
      <c r="D366" s="624" t="s">
        <v>396</v>
      </c>
      <c r="E366" s="596" t="s">
        <v>1316</v>
      </c>
      <c r="F366" s="624" t="s">
        <v>1317</v>
      </c>
      <c r="G366" s="596" t="s">
        <v>1368</v>
      </c>
      <c r="H366" s="596" t="s">
        <v>1370</v>
      </c>
      <c r="I366" s="610">
        <v>3388</v>
      </c>
      <c r="J366" s="610">
        <v>24</v>
      </c>
      <c r="K366" s="611">
        <v>81312</v>
      </c>
    </row>
    <row r="367" spans="1:11" ht="14.45" customHeight="1" x14ac:dyDescent="0.2">
      <c r="A367" s="592" t="s">
        <v>383</v>
      </c>
      <c r="B367" s="593" t="s">
        <v>384</v>
      </c>
      <c r="C367" s="596" t="s">
        <v>395</v>
      </c>
      <c r="D367" s="624" t="s">
        <v>396</v>
      </c>
      <c r="E367" s="596" t="s">
        <v>1316</v>
      </c>
      <c r="F367" s="624" t="s">
        <v>1317</v>
      </c>
      <c r="G367" s="596" t="s">
        <v>1371</v>
      </c>
      <c r="H367" s="596" t="s">
        <v>1372</v>
      </c>
      <c r="I367" s="610">
        <v>4235</v>
      </c>
      <c r="J367" s="610">
        <v>40</v>
      </c>
      <c r="K367" s="611">
        <v>169400</v>
      </c>
    </row>
    <row r="368" spans="1:11" ht="14.45" customHeight="1" x14ac:dyDescent="0.2">
      <c r="A368" s="592" t="s">
        <v>383</v>
      </c>
      <c r="B368" s="593" t="s">
        <v>384</v>
      </c>
      <c r="C368" s="596" t="s">
        <v>395</v>
      </c>
      <c r="D368" s="624" t="s">
        <v>396</v>
      </c>
      <c r="E368" s="596" t="s">
        <v>1316</v>
      </c>
      <c r="F368" s="624" t="s">
        <v>1317</v>
      </c>
      <c r="G368" s="596" t="s">
        <v>1371</v>
      </c>
      <c r="H368" s="596" t="s">
        <v>1373</v>
      </c>
      <c r="I368" s="610">
        <v>4235</v>
      </c>
      <c r="J368" s="610">
        <v>56</v>
      </c>
      <c r="K368" s="611">
        <v>237160</v>
      </c>
    </row>
    <row r="369" spans="1:11" ht="14.45" customHeight="1" x14ac:dyDescent="0.2">
      <c r="A369" s="592" t="s">
        <v>383</v>
      </c>
      <c r="B369" s="593" t="s">
        <v>384</v>
      </c>
      <c r="C369" s="596" t="s">
        <v>395</v>
      </c>
      <c r="D369" s="624" t="s">
        <v>396</v>
      </c>
      <c r="E369" s="596" t="s">
        <v>1316</v>
      </c>
      <c r="F369" s="624" t="s">
        <v>1317</v>
      </c>
      <c r="G369" s="596" t="s">
        <v>1374</v>
      </c>
      <c r="H369" s="596" t="s">
        <v>1375</v>
      </c>
      <c r="I369" s="610">
        <v>1754.5</v>
      </c>
      <c r="J369" s="610">
        <v>16</v>
      </c>
      <c r="K369" s="611">
        <v>28072</v>
      </c>
    </row>
    <row r="370" spans="1:11" ht="14.45" customHeight="1" x14ac:dyDescent="0.2">
      <c r="A370" s="592" t="s">
        <v>383</v>
      </c>
      <c r="B370" s="593" t="s">
        <v>384</v>
      </c>
      <c r="C370" s="596" t="s">
        <v>395</v>
      </c>
      <c r="D370" s="624" t="s">
        <v>396</v>
      </c>
      <c r="E370" s="596" t="s">
        <v>1316</v>
      </c>
      <c r="F370" s="624" t="s">
        <v>1317</v>
      </c>
      <c r="G370" s="596" t="s">
        <v>1374</v>
      </c>
      <c r="H370" s="596" t="s">
        <v>1376</v>
      </c>
      <c r="I370" s="610">
        <v>1754.5</v>
      </c>
      <c r="J370" s="610">
        <v>24</v>
      </c>
      <c r="K370" s="611">
        <v>42108</v>
      </c>
    </row>
    <row r="371" spans="1:11" ht="14.45" customHeight="1" x14ac:dyDescent="0.2">
      <c r="A371" s="592" t="s">
        <v>383</v>
      </c>
      <c r="B371" s="593" t="s">
        <v>384</v>
      </c>
      <c r="C371" s="596" t="s">
        <v>395</v>
      </c>
      <c r="D371" s="624" t="s">
        <v>396</v>
      </c>
      <c r="E371" s="596" t="s">
        <v>1316</v>
      </c>
      <c r="F371" s="624" t="s">
        <v>1317</v>
      </c>
      <c r="G371" s="596" t="s">
        <v>1377</v>
      </c>
      <c r="H371" s="596" t="s">
        <v>1378</v>
      </c>
      <c r="I371" s="610">
        <v>689.70001220703125</v>
      </c>
      <c r="J371" s="610">
        <v>280</v>
      </c>
      <c r="K371" s="611">
        <v>193116</v>
      </c>
    </row>
    <row r="372" spans="1:11" ht="14.45" customHeight="1" x14ac:dyDescent="0.2">
      <c r="A372" s="592" t="s">
        <v>383</v>
      </c>
      <c r="B372" s="593" t="s">
        <v>384</v>
      </c>
      <c r="C372" s="596" t="s">
        <v>395</v>
      </c>
      <c r="D372" s="624" t="s">
        <v>396</v>
      </c>
      <c r="E372" s="596" t="s">
        <v>1316</v>
      </c>
      <c r="F372" s="624" t="s">
        <v>1317</v>
      </c>
      <c r="G372" s="596" t="s">
        <v>1379</v>
      </c>
      <c r="H372" s="596" t="s">
        <v>1380</v>
      </c>
      <c r="I372" s="610">
        <v>136.72999572753906</v>
      </c>
      <c r="J372" s="610">
        <v>4240</v>
      </c>
      <c r="K372" s="611">
        <v>579735.1875</v>
      </c>
    </row>
    <row r="373" spans="1:11" ht="14.45" customHeight="1" x14ac:dyDescent="0.2">
      <c r="A373" s="592" t="s">
        <v>383</v>
      </c>
      <c r="B373" s="593" t="s">
        <v>384</v>
      </c>
      <c r="C373" s="596" t="s">
        <v>395</v>
      </c>
      <c r="D373" s="624" t="s">
        <v>396</v>
      </c>
      <c r="E373" s="596" t="s">
        <v>1316</v>
      </c>
      <c r="F373" s="624" t="s">
        <v>1317</v>
      </c>
      <c r="G373" s="596" t="s">
        <v>1381</v>
      </c>
      <c r="H373" s="596" t="s">
        <v>1382</v>
      </c>
      <c r="I373" s="610">
        <v>290.39999389648438</v>
      </c>
      <c r="J373" s="610">
        <v>36</v>
      </c>
      <c r="K373" s="611">
        <v>10454.400146484375</v>
      </c>
    </row>
    <row r="374" spans="1:11" ht="14.45" customHeight="1" x14ac:dyDescent="0.2">
      <c r="A374" s="592" t="s">
        <v>383</v>
      </c>
      <c r="B374" s="593" t="s">
        <v>384</v>
      </c>
      <c r="C374" s="596" t="s">
        <v>395</v>
      </c>
      <c r="D374" s="624" t="s">
        <v>396</v>
      </c>
      <c r="E374" s="596" t="s">
        <v>1316</v>
      </c>
      <c r="F374" s="624" t="s">
        <v>1317</v>
      </c>
      <c r="G374" s="596" t="s">
        <v>1381</v>
      </c>
      <c r="H374" s="596" t="s">
        <v>1383</v>
      </c>
      <c r="I374" s="610">
        <v>290.39999389648438</v>
      </c>
      <c r="J374" s="610">
        <v>60</v>
      </c>
      <c r="K374" s="611">
        <v>17424.000244140625</v>
      </c>
    </row>
    <row r="375" spans="1:11" ht="14.45" customHeight="1" x14ac:dyDescent="0.2">
      <c r="A375" s="592" t="s">
        <v>383</v>
      </c>
      <c r="B375" s="593" t="s">
        <v>384</v>
      </c>
      <c r="C375" s="596" t="s">
        <v>395</v>
      </c>
      <c r="D375" s="624" t="s">
        <v>396</v>
      </c>
      <c r="E375" s="596" t="s">
        <v>1316</v>
      </c>
      <c r="F375" s="624" t="s">
        <v>1317</v>
      </c>
      <c r="G375" s="596" t="s">
        <v>1384</v>
      </c>
      <c r="H375" s="596" t="s">
        <v>1385</v>
      </c>
      <c r="I375" s="610">
        <v>863.94000244140625</v>
      </c>
      <c r="J375" s="610">
        <v>5</v>
      </c>
      <c r="K375" s="611">
        <v>4319.7001953125</v>
      </c>
    </row>
    <row r="376" spans="1:11" ht="14.45" customHeight="1" x14ac:dyDescent="0.2">
      <c r="A376" s="592" t="s">
        <v>383</v>
      </c>
      <c r="B376" s="593" t="s">
        <v>384</v>
      </c>
      <c r="C376" s="596" t="s">
        <v>395</v>
      </c>
      <c r="D376" s="624" t="s">
        <v>396</v>
      </c>
      <c r="E376" s="596" t="s">
        <v>1316</v>
      </c>
      <c r="F376" s="624" t="s">
        <v>1317</v>
      </c>
      <c r="G376" s="596" t="s">
        <v>1386</v>
      </c>
      <c r="H376" s="596" t="s">
        <v>1387</v>
      </c>
      <c r="I376" s="610">
        <v>56.869998931884766</v>
      </c>
      <c r="J376" s="610">
        <v>100</v>
      </c>
      <c r="K376" s="611">
        <v>5687</v>
      </c>
    </row>
    <row r="377" spans="1:11" ht="14.45" customHeight="1" x14ac:dyDescent="0.2">
      <c r="A377" s="592" t="s">
        <v>383</v>
      </c>
      <c r="B377" s="593" t="s">
        <v>384</v>
      </c>
      <c r="C377" s="596" t="s">
        <v>395</v>
      </c>
      <c r="D377" s="624" t="s">
        <v>396</v>
      </c>
      <c r="E377" s="596" t="s">
        <v>1316</v>
      </c>
      <c r="F377" s="624" t="s">
        <v>1317</v>
      </c>
      <c r="G377" s="596" t="s">
        <v>1386</v>
      </c>
      <c r="H377" s="596" t="s">
        <v>1388</v>
      </c>
      <c r="I377" s="610">
        <v>56.869998931884766</v>
      </c>
      <c r="J377" s="610">
        <v>100</v>
      </c>
      <c r="K377" s="611">
        <v>5687</v>
      </c>
    </row>
    <row r="378" spans="1:11" ht="14.45" customHeight="1" x14ac:dyDescent="0.2">
      <c r="A378" s="592" t="s">
        <v>383</v>
      </c>
      <c r="B378" s="593" t="s">
        <v>384</v>
      </c>
      <c r="C378" s="596" t="s">
        <v>395</v>
      </c>
      <c r="D378" s="624" t="s">
        <v>396</v>
      </c>
      <c r="E378" s="596" t="s">
        <v>1316</v>
      </c>
      <c r="F378" s="624" t="s">
        <v>1317</v>
      </c>
      <c r="G378" s="596" t="s">
        <v>1389</v>
      </c>
      <c r="H378" s="596" t="s">
        <v>1390</v>
      </c>
      <c r="I378" s="610">
        <v>598.95001220703125</v>
      </c>
      <c r="J378" s="610">
        <v>4920</v>
      </c>
      <c r="K378" s="611">
        <v>2946834</v>
      </c>
    </row>
    <row r="379" spans="1:11" ht="14.45" customHeight="1" x14ac:dyDescent="0.2">
      <c r="A379" s="592" t="s">
        <v>383</v>
      </c>
      <c r="B379" s="593" t="s">
        <v>384</v>
      </c>
      <c r="C379" s="596" t="s">
        <v>395</v>
      </c>
      <c r="D379" s="624" t="s">
        <v>396</v>
      </c>
      <c r="E379" s="596" t="s">
        <v>1316</v>
      </c>
      <c r="F379" s="624" t="s">
        <v>1317</v>
      </c>
      <c r="G379" s="596" t="s">
        <v>1389</v>
      </c>
      <c r="H379" s="596" t="s">
        <v>1391</v>
      </c>
      <c r="I379" s="610">
        <v>598.95001220703125</v>
      </c>
      <c r="J379" s="610">
        <v>7680</v>
      </c>
      <c r="K379" s="611">
        <v>4599936</v>
      </c>
    </row>
    <row r="380" spans="1:11" ht="14.45" customHeight="1" x14ac:dyDescent="0.2">
      <c r="A380" s="592" t="s">
        <v>383</v>
      </c>
      <c r="B380" s="593" t="s">
        <v>384</v>
      </c>
      <c r="C380" s="596" t="s">
        <v>395</v>
      </c>
      <c r="D380" s="624" t="s">
        <v>396</v>
      </c>
      <c r="E380" s="596" t="s">
        <v>1316</v>
      </c>
      <c r="F380" s="624" t="s">
        <v>1317</v>
      </c>
      <c r="G380" s="596" t="s">
        <v>1392</v>
      </c>
      <c r="H380" s="596" t="s">
        <v>1393</v>
      </c>
      <c r="I380" s="610">
        <v>139.14999389648438</v>
      </c>
      <c r="J380" s="610">
        <v>2112</v>
      </c>
      <c r="K380" s="611">
        <v>293884.796875</v>
      </c>
    </row>
    <row r="381" spans="1:11" ht="14.45" customHeight="1" x14ac:dyDescent="0.2">
      <c r="A381" s="592" t="s">
        <v>383</v>
      </c>
      <c r="B381" s="593" t="s">
        <v>384</v>
      </c>
      <c r="C381" s="596" t="s">
        <v>395</v>
      </c>
      <c r="D381" s="624" t="s">
        <v>396</v>
      </c>
      <c r="E381" s="596" t="s">
        <v>1316</v>
      </c>
      <c r="F381" s="624" t="s">
        <v>1317</v>
      </c>
      <c r="G381" s="596" t="s">
        <v>1394</v>
      </c>
      <c r="H381" s="596" t="s">
        <v>1395</v>
      </c>
      <c r="I381" s="610">
        <v>133.10000610351563</v>
      </c>
      <c r="J381" s="610">
        <v>2112</v>
      </c>
      <c r="K381" s="611">
        <v>281107.203125</v>
      </c>
    </row>
    <row r="382" spans="1:11" ht="14.45" customHeight="1" x14ac:dyDescent="0.2">
      <c r="A382" s="592" t="s">
        <v>383</v>
      </c>
      <c r="B382" s="593" t="s">
        <v>384</v>
      </c>
      <c r="C382" s="596" t="s">
        <v>395</v>
      </c>
      <c r="D382" s="624" t="s">
        <v>396</v>
      </c>
      <c r="E382" s="596" t="s">
        <v>1316</v>
      </c>
      <c r="F382" s="624" t="s">
        <v>1317</v>
      </c>
      <c r="G382" s="596" t="s">
        <v>1392</v>
      </c>
      <c r="H382" s="596" t="s">
        <v>1396</v>
      </c>
      <c r="I382" s="610">
        <v>139.14999389648438</v>
      </c>
      <c r="J382" s="610">
        <v>3264</v>
      </c>
      <c r="K382" s="611">
        <v>454185.59375</v>
      </c>
    </row>
    <row r="383" spans="1:11" ht="14.45" customHeight="1" x14ac:dyDescent="0.2">
      <c r="A383" s="592" t="s">
        <v>383</v>
      </c>
      <c r="B383" s="593" t="s">
        <v>384</v>
      </c>
      <c r="C383" s="596" t="s">
        <v>395</v>
      </c>
      <c r="D383" s="624" t="s">
        <v>396</v>
      </c>
      <c r="E383" s="596" t="s">
        <v>1316</v>
      </c>
      <c r="F383" s="624" t="s">
        <v>1317</v>
      </c>
      <c r="G383" s="596" t="s">
        <v>1394</v>
      </c>
      <c r="H383" s="596" t="s">
        <v>1397</v>
      </c>
      <c r="I383" s="610">
        <v>133.10000610351563</v>
      </c>
      <c r="J383" s="610">
        <v>3262</v>
      </c>
      <c r="K383" s="611">
        <v>434172.20623779297</v>
      </c>
    </row>
    <row r="384" spans="1:11" ht="14.45" customHeight="1" x14ac:dyDescent="0.2">
      <c r="A384" s="592" t="s">
        <v>383</v>
      </c>
      <c r="B384" s="593" t="s">
        <v>384</v>
      </c>
      <c r="C384" s="596" t="s">
        <v>395</v>
      </c>
      <c r="D384" s="624" t="s">
        <v>396</v>
      </c>
      <c r="E384" s="596" t="s">
        <v>1316</v>
      </c>
      <c r="F384" s="624" t="s">
        <v>1317</v>
      </c>
      <c r="G384" s="596" t="s">
        <v>1398</v>
      </c>
      <c r="H384" s="596" t="s">
        <v>1399</v>
      </c>
      <c r="I384" s="610">
        <v>248.05000305175781</v>
      </c>
      <c r="J384" s="610">
        <v>2100</v>
      </c>
      <c r="K384" s="611">
        <v>520905</v>
      </c>
    </row>
    <row r="385" spans="1:11" ht="14.45" customHeight="1" x14ac:dyDescent="0.2">
      <c r="A385" s="592" t="s">
        <v>383</v>
      </c>
      <c r="B385" s="593" t="s">
        <v>384</v>
      </c>
      <c r="C385" s="596" t="s">
        <v>395</v>
      </c>
      <c r="D385" s="624" t="s">
        <v>396</v>
      </c>
      <c r="E385" s="596" t="s">
        <v>1316</v>
      </c>
      <c r="F385" s="624" t="s">
        <v>1317</v>
      </c>
      <c r="G385" s="596" t="s">
        <v>1398</v>
      </c>
      <c r="H385" s="596" t="s">
        <v>1400</v>
      </c>
      <c r="I385" s="610">
        <v>248.05000305175781</v>
      </c>
      <c r="J385" s="610">
        <v>3360</v>
      </c>
      <c r="K385" s="611">
        <v>833448</v>
      </c>
    </row>
    <row r="386" spans="1:11" ht="14.45" customHeight="1" x14ac:dyDescent="0.2">
      <c r="A386" s="592" t="s">
        <v>383</v>
      </c>
      <c r="B386" s="593" t="s">
        <v>384</v>
      </c>
      <c r="C386" s="596" t="s">
        <v>395</v>
      </c>
      <c r="D386" s="624" t="s">
        <v>396</v>
      </c>
      <c r="E386" s="596" t="s">
        <v>1401</v>
      </c>
      <c r="F386" s="624" t="s">
        <v>1402</v>
      </c>
      <c r="G386" s="596" t="s">
        <v>1403</v>
      </c>
      <c r="H386" s="596" t="s">
        <v>1404</v>
      </c>
      <c r="I386" s="610">
        <v>0.55000001192092896</v>
      </c>
      <c r="J386" s="610">
        <v>1000</v>
      </c>
      <c r="K386" s="611">
        <v>550</v>
      </c>
    </row>
    <row r="387" spans="1:11" ht="14.45" customHeight="1" x14ac:dyDescent="0.2">
      <c r="A387" s="592" t="s">
        <v>383</v>
      </c>
      <c r="B387" s="593" t="s">
        <v>384</v>
      </c>
      <c r="C387" s="596" t="s">
        <v>395</v>
      </c>
      <c r="D387" s="624" t="s">
        <v>396</v>
      </c>
      <c r="E387" s="596" t="s">
        <v>1401</v>
      </c>
      <c r="F387" s="624" t="s">
        <v>1402</v>
      </c>
      <c r="G387" s="596" t="s">
        <v>1403</v>
      </c>
      <c r="H387" s="596" t="s">
        <v>1405</v>
      </c>
      <c r="I387" s="610">
        <v>0.55000001192092896</v>
      </c>
      <c r="J387" s="610">
        <v>1000</v>
      </c>
      <c r="K387" s="611">
        <v>550</v>
      </c>
    </row>
    <row r="388" spans="1:11" ht="14.45" customHeight="1" x14ac:dyDescent="0.2">
      <c r="A388" s="592" t="s">
        <v>383</v>
      </c>
      <c r="B388" s="593" t="s">
        <v>384</v>
      </c>
      <c r="C388" s="596" t="s">
        <v>395</v>
      </c>
      <c r="D388" s="624" t="s">
        <v>396</v>
      </c>
      <c r="E388" s="596" t="s">
        <v>1401</v>
      </c>
      <c r="F388" s="624" t="s">
        <v>1402</v>
      </c>
      <c r="G388" s="596" t="s">
        <v>1406</v>
      </c>
      <c r="H388" s="596" t="s">
        <v>1407</v>
      </c>
      <c r="I388" s="610">
        <v>1.8049999475479126</v>
      </c>
      <c r="J388" s="610">
        <v>13500</v>
      </c>
      <c r="K388" s="611">
        <v>24363</v>
      </c>
    </row>
    <row r="389" spans="1:11" ht="14.45" customHeight="1" x14ac:dyDescent="0.2">
      <c r="A389" s="592" t="s">
        <v>383</v>
      </c>
      <c r="B389" s="593" t="s">
        <v>384</v>
      </c>
      <c r="C389" s="596" t="s">
        <v>395</v>
      </c>
      <c r="D389" s="624" t="s">
        <v>396</v>
      </c>
      <c r="E389" s="596" t="s">
        <v>1401</v>
      </c>
      <c r="F389" s="624" t="s">
        <v>1402</v>
      </c>
      <c r="G389" s="596" t="s">
        <v>1406</v>
      </c>
      <c r="H389" s="596" t="s">
        <v>1408</v>
      </c>
      <c r="I389" s="610">
        <v>1.809999942779541</v>
      </c>
      <c r="J389" s="610">
        <v>9600</v>
      </c>
      <c r="K389" s="611">
        <v>17376</v>
      </c>
    </row>
    <row r="390" spans="1:11" ht="14.45" customHeight="1" x14ac:dyDescent="0.2">
      <c r="A390" s="592" t="s">
        <v>383</v>
      </c>
      <c r="B390" s="593" t="s">
        <v>384</v>
      </c>
      <c r="C390" s="596" t="s">
        <v>395</v>
      </c>
      <c r="D390" s="624" t="s">
        <v>396</v>
      </c>
      <c r="E390" s="596" t="s">
        <v>1132</v>
      </c>
      <c r="F390" s="624" t="s">
        <v>1133</v>
      </c>
      <c r="G390" s="596" t="s">
        <v>1140</v>
      </c>
      <c r="H390" s="596" t="s">
        <v>1144</v>
      </c>
      <c r="I390" s="610">
        <v>0.62999999523162842</v>
      </c>
      <c r="J390" s="610">
        <v>4400</v>
      </c>
      <c r="K390" s="611">
        <v>2772</v>
      </c>
    </row>
    <row r="391" spans="1:11" ht="14.45" customHeight="1" x14ac:dyDescent="0.2">
      <c r="A391" s="592" t="s">
        <v>383</v>
      </c>
      <c r="B391" s="593" t="s">
        <v>384</v>
      </c>
      <c r="C391" s="596" t="s">
        <v>395</v>
      </c>
      <c r="D391" s="624" t="s">
        <v>396</v>
      </c>
      <c r="E391" s="596" t="s">
        <v>1132</v>
      </c>
      <c r="F391" s="624" t="s">
        <v>1133</v>
      </c>
      <c r="G391" s="596" t="s">
        <v>1134</v>
      </c>
      <c r="H391" s="596" t="s">
        <v>1135</v>
      </c>
      <c r="I391" s="610">
        <v>0.62999999523162842</v>
      </c>
      <c r="J391" s="610">
        <v>36000</v>
      </c>
      <c r="K391" s="611">
        <v>22680</v>
      </c>
    </row>
    <row r="392" spans="1:11" ht="14.45" customHeight="1" x14ac:dyDescent="0.2">
      <c r="A392" s="592" t="s">
        <v>383</v>
      </c>
      <c r="B392" s="593" t="s">
        <v>384</v>
      </c>
      <c r="C392" s="596" t="s">
        <v>395</v>
      </c>
      <c r="D392" s="624" t="s">
        <v>396</v>
      </c>
      <c r="E392" s="596" t="s">
        <v>1132</v>
      </c>
      <c r="F392" s="624" t="s">
        <v>1133</v>
      </c>
      <c r="G392" s="596" t="s">
        <v>1136</v>
      </c>
      <c r="H392" s="596" t="s">
        <v>1137</v>
      </c>
      <c r="I392" s="610">
        <v>0.62999999523162842</v>
      </c>
      <c r="J392" s="610">
        <v>1000</v>
      </c>
      <c r="K392" s="611">
        <v>630</v>
      </c>
    </row>
    <row r="393" spans="1:11" ht="14.45" customHeight="1" x14ac:dyDescent="0.2">
      <c r="A393" s="592" t="s">
        <v>383</v>
      </c>
      <c r="B393" s="593" t="s">
        <v>384</v>
      </c>
      <c r="C393" s="596" t="s">
        <v>395</v>
      </c>
      <c r="D393" s="624" t="s">
        <v>396</v>
      </c>
      <c r="E393" s="596" t="s">
        <v>1132</v>
      </c>
      <c r="F393" s="624" t="s">
        <v>1133</v>
      </c>
      <c r="G393" s="596" t="s">
        <v>1140</v>
      </c>
      <c r="H393" s="596" t="s">
        <v>1141</v>
      </c>
      <c r="I393" s="610">
        <v>0.62999999523162842</v>
      </c>
      <c r="J393" s="610">
        <v>400</v>
      </c>
      <c r="K393" s="611">
        <v>252</v>
      </c>
    </row>
    <row r="394" spans="1:11" ht="14.45" customHeight="1" thickBot="1" x14ac:dyDescent="0.25">
      <c r="A394" s="600" t="s">
        <v>383</v>
      </c>
      <c r="B394" s="601" t="s">
        <v>384</v>
      </c>
      <c r="C394" s="604" t="s">
        <v>395</v>
      </c>
      <c r="D394" s="625" t="s">
        <v>396</v>
      </c>
      <c r="E394" s="604" t="s">
        <v>1132</v>
      </c>
      <c r="F394" s="625" t="s">
        <v>1133</v>
      </c>
      <c r="G394" s="604" t="s">
        <v>1134</v>
      </c>
      <c r="H394" s="604" t="s">
        <v>1142</v>
      </c>
      <c r="I394" s="612">
        <v>0.62999999523162842</v>
      </c>
      <c r="J394" s="612">
        <v>48000</v>
      </c>
      <c r="K394" s="613">
        <v>30240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A950C39-939E-4780-9F44-28560A80486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245</v>
      </c>
      <c r="Q3" s="433"/>
      <c r="R3" s="433"/>
      <c r="S3" s="434"/>
    </row>
    <row r="4" spans="1:19" ht="15.75" thickBot="1" x14ac:dyDescent="0.3">
      <c r="A4" s="407">
        <v>2019</v>
      </c>
      <c r="B4" s="408"/>
      <c r="C4" s="409" t="s">
        <v>244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243</v>
      </c>
      <c r="J4" s="405" t="s">
        <v>183</v>
      </c>
      <c r="K4" s="424" t="s">
        <v>242</v>
      </c>
      <c r="L4" s="425"/>
      <c r="M4" s="425"/>
      <c r="N4" s="426"/>
      <c r="O4" s="413" t="s">
        <v>241</v>
      </c>
      <c r="P4" s="416" t="s">
        <v>240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239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238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79.660000000000011</v>
      </c>
      <c r="D6" s="308"/>
      <c r="E6" s="308"/>
      <c r="F6" s="307"/>
      <c r="G6" s="309">
        <f ca="1">SUM(Tabulka[05 h_vram])/2</f>
        <v>114702.05</v>
      </c>
      <c r="H6" s="308">
        <f ca="1">SUM(Tabulka[06 h_naduv])/2</f>
        <v>5322</v>
      </c>
      <c r="I6" s="308">
        <f ca="1">SUM(Tabulka[07 h_nadzk])/2</f>
        <v>148.5</v>
      </c>
      <c r="J6" s="307">
        <f ca="1">SUM(Tabulka[08 h_oon])/2</f>
        <v>289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1208562</v>
      </c>
      <c r="N6" s="308">
        <f ca="1">SUM(Tabulka[12 m_oc])/2</f>
        <v>1208562</v>
      </c>
      <c r="O6" s="307">
        <f ca="1">SUM(Tabulka[13 m_sk])/2</f>
        <v>30157328</v>
      </c>
      <c r="P6" s="306">
        <f ca="1">SUM(Tabulka[14_vzsk])/2</f>
        <v>34847.699999999997</v>
      </c>
      <c r="Q6" s="306">
        <f ca="1">SUM(Tabulka[15_vzpl])/2</f>
        <v>34187.354165515906</v>
      </c>
      <c r="R6" s="305">
        <f ca="1">IF(Q6=0,0,P6/Q6)</f>
        <v>1.0193154998566742</v>
      </c>
      <c r="S6" s="304">
        <f ca="1">Q6-P6</f>
        <v>-660.34583448409103</v>
      </c>
    </row>
    <row r="7" spans="1:19" hidden="1" x14ac:dyDescent="0.25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25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6.9899999999999993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10256.299999999999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178906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178906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5379588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17304.496578690127</v>
      </c>
      <c r="R8" s="288">
        <f ca="1">IF(Tabulka[[#This Row],[15_vzpl]]=0,"",Tabulka[[#This Row],[14_vzsk]]/Tabulka[[#This Row],[15_vzpl]])</f>
        <v>1.2308939415336817</v>
      </c>
      <c r="S8" s="287">
        <f ca="1">IF(Tabulka[[#This Row],[15_vzpl]]-Tabulka[[#This Row],[14_vzsk]]=0,"",Tabulka[[#This Row],[15_vzpl]]-Tabulka[[#This Row],[14_vzsk]])</f>
        <v>-3995.5034213098734</v>
      </c>
    </row>
    <row r="9" spans="1:19" x14ac:dyDescent="0.25">
      <c r="A9" s="286">
        <v>99</v>
      </c>
      <c r="B9" s="285" t="s">
        <v>1424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2.4699999999999998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3736.3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1025520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17304.496578690127</v>
      </c>
      <c r="R9" s="288">
        <f ca="1">IF(Tabulka[[#This Row],[15_vzpl]]=0,"",Tabulka[[#This Row],[14_vzsk]]/Tabulka[[#This Row],[15_vzpl]])</f>
        <v>1.2308939415336817</v>
      </c>
      <c r="S9" s="287">
        <f ca="1">IF(Tabulka[[#This Row],[15_vzpl]]-Tabulka[[#This Row],[14_vzsk]]=0,"",Tabulka[[#This Row],[15_vzpl]]-Tabulka[[#This Row],[14_vzsk]])</f>
        <v>-3995.5034213098734</v>
      </c>
    </row>
    <row r="10" spans="1:19" x14ac:dyDescent="0.25">
      <c r="A10" s="286">
        <v>100</v>
      </c>
      <c r="B10" s="285" t="s">
        <v>1425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61016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1426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4.3600000000000003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131488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4293052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1410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4.0999999999999996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6057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1501659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1049.5242534924441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1049.5242534924441</v>
      </c>
    </row>
    <row r="13" spans="1:19" x14ac:dyDescent="0.25">
      <c r="A13" s="286">
        <v>526</v>
      </c>
      <c r="B13" s="285" t="s">
        <v>1427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4.0999999999999996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6057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59409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59409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1501659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1049.5242534924441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1049.5242534924441</v>
      </c>
    </row>
    <row r="14" spans="1:19" x14ac:dyDescent="0.25">
      <c r="A14" s="286" t="s">
        <v>1411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60.77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86668.75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4709.5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85.5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911439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911439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21454798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15833.333333333336</v>
      </c>
      <c r="R14" s="288">
        <f ca="1">IF(Tabulka[[#This Row],[15_vzpl]]=0,"",Tabulka[[#This Row],[14_vzsk]]/Tabulka[[#This Row],[15_vzpl]])</f>
        <v>0.85564421052631567</v>
      </c>
      <c r="S14" s="287">
        <f ca="1">IF(Tabulka[[#This Row],[15_vzpl]]-Tabulka[[#This Row],[14_vzsk]]=0,"",Tabulka[[#This Row],[15_vzpl]]-Tabulka[[#This Row],[14_vzsk]])</f>
        <v>2285.633333333335</v>
      </c>
    </row>
    <row r="15" spans="1:19" x14ac:dyDescent="0.25">
      <c r="A15" s="286">
        <v>303</v>
      </c>
      <c r="B15" s="285" t="s">
        <v>1428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22120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223153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223153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5042410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13547.7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15833.333333333336</v>
      </c>
      <c r="R15" s="288">
        <f ca="1">IF(Tabulka[[#This Row],[15_vzpl]]=0,"",Tabulka[[#This Row],[14_vzsk]]/Tabulka[[#This Row],[15_vzpl]])</f>
        <v>0.85564421052631567</v>
      </c>
      <c r="S15" s="287">
        <f ca="1">IF(Tabulka[[#This Row],[15_vzpl]]-Tabulka[[#This Row],[14_vzsk]]=0,"",Tabulka[[#This Row],[15_vzpl]]-Tabulka[[#This Row],[14_vzsk]])</f>
        <v>2285.633333333335</v>
      </c>
    </row>
    <row r="16" spans="1:19" x14ac:dyDescent="0.25">
      <c r="A16" s="286">
        <v>304</v>
      </c>
      <c r="B16" s="285" t="s">
        <v>1429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8948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103465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103465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2580337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1430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1479.5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24805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414325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1431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23.169999999999998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33480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3636.5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85.5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348146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348146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9363316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1432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1542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19176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295914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1433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14.3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19099.25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638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192694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192694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3758496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1412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11720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58808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1821283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1434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4180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7008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446125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1435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51800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1375158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247</v>
      </c>
    </row>
    <row r="25" spans="1:19" x14ac:dyDescent="0.25">
      <c r="A25" s="113" t="s">
        <v>160</v>
      </c>
    </row>
    <row r="26" spans="1:19" x14ac:dyDescent="0.25">
      <c r="A26" s="114" t="s">
        <v>217</v>
      </c>
    </row>
    <row r="27" spans="1:19" x14ac:dyDescent="0.25">
      <c r="A27" s="278" t="s">
        <v>216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9D8BAE1-74B0-43A7-85CD-EEEE4F35782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35660.074619079598</v>
      </c>
      <c r="D4" s="160">
        <f ca="1">IF(ISERROR(VLOOKUP("Náklady celkem",INDIRECT("HI!$A:$G"),5,0)),0,VLOOKUP("Náklady celkem",INDIRECT("HI!$A:$G"),5,0))</f>
        <v>33052.69320999999</v>
      </c>
      <c r="E4" s="161">
        <f ca="1">IF(C4=0,0,D4/C4)</f>
        <v>0.92688233446139368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100.00000488281249</v>
      </c>
      <c r="D7" s="168">
        <f>IF(ISERROR(HI!E5),"",HI!E5)</f>
        <v>54.958070000000014</v>
      </c>
      <c r="E7" s="165">
        <f t="shared" ref="E7:E15" si="0">IF(C7=0,0,D7/C7)</f>
        <v>0.54958067316500636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2.5547445255474453E-2</v>
      </c>
      <c r="E9" s="165">
        <f>IF(C9=0,0,D9/C9)</f>
        <v>8.5158150851581516E-2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0.89233802536039808</v>
      </c>
      <c r="E11" s="165">
        <f t="shared" si="0"/>
        <v>1.4872300422673301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0.66058402003882633</v>
      </c>
      <c r="E12" s="165">
        <f t="shared" si="0"/>
        <v>0.82573002504853288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34758.342205078123</v>
      </c>
      <c r="D15" s="168">
        <f>IF(ISERROR(HI!E6),"",HI!E6)</f>
        <v>33266.283589999992</v>
      </c>
      <c r="E15" s="165">
        <f t="shared" si="0"/>
        <v>0.95707336655255826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40233.208359863282</v>
      </c>
      <c r="D16" s="164">
        <f ca="1">IF(ISERROR(VLOOKUP("Osobní náklady (Kč) *",INDIRECT("HI!$A:$G"),5,0)),0,VLOOKUP("Osobní náklady (Kč) *",INDIRECT("HI!$A:$G"),5,0))</f>
        <v>41060.237580000001</v>
      </c>
      <c r="E16" s="165">
        <f ca="1">IF(C16=0,0,D16/C16)</f>
        <v>1.0205558853954526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13270.027989999999</v>
      </c>
      <c r="D18" s="183">
        <f ca="1">IF(ISERROR(VLOOKUP("Výnosy celkem",INDIRECT("HI!$A:$G"),5,0)),0,VLOOKUP("Výnosy celkem",INDIRECT("HI!$A:$G"),5,0))</f>
        <v>12306.096670000001</v>
      </c>
      <c r="E18" s="184">
        <f t="shared" ref="E18:E23" ca="1" si="1">IF(C18=0,0,D18/C18)</f>
        <v>0.92736026474651034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13270.027989999999</v>
      </c>
      <c r="D19" s="164">
        <f ca="1">IF(ISERROR(VLOOKUP("Ambulance *",INDIRECT("HI!$A:$G"),5,0)),0,VLOOKUP("Ambulance *",INDIRECT("HI!$A:$G"),5,0))</f>
        <v>12306.096670000001</v>
      </c>
      <c r="E19" s="165">
        <f t="shared" ca="1" si="1"/>
        <v>0.92736026474651034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0.92736026474651023</v>
      </c>
      <c r="E20" s="165">
        <f t="shared" si="1"/>
        <v>0.92736026474651023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0.77760999602485015</v>
      </c>
      <c r="E21" s="165">
        <f t="shared" si="1"/>
        <v>0.77760999602485015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0.93611605137720755</v>
      </c>
      <c r="E22" s="165">
        <f>IF(OR(C22=0,D22=""),0,IF(C22="","",D22/C22))</f>
        <v>0.93611605137720755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0.95660238248797058</v>
      </c>
      <c r="E23" s="165">
        <f t="shared" si="1"/>
        <v>1.1254145676329066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1AD56A1-FCAE-40DF-92C2-01114E16D8B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1423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2019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218</v>
      </c>
      <c r="E4" s="315">
        <v>7.1</v>
      </c>
      <c r="F4" s="315"/>
      <c r="G4" s="315"/>
      <c r="H4" s="315"/>
      <c r="I4" s="315">
        <v>1052.5</v>
      </c>
      <c r="J4" s="315">
        <v>60</v>
      </c>
      <c r="K4" s="315"/>
      <c r="L4" s="315"/>
      <c r="M4" s="315"/>
      <c r="N4" s="315"/>
      <c r="O4" s="315">
        <v>4000</v>
      </c>
      <c r="P4" s="315">
        <v>4000</v>
      </c>
      <c r="Q4" s="315">
        <v>506153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380.5</v>
      </c>
      <c r="Q5">
        <v>97233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4.5999999999999996</v>
      </c>
      <c r="I6">
        <v>672</v>
      </c>
      <c r="J6">
        <v>60</v>
      </c>
      <c r="O6">
        <v>4000</v>
      </c>
      <c r="P6">
        <v>4000</v>
      </c>
      <c r="Q6">
        <v>408920</v>
      </c>
    </row>
    <row r="7" spans="1:19" x14ac:dyDescent="0.25">
      <c r="A7" s="320" t="s">
        <v>170</v>
      </c>
      <c r="B7" s="319">
        <v>4</v>
      </c>
      <c r="C7">
        <v>1</v>
      </c>
      <c r="D7" t="s">
        <v>1410</v>
      </c>
      <c r="E7">
        <v>3.9</v>
      </c>
      <c r="I7">
        <v>694.5</v>
      </c>
      <c r="O7">
        <v>7412</v>
      </c>
      <c r="P7">
        <v>7412</v>
      </c>
      <c r="Q7">
        <v>140509</v>
      </c>
      <c r="S7">
        <v>104.95242534924439</v>
      </c>
    </row>
    <row r="8" spans="1:19" x14ac:dyDescent="0.25">
      <c r="A8" s="322" t="s">
        <v>171</v>
      </c>
      <c r="B8" s="321">
        <v>5</v>
      </c>
      <c r="C8">
        <v>1</v>
      </c>
      <c r="D8">
        <v>526</v>
      </c>
      <c r="E8">
        <v>3.9</v>
      </c>
      <c r="I8">
        <v>694.5</v>
      </c>
      <c r="O8">
        <v>7412</v>
      </c>
      <c r="P8">
        <v>7412</v>
      </c>
      <c r="Q8">
        <v>140509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 t="s">
        <v>1411</v>
      </c>
      <c r="E9">
        <v>62.5</v>
      </c>
      <c r="I9">
        <v>9599.4500000000007</v>
      </c>
      <c r="J9">
        <v>395.5</v>
      </c>
      <c r="O9">
        <v>9500</v>
      </c>
      <c r="P9">
        <v>9500</v>
      </c>
      <c r="Q9">
        <v>2032973</v>
      </c>
      <c r="S9">
        <v>1583.3333333333333</v>
      </c>
    </row>
    <row r="10" spans="1:19" x14ac:dyDescent="0.25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2535.1999999999998</v>
      </c>
      <c r="J10">
        <v>22.5</v>
      </c>
      <c r="O10">
        <v>6500</v>
      </c>
      <c r="P10">
        <v>6500</v>
      </c>
      <c r="Q10">
        <v>498992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962.25</v>
      </c>
      <c r="J11">
        <v>14</v>
      </c>
      <c r="Q11">
        <v>248153</v>
      </c>
    </row>
    <row r="12" spans="1:19" x14ac:dyDescent="0.25">
      <c r="A12" s="322" t="s">
        <v>175</v>
      </c>
      <c r="B12" s="321">
        <v>9</v>
      </c>
      <c r="C12">
        <v>1</v>
      </c>
      <c r="D12">
        <v>305</v>
      </c>
      <c r="E12">
        <v>1</v>
      </c>
      <c r="I12">
        <v>183.5</v>
      </c>
      <c r="J12">
        <v>4.5</v>
      </c>
      <c r="Q12">
        <v>40950</v>
      </c>
    </row>
    <row r="13" spans="1:19" x14ac:dyDescent="0.25">
      <c r="A13" s="320" t="s">
        <v>176</v>
      </c>
      <c r="B13" s="319">
        <v>10</v>
      </c>
      <c r="C13">
        <v>1</v>
      </c>
      <c r="D13">
        <v>409</v>
      </c>
      <c r="E13">
        <v>23</v>
      </c>
      <c r="I13">
        <v>3588</v>
      </c>
      <c r="J13">
        <v>354.5</v>
      </c>
      <c r="O13">
        <v>1500</v>
      </c>
      <c r="P13">
        <v>1500</v>
      </c>
      <c r="Q13">
        <v>859829</v>
      </c>
    </row>
    <row r="14" spans="1:19" x14ac:dyDescent="0.25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27350</v>
      </c>
    </row>
    <row r="15" spans="1:19" x14ac:dyDescent="0.25">
      <c r="A15" s="320" t="s">
        <v>178</v>
      </c>
      <c r="B15" s="319">
        <v>12</v>
      </c>
      <c r="C15">
        <v>1</v>
      </c>
      <c r="D15">
        <v>642</v>
      </c>
      <c r="E15">
        <v>16</v>
      </c>
      <c r="I15">
        <v>2147</v>
      </c>
      <c r="O15">
        <v>1500</v>
      </c>
      <c r="P15">
        <v>1500</v>
      </c>
      <c r="Q15">
        <v>357699</v>
      </c>
    </row>
    <row r="16" spans="1:19" x14ac:dyDescent="0.25">
      <c r="A16" s="318" t="s">
        <v>166</v>
      </c>
      <c r="B16" s="317">
        <v>2019</v>
      </c>
      <c r="C16">
        <v>1</v>
      </c>
      <c r="D16" t="s">
        <v>1412</v>
      </c>
      <c r="E16">
        <v>6</v>
      </c>
      <c r="I16">
        <v>1192</v>
      </c>
      <c r="Q16">
        <v>168999</v>
      </c>
    </row>
    <row r="17" spans="3:19" x14ac:dyDescent="0.25">
      <c r="C17">
        <v>1</v>
      </c>
      <c r="D17">
        <v>25</v>
      </c>
      <c r="E17">
        <v>2</v>
      </c>
      <c r="I17">
        <v>408</v>
      </c>
      <c r="Q17">
        <v>39084</v>
      </c>
    </row>
    <row r="18" spans="3:19" x14ac:dyDescent="0.25">
      <c r="C18">
        <v>1</v>
      </c>
      <c r="D18">
        <v>30</v>
      </c>
      <c r="E18">
        <v>4</v>
      </c>
      <c r="I18">
        <v>784</v>
      </c>
      <c r="Q18">
        <v>129915</v>
      </c>
    </row>
    <row r="19" spans="3:19" x14ac:dyDescent="0.25">
      <c r="C19" t="s">
        <v>1413</v>
      </c>
      <c r="E19">
        <v>79.5</v>
      </c>
      <c r="I19">
        <v>12538.45</v>
      </c>
      <c r="J19">
        <v>455.5</v>
      </c>
      <c r="O19">
        <v>20912</v>
      </c>
      <c r="P19">
        <v>20912</v>
      </c>
      <c r="Q19">
        <v>2848634</v>
      </c>
      <c r="S19">
        <v>3418.7354165515899</v>
      </c>
    </row>
    <row r="20" spans="3:19" x14ac:dyDescent="0.25">
      <c r="C20">
        <v>2</v>
      </c>
      <c r="D20" t="s">
        <v>218</v>
      </c>
      <c r="E20">
        <v>7.1</v>
      </c>
      <c r="I20">
        <v>943.5</v>
      </c>
      <c r="J20">
        <v>57</v>
      </c>
      <c r="O20">
        <v>9750</v>
      </c>
      <c r="P20">
        <v>9750</v>
      </c>
      <c r="Q20">
        <v>522257</v>
      </c>
      <c r="S20">
        <v>1730.4496578690125</v>
      </c>
    </row>
    <row r="21" spans="3:19" x14ac:dyDescent="0.25">
      <c r="C21">
        <v>2</v>
      </c>
      <c r="D21">
        <v>99</v>
      </c>
      <c r="E21">
        <v>2.5</v>
      </c>
      <c r="I21">
        <v>343.5</v>
      </c>
      <c r="O21">
        <v>6750</v>
      </c>
      <c r="P21">
        <v>6750</v>
      </c>
      <c r="Q21">
        <v>105401</v>
      </c>
      <c r="S21">
        <v>1730.4496578690125</v>
      </c>
    </row>
    <row r="22" spans="3:19" x14ac:dyDescent="0.25">
      <c r="C22">
        <v>2</v>
      </c>
      <c r="D22">
        <v>101</v>
      </c>
      <c r="E22">
        <v>4.5999999999999996</v>
      </c>
      <c r="I22">
        <v>600</v>
      </c>
      <c r="J22">
        <v>57</v>
      </c>
      <c r="O22">
        <v>3000</v>
      </c>
      <c r="P22">
        <v>3000</v>
      </c>
      <c r="Q22">
        <v>416856</v>
      </c>
    </row>
    <row r="23" spans="3:19" x14ac:dyDescent="0.25">
      <c r="C23">
        <v>2</v>
      </c>
      <c r="D23" t="s">
        <v>1410</v>
      </c>
      <c r="E23">
        <v>3.9</v>
      </c>
      <c r="I23">
        <v>600</v>
      </c>
      <c r="O23">
        <v>6226</v>
      </c>
      <c r="P23">
        <v>6226</v>
      </c>
      <c r="Q23">
        <v>138660</v>
      </c>
      <c r="S23">
        <v>104.95242534924439</v>
      </c>
    </row>
    <row r="24" spans="3:19" x14ac:dyDescent="0.25">
      <c r="C24">
        <v>2</v>
      </c>
      <c r="D24">
        <v>526</v>
      </c>
      <c r="E24">
        <v>3.9</v>
      </c>
      <c r="I24">
        <v>600</v>
      </c>
      <c r="O24">
        <v>6226</v>
      </c>
      <c r="P24">
        <v>6226</v>
      </c>
      <c r="Q24">
        <v>138660</v>
      </c>
      <c r="S24">
        <v>104.95242534924439</v>
      </c>
    </row>
    <row r="25" spans="3:19" x14ac:dyDescent="0.25">
      <c r="C25">
        <v>2</v>
      </c>
      <c r="D25" t="s">
        <v>1411</v>
      </c>
      <c r="E25">
        <v>61.6</v>
      </c>
      <c r="I25">
        <v>7912.75</v>
      </c>
      <c r="J25">
        <v>341</v>
      </c>
      <c r="K25">
        <v>31.5</v>
      </c>
      <c r="L25">
        <v>8</v>
      </c>
      <c r="O25">
        <v>52063</v>
      </c>
      <c r="P25">
        <v>52063</v>
      </c>
      <c r="Q25">
        <v>1909914</v>
      </c>
      <c r="S25">
        <v>1583.3333333333333</v>
      </c>
    </row>
    <row r="26" spans="3:19" x14ac:dyDescent="0.25">
      <c r="C26">
        <v>2</v>
      </c>
      <c r="D26">
        <v>303</v>
      </c>
      <c r="E26">
        <v>15.5</v>
      </c>
      <c r="I26">
        <v>2092.5</v>
      </c>
      <c r="J26">
        <v>26.5</v>
      </c>
      <c r="O26">
        <v>6500</v>
      </c>
      <c r="P26">
        <v>6500</v>
      </c>
      <c r="Q26">
        <v>477133</v>
      </c>
      <c r="S26">
        <v>1583.3333333333333</v>
      </c>
    </row>
    <row r="27" spans="3:19" x14ac:dyDescent="0.25">
      <c r="C27">
        <v>2</v>
      </c>
      <c r="D27">
        <v>304</v>
      </c>
      <c r="E27">
        <v>6</v>
      </c>
      <c r="I27">
        <v>727.5</v>
      </c>
      <c r="J27">
        <v>15</v>
      </c>
      <c r="Q27">
        <v>214784</v>
      </c>
    </row>
    <row r="28" spans="3:19" x14ac:dyDescent="0.25">
      <c r="C28">
        <v>2</v>
      </c>
      <c r="D28">
        <v>305</v>
      </c>
      <c r="E28">
        <v>1</v>
      </c>
      <c r="I28">
        <v>160</v>
      </c>
      <c r="Q28">
        <v>39174</v>
      </c>
    </row>
    <row r="29" spans="3:19" x14ac:dyDescent="0.25">
      <c r="C29">
        <v>2</v>
      </c>
      <c r="D29">
        <v>409</v>
      </c>
      <c r="E29">
        <v>23.1</v>
      </c>
      <c r="I29">
        <v>2912</v>
      </c>
      <c r="J29">
        <v>299.5</v>
      </c>
      <c r="K29">
        <v>31.5</v>
      </c>
      <c r="L29">
        <v>8</v>
      </c>
      <c r="O29">
        <v>37563</v>
      </c>
      <c r="P29">
        <v>37563</v>
      </c>
      <c r="Q29">
        <v>813177</v>
      </c>
    </row>
    <row r="30" spans="3:19" x14ac:dyDescent="0.25">
      <c r="C30">
        <v>2</v>
      </c>
      <c r="D30">
        <v>636</v>
      </c>
      <c r="E30">
        <v>1</v>
      </c>
      <c r="I30">
        <v>160</v>
      </c>
      <c r="Q30">
        <v>27350</v>
      </c>
    </row>
    <row r="31" spans="3:19" x14ac:dyDescent="0.25">
      <c r="C31">
        <v>2</v>
      </c>
      <c r="D31">
        <v>642</v>
      </c>
      <c r="E31">
        <v>15</v>
      </c>
      <c r="I31">
        <v>1860.75</v>
      </c>
      <c r="O31">
        <v>8000</v>
      </c>
      <c r="P31">
        <v>8000</v>
      </c>
      <c r="Q31">
        <v>338296</v>
      </c>
    </row>
    <row r="32" spans="3:19" x14ac:dyDescent="0.25">
      <c r="C32">
        <v>2</v>
      </c>
      <c r="D32" t="s">
        <v>1412</v>
      </c>
      <c r="E32">
        <v>7</v>
      </c>
      <c r="I32">
        <v>1004</v>
      </c>
      <c r="J32">
        <v>1.5</v>
      </c>
      <c r="L32">
        <v>62</v>
      </c>
      <c r="Q32">
        <v>180228</v>
      </c>
    </row>
    <row r="33" spans="3:19" x14ac:dyDescent="0.25">
      <c r="C33">
        <v>2</v>
      </c>
      <c r="D33">
        <v>25</v>
      </c>
      <c r="E33">
        <v>2</v>
      </c>
      <c r="I33">
        <v>344</v>
      </c>
      <c r="J33">
        <v>1.5</v>
      </c>
      <c r="Q33">
        <v>42150</v>
      </c>
    </row>
    <row r="34" spans="3:19" x14ac:dyDescent="0.25">
      <c r="C34">
        <v>2</v>
      </c>
      <c r="D34">
        <v>30</v>
      </c>
      <c r="E34">
        <v>5</v>
      </c>
      <c r="I34">
        <v>660</v>
      </c>
      <c r="L34">
        <v>62</v>
      </c>
      <c r="Q34">
        <v>138078</v>
      </c>
    </row>
    <row r="35" spans="3:19" x14ac:dyDescent="0.25">
      <c r="C35" t="s">
        <v>1414</v>
      </c>
      <c r="E35">
        <v>79.599999999999994</v>
      </c>
      <c r="I35">
        <v>10460.25</v>
      </c>
      <c r="J35">
        <v>399.5</v>
      </c>
      <c r="K35">
        <v>31.5</v>
      </c>
      <c r="L35">
        <v>70</v>
      </c>
      <c r="O35">
        <v>68039</v>
      </c>
      <c r="P35">
        <v>68039</v>
      </c>
      <c r="Q35">
        <v>2751059</v>
      </c>
      <c r="S35">
        <v>3418.7354165515899</v>
      </c>
    </row>
    <row r="36" spans="3:19" x14ac:dyDescent="0.25">
      <c r="C36">
        <v>3</v>
      </c>
      <c r="D36" t="s">
        <v>218</v>
      </c>
      <c r="E36">
        <v>6.6</v>
      </c>
      <c r="I36">
        <v>929</v>
      </c>
      <c r="J36">
        <v>66</v>
      </c>
      <c r="O36">
        <v>750</v>
      </c>
      <c r="P36">
        <v>750</v>
      </c>
      <c r="Q36">
        <v>510372</v>
      </c>
      <c r="R36">
        <v>10000</v>
      </c>
      <c r="S36">
        <v>1730.4496578690125</v>
      </c>
    </row>
    <row r="37" spans="3:19" x14ac:dyDescent="0.25">
      <c r="C37">
        <v>3</v>
      </c>
      <c r="D37">
        <v>99</v>
      </c>
      <c r="E37">
        <v>2.6</v>
      </c>
      <c r="I37">
        <v>368.5</v>
      </c>
      <c r="O37">
        <v>750</v>
      </c>
      <c r="P37">
        <v>750</v>
      </c>
      <c r="Q37">
        <v>96375</v>
      </c>
      <c r="R37">
        <v>10000</v>
      </c>
      <c r="S37">
        <v>1730.4496578690125</v>
      </c>
    </row>
    <row r="38" spans="3:19" x14ac:dyDescent="0.25">
      <c r="C38">
        <v>3</v>
      </c>
      <c r="D38">
        <v>101</v>
      </c>
      <c r="E38">
        <v>4</v>
      </c>
      <c r="I38">
        <v>560.5</v>
      </c>
      <c r="J38">
        <v>66</v>
      </c>
      <c r="Q38">
        <v>413997</v>
      </c>
    </row>
    <row r="39" spans="3:19" x14ac:dyDescent="0.25">
      <c r="C39">
        <v>3</v>
      </c>
      <c r="D39" t="s">
        <v>1410</v>
      </c>
      <c r="E39">
        <v>3.9</v>
      </c>
      <c r="I39">
        <v>567</v>
      </c>
      <c r="Q39">
        <v>133969</v>
      </c>
      <c r="S39">
        <v>104.95242534924439</v>
      </c>
    </row>
    <row r="40" spans="3:19" x14ac:dyDescent="0.25">
      <c r="C40">
        <v>3</v>
      </c>
      <c r="D40">
        <v>526</v>
      </c>
      <c r="E40">
        <v>3.9</v>
      </c>
      <c r="I40">
        <v>567</v>
      </c>
      <c r="Q40">
        <v>133969</v>
      </c>
      <c r="S40">
        <v>104.95242534924439</v>
      </c>
    </row>
    <row r="41" spans="3:19" x14ac:dyDescent="0.25">
      <c r="C41">
        <v>3</v>
      </c>
      <c r="D41" t="s">
        <v>1411</v>
      </c>
      <c r="E41">
        <v>62.6</v>
      </c>
      <c r="I41">
        <v>8386.6</v>
      </c>
      <c r="J41">
        <v>666</v>
      </c>
      <c r="K41">
        <v>22</v>
      </c>
      <c r="O41">
        <v>50086</v>
      </c>
      <c r="P41">
        <v>50086</v>
      </c>
      <c r="Q41">
        <v>2078433</v>
      </c>
      <c r="S41">
        <v>1583.3333333333333</v>
      </c>
    </row>
    <row r="42" spans="3:19" x14ac:dyDescent="0.25">
      <c r="C42">
        <v>3</v>
      </c>
      <c r="D42">
        <v>303</v>
      </c>
      <c r="E42">
        <v>15.5</v>
      </c>
      <c r="I42">
        <v>2120.1</v>
      </c>
      <c r="J42">
        <v>34.5</v>
      </c>
      <c r="O42">
        <v>11300</v>
      </c>
      <c r="P42">
        <v>11300</v>
      </c>
      <c r="Q42">
        <v>482084</v>
      </c>
      <c r="S42">
        <v>1583.3333333333333</v>
      </c>
    </row>
    <row r="43" spans="3:19" x14ac:dyDescent="0.25">
      <c r="C43">
        <v>3</v>
      </c>
      <c r="D43">
        <v>304</v>
      </c>
      <c r="E43">
        <v>6</v>
      </c>
      <c r="I43">
        <v>913</v>
      </c>
      <c r="J43">
        <v>14</v>
      </c>
      <c r="O43">
        <v>5500</v>
      </c>
      <c r="P43">
        <v>5500</v>
      </c>
      <c r="Q43">
        <v>239376</v>
      </c>
    </row>
    <row r="44" spans="3:19" x14ac:dyDescent="0.25">
      <c r="C44">
        <v>3</v>
      </c>
      <c r="D44">
        <v>305</v>
      </c>
      <c r="E44">
        <v>1</v>
      </c>
      <c r="I44">
        <v>136.5</v>
      </c>
      <c r="J44">
        <v>4.5</v>
      </c>
      <c r="O44">
        <v>1500</v>
      </c>
      <c r="P44">
        <v>1500</v>
      </c>
      <c r="Q44">
        <v>43250</v>
      </c>
    </row>
    <row r="45" spans="3:19" x14ac:dyDescent="0.25">
      <c r="C45">
        <v>3</v>
      </c>
      <c r="D45">
        <v>409</v>
      </c>
      <c r="E45">
        <v>24.1</v>
      </c>
      <c r="I45">
        <v>3208</v>
      </c>
      <c r="J45">
        <v>401.5</v>
      </c>
      <c r="K45">
        <v>22</v>
      </c>
      <c r="O45">
        <v>23736</v>
      </c>
      <c r="P45">
        <v>23736</v>
      </c>
      <c r="Q45">
        <v>902789</v>
      </c>
    </row>
    <row r="46" spans="3:19" x14ac:dyDescent="0.25">
      <c r="C46">
        <v>3</v>
      </c>
      <c r="D46">
        <v>636</v>
      </c>
      <c r="E46">
        <v>1</v>
      </c>
      <c r="I46">
        <v>135.5</v>
      </c>
      <c r="O46">
        <v>1800</v>
      </c>
      <c r="P46">
        <v>1800</v>
      </c>
      <c r="Q46">
        <v>29310</v>
      </c>
    </row>
    <row r="47" spans="3:19" x14ac:dyDescent="0.25">
      <c r="C47">
        <v>3</v>
      </c>
      <c r="D47">
        <v>642</v>
      </c>
      <c r="E47">
        <v>15</v>
      </c>
      <c r="I47">
        <v>1873.5</v>
      </c>
      <c r="J47">
        <v>211.5</v>
      </c>
      <c r="O47">
        <v>6250</v>
      </c>
      <c r="P47">
        <v>6250</v>
      </c>
      <c r="Q47">
        <v>381624</v>
      </c>
    </row>
    <row r="48" spans="3:19" x14ac:dyDescent="0.25">
      <c r="C48">
        <v>3</v>
      </c>
      <c r="D48" t="s">
        <v>1412</v>
      </c>
      <c r="E48">
        <v>9</v>
      </c>
      <c r="I48">
        <v>1268.5</v>
      </c>
      <c r="L48">
        <v>3</v>
      </c>
      <c r="O48">
        <v>1750</v>
      </c>
      <c r="P48">
        <v>1750</v>
      </c>
      <c r="Q48">
        <v>199653</v>
      </c>
    </row>
    <row r="49" spans="3:19" x14ac:dyDescent="0.25">
      <c r="C49">
        <v>3</v>
      </c>
      <c r="D49">
        <v>25</v>
      </c>
      <c r="E49">
        <v>3</v>
      </c>
      <c r="I49">
        <v>424</v>
      </c>
      <c r="O49">
        <v>1000</v>
      </c>
      <c r="P49">
        <v>1000</v>
      </c>
      <c r="Q49">
        <v>40284</v>
      </c>
    </row>
    <row r="50" spans="3:19" x14ac:dyDescent="0.25">
      <c r="C50">
        <v>3</v>
      </c>
      <c r="D50">
        <v>30</v>
      </c>
      <c r="E50">
        <v>6</v>
      </c>
      <c r="I50">
        <v>844.5</v>
      </c>
      <c r="L50">
        <v>3</v>
      </c>
      <c r="O50">
        <v>750</v>
      </c>
      <c r="P50">
        <v>750</v>
      </c>
      <c r="Q50">
        <v>159369</v>
      </c>
    </row>
    <row r="51" spans="3:19" x14ac:dyDescent="0.25">
      <c r="C51" t="s">
        <v>1415</v>
      </c>
      <c r="E51">
        <v>82.1</v>
      </c>
      <c r="I51">
        <v>11151.1</v>
      </c>
      <c r="J51">
        <v>732</v>
      </c>
      <c r="K51">
        <v>22</v>
      </c>
      <c r="L51">
        <v>3</v>
      </c>
      <c r="O51">
        <v>52586</v>
      </c>
      <c r="P51">
        <v>52586</v>
      </c>
      <c r="Q51">
        <v>2922427</v>
      </c>
      <c r="R51">
        <v>10000</v>
      </c>
      <c r="S51">
        <v>3418.7354165515899</v>
      </c>
    </row>
    <row r="52" spans="3:19" x14ac:dyDescent="0.25">
      <c r="C52">
        <v>4</v>
      </c>
      <c r="D52" t="s">
        <v>218</v>
      </c>
      <c r="E52">
        <v>6.6</v>
      </c>
      <c r="I52">
        <v>1064</v>
      </c>
      <c r="J52">
        <v>58</v>
      </c>
      <c r="Q52">
        <v>513043</v>
      </c>
      <c r="R52">
        <v>4000</v>
      </c>
      <c r="S52">
        <v>1730.4496578690125</v>
      </c>
    </row>
    <row r="53" spans="3:19" x14ac:dyDescent="0.25">
      <c r="C53">
        <v>4</v>
      </c>
      <c r="D53">
        <v>99</v>
      </c>
      <c r="E53">
        <v>2.2000000000000002</v>
      </c>
      <c r="I53">
        <v>336.5</v>
      </c>
      <c r="Q53">
        <v>92419</v>
      </c>
      <c r="R53">
        <v>4000</v>
      </c>
      <c r="S53">
        <v>1730.4496578690125</v>
      </c>
    </row>
    <row r="54" spans="3:19" x14ac:dyDescent="0.25">
      <c r="C54">
        <v>4</v>
      </c>
      <c r="D54">
        <v>100</v>
      </c>
      <c r="E54">
        <v>0.4</v>
      </c>
      <c r="I54">
        <v>64</v>
      </c>
      <c r="Q54">
        <v>15924</v>
      </c>
    </row>
    <row r="55" spans="3:19" x14ac:dyDescent="0.25">
      <c r="C55">
        <v>4</v>
      </c>
      <c r="D55">
        <v>101</v>
      </c>
      <c r="E55">
        <v>4</v>
      </c>
      <c r="I55">
        <v>663.5</v>
      </c>
      <c r="J55">
        <v>58</v>
      </c>
      <c r="Q55">
        <v>404700</v>
      </c>
    </row>
    <row r="56" spans="3:19" x14ac:dyDescent="0.25">
      <c r="C56">
        <v>4</v>
      </c>
      <c r="D56" t="s">
        <v>1410</v>
      </c>
      <c r="E56">
        <v>4.9000000000000004</v>
      </c>
      <c r="I56">
        <v>665.5</v>
      </c>
      <c r="Q56">
        <v>159762</v>
      </c>
      <c r="S56">
        <v>104.95242534924439</v>
      </c>
    </row>
    <row r="57" spans="3:19" x14ac:dyDescent="0.25">
      <c r="C57">
        <v>4</v>
      </c>
      <c r="D57">
        <v>526</v>
      </c>
      <c r="E57">
        <v>4.9000000000000004</v>
      </c>
      <c r="I57">
        <v>665.5</v>
      </c>
      <c r="Q57">
        <v>159762</v>
      </c>
      <c r="S57">
        <v>104.95242534924439</v>
      </c>
    </row>
    <row r="58" spans="3:19" x14ac:dyDescent="0.25">
      <c r="C58">
        <v>4</v>
      </c>
      <c r="D58" t="s">
        <v>1411</v>
      </c>
      <c r="E58">
        <v>61.5</v>
      </c>
      <c r="I58">
        <v>9245.2000000000007</v>
      </c>
      <c r="J58">
        <v>436</v>
      </c>
      <c r="L58">
        <v>7</v>
      </c>
      <c r="O58">
        <v>19550</v>
      </c>
      <c r="P58">
        <v>19550</v>
      </c>
      <c r="Q58">
        <v>2137127</v>
      </c>
      <c r="R58">
        <v>8947.7000000000007</v>
      </c>
      <c r="S58">
        <v>1583.3333333333333</v>
      </c>
    </row>
    <row r="59" spans="3:19" x14ac:dyDescent="0.25">
      <c r="C59">
        <v>4</v>
      </c>
      <c r="D59">
        <v>303</v>
      </c>
      <c r="E59">
        <v>15.5</v>
      </c>
      <c r="I59">
        <v>2361.6999999999998</v>
      </c>
      <c r="J59">
        <v>23</v>
      </c>
      <c r="O59">
        <v>9050</v>
      </c>
      <c r="P59">
        <v>9050</v>
      </c>
      <c r="Q59">
        <v>486530</v>
      </c>
      <c r="R59">
        <v>8947.7000000000007</v>
      </c>
      <c r="S59">
        <v>1583.3333333333333</v>
      </c>
    </row>
    <row r="60" spans="3:19" x14ac:dyDescent="0.25">
      <c r="C60">
        <v>4</v>
      </c>
      <c r="D60">
        <v>304</v>
      </c>
      <c r="E60">
        <v>6</v>
      </c>
      <c r="I60">
        <v>934</v>
      </c>
      <c r="J60">
        <v>18.5</v>
      </c>
      <c r="Q60">
        <v>250686</v>
      </c>
    </row>
    <row r="61" spans="3:19" x14ac:dyDescent="0.25">
      <c r="C61">
        <v>4</v>
      </c>
      <c r="D61">
        <v>305</v>
      </c>
      <c r="E61">
        <v>1</v>
      </c>
      <c r="I61">
        <v>144.5</v>
      </c>
      <c r="J61">
        <v>4.5</v>
      </c>
      <c r="Q61">
        <v>42041</v>
      </c>
    </row>
    <row r="62" spans="3:19" x14ac:dyDescent="0.25">
      <c r="C62">
        <v>4</v>
      </c>
      <c r="D62">
        <v>409</v>
      </c>
      <c r="E62">
        <v>24</v>
      </c>
      <c r="I62">
        <v>3728</v>
      </c>
      <c r="J62">
        <v>386</v>
      </c>
      <c r="L62">
        <v>7</v>
      </c>
      <c r="O62">
        <v>5750</v>
      </c>
      <c r="P62">
        <v>5750</v>
      </c>
      <c r="Q62">
        <v>964327</v>
      </c>
    </row>
    <row r="63" spans="3:19" x14ac:dyDescent="0.25">
      <c r="C63">
        <v>4</v>
      </c>
      <c r="D63">
        <v>636</v>
      </c>
      <c r="E63">
        <v>1</v>
      </c>
      <c r="I63">
        <v>167</v>
      </c>
      <c r="J63">
        <v>4</v>
      </c>
      <c r="O63">
        <v>1400</v>
      </c>
      <c r="P63">
        <v>1400</v>
      </c>
      <c r="Q63">
        <v>30075</v>
      </c>
    </row>
    <row r="64" spans="3:19" x14ac:dyDescent="0.25">
      <c r="C64">
        <v>4</v>
      </c>
      <c r="D64">
        <v>642</v>
      </c>
      <c r="E64">
        <v>14</v>
      </c>
      <c r="I64">
        <v>1910</v>
      </c>
      <c r="O64">
        <v>3350</v>
      </c>
      <c r="P64">
        <v>3350</v>
      </c>
      <c r="Q64">
        <v>363468</v>
      </c>
    </row>
    <row r="65" spans="3:19" x14ac:dyDescent="0.25">
      <c r="C65">
        <v>4</v>
      </c>
      <c r="D65" t="s">
        <v>1412</v>
      </c>
      <c r="E65">
        <v>8</v>
      </c>
      <c r="I65">
        <v>1271.5</v>
      </c>
      <c r="O65">
        <v>750</v>
      </c>
      <c r="P65">
        <v>750</v>
      </c>
      <c r="Q65">
        <v>178339</v>
      </c>
    </row>
    <row r="66" spans="3:19" x14ac:dyDescent="0.25">
      <c r="C66">
        <v>4</v>
      </c>
      <c r="D66">
        <v>25</v>
      </c>
      <c r="E66">
        <v>3</v>
      </c>
      <c r="I66">
        <v>448</v>
      </c>
      <c r="Q66">
        <v>47239</v>
      </c>
    </row>
    <row r="67" spans="3:19" x14ac:dyDescent="0.25">
      <c r="C67">
        <v>4</v>
      </c>
      <c r="D67">
        <v>30</v>
      </c>
      <c r="E67">
        <v>5</v>
      </c>
      <c r="I67">
        <v>823.5</v>
      </c>
      <c r="O67">
        <v>750</v>
      </c>
      <c r="P67">
        <v>750</v>
      </c>
      <c r="Q67">
        <v>131100</v>
      </c>
    </row>
    <row r="68" spans="3:19" x14ac:dyDescent="0.25">
      <c r="C68" t="s">
        <v>1416</v>
      </c>
      <c r="E68">
        <v>81</v>
      </c>
      <c r="I68">
        <v>12246.2</v>
      </c>
      <c r="J68">
        <v>494</v>
      </c>
      <c r="L68">
        <v>7</v>
      </c>
      <c r="O68">
        <v>20300</v>
      </c>
      <c r="P68">
        <v>20300</v>
      </c>
      <c r="Q68">
        <v>2988271</v>
      </c>
      <c r="R68">
        <v>12947.7</v>
      </c>
      <c r="S68">
        <v>3418.7354165515899</v>
      </c>
    </row>
    <row r="69" spans="3:19" x14ac:dyDescent="0.25">
      <c r="C69">
        <v>5</v>
      </c>
      <c r="D69" t="s">
        <v>218</v>
      </c>
      <c r="E69">
        <v>6.6</v>
      </c>
      <c r="I69">
        <v>1111</v>
      </c>
      <c r="J69">
        <v>60</v>
      </c>
      <c r="O69">
        <v>5000</v>
      </c>
      <c r="P69">
        <v>5000</v>
      </c>
      <c r="Q69">
        <v>530520</v>
      </c>
      <c r="S69">
        <v>1730.4496578690125</v>
      </c>
    </row>
    <row r="70" spans="3:19" x14ac:dyDescent="0.25">
      <c r="C70">
        <v>5</v>
      </c>
      <c r="D70">
        <v>99</v>
      </c>
      <c r="E70">
        <v>2.2000000000000002</v>
      </c>
      <c r="I70">
        <v>359</v>
      </c>
      <c r="Q70">
        <v>94997</v>
      </c>
      <c r="S70">
        <v>1730.4496578690125</v>
      </c>
    </row>
    <row r="71" spans="3:19" x14ac:dyDescent="0.25">
      <c r="C71">
        <v>5</v>
      </c>
      <c r="D71">
        <v>100</v>
      </c>
      <c r="E71">
        <v>0.4</v>
      </c>
      <c r="I71">
        <v>72</v>
      </c>
      <c r="Q71">
        <v>16036</v>
      </c>
    </row>
    <row r="72" spans="3:19" x14ac:dyDescent="0.25">
      <c r="C72">
        <v>5</v>
      </c>
      <c r="D72">
        <v>101</v>
      </c>
      <c r="E72">
        <v>4</v>
      </c>
      <c r="I72">
        <v>680</v>
      </c>
      <c r="J72">
        <v>60</v>
      </c>
      <c r="O72">
        <v>5000</v>
      </c>
      <c r="P72">
        <v>5000</v>
      </c>
      <c r="Q72">
        <v>419487</v>
      </c>
    </row>
    <row r="73" spans="3:19" x14ac:dyDescent="0.25">
      <c r="C73">
        <v>5</v>
      </c>
      <c r="D73" t="s">
        <v>1410</v>
      </c>
      <c r="E73">
        <v>4.9000000000000004</v>
      </c>
      <c r="I73">
        <v>689</v>
      </c>
      <c r="L73">
        <v>7</v>
      </c>
      <c r="O73">
        <v>750</v>
      </c>
      <c r="P73">
        <v>750</v>
      </c>
      <c r="Q73">
        <v>169878</v>
      </c>
      <c r="S73">
        <v>104.95242534924439</v>
      </c>
    </row>
    <row r="74" spans="3:19" x14ac:dyDescent="0.25">
      <c r="C74">
        <v>5</v>
      </c>
      <c r="D74">
        <v>526</v>
      </c>
      <c r="E74">
        <v>4.9000000000000004</v>
      </c>
      <c r="I74">
        <v>689</v>
      </c>
      <c r="L74">
        <v>7</v>
      </c>
      <c r="O74">
        <v>750</v>
      </c>
      <c r="P74">
        <v>750</v>
      </c>
      <c r="Q74">
        <v>169878</v>
      </c>
      <c r="S74">
        <v>104.95242534924439</v>
      </c>
    </row>
    <row r="75" spans="3:19" x14ac:dyDescent="0.25">
      <c r="C75">
        <v>5</v>
      </c>
      <c r="D75" t="s">
        <v>1411</v>
      </c>
      <c r="E75">
        <v>61.5</v>
      </c>
      <c r="I75">
        <v>9402.9500000000007</v>
      </c>
      <c r="J75">
        <v>419.5</v>
      </c>
      <c r="L75">
        <v>7</v>
      </c>
      <c r="O75">
        <v>22550</v>
      </c>
      <c r="P75">
        <v>22550</v>
      </c>
      <c r="Q75">
        <v>2136375</v>
      </c>
      <c r="S75">
        <v>1583.3333333333333</v>
      </c>
    </row>
    <row r="76" spans="3:19" x14ac:dyDescent="0.25">
      <c r="C76">
        <v>5</v>
      </c>
      <c r="D76">
        <v>303</v>
      </c>
      <c r="E76">
        <v>15.5</v>
      </c>
      <c r="I76">
        <v>2396.6999999999998</v>
      </c>
      <c r="J76">
        <v>24</v>
      </c>
      <c r="O76">
        <v>8700</v>
      </c>
      <c r="P76">
        <v>8700</v>
      </c>
      <c r="Q76">
        <v>483913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980.75</v>
      </c>
      <c r="J77">
        <v>14</v>
      </c>
      <c r="O77">
        <v>1100</v>
      </c>
      <c r="P77">
        <v>1100</v>
      </c>
      <c r="Q77">
        <v>245929</v>
      </c>
    </row>
    <row r="78" spans="3:19" x14ac:dyDescent="0.25">
      <c r="C78">
        <v>5</v>
      </c>
      <c r="D78">
        <v>305</v>
      </c>
      <c r="E78">
        <v>1</v>
      </c>
      <c r="I78">
        <v>184.5</v>
      </c>
      <c r="Q78">
        <v>40402</v>
      </c>
    </row>
    <row r="79" spans="3:19" x14ac:dyDescent="0.25">
      <c r="C79">
        <v>5</v>
      </c>
      <c r="D79">
        <v>409</v>
      </c>
      <c r="E79">
        <v>24</v>
      </c>
      <c r="I79">
        <v>3668</v>
      </c>
      <c r="J79">
        <v>381.5</v>
      </c>
      <c r="L79">
        <v>7</v>
      </c>
      <c r="O79">
        <v>750</v>
      </c>
      <c r="P79">
        <v>750</v>
      </c>
      <c r="Q79">
        <v>958927</v>
      </c>
    </row>
    <row r="80" spans="3:19" x14ac:dyDescent="0.25">
      <c r="C80">
        <v>5</v>
      </c>
      <c r="D80">
        <v>636</v>
      </c>
      <c r="E80">
        <v>1</v>
      </c>
      <c r="I80">
        <v>176</v>
      </c>
      <c r="O80">
        <v>1400</v>
      </c>
      <c r="P80">
        <v>1400</v>
      </c>
      <c r="Q80">
        <v>28956</v>
      </c>
    </row>
    <row r="81" spans="3:19" x14ac:dyDescent="0.25">
      <c r="C81">
        <v>5</v>
      </c>
      <c r="D81">
        <v>642</v>
      </c>
      <c r="E81">
        <v>14</v>
      </c>
      <c r="I81">
        <v>1997</v>
      </c>
      <c r="O81">
        <v>10600</v>
      </c>
      <c r="P81">
        <v>10600</v>
      </c>
      <c r="Q81">
        <v>378248</v>
      </c>
    </row>
    <row r="82" spans="3:19" x14ac:dyDescent="0.25">
      <c r="C82">
        <v>5</v>
      </c>
      <c r="D82" t="s">
        <v>1412</v>
      </c>
      <c r="E82">
        <v>8</v>
      </c>
      <c r="I82">
        <v>1292.5</v>
      </c>
      <c r="Q82">
        <v>160761</v>
      </c>
    </row>
    <row r="83" spans="3:19" x14ac:dyDescent="0.25">
      <c r="C83">
        <v>5</v>
      </c>
      <c r="D83">
        <v>25</v>
      </c>
      <c r="E83">
        <v>3</v>
      </c>
      <c r="I83">
        <v>504</v>
      </c>
      <c r="Q83">
        <v>41879</v>
      </c>
    </row>
    <row r="84" spans="3:19" x14ac:dyDescent="0.25">
      <c r="C84">
        <v>5</v>
      </c>
      <c r="D84">
        <v>30</v>
      </c>
      <c r="E84">
        <v>5</v>
      </c>
      <c r="I84">
        <v>788.5</v>
      </c>
      <c r="Q84">
        <v>118882</v>
      </c>
    </row>
    <row r="85" spans="3:19" x14ac:dyDescent="0.25">
      <c r="C85" t="s">
        <v>1417</v>
      </c>
      <c r="E85">
        <v>81</v>
      </c>
      <c r="I85">
        <v>12495.45</v>
      </c>
      <c r="J85">
        <v>479.5</v>
      </c>
      <c r="L85">
        <v>14</v>
      </c>
      <c r="O85">
        <v>28300</v>
      </c>
      <c r="P85">
        <v>28300</v>
      </c>
      <c r="Q85">
        <v>2997534</v>
      </c>
      <c r="S85">
        <v>3418.7354165515899</v>
      </c>
    </row>
    <row r="86" spans="3:19" x14ac:dyDescent="0.25">
      <c r="C86">
        <v>6</v>
      </c>
      <c r="D86" t="s">
        <v>218</v>
      </c>
      <c r="E86">
        <v>7.1</v>
      </c>
      <c r="I86">
        <v>944.8</v>
      </c>
      <c r="J86">
        <v>64</v>
      </c>
      <c r="O86">
        <v>1500</v>
      </c>
      <c r="P86">
        <v>1500</v>
      </c>
      <c r="Q86">
        <v>513187</v>
      </c>
      <c r="S86">
        <v>1730.4496578690125</v>
      </c>
    </row>
    <row r="87" spans="3:19" x14ac:dyDescent="0.25">
      <c r="C87">
        <v>6</v>
      </c>
      <c r="D87">
        <v>99</v>
      </c>
      <c r="E87">
        <v>2.7</v>
      </c>
      <c r="I87">
        <v>392.8</v>
      </c>
      <c r="O87">
        <v>750</v>
      </c>
      <c r="P87">
        <v>750</v>
      </c>
      <c r="Q87">
        <v>101072</v>
      </c>
      <c r="S87">
        <v>1730.4496578690125</v>
      </c>
    </row>
    <row r="88" spans="3:19" x14ac:dyDescent="0.25">
      <c r="C88">
        <v>6</v>
      </c>
      <c r="D88">
        <v>100</v>
      </c>
      <c r="E88">
        <v>0.4</v>
      </c>
      <c r="I88">
        <v>16</v>
      </c>
      <c r="Q88">
        <v>4870</v>
      </c>
    </row>
    <row r="89" spans="3:19" x14ac:dyDescent="0.25">
      <c r="C89">
        <v>6</v>
      </c>
      <c r="D89">
        <v>101</v>
      </c>
      <c r="E89">
        <v>4</v>
      </c>
      <c r="I89">
        <v>536</v>
      </c>
      <c r="J89">
        <v>64</v>
      </c>
      <c r="O89">
        <v>750</v>
      </c>
      <c r="P89">
        <v>750</v>
      </c>
      <c r="Q89">
        <v>407245</v>
      </c>
    </row>
    <row r="90" spans="3:19" x14ac:dyDescent="0.25">
      <c r="C90">
        <v>6</v>
      </c>
      <c r="D90" t="s">
        <v>1410</v>
      </c>
      <c r="E90">
        <v>3.9</v>
      </c>
      <c r="I90">
        <v>504</v>
      </c>
      <c r="K90">
        <v>28</v>
      </c>
      <c r="L90">
        <v>5</v>
      </c>
      <c r="Q90">
        <v>169972</v>
      </c>
      <c r="S90">
        <v>104.95242534924439</v>
      </c>
    </row>
    <row r="91" spans="3:19" x14ac:dyDescent="0.25">
      <c r="C91">
        <v>6</v>
      </c>
      <c r="D91">
        <v>526</v>
      </c>
      <c r="E91">
        <v>3.9</v>
      </c>
      <c r="I91">
        <v>504</v>
      </c>
      <c r="K91">
        <v>28</v>
      </c>
      <c r="L91">
        <v>5</v>
      </c>
      <c r="Q91">
        <v>169972</v>
      </c>
      <c r="S91">
        <v>104.95242534924439</v>
      </c>
    </row>
    <row r="92" spans="3:19" x14ac:dyDescent="0.25">
      <c r="C92">
        <v>6</v>
      </c>
      <c r="D92" t="s">
        <v>1411</v>
      </c>
      <c r="E92">
        <v>61</v>
      </c>
      <c r="I92">
        <v>7823.5</v>
      </c>
      <c r="J92">
        <v>718.5</v>
      </c>
      <c r="L92">
        <v>4</v>
      </c>
      <c r="O92">
        <v>15300</v>
      </c>
      <c r="P92">
        <v>15300</v>
      </c>
      <c r="Q92">
        <v>2211390</v>
      </c>
      <c r="S92">
        <v>1583.3333333333333</v>
      </c>
    </row>
    <row r="93" spans="3:19" x14ac:dyDescent="0.25">
      <c r="C93">
        <v>6</v>
      </c>
      <c r="D93">
        <v>303</v>
      </c>
      <c r="E93">
        <v>15.5</v>
      </c>
      <c r="I93">
        <v>1997.5</v>
      </c>
      <c r="J93">
        <v>28.5</v>
      </c>
      <c r="O93">
        <v>8150</v>
      </c>
      <c r="P93">
        <v>8150</v>
      </c>
      <c r="Q93">
        <v>511127</v>
      </c>
      <c r="S93">
        <v>1583.3333333333333</v>
      </c>
    </row>
    <row r="94" spans="3:19" x14ac:dyDescent="0.25">
      <c r="C94">
        <v>6</v>
      </c>
      <c r="D94">
        <v>304</v>
      </c>
      <c r="E94">
        <v>7</v>
      </c>
      <c r="I94">
        <v>856</v>
      </c>
      <c r="J94">
        <v>14</v>
      </c>
      <c r="O94">
        <v>1000</v>
      </c>
      <c r="P94">
        <v>1000</v>
      </c>
      <c r="Q94">
        <v>265936</v>
      </c>
    </row>
    <row r="95" spans="3:19" x14ac:dyDescent="0.25">
      <c r="C95">
        <v>6</v>
      </c>
      <c r="D95">
        <v>305</v>
      </c>
      <c r="E95">
        <v>1</v>
      </c>
      <c r="I95">
        <v>151.5</v>
      </c>
      <c r="J95">
        <v>5</v>
      </c>
      <c r="O95">
        <v>1000</v>
      </c>
      <c r="P95">
        <v>1000</v>
      </c>
      <c r="Q95">
        <v>42329</v>
      </c>
    </row>
    <row r="96" spans="3:19" x14ac:dyDescent="0.25">
      <c r="C96">
        <v>6</v>
      </c>
      <c r="D96">
        <v>409</v>
      </c>
      <c r="E96">
        <v>22.5</v>
      </c>
      <c r="I96">
        <v>2888</v>
      </c>
      <c r="J96">
        <v>411</v>
      </c>
      <c r="L96">
        <v>4</v>
      </c>
      <c r="Q96">
        <v>944722</v>
      </c>
    </row>
    <row r="97" spans="3:19" x14ac:dyDescent="0.25">
      <c r="C97">
        <v>6</v>
      </c>
      <c r="D97">
        <v>636</v>
      </c>
      <c r="E97">
        <v>1</v>
      </c>
      <c r="I97">
        <v>120</v>
      </c>
      <c r="O97">
        <v>1400</v>
      </c>
      <c r="P97">
        <v>1400</v>
      </c>
      <c r="Q97">
        <v>28811</v>
      </c>
    </row>
    <row r="98" spans="3:19" x14ac:dyDescent="0.25">
      <c r="C98">
        <v>6</v>
      </c>
      <c r="D98">
        <v>642</v>
      </c>
      <c r="E98">
        <v>14</v>
      </c>
      <c r="I98">
        <v>1810.5</v>
      </c>
      <c r="J98">
        <v>260</v>
      </c>
      <c r="O98">
        <v>3750</v>
      </c>
      <c r="P98">
        <v>3750</v>
      </c>
      <c r="Q98">
        <v>418465</v>
      </c>
    </row>
    <row r="99" spans="3:19" x14ac:dyDescent="0.25">
      <c r="C99">
        <v>6</v>
      </c>
      <c r="D99" t="s">
        <v>1412</v>
      </c>
      <c r="E99">
        <v>8</v>
      </c>
      <c r="I99">
        <v>1060</v>
      </c>
      <c r="Q99">
        <v>171669</v>
      </c>
    </row>
    <row r="100" spans="3:19" x14ac:dyDescent="0.25">
      <c r="C100">
        <v>6</v>
      </c>
      <c r="D100">
        <v>25</v>
      </c>
      <c r="E100">
        <v>3</v>
      </c>
      <c r="I100">
        <v>392</v>
      </c>
      <c r="Q100">
        <v>40409</v>
      </c>
    </row>
    <row r="101" spans="3:19" x14ac:dyDescent="0.25">
      <c r="C101">
        <v>6</v>
      </c>
      <c r="D101">
        <v>30</v>
      </c>
      <c r="E101">
        <v>5</v>
      </c>
      <c r="I101">
        <v>668</v>
      </c>
      <c r="Q101">
        <v>131260</v>
      </c>
    </row>
    <row r="102" spans="3:19" x14ac:dyDescent="0.25">
      <c r="C102" t="s">
        <v>1418</v>
      </c>
      <c r="E102">
        <v>80</v>
      </c>
      <c r="I102">
        <v>10332.299999999999</v>
      </c>
      <c r="J102">
        <v>782.5</v>
      </c>
      <c r="K102">
        <v>28</v>
      </c>
      <c r="L102">
        <v>9</v>
      </c>
      <c r="O102">
        <v>16800</v>
      </c>
      <c r="P102">
        <v>16800</v>
      </c>
      <c r="Q102">
        <v>3066218</v>
      </c>
      <c r="S102">
        <v>3418.7354165515899</v>
      </c>
    </row>
    <row r="103" spans="3:19" x14ac:dyDescent="0.25">
      <c r="C103">
        <v>7</v>
      </c>
      <c r="D103" t="s">
        <v>218</v>
      </c>
      <c r="E103">
        <v>7.6999999999999993</v>
      </c>
      <c r="I103">
        <v>894</v>
      </c>
      <c r="J103">
        <v>61</v>
      </c>
      <c r="O103">
        <v>156406</v>
      </c>
      <c r="P103">
        <v>156406</v>
      </c>
      <c r="Q103">
        <v>713756</v>
      </c>
      <c r="R103">
        <v>5000</v>
      </c>
      <c r="S103">
        <v>1730.4496578690125</v>
      </c>
    </row>
    <row r="104" spans="3:19" x14ac:dyDescent="0.25">
      <c r="C104">
        <v>7</v>
      </c>
      <c r="D104">
        <v>99</v>
      </c>
      <c r="E104">
        <v>2.7</v>
      </c>
      <c r="I104">
        <v>414.5</v>
      </c>
      <c r="O104">
        <v>29668</v>
      </c>
      <c r="P104">
        <v>29668</v>
      </c>
      <c r="Q104">
        <v>140728</v>
      </c>
      <c r="R104">
        <v>5000</v>
      </c>
      <c r="S104">
        <v>1730.4496578690125</v>
      </c>
    </row>
    <row r="105" spans="3:19" x14ac:dyDescent="0.25">
      <c r="C105">
        <v>7</v>
      </c>
      <c r="D105">
        <v>100</v>
      </c>
      <c r="E105">
        <v>0.4</v>
      </c>
      <c r="I105">
        <v>8</v>
      </c>
      <c r="O105">
        <v>8000</v>
      </c>
      <c r="P105">
        <v>8000</v>
      </c>
      <c r="Q105">
        <v>24186</v>
      </c>
    </row>
    <row r="106" spans="3:19" x14ac:dyDescent="0.25">
      <c r="C106">
        <v>7</v>
      </c>
      <c r="D106">
        <v>101</v>
      </c>
      <c r="E106">
        <v>4.5999999999999996</v>
      </c>
      <c r="I106">
        <v>471.5</v>
      </c>
      <c r="J106">
        <v>61</v>
      </c>
      <c r="O106">
        <v>118738</v>
      </c>
      <c r="P106">
        <v>118738</v>
      </c>
      <c r="Q106">
        <v>548842</v>
      </c>
    </row>
    <row r="107" spans="3:19" x14ac:dyDescent="0.25">
      <c r="C107">
        <v>7</v>
      </c>
      <c r="D107" t="s">
        <v>1410</v>
      </c>
      <c r="E107">
        <v>3.9</v>
      </c>
      <c r="I107">
        <v>594.5</v>
      </c>
      <c r="K107">
        <v>21</v>
      </c>
      <c r="L107">
        <v>7</v>
      </c>
      <c r="O107">
        <v>44271</v>
      </c>
      <c r="P107">
        <v>44271</v>
      </c>
      <c r="Q107">
        <v>183465</v>
      </c>
      <c r="S107">
        <v>104.95242534924439</v>
      </c>
    </row>
    <row r="108" spans="3:19" x14ac:dyDescent="0.25">
      <c r="C108">
        <v>7</v>
      </c>
      <c r="D108">
        <v>526</v>
      </c>
      <c r="E108">
        <v>3.9</v>
      </c>
      <c r="I108">
        <v>594.5</v>
      </c>
      <c r="K108">
        <v>21</v>
      </c>
      <c r="L108">
        <v>7</v>
      </c>
      <c r="O108">
        <v>44271</v>
      </c>
      <c r="P108">
        <v>44271</v>
      </c>
      <c r="Q108">
        <v>183465</v>
      </c>
      <c r="S108">
        <v>104.95242534924439</v>
      </c>
    </row>
    <row r="109" spans="3:19" x14ac:dyDescent="0.25">
      <c r="C109">
        <v>7</v>
      </c>
      <c r="D109" t="s">
        <v>1411</v>
      </c>
      <c r="E109">
        <v>59.5</v>
      </c>
      <c r="I109">
        <v>8236.4</v>
      </c>
      <c r="J109">
        <v>354.5</v>
      </c>
      <c r="L109">
        <v>7</v>
      </c>
      <c r="O109">
        <v>649188</v>
      </c>
      <c r="P109">
        <v>649188</v>
      </c>
      <c r="Q109">
        <v>2751500</v>
      </c>
      <c r="S109">
        <v>1583.3333333333333</v>
      </c>
    </row>
    <row r="110" spans="3:19" x14ac:dyDescent="0.25">
      <c r="C110">
        <v>7</v>
      </c>
      <c r="D110">
        <v>303</v>
      </c>
      <c r="E110">
        <v>14.5</v>
      </c>
      <c r="I110">
        <v>1967.9</v>
      </c>
      <c r="J110">
        <v>23.5</v>
      </c>
      <c r="O110">
        <v>165753</v>
      </c>
      <c r="P110">
        <v>165753</v>
      </c>
      <c r="Q110">
        <v>652532</v>
      </c>
      <c r="S110">
        <v>1583.3333333333333</v>
      </c>
    </row>
    <row r="111" spans="3:19" x14ac:dyDescent="0.25">
      <c r="C111">
        <v>7</v>
      </c>
      <c r="D111">
        <v>304</v>
      </c>
      <c r="E111">
        <v>7</v>
      </c>
      <c r="I111">
        <v>911</v>
      </c>
      <c r="J111">
        <v>14</v>
      </c>
      <c r="O111">
        <v>91865</v>
      </c>
      <c r="P111">
        <v>91865</v>
      </c>
      <c r="Q111">
        <v>372379</v>
      </c>
    </row>
    <row r="112" spans="3:19" x14ac:dyDescent="0.25">
      <c r="C112">
        <v>7</v>
      </c>
      <c r="D112">
        <v>305</v>
      </c>
      <c r="E112">
        <v>1</v>
      </c>
      <c r="I112">
        <v>143.5</v>
      </c>
      <c r="O112">
        <v>22305</v>
      </c>
      <c r="P112">
        <v>22305</v>
      </c>
      <c r="Q112">
        <v>52287</v>
      </c>
    </row>
    <row r="113" spans="3:19" x14ac:dyDescent="0.25">
      <c r="C113">
        <v>7</v>
      </c>
      <c r="D113">
        <v>409</v>
      </c>
      <c r="E113">
        <v>23</v>
      </c>
      <c r="I113">
        <v>3336.5</v>
      </c>
      <c r="J113">
        <v>317</v>
      </c>
      <c r="L113">
        <v>7</v>
      </c>
      <c r="O113">
        <v>253857</v>
      </c>
      <c r="P113">
        <v>253857</v>
      </c>
      <c r="Q113">
        <v>1191462</v>
      </c>
    </row>
    <row r="114" spans="3:19" x14ac:dyDescent="0.25">
      <c r="C114">
        <v>7</v>
      </c>
      <c r="D114">
        <v>636</v>
      </c>
      <c r="E114">
        <v>1</v>
      </c>
      <c r="I114">
        <v>168</v>
      </c>
      <c r="O114">
        <v>10176</v>
      </c>
      <c r="P114">
        <v>10176</v>
      </c>
      <c r="Q114">
        <v>37804</v>
      </c>
    </row>
    <row r="115" spans="3:19" x14ac:dyDescent="0.25">
      <c r="C115">
        <v>7</v>
      </c>
      <c r="D115">
        <v>642</v>
      </c>
      <c r="E115">
        <v>13</v>
      </c>
      <c r="I115">
        <v>1709.5</v>
      </c>
      <c r="O115">
        <v>105232</v>
      </c>
      <c r="P115">
        <v>105232</v>
      </c>
      <c r="Q115">
        <v>445036</v>
      </c>
    </row>
    <row r="116" spans="3:19" x14ac:dyDescent="0.25">
      <c r="C116">
        <v>7</v>
      </c>
      <c r="D116" t="s">
        <v>1412</v>
      </c>
      <c r="E116">
        <v>8</v>
      </c>
      <c r="I116">
        <v>1039.5</v>
      </c>
      <c r="L116">
        <v>24</v>
      </c>
      <c r="O116">
        <v>43808</v>
      </c>
      <c r="P116">
        <v>43808</v>
      </c>
      <c r="Q116">
        <v>212180</v>
      </c>
    </row>
    <row r="117" spans="3:19" x14ac:dyDescent="0.25">
      <c r="C117">
        <v>7</v>
      </c>
      <c r="D117">
        <v>25</v>
      </c>
      <c r="E117">
        <v>3</v>
      </c>
      <c r="I117">
        <v>360</v>
      </c>
      <c r="L117">
        <v>24</v>
      </c>
      <c r="O117">
        <v>6008</v>
      </c>
      <c r="P117">
        <v>6008</v>
      </c>
      <c r="Q117">
        <v>51953</v>
      </c>
    </row>
    <row r="118" spans="3:19" x14ac:dyDescent="0.25">
      <c r="C118">
        <v>7</v>
      </c>
      <c r="D118">
        <v>30</v>
      </c>
      <c r="E118">
        <v>5</v>
      </c>
      <c r="I118">
        <v>679.5</v>
      </c>
      <c r="O118">
        <v>37800</v>
      </c>
      <c r="P118">
        <v>37800</v>
      </c>
      <c r="Q118">
        <v>160227</v>
      </c>
    </row>
    <row r="119" spans="3:19" x14ac:dyDescent="0.25">
      <c r="C119" t="s">
        <v>1419</v>
      </c>
      <c r="E119">
        <v>79.099999999999994</v>
      </c>
      <c r="I119">
        <v>10764.4</v>
      </c>
      <c r="J119">
        <v>415.5</v>
      </c>
      <c r="K119">
        <v>21</v>
      </c>
      <c r="L119">
        <v>38</v>
      </c>
      <c r="O119">
        <v>893673</v>
      </c>
      <c r="P119">
        <v>893673</v>
      </c>
      <c r="Q119">
        <v>3860901</v>
      </c>
      <c r="R119">
        <v>5000</v>
      </c>
      <c r="S119">
        <v>3418.7354165515899</v>
      </c>
    </row>
    <row r="120" spans="3:19" x14ac:dyDescent="0.25">
      <c r="C120">
        <v>8</v>
      </c>
      <c r="D120" t="s">
        <v>218</v>
      </c>
      <c r="E120">
        <v>7.3</v>
      </c>
      <c r="I120">
        <v>1021.5</v>
      </c>
      <c r="J120">
        <v>63</v>
      </c>
      <c r="O120">
        <v>750</v>
      </c>
      <c r="P120">
        <v>750</v>
      </c>
      <c r="Q120">
        <v>542053</v>
      </c>
      <c r="R120">
        <v>2300</v>
      </c>
      <c r="S120">
        <v>1730.4496578690125</v>
      </c>
    </row>
    <row r="121" spans="3:19" x14ac:dyDescent="0.25">
      <c r="C121">
        <v>8</v>
      </c>
      <c r="D121">
        <v>99</v>
      </c>
      <c r="E121">
        <v>2.7</v>
      </c>
      <c r="I121">
        <v>341</v>
      </c>
      <c r="O121">
        <v>750</v>
      </c>
      <c r="P121">
        <v>750</v>
      </c>
      <c r="Q121">
        <v>111189</v>
      </c>
      <c r="R121">
        <v>2300</v>
      </c>
      <c r="S121">
        <v>1730.4496578690125</v>
      </c>
    </row>
    <row r="122" spans="3:19" x14ac:dyDescent="0.25">
      <c r="C122">
        <v>8</v>
      </c>
      <c r="D122">
        <v>101</v>
      </c>
      <c r="E122">
        <v>4.5999999999999996</v>
      </c>
      <c r="I122">
        <v>680.5</v>
      </c>
      <c r="J122">
        <v>63</v>
      </c>
      <c r="Q122">
        <v>430864</v>
      </c>
    </row>
    <row r="123" spans="3:19" x14ac:dyDescent="0.25">
      <c r="C123">
        <v>8</v>
      </c>
      <c r="D123" t="s">
        <v>1410</v>
      </c>
      <c r="E123">
        <v>3.9</v>
      </c>
      <c r="I123">
        <v>488</v>
      </c>
      <c r="K123">
        <v>14</v>
      </c>
      <c r="Q123">
        <v>136839</v>
      </c>
      <c r="S123">
        <v>104.95242534924439</v>
      </c>
    </row>
    <row r="124" spans="3:19" x14ac:dyDescent="0.25">
      <c r="C124">
        <v>8</v>
      </c>
      <c r="D124">
        <v>526</v>
      </c>
      <c r="E124">
        <v>3.9</v>
      </c>
      <c r="I124">
        <v>488</v>
      </c>
      <c r="K124">
        <v>14</v>
      </c>
      <c r="Q124">
        <v>136839</v>
      </c>
      <c r="S124">
        <v>104.95242534924439</v>
      </c>
    </row>
    <row r="125" spans="3:19" x14ac:dyDescent="0.25">
      <c r="C125">
        <v>8</v>
      </c>
      <c r="D125" t="s">
        <v>1411</v>
      </c>
      <c r="E125">
        <v>59.5</v>
      </c>
      <c r="I125">
        <v>8046.9</v>
      </c>
      <c r="J125">
        <v>386.5</v>
      </c>
      <c r="L125">
        <v>3</v>
      </c>
      <c r="O125">
        <v>17928</v>
      </c>
      <c r="P125">
        <v>17928</v>
      </c>
      <c r="Q125">
        <v>2054701</v>
      </c>
      <c r="R125">
        <v>4600</v>
      </c>
      <c r="S125">
        <v>1583.3333333333333</v>
      </c>
    </row>
    <row r="126" spans="3:19" x14ac:dyDescent="0.25">
      <c r="C126">
        <v>8</v>
      </c>
      <c r="D126">
        <v>303</v>
      </c>
      <c r="E126">
        <v>14.5</v>
      </c>
      <c r="I126">
        <v>1995.9</v>
      </c>
      <c r="J126">
        <v>18.5</v>
      </c>
      <c r="Q126">
        <v>481380</v>
      </c>
      <c r="R126">
        <v>4600</v>
      </c>
      <c r="S126">
        <v>1583.3333333333333</v>
      </c>
    </row>
    <row r="127" spans="3:19" x14ac:dyDescent="0.25">
      <c r="C127">
        <v>8</v>
      </c>
      <c r="D127">
        <v>304</v>
      </c>
      <c r="E127">
        <v>6</v>
      </c>
      <c r="I127">
        <v>713.5</v>
      </c>
      <c r="J127">
        <v>14</v>
      </c>
      <c r="O127">
        <v>1500</v>
      </c>
      <c r="P127">
        <v>1500</v>
      </c>
      <c r="Q127">
        <v>233415</v>
      </c>
    </row>
    <row r="128" spans="3:19" x14ac:dyDescent="0.25">
      <c r="C128">
        <v>8</v>
      </c>
      <c r="D128">
        <v>305</v>
      </c>
      <c r="E128">
        <v>1</v>
      </c>
      <c r="I128">
        <v>128.5</v>
      </c>
      <c r="J128">
        <v>5</v>
      </c>
      <c r="Q128">
        <v>41716</v>
      </c>
    </row>
    <row r="129" spans="3:19" x14ac:dyDescent="0.25">
      <c r="C129">
        <v>8</v>
      </c>
      <c r="D129">
        <v>409</v>
      </c>
      <c r="E129">
        <v>23</v>
      </c>
      <c r="I129">
        <v>3228</v>
      </c>
      <c r="J129">
        <v>349</v>
      </c>
      <c r="L129">
        <v>3</v>
      </c>
      <c r="O129">
        <v>1500</v>
      </c>
      <c r="P129">
        <v>1500</v>
      </c>
      <c r="Q129">
        <v>922566</v>
      </c>
    </row>
    <row r="130" spans="3:19" x14ac:dyDescent="0.25">
      <c r="C130">
        <v>8</v>
      </c>
      <c r="D130">
        <v>636</v>
      </c>
      <c r="E130">
        <v>1</v>
      </c>
      <c r="I130">
        <v>112</v>
      </c>
      <c r="O130">
        <v>1500</v>
      </c>
      <c r="P130">
        <v>1500</v>
      </c>
      <c r="Q130">
        <v>29625</v>
      </c>
    </row>
    <row r="131" spans="3:19" x14ac:dyDescent="0.25">
      <c r="C131">
        <v>8</v>
      </c>
      <c r="D131">
        <v>642</v>
      </c>
      <c r="E131">
        <v>14</v>
      </c>
      <c r="I131">
        <v>1869</v>
      </c>
      <c r="O131">
        <v>13428</v>
      </c>
      <c r="P131">
        <v>13428</v>
      </c>
      <c r="Q131">
        <v>345999</v>
      </c>
    </row>
    <row r="132" spans="3:19" x14ac:dyDescent="0.25">
      <c r="C132">
        <v>8</v>
      </c>
      <c r="D132" t="s">
        <v>1412</v>
      </c>
      <c r="E132">
        <v>8</v>
      </c>
      <c r="I132">
        <v>1056.5</v>
      </c>
      <c r="L132">
        <v>96</v>
      </c>
      <c r="O132">
        <v>12500</v>
      </c>
      <c r="P132">
        <v>12500</v>
      </c>
      <c r="Q132">
        <v>184657</v>
      </c>
    </row>
    <row r="133" spans="3:19" x14ac:dyDescent="0.25">
      <c r="C133">
        <v>8</v>
      </c>
      <c r="D133">
        <v>25</v>
      </c>
      <c r="E133">
        <v>3</v>
      </c>
      <c r="I133">
        <v>376</v>
      </c>
      <c r="L133">
        <v>96</v>
      </c>
      <c r="Q133">
        <v>50850</v>
      </c>
    </row>
    <row r="134" spans="3:19" x14ac:dyDescent="0.25">
      <c r="C134">
        <v>8</v>
      </c>
      <c r="D134">
        <v>30</v>
      </c>
      <c r="E134">
        <v>5</v>
      </c>
      <c r="I134">
        <v>680.5</v>
      </c>
      <c r="O134">
        <v>12500</v>
      </c>
      <c r="P134">
        <v>12500</v>
      </c>
      <c r="Q134">
        <v>133807</v>
      </c>
    </row>
    <row r="135" spans="3:19" x14ac:dyDescent="0.25">
      <c r="C135" t="s">
        <v>1420</v>
      </c>
      <c r="E135">
        <v>78.7</v>
      </c>
      <c r="I135">
        <v>10612.9</v>
      </c>
      <c r="J135">
        <v>449.5</v>
      </c>
      <c r="K135">
        <v>14</v>
      </c>
      <c r="L135">
        <v>99</v>
      </c>
      <c r="O135">
        <v>31178</v>
      </c>
      <c r="P135">
        <v>31178</v>
      </c>
      <c r="Q135">
        <v>2918250</v>
      </c>
      <c r="R135">
        <v>6900</v>
      </c>
      <c r="S135">
        <v>3418.7354165515899</v>
      </c>
    </row>
    <row r="136" spans="3:19" x14ac:dyDescent="0.25">
      <c r="C136">
        <v>9</v>
      </c>
      <c r="D136" t="s">
        <v>218</v>
      </c>
      <c r="E136">
        <v>6.8999999999999995</v>
      </c>
      <c r="I136">
        <v>1079</v>
      </c>
      <c r="J136">
        <v>60</v>
      </c>
      <c r="O136">
        <v>750</v>
      </c>
      <c r="P136">
        <v>750</v>
      </c>
      <c r="Q136">
        <v>505868</v>
      </c>
      <c r="S136">
        <v>1730.4496578690125</v>
      </c>
    </row>
    <row r="137" spans="3:19" x14ac:dyDescent="0.25">
      <c r="C137">
        <v>9</v>
      </c>
      <c r="D137">
        <v>99</v>
      </c>
      <c r="E137">
        <v>2.2999999999999998</v>
      </c>
      <c r="I137">
        <v>382.5</v>
      </c>
      <c r="O137">
        <v>750</v>
      </c>
      <c r="P137">
        <v>750</v>
      </c>
      <c r="Q137">
        <v>92748</v>
      </c>
      <c r="S137">
        <v>1730.4496578690125</v>
      </c>
    </row>
    <row r="138" spans="3:19" x14ac:dyDescent="0.25">
      <c r="C138">
        <v>9</v>
      </c>
      <c r="D138">
        <v>101</v>
      </c>
      <c r="E138">
        <v>4.5999999999999996</v>
      </c>
      <c r="I138">
        <v>696.5</v>
      </c>
      <c r="J138">
        <v>60</v>
      </c>
      <c r="Q138">
        <v>413120</v>
      </c>
    </row>
    <row r="139" spans="3:19" x14ac:dyDescent="0.25">
      <c r="C139">
        <v>9</v>
      </c>
      <c r="D139" t="s">
        <v>1410</v>
      </c>
      <c r="E139">
        <v>3.9</v>
      </c>
      <c r="I139">
        <v>620</v>
      </c>
      <c r="L139">
        <v>1</v>
      </c>
      <c r="Q139">
        <v>133285</v>
      </c>
      <c r="S139">
        <v>104.95242534924439</v>
      </c>
    </row>
    <row r="140" spans="3:19" x14ac:dyDescent="0.25">
      <c r="C140">
        <v>9</v>
      </c>
      <c r="D140">
        <v>526</v>
      </c>
      <c r="E140">
        <v>3.9</v>
      </c>
      <c r="I140">
        <v>620</v>
      </c>
      <c r="L140">
        <v>1</v>
      </c>
      <c r="Q140">
        <v>133285</v>
      </c>
      <c r="S140">
        <v>104.95242534924439</v>
      </c>
    </row>
    <row r="141" spans="3:19" x14ac:dyDescent="0.25">
      <c r="C141">
        <v>9</v>
      </c>
      <c r="D141" t="s">
        <v>1411</v>
      </c>
      <c r="E141">
        <v>58.5</v>
      </c>
      <c r="I141">
        <v>8511.9</v>
      </c>
      <c r="J141">
        <v>616</v>
      </c>
      <c r="O141">
        <v>42178</v>
      </c>
      <c r="P141">
        <v>42178</v>
      </c>
      <c r="Q141">
        <v>2109816</v>
      </c>
      <c r="S141">
        <v>1583.3333333333333</v>
      </c>
    </row>
    <row r="142" spans="3:19" x14ac:dyDescent="0.25">
      <c r="C142">
        <v>9</v>
      </c>
      <c r="D142">
        <v>303</v>
      </c>
      <c r="E142">
        <v>14.5</v>
      </c>
      <c r="I142">
        <v>2142.4</v>
      </c>
      <c r="J142">
        <v>31</v>
      </c>
      <c r="O142">
        <v>2700</v>
      </c>
      <c r="P142">
        <v>2700</v>
      </c>
      <c r="Q142">
        <v>479911</v>
      </c>
      <c r="S142">
        <v>1583.3333333333333</v>
      </c>
    </row>
    <row r="143" spans="3:19" x14ac:dyDescent="0.25">
      <c r="C143">
        <v>9</v>
      </c>
      <c r="D143">
        <v>304</v>
      </c>
      <c r="E143">
        <v>6</v>
      </c>
      <c r="I143">
        <v>943.5</v>
      </c>
      <c r="J143">
        <v>25.5</v>
      </c>
      <c r="O143">
        <v>1000</v>
      </c>
      <c r="P143">
        <v>1000</v>
      </c>
      <c r="Q143">
        <v>254194</v>
      </c>
    </row>
    <row r="144" spans="3:19" x14ac:dyDescent="0.25">
      <c r="C144">
        <v>9</v>
      </c>
      <c r="D144">
        <v>305</v>
      </c>
      <c r="E144">
        <v>1</v>
      </c>
      <c r="I144">
        <v>151.5</v>
      </c>
      <c r="J144">
        <v>4</v>
      </c>
      <c r="Q144">
        <v>42020</v>
      </c>
    </row>
    <row r="145" spans="3:19" x14ac:dyDescent="0.25">
      <c r="C145">
        <v>9</v>
      </c>
      <c r="D145">
        <v>409</v>
      </c>
      <c r="E145">
        <v>22</v>
      </c>
      <c r="I145">
        <v>3164</v>
      </c>
      <c r="J145">
        <v>401</v>
      </c>
      <c r="O145">
        <v>10000</v>
      </c>
      <c r="P145">
        <v>10000</v>
      </c>
      <c r="Q145">
        <v>912334</v>
      </c>
    </row>
    <row r="146" spans="3:19" x14ac:dyDescent="0.25">
      <c r="C146">
        <v>9</v>
      </c>
      <c r="D146">
        <v>636</v>
      </c>
      <c r="E146">
        <v>1</v>
      </c>
      <c r="I146">
        <v>152.5</v>
      </c>
      <c r="O146">
        <v>1500</v>
      </c>
      <c r="P146">
        <v>1500</v>
      </c>
      <c r="Q146">
        <v>28915</v>
      </c>
    </row>
    <row r="147" spans="3:19" x14ac:dyDescent="0.25">
      <c r="C147">
        <v>9</v>
      </c>
      <c r="D147">
        <v>642</v>
      </c>
      <c r="E147">
        <v>14</v>
      </c>
      <c r="I147">
        <v>1958</v>
      </c>
      <c r="J147">
        <v>154.5</v>
      </c>
      <c r="O147">
        <v>26978</v>
      </c>
      <c r="P147">
        <v>26978</v>
      </c>
      <c r="Q147">
        <v>392442</v>
      </c>
    </row>
    <row r="148" spans="3:19" x14ac:dyDescent="0.25">
      <c r="C148">
        <v>9</v>
      </c>
      <c r="D148" t="s">
        <v>1412</v>
      </c>
      <c r="E148">
        <v>8</v>
      </c>
      <c r="I148">
        <v>1188</v>
      </c>
      <c r="Q148">
        <v>180435</v>
      </c>
    </row>
    <row r="149" spans="3:19" x14ac:dyDescent="0.25">
      <c r="C149">
        <v>9</v>
      </c>
      <c r="D149">
        <v>25</v>
      </c>
      <c r="E149">
        <v>3</v>
      </c>
      <c r="I149">
        <v>448</v>
      </c>
      <c r="Q149">
        <v>44982</v>
      </c>
    </row>
    <row r="150" spans="3:19" x14ac:dyDescent="0.25">
      <c r="C150">
        <v>9</v>
      </c>
      <c r="D150">
        <v>30</v>
      </c>
      <c r="E150">
        <v>5</v>
      </c>
      <c r="I150">
        <v>740</v>
      </c>
      <c r="Q150">
        <v>135453</v>
      </c>
    </row>
    <row r="151" spans="3:19" x14ac:dyDescent="0.25">
      <c r="C151" t="s">
        <v>1421</v>
      </c>
      <c r="E151">
        <v>77.3</v>
      </c>
      <c r="I151">
        <v>11398.9</v>
      </c>
      <c r="J151">
        <v>676</v>
      </c>
      <c r="L151">
        <v>1</v>
      </c>
      <c r="O151">
        <v>42928</v>
      </c>
      <c r="P151">
        <v>42928</v>
      </c>
      <c r="Q151">
        <v>2929404</v>
      </c>
      <c r="S151">
        <v>3418.7354165515899</v>
      </c>
    </row>
    <row r="152" spans="3:19" x14ac:dyDescent="0.25">
      <c r="C152">
        <v>10</v>
      </c>
      <c r="D152" t="s">
        <v>218</v>
      </c>
      <c r="E152">
        <v>6.8999999999999995</v>
      </c>
      <c r="I152">
        <v>1217</v>
      </c>
      <c r="J152">
        <v>62</v>
      </c>
      <c r="Q152">
        <v>522379</v>
      </c>
      <c r="S152">
        <v>1730.4496578690125</v>
      </c>
    </row>
    <row r="153" spans="3:19" x14ac:dyDescent="0.25">
      <c r="C153">
        <v>10</v>
      </c>
      <c r="D153">
        <v>99</v>
      </c>
      <c r="E153">
        <v>2.2999999999999998</v>
      </c>
      <c r="I153">
        <v>417.5</v>
      </c>
      <c r="Q153">
        <v>93358</v>
      </c>
      <c r="S153">
        <v>1730.4496578690125</v>
      </c>
    </row>
    <row r="154" spans="3:19" x14ac:dyDescent="0.25">
      <c r="C154">
        <v>10</v>
      </c>
      <c r="D154">
        <v>101</v>
      </c>
      <c r="E154">
        <v>4.5999999999999996</v>
      </c>
      <c r="I154">
        <v>799.5</v>
      </c>
      <c r="J154">
        <v>62</v>
      </c>
      <c r="Q154">
        <v>429021</v>
      </c>
    </row>
    <row r="155" spans="3:19" x14ac:dyDescent="0.25">
      <c r="C155">
        <v>10</v>
      </c>
      <c r="D155" t="s">
        <v>1410</v>
      </c>
      <c r="E155">
        <v>3.9</v>
      </c>
      <c r="I155">
        <v>634.5</v>
      </c>
      <c r="L155">
        <v>8</v>
      </c>
      <c r="O155">
        <v>750</v>
      </c>
      <c r="P155">
        <v>750</v>
      </c>
      <c r="Q155">
        <v>135320</v>
      </c>
      <c r="S155">
        <v>104.95242534924439</v>
      </c>
    </row>
    <row r="156" spans="3:19" x14ac:dyDescent="0.25">
      <c r="C156">
        <v>10</v>
      </c>
      <c r="D156">
        <v>526</v>
      </c>
      <c r="E156">
        <v>3.9</v>
      </c>
      <c r="I156">
        <v>634.5</v>
      </c>
      <c r="L156">
        <v>8</v>
      </c>
      <c r="O156">
        <v>750</v>
      </c>
      <c r="P156">
        <v>750</v>
      </c>
      <c r="Q156">
        <v>135320</v>
      </c>
      <c r="S156">
        <v>104.95242534924439</v>
      </c>
    </row>
    <row r="157" spans="3:19" x14ac:dyDescent="0.25">
      <c r="C157">
        <v>10</v>
      </c>
      <c r="D157" t="s">
        <v>1411</v>
      </c>
      <c r="E157">
        <v>59.5</v>
      </c>
      <c r="I157">
        <v>9503.1</v>
      </c>
      <c r="J157">
        <v>376</v>
      </c>
      <c r="K157">
        <v>32</v>
      </c>
      <c r="L157">
        <v>8</v>
      </c>
      <c r="O157">
        <v>33096</v>
      </c>
      <c r="P157">
        <v>33096</v>
      </c>
      <c r="Q157">
        <v>2032569</v>
      </c>
      <c r="S157">
        <v>1583.3333333333333</v>
      </c>
    </row>
    <row r="158" spans="3:19" x14ac:dyDescent="0.25">
      <c r="C158">
        <v>10</v>
      </c>
      <c r="D158">
        <v>303</v>
      </c>
      <c r="E158">
        <v>14.5</v>
      </c>
      <c r="I158">
        <v>2510.1</v>
      </c>
      <c r="J158">
        <v>14</v>
      </c>
      <c r="O158">
        <v>4500</v>
      </c>
      <c r="P158">
        <v>4500</v>
      </c>
      <c r="Q158">
        <v>488808</v>
      </c>
      <c r="S158">
        <v>1583.3333333333333</v>
      </c>
    </row>
    <row r="159" spans="3:19" x14ac:dyDescent="0.25">
      <c r="C159">
        <v>10</v>
      </c>
      <c r="D159">
        <v>304</v>
      </c>
      <c r="E159">
        <v>6</v>
      </c>
      <c r="I159">
        <v>1006.5</v>
      </c>
      <c r="J159">
        <v>14.5</v>
      </c>
      <c r="O159">
        <v>1500</v>
      </c>
      <c r="P159">
        <v>1500</v>
      </c>
      <c r="Q159">
        <v>255485</v>
      </c>
    </row>
    <row r="160" spans="3:19" x14ac:dyDescent="0.25">
      <c r="C160">
        <v>10</v>
      </c>
      <c r="D160">
        <v>305</v>
      </c>
      <c r="E160">
        <v>1</v>
      </c>
      <c r="I160">
        <v>95.5</v>
      </c>
      <c r="Q160">
        <v>30156</v>
      </c>
    </row>
    <row r="161" spans="3:19" x14ac:dyDescent="0.25">
      <c r="C161">
        <v>10</v>
      </c>
      <c r="D161">
        <v>409</v>
      </c>
      <c r="E161">
        <v>23</v>
      </c>
      <c r="I161">
        <v>3759.5</v>
      </c>
      <c r="J161">
        <v>335.5</v>
      </c>
      <c r="K161">
        <v>32</v>
      </c>
      <c r="L161">
        <v>8</v>
      </c>
      <c r="O161">
        <v>13490</v>
      </c>
      <c r="P161">
        <v>13490</v>
      </c>
      <c r="Q161">
        <v>893183</v>
      </c>
    </row>
    <row r="162" spans="3:19" x14ac:dyDescent="0.25">
      <c r="C162">
        <v>10</v>
      </c>
      <c r="D162">
        <v>636</v>
      </c>
      <c r="E162">
        <v>1</v>
      </c>
      <c r="I162">
        <v>167.5</v>
      </c>
      <c r="Q162">
        <v>27718</v>
      </c>
    </row>
    <row r="163" spans="3:19" x14ac:dyDescent="0.25">
      <c r="C163">
        <v>10</v>
      </c>
      <c r="D163">
        <v>642</v>
      </c>
      <c r="E163">
        <v>14</v>
      </c>
      <c r="I163">
        <v>1964</v>
      </c>
      <c r="J163">
        <v>12</v>
      </c>
      <c r="O163">
        <v>13606</v>
      </c>
      <c r="P163">
        <v>13606</v>
      </c>
      <c r="Q163">
        <v>337219</v>
      </c>
    </row>
    <row r="164" spans="3:19" x14ac:dyDescent="0.25">
      <c r="C164">
        <v>10</v>
      </c>
      <c r="D164" t="s">
        <v>1412</v>
      </c>
      <c r="E164">
        <v>8</v>
      </c>
      <c r="I164">
        <v>1347.5</v>
      </c>
      <c r="L164">
        <v>32</v>
      </c>
      <c r="Q164">
        <v>184362</v>
      </c>
    </row>
    <row r="165" spans="3:19" x14ac:dyDescent="0.25">
      <c r="C165">
        <v>10</v>
      </c>
      <c r="D165">
        <v>25</v>
      </c>
      <c r="E165">
        <v>3</v>
      </c>
      <c r="I165">
        <v>476</v>
      </c>
      <c r="L165">
        <v>32</v>
      </c>
      <c r="Q165">
        <v>47295</v>
      </c>
    </row>
    <row r="166" spans="3:19" x14ac:dyDescent="0.25">
      <c r="C166">
        <v>10</v>
      </c>
      <c r="D166">
        <v>30</v>
      </c>
      <c r="E166">
        <v>5</v>
      </c>
      <c r="I166">
        <v>871.5</v>
      </c>
      <c r="Q166">
        <v>137067</v>
      </c>
    </row>
    <row r="167" spans="3:19" x14ac:dyDescent="0.25">
      <c r="C167" t="s">
        <v>1422</v>
      </c>
      <c r="E167">
        <v>78.3</v>
      </c>
      <c r="I167">
        <v>12702.1</v>
      </c>
      <c r="J167">
        <v>438</v>
      </c>
      <c r="K167">
        <v>32</v>
      </c>
      <c r="L167">
        <v>48</v>
      </c>
      <c r="O167">
        <v>33846</v>
      </c>
      <c r="P167">
        <v>33846</v>
      </c>
      <c r="Q167">
        <v>2874630</v>
      </c>
      <c r="S167">
        <v>3418.7354165515899</v>
      </c>
    </row>
  </sheetData>
  <hyperlinks>
    <hyperlink ref="A2" location="Obsah!A1" display="Zpět na Obsah  KL 01  1.-4.měsíc" xr:uid="{EA79B92D-BA57-4E51-A7CF-008AD45D5A0B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1440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13299140.66</v>
      </c>
      <c r="C3" s="222">
        <f t="shared" ref="C3:Z3" si="0">SUBTOTAL(9,C6:C1048576)</f>
        <v>11</v>
      </c>
      <c r="D3" s="222"/>
      <c r="E3" s="222">
        <f>SUBTOTAL(9,E6:E1048576)/4</f>
        <v>13270027.989999998</v>
      </c>
      <c r="F3" s="222"/>
      <c r="G3" s="222">
        <f t="shared" si="0"/>
        <v>11</v>
      </c>
      <c r="H3" s="222">
        <f>SUBTOTAL(9,H6:H1048576)/4</f>
        <v>12306096.67</v>
      </c>
      <c r="I3" s="225">
        <f>IF(B3&lt;&gt;0,H3/B3,"")</f>
        <v>0.92533021377939162</v>
      </c>
      <c r="J3" s="223">
        <f>IF(E3&lt;&gt;0,H3/E3,"")</f>
        <v>0.92736026474651023</v>
      </c>
      <c r="K3" s="224">
        <f t="shared" si="0"/>
        <v>250783.19999999995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>
        <f>IF(K3&lt;&gt;0,Q3/K3,"")</f>
        <v>0</v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26"/>
      <c r="B5" s="627">
        <v>2015</v>
      </c>
      <c r="C5" s="628"/>
      <c r="D5" s="628"/>
      <c r="E5" s="628">
        <v>2018</v>
      </c>
      <c r="F5" s="628"/>
      <c r="G5" s="628"/>
      <c r="H5" s="628">
        <v>2019</v>
      </c>
      <c r="I5" s="629" t="s">
        <v>211</v>
      </c>
      <c r="J5" s="630" t="s">
        <v>2</v>
      </c>
      <c r="K5" s="627">
        <v>2015</v>
      </c>
      <c r="L5" s="628"/>
      <c r="M5" s="628"/>
      <c r="N5" s="628">
        <v>2018</v>
      </c>
      <c r="O5" s="628"/>
      <c r="P5" s="628"/>
      <c r="Q5" s="628">
        <v>2019</v>
      </c>
      <c r="R5" s="629" t="s">
        <v>211</v>
      </c>
      <c r="S5" s="630" t="s">
        <v>2</v>
      </c>
      <c r="T5" s="627">
        <v>2015</v>
      </c>
      <c r="U5" s="628"/>
      <c r="V5" s="628"/>
      <c r="W5" s="628">
        <v>2018</v>
      </c>
      <c r="X5" s="628"/>
      <c r="Y5" s="628"/>
      <c r="Z5" s="628">
        <v>2019</v>
      </c>
      <c r="AA5" s="629" t="s">
        <v>211</v>
      </c>
      <c r="AB5" s="630" t="s">
        <v>2</v>
      </c>
    </row>
    <row r="6" spans="1:28" ht="14.45" customHeight="1" x14ac:dyDescent="0.25">
      <c r="A6" s="631" t="s">
        <v>1436</v>
      </c>
      <c r="B6" s="632">
        <v>897094.66</v>
      </c>
      <c r="C6" s="633">
        <v>1</v>
      </c>
      <c r="D6" s="633">
        <v>1.2238188014910572</v>
      </c>
      <c r="E6" s="632">
        <v>733028.99</v>
      </c>
      <c r="F6" s="633">
        <v>0.81711442803594436</v>
      </c>
      <c r="G6" s="633">
        <v>1</v>
      </c>
      <c r="H6" s="632">
        <v>570010.66999999993</v>
      </c>
      <c r="I6" s="633">
        <v>0.63539634713687843</v>
      </c>
      <c r="J6" s="633">
        <v>0.77760999602485015</v>
      </c>
      <c r="K6" s="632"/>
      <c r="L6" s="633"/>
      <c r="M6" s="633"/>
      <c r="N6" s="632"/>
      <c r="O6" s="633"/>
      <c r="P6" s="633"/>
      <c r="Q6" s="632"/>
      <c r="R6" s="633"/>
      <c r="S6" s="633"/>
      <c r="T6" s="632"/>
      <c r="U6" s="633"/>
      <c r="V6" s="633"/>
      <c r="W6" s="632"/>
      <c r="X6" s="633"/>
      <c r="Y6" s="633"/>
      <c r="Z6" s="632"/>
      <c r="AA6" s="633"/>
      <c r="AB6" s="634"/>
    </row>
    <row r="7" spans="1:28" ht="14.45" customHeight="1" x14ac:dyDescent="0.25">
      <c r="A7" s="645" t="s">
        <v>1437</v>
      </c>
      <c r="B7" s="635">
        <v>897094.66</v>
      </c>
      <c r="C7" s="636">
        <v>1</v>
      </c>
      <c r="D7" s="636">
        <v>1.2238188014910572</v>
      </c>
      <c r="E7" s="635">
        <v>733028.99</v>
      </c>
      <c r="F7" s="636">
        <v>0.81711442803594436</v>
      </c>
      <c r="G7" s="636">
        <v>1</v>
      </c>
      <c r="H7" s="635">
        <v>570010.66999999993</v>
      </c>
      <c r="I7" s="636">
        <v>0.63539634713687843</v>
      </c>
      <c r="J7" s="636">
        <v>0.77760999602485015</v>
      </c>
      <c r="K7" s="635"/>
      <c r="L7" s="636"/>
      <c r="M7" s="636"/>
      <c r="N7" s="635"/>
      <c r="O7" s="636"/>
      <c r="P7" s="636"/>
      <c r="Q7" s="635"/>
      <c r="R7" s="636"/>
      <c r="S7" s="636"/>
      <c r="T7" s="635"/>
      <c r="U7" s="636"/>
      <c r="V7" s="636"/>
      <c r="W7" s="635"/>
      <c r="X7" s="636"/>
      <c r="Y7" s="636"/>
      <c r="Z7" s="635"/>
      <c r="AA7" s="636"/>
      <c r="AB7" s="637"/>
    </row>
    <row r="8" spans="1:28" ht="14.45" customHeight="1" x14ac:dyDescent="0.25">
      <c r="A8" s="638" t="s">
        <v>1438</v>
      </c>
      <c r="B8" s="639">
        <v>12402046</v>
      </c>
      <c r="C8" s="640">
        <v>1</v>
      </c>
      <c r="D8" s="640">
        <v>0.98923562169862178</v>
      </c>
      <c r="E8" s="639">
        <v>12536999</v>
      </c>
      <c r="F8" s="640">
        <v>1.0108815110022975</v>
      </c>
      <c r="G8" s="640">
        <v>1</v>
      </c>
      <c r="H8" s="639">
        <v>11736086</v>
      </c>
      <c r="I8" s="640">
        <v>0.94630240848969593</v>
      </c>
      <c r="J8" s="640">
        <v>0.93611605137720755</v>
      </c>
      <c r="K8" s="639">
        <v>125391.59999999998</v>
      </c>
      <c r="L8" s="640">
        <v>1</v>
      </c>
      <c r="M8" s="640"/>
      <c r="N8" s="639"/>
      <c r="O8" s="640"/>
      <c r="P8" s="640"/>
      <c r="Q8" s="639"/>
      <c r="R8" s="640"/>
      <c r="S8" s="640"/>
      <c r="T8" s="639"/>
      <c r="U8" s="640"/>
      <c r="V8" s="640"/>
      <c r="W8" s="639"/>
      <c r="X8" s="640"/>
      <c r="Y8" s="640"/>
      <c r="Z8" s="639"/>
      <c r="AA8" s="640"/>
      <c r="AB8" s="641"/>
    </row>
    <row r="9" spans="1:28" ht="14.45" customHeight="1" thickBot="1" x14ac:dyDescent="0.3">
      <c r="A9" s="646" t="s">
        <v>1439</v>
      </c>
      <c r="B9" s="642">
        <v>12402046</v>
      </c>
      <c r="C9" s="643">
        <v>1</v>
      </c>
      <c r="D9" s="643">
        <v>0.98923562169862178</v>
      </c>
      <c r="E9" s="642">
        <v>12536999</v>
      </c>
      <c r="F9" s="643">
        <v>1.0108815110022975</v>
      </c>
      <c r="G9" s="643">
        <v>1</v>
      </c>
      <c r="H9" s="642">
        <v>11736086</v>
      </c>
      <c r="I9" s="643">
        <v>0.94630240848969593</v>
      </c>
      <c r="J9" s="643">
        <v>0.93611605137720755</v>
      </c>
      <c r="K9" s="642">
        <v>125391.59999999998</v>
      </c>
      <c r="L9" s="643">
        <v>1</v>
      </c>
      <c r="M9" s="643"/>
      <c r="N9" s="642"/>
      <c r="O9" s="643"/>
      <c r="P9" s="643"/>
      <c r="Q9" s="642"/>
      <c r="R9" s="643"/>
      <c r="S9" s="643"/>
      <c r="T9" s="642"/>
      <c r="U9" s="643"/>
      <c r="V9" s="643"/>
      <c r="W9" s="642"/>
      <c r="X9" s="643"/>
      <c r="Y9" s="643"/>
      <c r="Z9" s="642"/>
      <c r="AA9" s="643"/>
      <c r="AB9" s="644"/>
    </row>
    <row r="10" spans="1:28" ht="14.45" customHeight="1" thickBot="1" x14ac:dyDescent="0.25"/>
    <row r="11" spans="1:28" ht="14.45" customHeight="1" x14ac:dyDescent="0.25">
      <c r="A11" s="631" t="s">
        <v>1441</v>
      </c>
      <c r="B11" s="632">
        <v>897094.66</v>
      </c>
      <c r="C11" s="633">
        <v>1</v>
      </c>
      <c r="D11" s="633">
        <v>1.2238188014910572</v>
      </c>
      <c r="E11" s="632">
        <v>733028.99</v>
      </c>
      <c r="F11" s="633">
        <v>0.81711442803594436</v>
      </c>
      <c r="G11" s="633">
        <v>1</v>
      </c>
      <c r="H11" s="632">
        <v>570010.66999999993</v>
      </c>
      <c r="I11" s="633">
        <v>0.63539634713687843</v>
      </c>
      <c r="J11" s="634">
        <v>0.77760999602485015</v>
      </c>
    </row>
    <row r="12" spans="1:28" ht="14.45" customHeight="1" x14ac:dyDescent="0.25">
      <c r="A12" s="645" t="s">
        <v>1442</v>
      </c>
      <c r="B12" s="635">
        <v>12467</v>
      </c>
      <c r="C12" s="636">
        <v>1</v>
      </c>
      <c r="D12" s="636">
        <v>1.1124297314178639</v>
      </c>
      <c r="E12" s="635">
        <v>11207</v>
      </c>
      <c r="F12" s="636">
        <v>0.89893318360471641</v>
      </c>
      <c r="G12" s="636">
        <v>1</v>
      </c>
      <c r="H12" s="635">
        <v>10346</v>
      </c>
      <c r="I12" s="636">
        <v>0.82987085906793934</v>
      </c>
      <c r="J12" s="637">
        <v>0.92317301686445974</v>
      </c>
    </row>
    <row r="13" spans="1:28" ht="14.45" customHeight="1" x14ac:dyDescent="0.25">
      <c r="A13" s="645" t="s">
        <v>1443</v>
      </c>
      <c r="B13" s="635">
        <v>884627.66</v>
      </c>
      <c r="C13" s="636">
        <v>1</v>
      </c>
      <c r="D13" s="636">
        <v>1.2255482269250346</v>
      </c>
      <c r="E13" s="635">
        <v>721821.99</v>
      </c>
      <c r="F13" s="636">
        <v>0.81596136164225297</v>
      </c>
      <c r="G13" s="636">
        <v>1</v>
      </c>
      <c r="H13" s="635">
        <v>559664.66999999993</v>
      </c>
      <c r="I13" s="636">
        <v>0.63265563050560714</v>
      </c>
      <c r="J13" s="637">
        <v>0.77534998622028672</v>
      </c>
    </row>
    <row r="14" spans="1:28" ht="14.45" customHeight="1" x14ac:dyDescent="0.25">
      <c r="A14" s="638" t="s">
        <v>390</v>
      </c>
      <c r="B14" s="639">
        <v>12101061</v>
      </c>
      <c r="C14" s="640">
        <v>1</v>
      </c>
      <c r="D14" s="640">
        <v>0.9878538104548219</v>
      </c>
      <c r="E14" s="639">
        <v>12249850</v>
      </c>
      <c r="F14" s="640">
        <v>1.0122955334247137</v>
      </c>
      <c r="G14" s="640">
        <v>1</v>
      </c>
      <c r="H14" s="639">
        <v>11460097</v>
      </c>
      <c r="I14" s="640">
        <v>0.94703241310823905</v>
      </c>
      <c r="J14" s="641">
        <v>0.93552957791319891</v>
      </c>
    </row>
    <row r="15" spans="1:28" ht="14.45" customHeight="1" x14ac:dyDescent="0.25">
      <c r="A15" s="645" t="s">
        <v>1442</v>
      </c>
      <c r="B15" s="635">
        <v>12101061</v>
      </c>
      <c r="C15" s="636">
        <v>1</v>
      </c>
      <c r="D15" s="636">
        <v>0.9878538104548219</v>
      </c>
      <c r="E15" s="635">
        <v>12249850</v>
      </c>
      <c r="F15" s="636">
        <v>1.0122955334247137</v>
      </c>
      <c r="G15" s="636">
        <v>1</v>
      </c>
      <c r="H15" s="635">
        <v>11460097</v>
      </c>
      <c r="I15" s="636">
        <v>0.94703241310823905</v>
      </c>
      <c r="J15" s="637">
        <v>0.93552957791319891</v>
      </c>
    </row>
    <row r="16" spans="1:28" ht="14.45" customHeight="1" x14ac:dyDescent="0.25">
      <c r="A16" s="638" t="s">
        <v>395</v>
      </c>
      <c r="B16" s="639">
        <v>300985</v>
      </c>
      <c r="C16" s="640">
        <v>1</v>
      </c>
      <c r="D16" s="640">
        <v>1.048184043823938</v>
      </c>
      <c r="E16" s="639">
        <v>287149</v>
      </c>
      <c r="F16" s="640">
        <v>0.95403093177400866</v>
      </c>
      <c r="G16" s="640">
        <v>1</v>
      </c>
      <c r="H16" s="639">
        <v>275989</v>
      </c>
      <c r="I16" s="640">
        <v>0.91695267206006947</v>
      </c>
      <c r="J16" s="641">
        <v>0.96113515979508901</v>
      </c>
    </row>
    <row r="17" spans="1:10" ht="14.45" customHeight="1" thickBot="1" x14ac:dyDescent="0.3">
      <c r="A17" s="646" t="s">
        <v>1442</v>
      </c>
      <c r="B17" s="642">
        <v>300985</v>
      </c>
      <c r="C17" s="643">
        <v>1</v>
      </c>
      <c r="D17" s="643">
        <v>1.048184043823938</v>
      </c>
      <c r="E17" s="642">
        <v>287149</v>
      </c>
      <c r="F17" s="643">
        <v>0.95403093177400866</v>
      </c>
      <c r="G17" s="643">
        <v>1</v>
      </c>
      <c r="H17" s="642">
        <v>275989</v>
      </c>
      <c r="I17" s="643">
        <v>0.91695267206006947</v>
      </c>
      <c r="J17" s="644">
        <v>0.96113515979508901</v>
      </c>
    </row>
    <row r="18" spans="1:10" ht="14.45" customHeight="1" x14ac:dyDescent="0.2">
      <c r="A18" s="565" t="s">
        <v>247</v>
      </c>
    </row>
    <row r="19" spans="1:10" ht="14.45" customHeight="1" x14ac:dyDescent="0.2">
      <c r="A19" s="566" t="s">
        <v>471</v>
      </c>
    </row>
    <row r="20" spans="1:10" ht="14.45" customHeight="1" x14ac:dyDescent="0.2">
      <c r="A20" s="565" t="s">
        <v>1444</v>
      </c>
    </row>
    <row r="21" spans="1:10" ht="14.45" customHeight="1" x14ac:dyDescent="0.2">
      <c r="A21" s="565" t="s">
        <v>1445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282EEDF-6ABB-4EA9-A362-565EA355F5A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1449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52069</v>
      </c>
      <c r="C3" s="260">
        <f t="shared" si="0"/>
        <v>51998</v>
      </c>
      <c r="D3" s="272">
        <f t="shared" si="0"/>
        <v>48123</v>
      </c>
      <c r="E3" s="224">
        <f t="shared" si="0"/>
        <v>13299140.66</v>
      </c>
      <c r="F3" s="222">
        <f t="shared" si="0"/>
        <v>13270027.99</v>
      </c>
      <c r="G3" s="261">
        <f t="shared" si="0"/>
        <v>12306096.67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26"/>
      <c r="B5" s="627">
        <v>2015</v>
      </c>
      <c r="C5" s="628">
        <v>2018</v>
      </c>
      <c r="D5" s="647">
        <v>2019</v>
      </c>
      <c r="E5" s="627">
        <v>2015</v>
      </c>
      <c r="F5" s="628">
        <v>2018</v>
      </c>
      <c r="G5" s="647">
        <v>2019</v>
      </c>
    </row>
    <row r="6" spans="1:7" ht="14.45" customHeight="1" x14ac:dyDescent="0.2">
      <c r="A6" s="617" t="s">
        <v>1442</v>
      </c>
      <c r="B6" s="116">
        <v>51795</v>
      </c>
      <c r="C6" s="116">
        <v>51744</v>
      </c>
      <c r="D6" s="116">
        <v>47871</v>
      </c>
      <c r="E6" s="648">
        <v>12414513</v>
      </c>
      <c r="F6" s="648">
        <v>12548206</v>
      </c>
      <c r="G6" s="649">
        <v>11746432</v>
      </c>
    </row>
    <row r="7" spans="1:7" ht="14.45" customHeight="1" x14ac:dyDescent="0.2">
      <c r="A7" s="618" t="s">
        <v>473</v>
      </c>
      <c r="B7" s="610">
        <v>43</v>
      </c>
      <c r="C7" s="610">
        <v>33</v>
      </c>
      <c r="D7" s="610">
        <v>1</v>
      </c>
      <c r="E7" s="650">
        <v>246730.67</v>
      </c>
      <c r="F7" s="650">
        <v>120231.33</v>
      </c>
      <c r="G7" s="651">
        <v>38</v>
      </c>
    </row>
    <row r="8" spans="1:7" ht="14.45" customHeight="1" x14ac:dyDescent="0.2">
      <c r="A8" s="618" t="s">
        <v>474</v>
      </c>
      <c r="B8" s="610">
        <v>18</v>
      </c>
      <c r="C8" s="610">
        <v>29</v>
      </c>
      <c r="D8" s="610">
        <v>35</v>
      </c>
      <c r="E8" s="650">
        <v>666</v>
      </c>
      <c r="F8" s="650">
        <v>101427</v>
      </c>
      <c r="G8" s="651">
        <v>65450</v>
      </c>
    </row>
    <row r="9" spans="1:7" ht="14.45" customHeight="1" x14ac:dyDescent="0.2">
      <c r="A9" s="618" t="s">
        <v>1446</v>
      </c>
      <c r="B9" s="610"/>
      <c r="C9" s="610">
        <v>1</v>
      </c>
      <c r="D9" s="610"/>
      <c r="E9" s="650"/>
      <c r="F9" s="650">
        <v>37</v>
      </c>
      <c r="G9" s="651"/>
    </row>
    <row r="10" spans="1:7" ht="14.45" customHeight="1" x14ac:dyDescent="0.2">
      <c r="A10" s="618" t="s">
        <v>475</v>
      </c>
      <c r="B10" s="610"/>
      <c r="C10" s="610">
        <v>9</v>
      </c>
      <c r="D10" s="610">
        <v>11</v>
      </c>
      <c r="E10" s="650"/>
      <c r="F10" s="650">
        <v>333</v>
      </c>
      <c r="G10" s="651">
        <v>418</v>
      </c>
    </row>
    <row r="11" spans="1:7" ht="14.45" customHeight="1" x14ac:dyDescent="0.2">
      <c r="A11" s="618" t="s">
        <v>476</v>
      </c>
      <c r="B11" s="610">
        <v>6</v>
      </c>
      <c r="C11" s="610">
        <v>17</v>
      </c>
      <c r="D11" s="610">
        <v>13</v>
      </c>
      <c r="E11" s="650">
        <v>222</v>
      </c>
      <c r="F11" s="650">
        <v>766.32999999999993</v>
      </c>
      <c r="G11" s="651">
        <v>494</v>
      </c>
    </row>
    <row r="12" spans="1:7" ht="14.45" customHeight="1" x14ac:dyDescent="0.2">
      <c r="A12" s="618" t="s">
        <v>477</v>
      </c>
      <c r="B12" s="610">
        <v>39</v>
      </c>
      <c r="C12" s="610">
        <v>35</v>
      </c>
      <c r="D12" s="610">
        <v>31</v>
      </c>
      <c r="E12" s="650">
        <v>1443</v>
      </c>
      <c r="F12" s="650">
        <v>1295</v>
      </c>
      <c r="G12" s="651">
        <v>1178</v>
      </c>
    </row>
    <row r="13" spans="1:7" ht="14.45" customHeight="1" x14ac:dyDescent="0.2">
      <c r="A13" s="618" t="s">
        <v>478</v>
      </c>
      <c r="B13" s="610">
        <v>133</v>
      </c>
      <c r="C13" s="610">
        <v>120</v>
      </c>
      <c r="D13" s="610">
        <v>160</v>
      </c>
      <c r="E13" s="650">
        <v>496972.66000000003</v>
      </c>
      <c r="F13" s="650">
        <v>451792.67000000004</v>
      </c>
      <c r="G13" s="651">
        <v>492048.67</v>
      </c>
    </row>
    <row r="14" spans="1:7" ht="14.45" customHeight="1" x14ac:dyDescent="0.2">
      <c r="A14" s="618" t="s">
        <v>1447</v>
      </c>
      <c r="B14" s="610">
        <v>5</v>
      </c>
      <c r="C14" s="610">
        <v>1</v>
      </c>
      <c r="D14" s="610">
        <v>1</v>
      </c>
      <c r="E14" s="650">
        <v>185</v>
      </c>
      <c r="F14" s="650">
        <v>37</v>
      </c>
      <c r="G14" s="651">
        <v>38</v>
      </c>
    </row>
    <row r="15" spans="1:7" ht="14.45" customHeight="1" thickBot="1" x14ac:dyDescent="0.25">
      <c r="A15" s="654" t="s">
        <v>1448</v>
      </c>
      <c r="B15" s="612">
        <v>30</v>
      </c>
      <c r="C15" s="612">
        <v>9</v>
      </c>
      <c r="D15" s="612"/>
      <c r="E15" s="652">
        <v>138408.33000000002</v>
      </c>
      <c r="F15" s="652">
        <v>45902.66</v>
      </c>
      <c r="G15" s="653"/>
    </row>
    <row r="16" spans="1:7" ht="14.45" customHeight="1" x14ac:dyDescent="0.2">
      <c r="A16" s="565" t="s">
        <v>247</v>
      </c>
    </row>
    <row r="17" spans="1:1" ht="14.45" customHeight="1" x14ac:dyDescent="0.2">
      <c r="A17" s="566" t="s">
        <v>471</v>
      </c>
    </row>
    <row r="18" spans="1:1" ht="14.45" customHeight="1" x14ac:dyDescent="0.2">
      <c r="A18" s="565" t="s">
        <v>1444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77F208C-BD6F-46AB-A04E-F36294BA7EFE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1532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52189</v>
      </c>
      <c r="H3" s="103">
        <f t="shared" si="0"/>
        <v>13424532.26</v>
      </c>
      <c r="I3" s="74"/>
      <c r="J3" s="74"/>
      <c r="K3" s="103">
        <f t="shared" si="0"/>
        <v>51998</v>
      </c>
      <c r="L3" s="103">
        <f t="shared" si="0"/>
        <v>13270027.99</v>
      </c>
      <c r="M3" s="74"/>
      <c r="N3" s="74"/>
      <c r="O3" s="103">
        <f t="shared" si="0"/>
        <v>48123</v>
      </c>
      <c r="P3" s="103">
        <f t="shared" si="0"/>
        <v>12306096.67</v>
      </c>
      <c r="Q3" s="75">
        <f>IF(L3=0,0,P3/L3)</f>
        <v>0.92736026474651012</v>
      </c>
      <c r="R3" s="104">
        <f>IF(O3=0,0,P3/O3)</f>
        <v>255.72172703281174</v>
      </c>
    </row>
    <row r="4" spans="1:18" ht="14.45" customHeight="1" x14ac:dyDescent="0.2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2018</v>
      </c>
      <c r="L4" s="451"/>
      <c r="M4" s="101"/>
      <c r="N4" s="101"/>
      <c r="O4" s="450">
        <v>2019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55"/>
      <c r="B5" s="655"/>
      <c r="C5" s="656"/>
      <c r="D5" s="657"/>
      <c r="E5" s="658"/>
      <c r="F5" s="659"/>
      <c r="G5" s="660" t="s">
        <v>71</v>
      </c>
      <c r="H5" s="661" t="s">
        <v>14</v>
      </c>
      <c r="I5" s="662"/>
      <c r="J5" s="662"/>
      <c r="K5" s="660" t="s">
        <v>71</v>
      </c>
      <c r="L5" s="661" t="s">
        <v>14</v>
      </c>
      <c r="M5" s="662"/>
      <c r="N5" s="662"/>
      <c r="O5" s="660" t="s">
        <v>71</v>
      </c>
      <c r="P5" s="661" t="s">
        <v>14</v>
      </c>
      <c r="Q5" s="663"/>
      <c r="R5" s="664"/>
    </row>
    <row r="6" spans="1:18" ht="14.45" customHeight="1" x14ac:dyDescent="0.2">
      <c r="A6" s="585" t="s">
        <v>1450</v>
      </c>
      <c r="B6" s="586" t="s">
        <v>1451</v>
      </c>
      <c r="C6" s="586" t="s">
        <v>1441</v>
      </c>
      <c r="D6" s="586" t="s">
        <v>1452</v>
      </c>
      <c r="E6" s="586" t="s">
        <v>1453</v>
      </c>
      <c r="F6" s="586" t="s">
        <v>1454</v>
      </c>
      <c r="G6" s="116">
        <v>108</v>
      </c>
      <c r="H6" s="116">
        <v>3996</v>
      </c>
      <c r="I6" s="586">
        <v>0.98181818181818181</v>
      </c>
      <c r="J6" s="586">
        <v>37</v>
      </c>
      <c r="K6" s="116">
        <v>110</v>
      </c>
      <c r="L6" s="116">
        <v>4070</v>
      </c>
      <c r="M6" s="586">
        <v>1</v>
      </c>
      <c r="N6" s="586">
        <v>37</v>
      </c>
      <c r="O6" s="116">
        <v>121</v>
      </c>
      <c r="P6" s="116">
        <v>4598</v>
      </c>
      <c r="Q6" s="591">
        <v>1.1297297297297297</v>
      </c>
      <c r="R6" s="609">
        <v>38</v>
      </c>
    </row>
    <row r="7" spans="1:18" ht="14.45" customHeight="1" x14ac:dyDescent="0.2">
      <c r="A7" s="592" t="s">
        <v>1450</v>
      </c>
      <c r="B7" s="593" t="s">
        <v>1451</v>
      </c>
      <c r="C7" s="593" t="s">
        <v>1441</v>
      </c>
      <c r="D7" s="593" t="s">
        <v>1452</v>
      </c>
      <c r="E7" s="593" t="s">
        <v>1455</v>
      </c>
      <c r="F7" s="593" t="s">
        <v>1456</v>
      </c>
      <c r="G7" s="610"/>
      <c r="H7" s="610"/>
      <c r="I7" s="593"/>
      <c r="J7" s="593"/>
      <c r="K7" s="610">
        <v>0</v>
      </c>
      <c r="L7" s="610">
        <v>0</v>
      </c>
      <c r="M7" s="593"/>
      <c r="N7" s="593"/>
      <c r="O7" s="610"/>
      <c r="P7" s="610"/>
      <c r="Q7" s="598"/>
      <c r="R7" s="611"/>
    </row>
    <row r="8" spans="1:18" ht="14.45" customHeight="1" x14ac:dyDescent="0.2">
      <c r="A8" s="592" t="s">
        <v>1450</v>
      </c>
      <c r="B8" s="593" t="s">
        <v>1451</v>
      </c>
      <c r="C8" s="593" t="s">
        <v>1441</v>
      </c>
      <c r="D8" s="593" t="s">
        <v>1452</v>
      </c>
      <c r="E8" s="593" t="s">
        <v>1457</v>
      </c>
      <c r="F8" s="593" t="s">
        <v>1458</v>
      </c>
      <c r="G8" s="610">
        <v>35</v>
      </c>
      <c r="H8" s="610">
        <v>1166.6599999999999</v>
      </c>
      <c r="I8" s="593">
        <v>1.4583432292903658</v>
      </c>
      <c r="J8" s="593">
        <v>33.333142857142853</v>
      </c>
      <c r="K8" s="610">
        <v>24</v>
      </c>
      <c r="L8" s="610">
        <v>799.99000000000012</v>
      </c>
      <c r="M8" s="593">
        <v>1</v>
      </c>
      <c r="N8" s="593">
        <v>33.332916666666669</v>
      </c>
      <c r="O8" s="610">
        <v>32</v>
      </c>
      <c r="P8" s="610">
        <v>1066.67</v>
      </c>
      <c r="Q8" s="598">
        <v>1.3333541669270865</v>
      </c>
      <c r="R8" s="611">
        <v>33.333437500000002</v>
      </c>
    </row>
    <row r="9" spans="1:18" ht="14.45" customHeight="1" x14ac:dyDescent="0.2">
      <c r="A9" s="592" t="s">
        <v>1450</v>
      </c>
      <c r="B9" s="593" t="s">
        <v>1451</v>
      </c>
      <c r="C9" s="593" t="s">
        <v>1441</v>
      </c>
      <c r="D9" s="593" t="s">
        <v>1452</v>
      </c>
      <c r="E9" s="593" t="s">
        <v>1459</v>
      </c>
      <c r="F9" s="593" t="s">
        <v>1460</v>
      </c>
      <c r="G9" s="610">
        <v>101</v>
      </c>
      <c r="H9" s="610">
        <v>3737</v>
      </c>
      <c r="I9" s="593">
        <v>1</v>
      </c>
      <c r="J9" s="593">
        <v>37</v>
      </c>
      <c r="K9" s="610">
        <v>101</v>
      </c>
      <c r="L9" s="610">
        <v>3737</v>
      </c>
      <c r="M9" s="593">
        <v>1</v>
      </c>
      <c r="N9" s="593">
        <v>37</v>
      </c>
      <c r="O9" s="610">
        <v>97</v>
      </c>
      <c r="P9" s="610">
        <v>3686</v>
      </c>
      <c r="Q9" s="598">
        <v>0.98635268932298636</v>
      </c>
      <c r="R9" s="611">
        <v>38</v>
      </c>
    </row>
    <row r="10" spans="1:18" ht="14.45" customHeight="1" x14ac:dyDescent="0.2">
      <c r="A10" s="592" t="s">
        <v>1450</v>
      </c>
      <c r="B10" s="593" t="s">
        <v>1451</v>
      </c>
      <c r="C10" s="593" t="s">
        <v>1441</v>
      </c>
      <c r="D10" s="593" t="s">
        <v>1452</v>
      </c>
      <c r="E10" s="593" t="s">
        <v>1461</v>
      </c>
      <c r="F10" s="593" t="s">
        <v>1462</v>
      </c>
      <c r="G10" s="610">
        <v>194</v>
      </c>
      <c r="H10" s="610">
        <v>8730</v>
      </c>
      <c r="I10" s="593">
        <v>1.1686746987951808</v>
      </c>
      <c r="J10" s="593">
        <v>45</v>
      </c>
      <c r="K10" s="610">
        <v>166</v>
      </c>
      <c r="L10" s="610">
        <v>7470</v>
      </c>
      <c r="M10" s="593">
        <v>1</v>
      </c>
      <c r="N10" s="593">
        <v>45</v>
      </c>
      <c r="O10" s="610">
        <v>148</v>
      </c>
      <c r="P10" s="610">
        <v>6660</v>
      </c>
      <c r="Q10" s="598">
        <v>0.89156626506024095</v>
      </c>
      <c r="R10" s="611">
        <v>45</v>
      </c>
    </row>
    <row r="11" spans="1:18" ht="14.45" customHeight="1" x14ac:dyDescent="0.2">
      <c r="A11" s="592" t="s">
        <v>1450</v>
      </c>
      <c r="B11" s="593" t="s">
        <v>1451</v>
      </c>
      <c r="C11" s="593" t="s">
        <v>1441</v>
      </c>
      <c r="D11" s="593" t="s">
        <v>1452</v>
      </c>
      <c r="E11" s="593" t="s">
        <v>1463</v>
      </c>
      <c r="F11" s="593" t="s">
        <v>1464</v>
      </c>
      <c r="G11" s="610"/>
      <c r="H11" s="610"/>
      <c r="I11" s="593"/>
      <c r="J11" s="593"/>
      <c r="K11" s="610">
        <v>0</v>
      </c>
      <c r="L11" s="610">
        <v>0</v>
      </c>
      <c r="M11" s="593"/>
      <c r="N11" s="593"/>
      <c r="O11" s="610"/>
      <c r="P11" s="610"/>
      <c r="Q11" s="598"/>
      <c r="R11" s="611"/>
    </row>
    <row r="12" spans="1:18" ht="14.45" customHeight="1" x14ac:dyDescent="0.2">
      <c r="A12" s="592" t="s">
        <v>1450</v>
      </c>
      <c r="B12" s="593" t="s">
        <v>1451</v>
      </c>
      <c r="C12" s="593" t="s">
        <v>1441</v>
      </c>
      <c r="D12" s="593" t="s">
        <v>1452</v>
      </c>
      <c r="E12" s="593" t="s">
        <v>1465</v>
      </c>
      <c r="F12" s="593" t="s">
        <v>1466</v>
      </c>
      <c r="G12" s="610"/>
      <c r="H12" s="610"/>
      <c r="I12" s="593"/>
      <c r="J12" s="593"/>
      <c r="K12" s="610">
        <v>0</v>
      </c>
      <c r="L12" s="610">
        <v>0</v>
      </c>
      <c r="M12" s="593"/>
      <c r="N12" s="593"/>
      <c r="O12" s="610"/>
      <c r="P12" s="610"/>
      <c r="Q12" s="598"/>
      <c r="R12" s="611"/>
    </row>
    <row r="13" spans="1:18" ht="14.45" customHeight="1" x14ac:dyDescent="0.2">
      <c r="A13" s="592" t="s">
        <v>1450</v>
      </c>
      <c r="B13" s="593" t="s">
        <v>1451</v>
      </c>
      <c r="C13" s="593" t="s">
        <v>1441</v>
      </c>
      <c r="D13" s="593" t="s">
        <v>1452</v>
      </c>
      <c r="E13" s="593" t="s">
        <v>1467</v>
      </c>
      <c r="F13" s="593" t="s">
        <v>1468</v>
      </c>
      <c r="G13" s="610">
        <v>96</v>
      </c>
      <c r="H13" s="610">
        <v>872736</v>
      </c>
      <c r="I13" s="593">
        <v>1.230113492211153</v>
      </c>
      <c r="J13" s="593">
        <v>9091</v>
      </c>
      <c r="K13" s="610">
        <v>78</v>
      </c>
      <c r="L13" s="610">
        <v>709476</v>
      </c>
      <c r="M13" s="593">
        <v>1</v>
      </c>
      <c r="N13" s="593">
        <v>9095.8461538461543</v>
      </c>
      <c r="O13" s="610">
        <v>60</v>
      </c>
      <c r="P13" s="610">
        <v>546840</v>
      </c>
      <c r="Q13" s="598">
        <v>0.77076603014055445</v>
      </c>
      <c r="R13" s="611">
        <v>9114</v>
      </c>
    </row>
    <row r="14" spans="1:18" ht="14.45" customHeight="1" x14ac:dyDescent="0.2">
      <c r="A14" s="592" t="s">
        <v>1450</v>
      </c>
      <c r="B14" s="593" t="s">
        <v>1451</v>
      </c>
      <c r="C14" s="593" t="s">
        <v>1441</v>
      </c>
      <c r="D14" s="593" t="s">
        <v>1452</v>
      </c>
      <c r="E14" s="593" t="s">
        <v>1469</v>
      </c>
      <c r="F14" s="593" t="s">
        <v>1470</v>
      </c>
      <c r="G14" s="610"/>
      <c r="H14" s="610"/>
      <c r="I14" s="593"/>
      <c r="J14" s="593"/>
      <c r="K14" s="610">
        <v>0</v>
      </c>
      <c r="L14" s="610">
        <v>0</v>
      </c>
      <c r="M14" s="593"/>
      <c r="N14" s="593"/>
      <c r="O14" s="610"/>
      <c r="P14" s="610"/>
      <c r="Q14" s="598"/>
      <c r="R14" s="611"/>
    </row>
    <row r="15" spans="1:18" ht="14.45" customHeight="1" x14ac:dyDescent="0.2">
      <c r="A15" s="592" t="s">
        <v>1450</v>
      </c>
      <c r="B15" s="593" t="s">
        <v>1451</v>
      </c>
      <c r="C15" s="593" t="s">
        <v>1441</v>
      </c>
      <c r="D15" s="593" t="s">
        <v>1452</v>
      </c>
      <c r="E15" s="593" t="s">
        <v>1471</v>
      </c>
      <c r="F15" s="593" t="s">
        <v>1472</v>
      </c>
      <c r="G15" s="610">
        <v>3</v>
      </c>
      <c r="H15" s="610">
        <v>1065</v>
      </c>
      <c r="I15" s="593"/>
      <c r="J15" s="593">
        <v>355</v>
      </c>
      <c r="K15" s="610"/>
      <c r="L15" s="610"/>
      <c r="M15" s="593"/>
      <c r="N15" s="593"/>
      <c r="O15" s="610">
        <v>1</v>
      </c>
      <c r="P15" s="610">
        <v>358</v>
      </c>
      <c r="Q15" s="598"/>
      <c r="R15" s="611">
        <v>358</v>
      </c>
    </row>
    <row r="16" spans="1:18" ht="14.45" customHeight="1" x14ac:dyDescent="0.2">
      <c r="A16" s="592" t="s">
        <v>1450</v>
      </c>
      <c r="B16" s="593" t="s">
        <v>1451</v>
      </c>
      <c r="C16" s="593" t="s">
        <v>1441</v>
      </c>
      <c r="D16" s="593" t="s">
        <v>1452</v>
      </c>
      <c r="E16" s="593" t="s">
        <v>1473</v>
      </c>
      <c r="F16" s="593" t="s">
        <v>1474</v>
      </c>
      <c r="G16" s="610">
        <v>32</v>
      </c>
      <c r="H16" s="610">
        <v>5664</v>
      </c>
      <c r="I16" s="593">
        <v>0.7576243980738363</v>
      </c>
      <c r="J16" s="593">
        <v>177</v>
      </c>
      <c r="K16" s="610">
        <v>42</v>
      </c>
      <c r="L16" s="610">
        <v>7476</v>
      </c>
      <c r="M16" s="593">
        <v>1</v>
      </c>
      <c r="N16" s="593">
        <v>178</v>
      </c>
      <c r="O16" s="610">
        <v>38</v>
      </c>
      <c r="P16" s="610">
        <v>6802</v>
      </c>
      <c r="Q16" s="598">
        <v>0.90984483681112893</v>
      </c>
      <c r="R16" s="611">
        <v>179</v>
      </c>
    </row>
    <row r="17" spans="1:18" ht="14.45" customHeight="1" x14ac:dyDescent="0.2">
      <c r="A17" s="592" t="s">
        <v>1475</v>
      </c>
      <c r="B17" s="593" t="s">
        <v>1476</v>
      </c>
      <c r="C17" s="593" t="s">
        <v>390</v>
      </c>
      <c r="D17" s="593" t="s">
        <v>1452</v>
      </c>
      <c r="E17" s="593" t="s">
        <v>1477</v>
      </c>
      <c r="F17" s="593" t="s">
        <v>1478</v>
      </c>
      <c r="G17" s="610">
        <v>2164</v>
      </c>
      <c r="H17" s="610">
        <v>456604</v>
      </c>
      <c r="I17" s="593">
        <v>0.98707261816232295</v>
      </c>
      <c r="J17" s="593">
        <v>211</v>
      </c>
      <c r="K17" s="610">
        <v>2182</v>
      </c>
      <c r="L17" s="610">
        <v>462584</v>
      </c>
      <c r="M17" s="593">
        <v>1</v>
      </c>
      <c r="N17" s="593">
        <v>212</v>
      </c>
      <c r="O17" s="610">
        <v>2333</v>
      </c>
      <c r="P17" s="610">
        <v>496929</v>
      </c>
      <c r="Q17" s="598">
        <v>1.0742459747851201</v>
      </c>
      <c r="R17" s="611">
        <v>213</v>
      </c>
    </row>
    <row r="18" spans="1:18" ht="14.45" customHeight="1" x14ac:dyDescent="0.2">
      <c r="A18" s="592" t="s">
        <v>1475</v>
      </c>
      <c r="B18" s="593" t="s">
        <v>1476</v>
      </c>
      <c r="C18" s="593" t="s">
        <v>390</v>
      </c>
      <c r="D18" s="593" t="s">
        <v>1452</v>
      </c>
      <c r="E18" s="593" t="s">
        <v>1479</v>
      </c>
      <c r="F18" s="593" t="s">
        <v>1478</v>
      </c>
      <c r="G18" s="610">
        <v>277</v>
      </c>
      <c r="H18" s="610">
        <v>24099</v>
      </c>
      <c r="I18" s="593">
        <v>0.85758513931888547</v>
      </c>
      <c r="J18" s="593">
        <v>87</v>
      </c>
      <c r="K18" s="610">
        <v>323</v>
      </c>
      <c r="L18" s="610">
        <v>28101</v>
      </c>
      <c r="M18" s="593">
        <v>1</v>
      </c>
      <c r="N18" s="593">
        <v>87</v>
      </c>
      <c r="O18" s="610">
        <v>289</v>
      </c>
      <c r="P18" s="610">
        <v>25432</v>
      </c>
      <c r="Q18" s="598">
        <v>0.90502117362371448</v>
      </c>
      <c r="R18" s="611">
        <v>88</v>
      </c>
    </row>
    <row r="19" spans="1:18" ht="14.45" customHeight="1" x14ac:dyDescent="0.2">
      <c r="A19" s="592" t="s">
        <v>1475</v>
      </c>
      <c r="B19" s="593" t="s">
        <v>1476</v>
      </c>
      <c r="C19" s="593" t="s">
        <v>390</v>
      </c>
      <c r="D19" s="593" t="s">
        <v>1452</v>
      </c>
      <c r="E19" s="593" t="s">
        <v>1480</v>
      </c>
      <c r="F19" s="593" t="s">
        <v>1481</v>
      </c>
      <c r="G19" s="610">
        <v>14008</v>
      </c>
      <c r="H19" s="610">
        <v>4216408</v>
      </c>
      <c r="I19" s="593">
        <v>0.87665552518144763</v>
      </c>
      <c r="J19" s="593">
        <v>301</v>
      </c>
      <c r="K19" s="610">
        <v>15926</v>
      </c>
      <c r="L19" s="610">
        <v>4809652</v>
      </c>
      <c r="M19" s="593">
        <v>1</v>
      </c>
      <c r="N19" s="593">
        <v>302</v>
      </c>
      <c r="O19" s="610">
        <v>15699</v>
      </c>
      <c r="P19" s="610">
        <v>4756797</v>
      </c>
      <c r="Q19" s="598">
        <v>0.98901063943919432</v>
      </c>
      <c r="R19" s="611">
        <v>303</v>
      </c>
    </row>
    <row r="20" spans="1:18" ht="14.45" customHeight="1" x14ac:dyDescent="0.2">
      <c r="A20" s="592" t="s">
        <v>1475</v>
      </c>
      <c r="B20" s="593" t="s">
        <v>1476</v>
      </c>
      <c r="C20" s="593" t="s">
        <v>390</v>
      </c>
      <c r="D20" s="593" t="s">
        <v>1452</v>
      </c>
      <c r="E20" s="593" t="s">
        <v>1482</v>
      </c>
      <c r="F20" s="593" t="s">
        <v>1483</v>
      </c>
      <c r="G20" s="610">
        <v>420</v>
      </c>
      <c r="H20" s="610">
        <v>41580</v>
      </c>
      <c r="I20" s="593">
        <v>0.79783559751323974</v>
      </c>
      <c r="J20" s="593">
        <v>99</v>
      </c>
      <c r="K20" s="610">
        <v>522</v>
      </c>
      <c r="L20" s="610">
        <v>52116</v>
      </c>
      <c r="M20" s="593">
        <v>1</v>
      </c>
      <c r="N20" s="593">
        <v>99.839080459770116</v>
      </c>
      <c r="O20" s="610">
        <v>390</v>
      </c>
      <c r="P20" s="610">
        <v>39000</v>
      </c>
      <c r="Q20" s="598">
        <v>0.74833064701819019</v>
      </c>
      <c r="R20" s="611">
        <v>100</v>
      </c>
    </row>
    <row r="21" spans="1:18" ht="14.45" customHeight="1" x14ac:dyDescent="0.2">
      <c r="A21" s="592" t="s">
        <v>1475</v>
      </c>
      <c r="B21" s="593" t="s">
        <v>1476</v>
      </c>
      <c r="C21" s="593" t="s">
        <v>390</v>
      </c>
      <c r="D21" s="593" t="s">
        <v>1452</v>
      </c>
      <c r="E21" s="593" t="s">
        <v>1484</v>
      </c>
      <c r="F21" s="593" t="s">
        <v>1485</v>
      </c>
      <c r="G21" s="610">
        <v>25</v>
      </c>
      <c r="H21" s="610">
        <v>5800</v>
      </c>
      <c r="I21" s="593">
        <v>0.73529411764705888</v>
      </c>
      <c r="J21" s="593">
        <v>232</v>
      </c>
      <c r="K21" s="610">
        <v>34</v>
      </c>
      <c r="L21" s="610">
        <v>7888</v>
      </c>
      <c r="M21" s="593">
        <v>1</v>
      </c>
      <c r="N21" s="593">
        <v>232</v>
      </c>
      <c r="O21" s="610">
        <v>27</v>
      </c>
      <c r="P21" s="610">
        <v>6345</v>
      </c>
      <c r="Q21" s="598">
        <v>0.80438640973630826</v>
      </c>
      <c r="R21" s="611">
        <v>235</v>
      </c>
    </row>
    <row r="22" spans="1:18" ht="14.45" customHeight="1" x14ac:dyDescent="0.2">
      <c r="A22" s="592" t="s">
        <v>1475</v>
      </c>
      <c r="B22" s="593" t="s">
        <v>1476</v>
      </c>
      <c r="C22" s="593" t="s">
        <v>390</v>
      </c>
      <c r="D22" s="593" t="s">
        <v>1452</v>
      </c>
      <c r="E22" s="593" t="s">
        <v>1486</v>
      </c>
      <c r="F22" s="593" t="s">
        <v>1487</v>
      </c>
      <c r="G22" s="610">
        <v>2319</v>
      </c>
      <c r="H22" s="610">
        <v>317703</v>
      </c>
      <c r="I22" s="593">
        <v>0.97889404812157033</v>
      </c>
      <c r="J22" s="593">
        <v>137</v>
      </c>
      <c r="K22" s="610">
        <v>2369</v>
      </c>
      <c r="L22" s="610">
        <v>324553</v>
      </c>
      <c r="M22" s="593">
        <v>1</v>
      </c>
      <c r="N22" s="593">
        <v>137</v>
      </c>
      <c r="O22" s="610">
        <v>1863</v>
      </c>
      <c r="P22" s="610">
        <v>257094</v>
      </c>
      <c r="Q22" s="598">
        <v>0.79214796966905254</v>
      </c>
      <c r="R22" s="611">
        <v>138</v>
      </c>
    </row>
    <row r="23" spans="1:18" ht="14.45" customHeight="1" x14ac:dyDescent="0.2">
      <c r="A23" s="592" t="s">
        <v>1475</v>
      </c>
      <c r="B23" s="593" t="s">
        <v>1476</v>
      </c>
      <c r="C23" s="593" t="s">
        <v>390</v>
      </c>
      <c r="D23" s="593" t="s">
        <v>1452</v>
      </c>
      <c r="E23" s="593" t="s">
        <v>1488</v>
      </c>
      <c r="F23" s="593" t="s">
        <v>1487</v>
      </c>
      <c r="G23" s="610">
        <v>273</v>
      </c>
      <c r="H23" s="610">
        <v>49959</v>
      </c>
      <c r="I23" s="593">
        <v>0.94276494565217395</v>
      </c>
      <c r="J23" s="593">
        <v>183</v>
      </c>
      <c r="K23" s="610">
        <v>288</v>
      </c>
      <c r="L23" s="610">
        <v>52992</v>
      </c>
      <c r="M23" s="593">
        <v>1</v>
      </c>
      <c r="N23" s="593">
        <v>184</v>
      </c>
      <c r="O23" s="610">
        <v>252</v>
      </c>
      <c r="P23" s="610">
        <v>46620</v>
      </c>
      <c r="Q23" s="598">
        <v>0.87975543478260865</v>
      </c>
      <c r="R23" s="611">
        <v>185</v>
      </c>
    </row>
    <row r="24" spans="1:18" ht="14.45" customHeight="1" x14ac:dyDescent="0.2">
      <c r="A24" s="592" t="s">
        <v>1475</v>
      </c>
      <c r="B24" s="593" t="s">
        <v>1476</v>
      </c>
      <c r="C24" s="593" t="s">
        <v>390</v>
      </c>
      <c r="D24" s="593" t="s">
        <v>1452</v>
      </c>
      <c r="E24" s="593" t="s">
        <v>1489</v>
      </c>
      <c r="F24" s="593" t="s">
        <v>1490</v>
      </c>
      <c r="G24" s="610"/>
      <c r="H24" s="610"/>
      <c r="I24" s="593"/>
      <c r="J24" s="593"/>
      <c r="K24" s="610">
        <v>2</v>
      </c>
      <c r="L24" s="610">
        <v>598</v>
      </c>
      <c r="M24" s="593">
        <v>1</v>
      </c>
      <c r="N24" s="593">
        <v>299</v>
      </c>
      <c r="O24" s="610"/>
      <c r="P24" s="610"/>
      <c r="Q24" s="598"/>
      <c r="R24" s="611"/>
    </row>
    <row r="25" spans="1:18" ht="14.45" customHeight="1" x14ac:dyDescent="0.2">
      <c r="A25" s="592" t="s">
        <v>1475</v>
      </c>
      <c r="B25" s="593" t="s">
        <v>1476</v>
      </c>
      <c r="C25" s="593" t="s">
        <v>390</v>
      </c>
      <c r="D25" s="593" t="s">
        <v>1452</v>
      </c>
      <c r="E25" s="593" t="s">
        <v>1491</v>
      </c>
      <c r="F25" s="593" t="s">
        <v>1492</v>
      </c>
      <c r="G25" s="610">
        <v>106</v>
      </c>
      <c r="H25" s="610">
        <v>67734</v>
      </c>
      <c r="I25" s="593">
        <v>0.94494977678571423</v>
      </c>
      <c r="J25" s="593">
        <v>639</v>
      </c>
      <c r="K25" s="610">
        <v>112</v>
      </c>
      <c r="L25" s="610">
        <v>71680</v>
      </c>
      <c r="M25" s="593">
        <v>1</v>
      </c>
      <c r="N25" s="593">
        <v>640</v>
      </c>
      <c r="O25" s="610">
        <v>83</v>
      </c>
      <c r="P25" s="610">
        <v>53535</v>
      </c>
      <c r="Q25" s="598">
        <v>0.7468610491071429</v>
      </c>
      <c r="R25" s="611">
        <v>645</v>
      </c>
    </row>
    <row r="26" spans="1:18" ht="14.45" customHeight="1" x14ac:dyDescent="0.2">
      <c r="A26" s="592" t="s">
        <v>1475</v>
      </c>
      <c r="B26" s="593" t="s">
        <v>1476</v>
      </c>
      <c r="C26" s="593" t="s">
        <v>390</v>
      </c>
      <c r="D26" s="593" t="s">
        <v>1452</v>
      </c>
      <c r="E26" s="593" t="s">
        <v>1493</v>
      </c>
      <c r="F26" s="593" t="s">
        <v>1494</v>
      </c>
      <c r="G26" s="610">
        <v>156</v>
      </c>
      <c r="H26" s="610">
        <v>94848</v>
      </c>
      <c r="I26" s="593">
        <v>1.403097678959748</v>
      </c>
      <c r="J26" s="593">
        <v>608</v>
      </c>
      <c r="K26" s="610">
        <v>111</v>
      </c>
      <c r="L26" s="610">
        <v>67599</v>
      </c>
      <c r="M26" s="593">
        <v>1</v>
      </c>
      <c r="N26" s="593">
        <v>609</v>
      </c>
      <c r="O26" s="610">
        <v>87</v>
      </c>
      <c r="P26" s="610">
        <v>53418</v>
      </c>
      <c r="Q26" s="598">
        <v>0.79021879021879027</v>
      </c>
      <c r="R26" s="611">
        <v>614</v>
      </c>
    </row>
    <row r="27" spans="1:18" ht="14.45" customHeight="1" x14ac:dyDescent="0.2">
      <c r="A27" s="592" t="s">
        <v>1475</v>
      </c>
      <c r="B27" s="593" t="s">
        <v>1476</v>
      </c>
      <c r="C27" s="593" t="s">
        <v>390</v>
      </c>
      <c r="D27" s="593" t="s">
        <v>1452</v>
      </c>
      <c r="E27" s="593" t="s">
        <v>1495</v>
      </c>
      <c r="F27" s="593" t="s">
        <v>1496</v>
      </c>
      <c r="G27" s="610">
        <v>1255</v>
      </c>
      <c r="H27" s="610">
        <v>217115</v>
      </c>
      <c r="I27" s="593">
        <v>0.89898224518864489</v>
      </c>
      <c r="J27" s="593">
        <v>173</v>
      </c>
      <c r="K27" s="610">
        <v>1388</v>
      </c>
      <c r="L27" s="610">
        <v>241512</v>
      </c>
      <c r="M27" s="593">
        <v>1</v>
      </c>
      <c r="N27" s="593">
        <v>174</v>
      </c>
      <c r="O27" s="610">
        <v>1351</v>
      </c>
      <c r="P27" s="610">
        <v>236425</v>
      </c>
      <c r="Q27" s="598">
        <v>0.97893686442081551</v>
      </c>
      <c r="R27" s="611">
        <v>175</v>
      </c>
    </row>
    <row r="28" spans="1:18" ht="14.45" customHeight="1" x14ac:dyDescent="0.2">
      <c r="A28" s="592" t="s">
        <v>1475</v>
      </c>
      <c r="B28" s="593" t="s">
        <v>1476</v>
      </c>
      <c r="C28" s="593" t="s">
        <v>390</v>
      </c>
      <c r="D28" s="593" t="s">
        <v>1452</v>
      </c>
      <c r="E28" s="593" t="s">
        <v>1455</v>
      </c>
      <c r="F28" s="593" t="s">
        <v>1456</v>
      </c>
      <c r="G28" s="610">
        <v>1647</v>
      </c>
      <c r="H28" s="610">
        <v>571509</v>
      </c>
      <c r="I28" s="593">
        <v>1.2827102803738317</v>
      </c>
      <c r="J28" s="593">
        <v>347</v>
      </c>
      <c r="K28" s="610">
        <v>1284</v>
      </c>
      <c r="L28" s="610">
        <v>445548</v>
      </c>
      <c r="M28" s="593">
        <v>1</v>
      </c>
      <c r="N28" s="593">
        <v>347</v>
      </c>
      <c r="O28" s="610">
        <v>1240</v>
      </c>
      <c r="P28" s="610">
        <v>431520</v>
      </c>
      <c r="Q28" s="598">
        <v>0.96851517681596599</v>
      </c>
      <c r="R28" s="611">
        <v>348</v>
      </c>
    </row>
    <row r="29" spans="1:18" ht="14.45" customHeight="1" x14ac:dyDescent="0.2">
      <c r="A29" s="592" t="s">
        <v>1475</v>
      </c>
      <c r="B29" s="593" t="s">
        <v>1476</v>
      </c>
      <c r="C29" s="593" t="s">
        <v>390</v>
      </c>
      <c r="D29" s="593" t="s">
        <v>1452</v>
      </c>
      <c r="E29" s="593" t="s">
        <v>1497</v>
      </c>
      <c r="F29" s="593" t="s">
        <v>1498</v>
      </c>
      <c r="G29" s="610">
        <v>6108</v>
      </c>
      <c r="H29" s="610">
        <v>103836</v>
      </c>
      <c r="I29" s="593">
        <v>1.068205666316894</v>
      </c>
      <c r="J29" s="593">
        <v>17</v>
      </c>
      <c r="K29" s="610">
        <v>5718</v>
      </c>
      <c r="L29" s="610">
        <v>97206</v>
      </c>
      <c r="M29" s="593">
        <v>1</v>
      </c>
      <c r="N29" s="593">
        <v>17</v>
      </c>
      <c r="O29" s="610">
        <v>5062</v>
      </c>
      <c r="P29" s="610">
        <v>86054</v>
      </c>
      <c r="Q29" s="598">
        <v>0.88527457152850642</v>
      </c>
      <c r="R29" s="611">
        <v>17</v>
      </c>
    </row>
    <row r="30" spans="1:18" ht="14.45" customHeight="1" x14ac:dyDescent="0.2">
      <c r="A30" s="592" t="s">
        <v>1475</v>
      </c>
      <c r="B30" s="593" t="s">
        <v>1476</v>
      </c>
      <c r="C30" s="593" t="s">
        <v>390</v>
      </c>
      <c r="D30" s="593" t="s">
        <v>1452</v>
      </c>
      <c r="E30" s="593" t="s">
        <v>1499</v>
      </c>
      <c r="F30" s="593" t="s">
        <v>1500</v>
      </c>
      <c r="G30" s="610">
        <v>323</v>
      </c>
      <c r="H30" s="610">
        <v>88502</v>
      </c>
      <c r="I30" s="593">
        <v>0.26153846153846155</v>
      </c>
      <c r="J30" s="593">
        <v>274</v>
      </c>
      <c r="K30" s="610">
        <v>1235</v>
      </c>
      <c r="L30" s="610">
        <v>338390</v>
      </c>
      <c r="M30" s="593">
        <v>1</v>
      </c>
      <c r="N30" s="593">
        <v>274</v>
      </c>
      <c r="O30" s="610">
        <v>812</v>
      </c>
      <c r="P30" s="610">
        <v>224924</v>
      </c>
      <c r="Q30" s="598">
        <v>0.6646886728331215</v>
      </c>
      <c r="R30" s="611">
        <v>277</v>
      </c>
    </row>
    <row r="31" spans="1:18" ht="14.45" customHeight="1" x14ac:dyDescent="0.2">
      <c r="A31" s="592" t="s">
        <v>1475</v>
      </c>
      <c r="B31" s="593" t="s">
        <v>1476</v>
      </c>
      <c r="C31" s="593" t="s">
        <v>390</v>
      </c>
      <c r="D31" s="593" t="s">
        <v>1452</v>
      </c>
      <c r="E31" s="593" t="s">
        <v>1501</v>
      </c>
      <c r="F31" s="593" t="s">
        <v>1502</v>
      </c>
      <c r="G31" s="610">
        <v>1302</v>
      </c>
      <c r="H31" s="610">
        <v>184884</v>
      </c>
      <c r="I31" s="593">
        <v>0.95787374038287176</v>
      </c>
      <c r="J31" s="593">
        <v>142</v>
      </c>
      <c r="K31" s="610">
        <v>1361</v>
      </c>
      <c r="L31" s="610">
        <v>193015</v>
      </c>
      <c r="M31" s="593">
        <v>1</v>
      </c>
      <c r="N31" s="593">
        <v>141.81851579720794</v>
      </c>
      <c r="O31" s="610">
        <v>1527</v>
      </c>
      <c r="P31" s="610">
        <v>215307</v>
      </c>
      <c r="Q31" s="598">
        <v>1.1154936144859209</v>
      </c>
      <c r="R31" s="611">
        <v>141</v>
      </c>
    </row>
    <row r="32" spans="1:18" ht="14.45" customHeight="1" x14ac:dyDescent="0.2">
      <c r="A32" s="592" t="s">
        <v>1475</v>
      </c>
      <c r="B32" s="593" t="s">
        <v>1476</v>
      </c>
      <c r="C32" s="593" t="s">
        <v>390</v>
      </c>
      <c r="D32" s="593" t="s">
        <v>1452</v>
      </c>
      <c r="E32" s="593" t="s">
        <v>1503</v>
      </c>
      <c r="F32" s="593" t="s">
        <v>1502</v>
      </c>
      <c r="G32" s="610">
        <v>2317</v>
      </c>
      <c r="H32" s="610">
        <v>180726</v>
      </c>
      <c r="I32" s="593">
        <v>0.98916291747397456</v>
      </c>
      <c r="J32" s="593">
        <v>78</v>
      </c>
      <c r="K32" s="610">
        <v>2337</v>
      </c>
      <c r="L32" s="610">
        <v>182706</v>
      </c>
      <c r="M32" s="593">
        <v>1</v>
      </c>
      <c r="N32" s="593">
        <v>78.179717586649545</v>
      </c>
      <c r="O32" s="610">
        <v>1863</v>
      </c>
      <c r="P32" s="610">
        <v>147177</v>
      </c>
      <c r="Q32" s="598">
        <v>0.8055400479458803</v>
      </c>
      <c r="R32" s="611">
        <v>79</v>
      </c>
    </row>
    <row r="33" spans="1:18" ht="14.45" customHeight="1" x14ac:dyDescent="0.2">
      <c r="A33" s="592" t="s">
        <v>1475</v>
      </c>
      <c r="B33" s="593" t="s">
        <v>1476</v>
      </c>
      <c r="C33" s="593" t="s">
        <v>390</v>
      </c>
      <c r="D33" s="593" t="s">
        <v>1452</v>
      </c>
      <c r="E33" s="593" t="s">
        <v>1504</v>
      </c>
      <c r="F33" s="593" t="s">
        <v>1505</v>
      </c>
      <c r="G33" s="610">
        <v>1302</v>
      </c>
      <c r="H33" s="610">
        <v>408828</v>
      </c>
      <c r="I33" s="593">
        <v>0.95664952240999268</v>
      </c>
      <c r="J33" s="593">
        <v>314</v>
      </c>
      <c r="K33" s="610">
        <v>1361</v>
      </c>
      <c r="L33" s="610">
        <v>427354</v>
      </c>
      <c r="M33" s="593">
        <v>1</v>
      </c>
      <c r="N33" s="593">
        <v>314</v>
      </c>
      <c r="O33" s="610">
        <v>1527</v>
      </c>
      <c r="P33" s="610">
        <v>482532</v>
      </c>
      <c r="Q33" s="598">
        <v>1.1291154405949166</v>
      </c>
      <c r="R33" s="611">
        <v>316</v>
      </c>
    </row>
    <row r="34" spans="1:18" ht="14.45" customHeight="1" x14ac:dyDescent="0.2">
      <c r="A34" s="592" t="s">
        <v>1475</v>
      </c>
      <c r="B34" s="593" t="s">
        <v>1476</v>
      </c>
      <c r="C34" s="593" t="s">
        <v>390</v>
      </c>
      <c r="D34" s="593" t="s">
        <v>1452</v>
      </c>
      <c r="E34" s="593" t="s">
        <v>1463</v>
      </c>
      <c r="F34" s="593" t="s">
        <v>1464</v>
      </c>
      <c r="G34" s="610">
        <v>1979</v>
      </c>
      <c r="H34" s="610">
        <v>649112</v>
      </c>
      <c r="I34" s="593">
        <v>1.3714483714483714</v>
      </c>
      <c r="J34" s="593">
        <v>328</v>
      </c>
      <c r="K34" s="610">
        <v>1443</v>
      </c>
      <c r="L34" s="610">
        <v>473304</v>
      </c>
      <c r="M34" s="593">
        <v>1</v>
      </c>
      <c r="N34" s="593">
        <v>328</v>
      </c>
      <c r="O34" s="610">
        <v>1224</v>
      </c>
      <c r="P34" s="610">
        <v>402696</v>
      </c>
      <c r="Q34" s="598">
        <v>0.85081892398965575</v>
      </c>
      <c r="R34" s="611">
        <v>329</v>
      </c>
    </row>
    <row r="35" spans="1:18" ht="14.45" customHeight="1" x14ac:dyDescent="0.2">
      <c r="A35" s="592" t="s">
        <v>1475</v>
      </c>
      <c r="B35" s="593" t="s">
        <v>1476</v>
      </c>
      <c r="C35" s="593" t="s">
        <v>390</v>
      </c>
      <c r="D35" s="593" t="s">
        <v>1452</v>
      </c>
      <c r="E35" s="593" t="s">
        <v>1506</v>
      </c>
      <c r="F35" s="593" t="s">
        <v>1507</v>
      </c>
      <c r="G35" s="610">
        <v>3107</v>
      </c>
      <c r="H35" s="610">
        <v>506441</v>
      </c>
      <c r="I35" s="593">
        <v>1.4625779025373558</v>
      </c>
      <c r="J35" s="593">
        <v>163</v>
      </c>
      <c r="K35" s="610">
        <v>2122</v>
      </c>
      <c r="L35" s="610">
        <v>346266</v>
      </c>
      <c r="M35" s="593">
        <v>1</v>
      </c>
      <c r="N35" s="593">
        <v>163.17907634307258</v>
      </c>
      <c r="O35" s="610">
        <v>1644</v>
      </c>
      <c r="P35" s="610">
        <v>271260</v>
      </c>
      <c r="Q35" s="598">
        <v>0.78338618287674788</v>
      </c>
      <c r="R35" s="611">
        <v>165</v>
      </c>
    </row>
    <row r="36" spans="1:18" ht="14.45" customHeight="1" x14ac:dyDescent="0.2">
      <c r="A36" s="592" t="s">
        <v>1475</v>
      </c>
      <c r="B36" s="593" t="s">
        <v>1476</v>
      </c>
      <c r="C36" s="593" t="s">
        <v>390</v>
      </c>
      <c r="D36" s="593" t="s">
        <v>1452</v>
      </c>
      <c r="E36" s="593" t="s">
        <v>1465</v>
      </c>
      <c r="F36" s="593" t="s">
        <v>1466</v>
      </c>
      <c r="G36" s="610">
        <v>1948</v>
      </c>
      <c r="H36" s="610">
        <v>438300</v>
      </c>
      <c r="I36" s="593">
        <v>1.3812076349300888</v>
      </c>
      <c r="J36" s="593">
        <v>225</v>
      </c>
      <c r="K36" s="610">
        <v>1409</v>
      </c>
      <c r="L36" s="610">
        <v>317331</v>
      </c>
      <c r="M36" s="593">
        <v>1</v>
      </c>
      <c r="N36" s="593">
        <v>225.21717530163235</v>
      </c>
      <c r="O36" s="610">
        <v>1287</v>
      </c>
      <c r="P36" s="610">
        <v>292149</v>
      </c>
      <c r="Q36" s="598">
        <v>0.92064437448594683</v>
      </c>
      <c r="R36" s="611">
        <v>227</v>
      </c>
    </row>
    <row r="37" spans="1:18" ht="14.45" customHeight="1" x14ac:dyDescent="0.2">
      <c r="A37" s="592" t="s">
        <v>1475</v>
      </c>
      <c r="B37" s="593" t="s">
        <v>1476</v>
      </c>
      <c r="C37" s="593" t="s">
        <v>390</v>
      </c>
      <c r="D37" s="593" t="s">
        <v>1452</v>
      </c>
      <c r="E37" s="593" t="s">
        <v>1508</v>
      </c>
      <c r="F37" s="593" t="s">
        <v>1478</v>
      </c>
      <c r="G37" s="610">
        <v>2911</v>
      </c>
      <c r="H37" s="610">
        <v>209592</v>
      </c>
      <c r="I37" s="593">
        <v>0.85555786869787775</v>
      </c>
      <c r="J37" s="593">
        <v>72</v>
      </c>
      <c r="K37" s="610">
        <v>3394</v>
      </c>
      <c r="L37" s="610">
        <v>244977</v>
      </c>
      <c r="M37" s="593">
        <v>1</v>
      </c>
      <c r="N37" s="593">
        <v>72.179434295816151</v>
      </c>
      <c r="O37" s="610">
        <v>3337</v>
      </c>
      <c r="P37" s="610">
        <v>246938</v>
      </c>
      <c r="Q37" s="598">
        <v>1.0080048331067815</v>
      </c>
      <c r="R37" s="611">
        <v>74</v>
      </c>
    </row>
    <row r="38" spans="1:18" ht="14.45" customHeight="1" x14ac:dyDescent="0.2">
      <c r="A38" s="592" t="s">
        <v>1475</v>
      </c>
      <c r="B38" s="593" t="s">
        <v>1476</v>
      </c>
      <c r="C38" s="593" t="s">
        <v>390</v>
      </c>
      <c r="D38" s="593" t="s">
        <v>1452</v>
      </c>
      <c r="E38" s="593" t="s">
        <v>1509</v>
      </c>
      <c r="F38" s="593" t="s">
        <v>1510</v>
      </c>
      <c r="G38" s="610">
        <v>472</v>
      </c>
      <c r="H38" s="610">
        <v>24544</v>
      </c>
      <c r="I38" s="593">
        <v>1.6521270866989768</v>
      </c>
      <c r="J38" s="593">
        <v>52</v>
      </c>
      <c r="K38" s="610">
        <v>285</v>
      </c>
      <c r="L38" s="610">
        <v>14856</v>
      </c>
      <c r="M38" s="593">
        <v>1</v>
      </c>
      <c r="N38" s="593">
        <v>52.126315789473686</v>
      </c>
      <c r="O38" s="610">
        <v>58</v>
      </c>
      <c r="P38" s="610">
        <v>3132</v>
      </c>
      <c r="Q38" s="598">
        <v>0.21082390953150243</v>
      </c>
      <c r="R38" s="611">
        <v>54</v>
      </c>
    </row>
    <row r="39" spans="1:18" ht="14.45" customHeight="1" x14ac:dyDescent="0.2">
      <c r="A39" s="592" t="s">
        <v>1475</v>
      </c>
      <c r="B39" s="593" t="s">
        <v>1476</v>
      </c>
      <c r="C39" s="593" t="s">
        <v>390</v>
      </c>
      <c r="D39" s="593" t="s">
        <v>1452</v>
      </c>
      <c r="E39" s="593" t="s">
        <v>1469</v>
      </c>
      <c r="F39" s="593" t="s">
        <v>1470</v>
      </c>
      <c r="G39" s="610">
        <v>3370</v>
      </c>
      <c r="H39" s="610">
        <v>1617600</v>
      </c>
      <c r="I39" s="593">
        <v>1.3351822503961965</v>
      </c>
      <c r="J39" s="593">
        <v>480</v>
      </c>
      <c r="K39" s="610">
        <v>2524</v>
      </c>
      <c r="L39" s="610">
        <v>1211520</v>
      </c>
      <c r="M39" s="593">
        <v>1</v>
      </c>
      <c r="N39" s="593">
        <v>480</v>
      </c>
      <c r="O39" s="610">
        <v>2458</v>
      </c>
      <c r="P39" s="610">
        <v>1182298</v>
      </c>
      <c r="Q39" s="598">
        <v>0.97587988642366619</v>
      </c>
      <c r="R39" s="611">
        <v>481</v>
      </c>
    </row>
    <row r="40" spans="1:18" ht="14.45" customHeight="1" x14ac:dyDescent="0.2">
      <c r="A40" s="592" t="s">
        <v>1475</v>
      </c>
      <c r="B40" s="593" t="s">
        <v>1476</v>
      </c>
      <c r="C40" s="593" t="s">
        <v>390</v>
      </c>
      <c r="D40" s="593" t="s">
        <v>1452</v>
      </c>
      <c r="E40" s="593" t="s">
        <v>1511</v>
      </c>
      <c r="F40" s="593" t="s">
        <v>1512</v>
      </c>
      <c r="G40" s="610">
        <v>69</v>
      </c>
      <c r="H40" s="610">
        <v>15870</v>
      </c>
      <c r="I40" s="593">
        <v>1.1896551724137931</v>
      </c>
      <c r="J40" s="593">
        <v>230</v>
      </c>
      <c r="K40" s="610">
        <v>58</v>
      </c>
      <c r="L40" s="610">
        <v>13340</v>
      </c>
      <c r="M40" s="593">
        <v>1</v>
      </c>
      <c r="N40" s="593">
        <v>230</v>
      </c>
      <c r="O40" s="610">
        <v>48</v>
      </c>
      <c r="P40" s="610">
        <v>11184</v>
      </c>
      <c r="Q40" s="598">
        <v>0.83838080959520245</v>
      </c>
      <c r="R40" s="611">
        <v>233</v>
      </c>
    </row>
    <row r="41" spans="1:18" ht="14.45" customHeight="1" x14ac:dyDescent="0.2">
      <c r="A41" s="592" t="s">
        <v>1475</v>
      </c>
      <c r="B41" s="593" t="s">
        <v>1476</v>
      </c>
      <c r="C41" s="593" t="s">
        <v>390</v>
      </c>
      <c r="D41" s="593" t="s">
        <v>1452</v>
      </c>
      <c r="E41" s="593" t="s">
        <v>1513</v>
      </c>
      <c r="F41" s="593" t="s">
        <v>1514</v>
      </c>
      <c r="G41" s="610">
        <v>1146</v>
      </c>
      <c r="H41" s="610">
        <v>1387806</v>
      </c>
      <c r="I41" s="593">
        <v>0.86878183265974551</v>
      </c>
      <c r="J41" s="593">
        <v>1211</v>
      </c>
      <c r="K41" s="610">
        <v>1318</v>
      </c>
      <c r="L41" s="610">
        <v>1597416</v>
      </c>
      <c r="M41" s="593">
        <v>1</v>
      </c>
      <c r="N41" s="593">
        <v>1212</v>
      </c>
      <c r="O41" s="610">
        <v>1075</v>
      </c>
      <c r="P41" s="610">
        <v>1307200</v>
      </c>
      <c r="Q41" s="598">
        <v>0.81832158936682742</v>
      </c>
      <c r="R41" s="611">
        <v>1216</v>
      </c>
    </row>
    <row r="42" spans="1:18" ht="14.45" customHeight="1" x14ac:dyDescent="0.2">
      <c r="A42" s="592" t="s">
        <v>1475</v>
      </c>
      <c r="B42" s="593" t="s">
        <v>1476</v>
      </c>
      <c r="C42" s="593" t="s">
        <v>390</v>
      </c>
      <c r="D42" s="593" t="s">
        <v>1452</v>
      </c>
      <c r="E42" s="593" t="s">
        <v>1515</v>
      </c>
      <c r="F42" s="593" t="s">
        <v>1516</v>
      </c>
      <c r="G42" s="610">
        <v>990</v>
      </c>
      <c r="H42" s="610">
        <v>112860</v>
      </c>
      <c r="I42" s="593">
        <v>0.90450811460629132</v>
      </c>
      <c r="J42" s="593">
        <v>114</v>
      </c>
      <c r="K42" s="610">
        <v>1085</v>
      </c>
      <c r="L42" s="610">
        <v>124775</v>
      </c>
      <c r="M42" s="593">
        <v>1</v>
      </c>
      <c r="N42" s="593">
        <v>115</v>
      </c>
      <c r="O42" s="610">
        <v>910</v>
      </c>
      <c r="P42" s="610">
        <v>105560</v>
      </c>
      <c r="Q42" s="598">
        <v>0.84600280504908831</v>
      </c>
      <c r="R42" s="611">
        <v>116</v>
      </c>
    </row>
    <row r="43" spans="1:18" ht="14.45" customHeight="1" x14ac:dyDescent="0.2">
      <c r="A43" s="592" t="s">
        <v>1475</v>
      </c>
      <c r="B43" s="593" t="s">
        <v>1476</v>
      </c>
      <c r="C43" s="593" t="s">
        <v>390</v>
      </c>
      <c r="D43" s="593" t="s">
        <v>1452</v>
      </c>
      <c r="E43" s="593" t="s">
        <v>1517</v>
      </c>
      <c r="F43" s="593" t="s">
        <v>1518</v>
      </c>
      <c r="G43" s="610">
        <v>9</v>
      </c>
      <c r="H43" s="610">
        <v>3123</v>
      </c>
      <c r="I43" s="593">
        <v>0.26470588235294118</v>
      </c>
      <c r="J43" s="593">
        <v>347</v>
      </c>
      <c r="K43" s="610">
        <v>34</v>
      </c>
      <c r="L43" s="610">
        <v>11798</v>
      </c>
      <c r="M43" s="593">
        <v>1</v>
      </c>
      <c r="N43" s="593">
        <v>347</v>
      </c>
      <c r="O43" s="610">
        <v>31</v>
      </c>
      <c r="P43" s="610">
        <v>10850</v>
      </c>
      <c r="Q43" s="598">
        <v>0.9196473978640447</v>
      </c>
      <c r="R43" s="611">
        <v>350</v>
      </c>
    </row>
    <row r="44" spans="1:18" ht="14.45" customHeight="1" x14ac:dyDescent="0.2">
      <c r="A44" s="592" t="s">
        <v>1475</v>
      </c>
      <c r="B44" s="593" t="s">
        <v>1476</v>
      </c>
      <c r="C44" s="593" t="s">
        <v>390</v>
      </c>
      <c r="D44" s="593" t="s">
        <v>1452</v>
      </c>
      <c r="E44" s="593" t="s">
        <v>1519</v>
      </c>
      <c r="F44" s="593" t="s">
        <v>1520</v>
      </c>
      <c r="G44" s="610">
        <v>2</v>
      </c>
      <c r="H44" s="610">
        <v>118</v>
      </c>
      <c r="I44" s="593"/>
      <c r="J44" s="593">
        <v>59</v>
      </c>
      <c r="K44" s="610"/>
      <c r="L44" s="610"/>
      <c r="M44" s="593"/>
      <c r="N44" s="593"/>
      <c r="O44" s="610"/>
      <c r="P44" s="610"/>
      <c r="Q44" s="598"/>
      <c r="R44" s="611"/>
    </row>
    <row r="45" spans="1:18" ht="14.45" customHeight="1" x14ac:dyDescent="0.2">
      <c r="A45" s="592" t="s">
        <v>1475</v>
      </c>
      <c r="B45" s="593" t="s">
        <v>1476</v>
      </c>
      <c r="C45" s="593" t="s">
        <v>390</v>
      </c>
      <c r="D45" s="593" t="s">
        <v>1452</v>
      </c>
      <c r="E45" s="593" t="s">
        <v>1521</v>
      </c>
      <c r="F45" s="593" t="s">
        <v>1522</v>
      </c>
      <c r="G45" s="610">
        <v>17</v>
      </c>
      <c r="H45" s="610">
        <v>2550</v>
      </c>
      <c r="I45" s="593">
        <v>1.4072847682119205</v>
      </c>
      <c r="J45" s="593">
        <v>150</v>
      </c>
      <c r="K45" s="610">
        <v>12</v>
      </c>
      <c r="L45" s="610">
        <v>1812</v>
      </c>
      <c r="M45" s="593">
        <v>1</v>
      </c>
      <c r="N45" s="593">
        <v>151</v>
      </c>
      <c r="O45" s="610">
        <v>7</v>
      </c>
      <c r="P45" s="610">
        <v>1064</v>
      </c>
      <c r="Q45" s="598">
        <v>0.58719646799116998</v>
      </c>
      <c r="R45" s="611">
        <v>152</v>
      </c>
    </row>
    <row r="46" spans="1:18" ht="14.45" customHeight="1" x14ac:dyDescent="0.2">
      <c r="A46" s="592" t="s">
        <v>1475</v>
      </c>
      <c r="B46" s="593" t="s">
        <v>1476</v>
      </c>
      <c r="C46" s="593" t="s">
        <v>390</v>
      </c>
      <c r="D46" s="593" t="s">
        <v>1452</v>
      </c>
      <c r="E46" s="593" t="s">
        <v>1523</v>
      </c>
      <c r="F46" s="593" t="s">
        <v>1524</v>
      </c>
      <c r="G46" s="610">
        <v>82</v>
      </c>
      <c r="H46" s="610">
        <v>87330</v>
      </c>
      <c r="I46" s="593">
        <v>1.2591738158748469</v>
      </c>
      <c r="J46" s="593">
        <v>1065</v>
      </c>
      <c r="K46" s="610">
        <v>65</v>
      </c>
      <c r="L46" s="610">
        <v>69355</v>
      </c>
      <c r="M46" s="593">
        <v>1</v>
      </c>
      <c r="N46" s="593">
        <v>1067</v>
      </c>
      <c r="O46" s="610">
        <v>51</v>
      </c>
      <c r="P46" s="610">
        <v>54825</v>
      </c>
      <c r="Q46" s="598">
        <v>0.79049816163218223</v>
      </c>
      <c r="R46" s="611">
        <v>1075</v>
      </c>
    </row>
    <row r="47" spans="1:18" ht="14.45" customHeight="1" x14ac:dyDescent="0.2">
      <c r="A47" s="592" t="s">
        <v>1475</v>
      </c>
      <c r="B47" s="593" t="s">
        <v>1476</v>
      </c>
      <c r="C47" s="593" t="s">
        <v>390</v>
      </c>
      <c r="D47" s="593" t="s">
        <v>1452</v>
      </c>
      <c r="E47" s="593" t="s">
        <v>1525</v>
      </c>
      <c r="F47" s="593" t="s">
        <v>1526</v>
      </c>
      <c r="G47" s="610">
        <v>37</v>
      </c>
      <c r="H47" s="610">
        <v>11174</v>
      </c>
      <c r="I47" s="593">
        <v>0.82222222222222219</v>
      </c>
      <c r="J47" s="593">
        <v>302</v>
      </c>
      <c r="K47" s="610">
        <v>45</v>
      </c>
      <c r="L47" s="610">
        <v>13590</v>
      </c>
      <c r="M47" s="593">
        <v>1</v>
      </c>
      <c r="N47" s="593">
        <v>302</v>
      </c>
      <c r="O47" s="610">
        <v>19</v>
      </c>
      <c r="P47" s="610">
        <v>5776</v>
      </c>
      <c r="Q47" s="598">
        <v>0.42501839587932305</v>
      </c>
      <c r="R47" s="611">
        <v>304</v>
      </c>
    </row>
    <row r="48" spans="1:18" ht="14.45" customHeight="1" x14ac:dyDescent="0.2">
      <c r="A48" s="592" t="s">
        <v>1475</v>
      </c>
      <c r="B48" s="593" t="s">
        <v>1476</v>
      </c>
      <c r="C48" s="593" t="s">
        <v>390</v>
      </c>
      <c r="D48" s="593" t="s">
        <v>1452</v>
      </c>
      <c r="E48" s="593" t="s">
        <v>1527</v>
      </c>
      <c r="F48" s="593" t="s">
        <v>1528</v>
      </c>
      <c r="G48" s="610">
        <v>6</v>
      </c>
      <c r="H48" s="610">
        <v>4506</v>
      </c>
      <c r="I48" s="593">
        <v>0.7490026595744681</v>
      </c>
      <c r="J48" s="593">
        <v>751</v>
      </c>
      <c r="K48" s="610">
        <v>8</v>
      </c>
      <c r="L48" s="610">
        <v>6016</v>
      </c>
      <c r="M48" s="593">
        <v>1</v>
      </c>
      <c r="N48" s="593">
        <v>752</v>
      </c>
      <c r="O48" s="610">
        <v>8</v>
      </c>
      <c r="P48" s="610">
        <v>6056</v>
      </c>
      <c r="Q48" s="598">
        <v>1.0066489361702127</v>
      </c>
      <c r="R48" s="611">
        <v>757</v>
      </c>
    </row>
    <row r="49" spans="1:18" ht="14.45" customHeight="1" x14ac:dyDescent="0.2">
      <c r="A49" s="592" t="s">
        <v>1475</v>
      </c>
      <c r="B49" s="593" t="s">
        <v>1476</v>
      </c>
      <c r="C49" s="593" t="s">
        <v>395</v>
      </c>
      <c r="D49" s="593" t="s">
        <v>1529</v>
      </c>
      <c r="E49" s="593" t="s">
        <v>1530</v>
      </c>
      <c r="F49" s="593" t="s">
        <v>1531</v>
      </c>
      <c r="G49" s="610">
        <v>120</v>
      </c>
      <c r="H49" s="610">
        <v>125391.59999999998</v>
      </c>
      <c r="I49" s="593"/>
      <c r="J49" s="593">
        <v>1044.9299999999998</v>
      </c>
      <c r="K49" s="610"/>
      <c r="L49" s="610"/>
      <c r="M49" s="593"/>
      <c r="N49" s="593"/>
      <c r="O49" s="610"/>
      <c r="P49" s="610"/>
      <c r="Q49" s="598"/>
      <c r="R49" s="611"/>
    </row>
    <row r="50" spans="1:18" ht="14.45" customHeight="1" x14ac:dyDescent="0.2">
      <c r="A50" s="592" t="s">
        <v>1475</v>
      </c>
      <c r="B50" s="593" t="s">
        <v>1476</v>
      </c>
      <c r="C50" s="593" t="s">
        <v>395</v>
      </c>
      <c r="D50" s="593" t="s">
        <v>1452</v>
      </c>
      <c r="E50" s="593" t="s">
        <v>1455</v>
      </c>
      <c r="F50" s="593" t="s">
        <v>1456</v>
      </c>
      <c r="G50" s="610">
        <v>200</v>
      </c>
      <c r="H50" s="610">
        <v>69400</v>
      </c>
      <c r="I50" s="593">
        <v>1.0362694300518134</v>
      </c>
      <c r="J50" s="593">
        <v>347</v>
      </c>
      <c r="K50" s="610">
        <v>193</v>
      </c>
      <c r="L50" s="610">
        <v>66971</v>
      </c>
      <c r="M50" s="593">
        <v>1</v>
      </c>
      <c r="N50" s="593">
        <v>347</v>
      </c>
      <c r="O50" s="610">
        <v>185</v>
      </c>
      <c r="P50" s="610">
        <v>64380</v>
      </c>
      <c r="Q50" s="598">
        <v>0.96131161248898778</v>
      </c>
      <c r="R50" s="611">
        <v>348</v>
      </c>
    </row>
    <row r="51" spans="1:18" ht="14.45" customHeight="1" x14ac:dyDescent="0.2">
      <c r="A51" s="592" t="s">
        <v>1475</v>
      </c>
      <c r="B51" s="593" t="s">
        <v>1476</v>
      </c>
      <c r="C51" s="593" t="s">
        <v>395</v>
      </c>
      <c r="D51" s="593" t="s">
        <v>1452</v>
      </c>
      <c r="E51" s="593" t="s">
        <v>1497</v>
      </c>
      <c r="F51" s="593" t="s">
        <v>1498</v>
      </c>
      <c r="G51" s="610">
        <v>178</v>
      </c>
      <c r="H51" s="610">
        <v>3026</v>
      </c>
      <c r="I51" s="593"/>
      <c r="J51" s="593">
        <v>17</v>
      </c>
      <c r="K51" s="610"/>
      <c r="L51" s="610"/>
      <c r="M51" s="593"/>
      <c r="N51" s="593"/>
      <c r="O51" s="610"/>
      <c r="P51" s="610"/>
      <c r="Q51" s="598"/>
      <c r="R51" s="611"/>
    </row>
    <row r="52" spans="1:18" ht="14.45" customHeight="1" x14ac:dyDescent="0.2">
      <c r="A52" s="592" t="s">
        <v>1475</v>
      </c>
      <c r="B52" s="593" t="s">
        <v>1476</v>
      </c>
      <c r="C52" s="593" t="s">
        <v>395</v>
      </c>
      <c r="D52" s="593" t="s">
        <v>1452</v>
      </c>
      <c r="E52" s="593" t="s">
        <v>1463</v>
      </c>
      <c r="F52" s="593" t="s">
        <v>1464</v>
      </c>
      <c r="G52" s="610">
        <v>200</v>
      </c>
      <c r="H52" s="610">
        <v>65600</v>
      </c>
      <c r="I52" s="593">
        <v>1.0362694300518134</v>
      </c>
      <c r="J52" s="593">
        <v>328</v>
      </c>
      <c r="K52" s="610">
        <v>193</v>
      </c>
      <c r="L52" s="610">
        <v>63304</v>
      </c>
      <c r="M52" s="593">
        <v>1</v>
      </c>
      <c r="N52" s="593">
        <v>328</v>
      </c>
      <c r="O52" s="610">
        <v>185</v>
      </c>
      <c r="P52" s="610">
        <v>60865</v>
      </c>
      <c r="Q52" s="598">
        <v>0.96147162896499427</v>
      </c>
      <c r="R52" s="611">
        <v>329</v>
      </c>
    </row>
    <row r="53" spans="1:18" ht="14.45" customHeight="1" x14ac:dyDescent="0.2">
      <c r="A53" s="592" t="s">
        <v>1475</v>
      </c>
      <c r="B53" s="593" t="s">
        <v>1476</v>
      </c>
      <c r="C53" s="593" t="s">
        <v>395</v>
      </c>
      <c r="D53" s="593" t="s">
        <v>1452</v>
      </c>
      <c r="E53" s="593" t="s">
        <v>1465</v>
      </c>
      <c r="F53" s="593" t="s">
        <v>1466</v>
      </c>
      <c r="G53" s="610">
        <v>199</v>
      </c>
      <c r="H53" s="610">
        <v>44775</v>
      </c>
      <c r="I53" s="593">
        <v>1.0297127613090173</v>
      </c>
      <c r="J53" s="593">
        <v>225</v>
      </c>
      <c r="K53" s="610">
        <v>193</v>
      </c>
      <c r="L53" s="610">
        <v>43483</v>
      </c>
      <c r="M53" s="593">
        <v>1</v>
      </c>
      <c r="N53" s="593">
        <v>225.30051813471502</v>
      </c>
      <c r="O53" s="610">
        <v>185</v>
      </c>
      <c r="P53" s="610">
        <v>41995</v>
      </c>
      <c r="Q53" s="598">
        <v>0.96577973000942896</v>
      </c>
      <c r="R53" s="611">
        <v>227</v>
      </c>
    </row>
    <row r="54" spans="1:18" ht="14.45" customHeight="1" x14ac:dyDescent="0.2">
      <c r="A54" s="592" t="s">
        <v>1475</v>
      </c>
      <c r="B54" s="593" t="s">
        <v>1476</v>
      </c>
      <c r="C54" s="593" t="s">
        <v>395</v>
      </c>
      <c r="D54" s="593" t="s">
        <v>1452</v>
      </c>
      <c r="E54" s="593" t="s">
        <v>1469</v>
      </c>
      <c r="F54" s="593" t="s">
        <v>1470</v>
      </c>
      <c r="G54" s="610">
        <v>200</v>
      </c>
      <c r="H54" s="610">
        <v>96000</v>
      </c>
      <c r="I54" s="593">
        <v>1.0362694300518134</v>
      </c>
      <c r="J54" s="593">
        <v>480</v>
      </c>
      <c r="K54" s="610">
        <v>193</v>
      </c>
      <c r="L54" s="610">
        <v>92640</v>
      </c>
      <c r="M54" s="593">
        <v>1</v>
      </c>
      <c r="N54" s="593">
        <v>480</v>
      </c>
      <c r="O54" s="610">
        <v>185</v>
      </c>
      <c r="P54" s="610">
        <v>88985</v>
      </c>
      <c r="Q54" s="598">
        <v>0.96054620034542315</v>
      </c>
      <c r="R54" s="611">
        <v>481</v>
      </c>
    </row>
    <row r="55" spans="1:18" ht="14.45" customHeight="1" thickBot="1" x14ac:dyDescent="0.25">
      <c r="A55" s="600" t="s">
        <v>1475</v>
      </c>
      <c r="B55" s="601" t="s">
        <v>1476</v>
      </c>
      <c r="C55" s="601" t="s">
        <v>395</v>
      </c>
      <c r="D55" s="601" t="s">
        <v>1452</v>
      </c>
      <c r="E55" s="601" t="s">
        <v>1519</v>
      </c>
      <c r="F55" s="601" t="s">
        <v>1520</v>
      </c>
      <c r="G55" s="612">
        <v>376</v>
      </c>
      <c r="H55" s="612">
        <v>22184</v>
      </c>
      <c r="I55" s="601">
        <v>1.0690569129198593</v>
      </c>
      <c r="J55" s="601">
        <v>59</v>
      </c>
      <c r="K55" s="612">
        <v>350</v>
      </c>
      <c r="L55" s="612">
        <v>20751</v>
      </c>
      <c r="M55" s="601">
        <v>1</v>
      </c>
      <c r="N55" s="601">
        <v>59.28857142857143</v>
      </c>
      <c r="O55" s="612">
        <v>324</v>
      </c>
      <c r="P55" s="612">
        <v>19764</v>
      </c>
      <c r="Q55" s="606">
        <v>0.952436027179413</v>
      </c>
      <c r="R55" s="613">
        <v>61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644C200D-8D17-40DA-A13C-C2F3D38D889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1533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52189</v>
      </c>
      <c r="I3" s="103">
        <f t="shared" si="0"/>
        <v>13424532.26</v>
      </c>
      <c r="J3" s="74"/>
      <c r="K3" s="74"/>
      <c r="L3" s="103">
        <f t="shared" si="0"/>
        <v>51998</v>
      </c>
      <c r="M3" s="103">
        <f t="shared" si="0"/>
        <v>13270027.99</v>
      </c>
      <c r="N3" s="74"/>
      <c r="O3" s="74"/>
      <c r="P3" s="103">
        <f t="shared" si="0"/>
        <v>48123</v>
      </c>
      <c r="Q3" s="103">
        <f t="shared" si="0"/>
        <v>12306096.67</v>
      </c>
      <c r="R3" s="75">
        <f>IF(M3=0,0,Q3/M3)</f>
        <v>0.92736026474651012</v>
      </c>
      <c r="S3" s="104">
        <f>IF(P3=0,0,Q3/P3)</f>
        <v>255.72172703281174</v>
      </c>
    </row>
    <row r="4" spans="1:19" ht="14.45" customHeight="1" x14ac:dyDescent="0.2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2018</v>
      </c>
      <c r="M4" s="451"/>
      <c r="N4" s="101"/>
      <c r="O4" s="101"/>
      <c r="P4" s="450">
        <v>2019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55"/>
      <c r="B5" s="655"/>
      <c r="C5" s="656"/>
      <c r="D5" s="665"/>
      <c r="E5" s="657"/>
      <c r="F5" s="658"/>
      <c r="G5" s="659"/>
      <c r="H5" s="660" t="s">
        <v>71</v>
      </c>
      <c r="I5" s="661" t="s">
        <v>14</v>
      </c>
      <c r="J5" s="662"/>
      <c r="K5" s="662"/>
      <c r="L5" s="660" t="s">
        <v>71</v>
      </c>
      <c r="M5" s="661" t="s">
        <v>14</v>
      </c>
      <c r="N5" s="662"/>
      <c r="O5" s="662"/>
      <c r="P5" s="660" t="s">
        <v>71</v>
      </c>
      <c r="Q5" s="661" t="s">
        <v>14</v>
      </c>
      <c r="R5" s="663"/>
      <c r="S5" s="664"/>
    </row>
    <row r="6" spans="1:19" ht="14.45" customHeight="1" x14ac:dyDescent="0.2">
      <c r="A6" s="585" t="s">
        <v>1450</v>
      </c>
      <c r="B6" s="586" t="s">
        <v>1451</v>
      </c>
      <c r="C6" s="586" t="s">
        <v>1441</v>
      </c>
      <c r="D6" s="586" t="s">
        <v>1442</v>
      </c>
      <c r="E6" s="586" t="s">
        <v>1452</v>
      </c>
      <c r="F6" s="586" t="s">
        <v>1455</v>
      </c>
      <c r="G6" s="586" t="s">
        <v>1456</v>
      </c>
      <c r="H6" s="116"/>
      <c r="I6" s="116"/>
      <c r="J6" s="586"/>
      <c r="K6" s="586"/>
      <c r="L6" s="116">
        <v>0</v>
      </c>
      <c r="M6" s="116">
        <v>0</v>
      </c>
      <c r="N6" s="586"/>
      <c r="O6" s="586"/>
      <c r="P6" s="116"/>
      <c r="Q6" s="116"/>
      <c r="R6" s="591"/>
      <c r="S6" s="609"/>
    </row>
    <row r="7" spans="1:19" ht="14.45" customHeight="1" x14ac:dyDescent="0.2">
      <c r="A7" s="592" t="s">
        <v>1450</v>
      </c>
      <c r="B7" s="593" t="s">
        <v>1451</v>
      </c>
      <c r="C7" s="593" t="s">
        <v>1441</v>
      </c>
      <c r="D7" s="593" t="s">
        <v>1442</v>
      </c>
      <c r="E7" s="593" t="s">
        <v>1452</v>
      </c>
      <c r="F7" s="593" t="s">
        <v>1459</v>
      </c>
      <c r="G7" s="593" t="s">
        <v>1460</v>
      </c>
      <c r="H7" s="610">
        <v>101</v>
      </c>
      <c r="I7" s="610">
        <v>3737</v>
      </c>
      <c r="J7" s="593">
        <v>1</v>
      </c>
      <c r="K7" s="593">
        <v>37</v>
      </c>
      <c r="L7" s="610">
        <v>101</v>
      </c>
      <c r="M7" s="610">
        <v>3737</v>
      </c>
      <c r="N7" s="593">
        <v>1</v>
      </c>
      <c r="O7" s="593">
        <v>37</v>
      </c>
      <c r="P7" s="610">
        <v>97</v>
      </c>
      <c r="Q7" s="610">
        <v>3686</v>
      </c>
      <c r="R7" s="598">
        <v>0.98635268932298636</v>
      </c>
      <c r="S7" s="611">
        <v>38</v>
      </c>
    </row>
    <row r="8" spans="1:19" ht="14.45" customHeight="1" x14ac:dyDescent="0.2">
      <c r="A8" s="592" t="s">
        <v>1450</v>
      </c>
      <c r="B8" s="593" t="s">
        <v>1451</v>
      </c>
      <c r="C8" s="593" t="s">
        <v>1441</v>
      </c>
      <c r="D8" s="593" t="s">
        <v>1442</v>
      </c>
      <c r="E8" s="593" t="s">
        <v>1452</v>
      </c>
      <c r="F8" s="593" t="s">
        <v>1461</v>
      </c>
      <c r="G8" s="593" t="s">
        <v>1462</v>
      </c>
      <c r="H8" s="610">
        <v>194</v>
      </c>
      <c r="I8" s="610">
        <v>8730</v>
      </c>
      <c r="J8" s="593">
        <v>1.1686746987951808</v>
      </c>
      <c r="K8" s="593">
        <v>45</v>
      </c>
      <c r="L8" s="610">
        <v>166</v>
      </c>
      <c r="M8" s="610">
        <v>7470</v>
      </c>
      <c r="N8" s="593">
        <v>1</v>
      </c>
      <c r="O8" s="593">
        <v>45</v>
      </c>
      <c r="P8" s="610">
        <v>148</v>
      </c>
      <c r="Q8" s="610">
        <v>6660</v>
      </c>
      <c r="R8" s="598">
        <v>0.89156626506024095</v>
      </c>
      <c r="S8" s="611">
        <v>45</v>
      </c>
    </row>
    <row r="9" spans="1:19" ht="14.45" customHeight="1" x14ac:dyDescent="0.2">
      <c r="A9" s="592" t="s">
        <v>1450</v>
      </c>
      <c r="B9" s="593" t="s">
        <v>1451</v>
      </c>
      <c r="C9" s="593" t="s">
        <v>1441</v>
      </c>
      <c r="D9" s="593" t="s">
        <v>1442</v>
      </c>
      <c r="E9" s="593" t="s">
        <v>1452</v>
      </c>
      <c r="F9" s="593" t="s">
        <v>1463</v>
      </c>
      <c r="G9" s="593" t="s">
        <v>1464</v>
      </c>
      <c r="H9" s="610"/>
      <c r="I9" s="610"/>
      <c r="J9" s="593"/>
      <c r="K9" s="593"/>
      <c r="L9" s="610">
        <v>0</v>
      </c>
      <c r="M9" s="610">
        <v>0</v>
      </c>
      <c r="N9" s="593"/>
      <c r="O9" s="593"/>
      <c r="P9" s="610"/>
      <c r="Q9" s="610"/>
      <c r="R9" s="598"/>
      <c r="S9" s="611"/>
    </row>
    <row r="10" spans="1:19" ht="14.45" customHeight="1" x14ac:dyDescent="0.2">
      <c r="A10" s="592" t="s">
        <v>1450</v>
      </c>
      <c r="B10" s="593" t="s">
        <v>1451</v>
      </c>
      <c r="C10" s="593" t="s">
        <v>1441</v>
      </c>
      <c r="D10" s="593" t="s">
        <v>1442</v>
      </c>
      <c r="E10" s="593" t="s">
        <v>1452</v>
      </c>
      <c r="F10" s="593" t="s">
        <v>1465</v>
      </c>
      <c r="G10" s="593" t="s">
        <v>1466</v>
      </c>
      <c r="H10" s="610"/>
      <c r="I10" s="610"/>
      <c r="J10" s="593"/>
      <c r="K10" s="593"/>
      <c r="L10" s="610">
        <v>0</v>
      </c>
      <c r="M10" s="610">
        <v>0</v>
      </c>
      <c r="N10" s="593"/>
      <c r="O10" s="593"/>
      <c r="P10" s="610"/>
      <c r="Q10" s="610"/>
      <c r="R10" s="598"/>
      <c r="S10" s="611"/>
    </row>
    <row r="11" spans="1:19" ht="14.45" customHeight="1" x14ac:dyDescent="0.2">
      <c r="A11" s="592" t="s">
        <v>1450</v>
      </c>
      <c r="B11" s="593" t="s">
        <v>1451</v>
      </c>
      <c r="C11" s="593" t="s">
        <v>1441</v>
      </c>
      <c r="D11" s="593" t="s">
        <v>1442</v>
      </c>
      <c r="E11" s="593" t="s">
        <v>1452</v>
      </c>
      <c r="F11" s="593" t="s">
        <v>1469</v>
      </c>
      <c r="G11" s="593" t="s">
        <v>1470</v>
      </c>
      <c r="H11" s="610"/>
      <c r="I11" s="610"/>
      <c r="J11" s="593"/>
      <c r="K11" s="593"/>
      <c r="L11" s="610">
        <v>0</v>
      </c>
      <c r="M11" s="610">
        <v>0</v>
      </c>
      <c r="N11" s="593"/>
      <c r="O11" s="593"/>
      <c r="P11" s="610"/>
      <c r="Q11" s="610"/>
      <c r="R11" s="598"/>
      <c r="S11" s="611"/>
    </row>
    <row r="12" spans="1:19" ht="14.45" customHeight="1" x14ac:dyDescent="0.2">
      <c r="A12" s="592" t="s">
        <v>1450</v>
      </c>
      <c r="B12" s="593" t="s">
        <v>1451</v>
      </c>
      <c r="C12" s="593" t="s">
        <v>1441</v>
      </c>
      <c r="D12" s="593" t="s">
        <v>473</v>
      </c>
      <c r="E12" s="593" t="s">
        <v>1452</v>
      </c>
      <c r="F12" s="593" t="s">
        <v>1453</v>
      </c>
      <c r="G12" s="593" t="s">
        <v>1454</v>
      </c>
      <c r="H12" s="610">
        <v>6</v>
      </c>
      <c r="I12" s="610">
        <v>222</v>
      </c>
      <c r="J12" s="593">
        <v>1.5</v>
      </c>
      <c r="K12" s="593">
        <v>37</v>
      </c>
      <c r="L12" s="610">
        <v>4</v>
      </c>
      <c r="M12" s="610">
        <v>148</v>
      </c>
      <c r="N12" s="593">
        <v>1</v>
      </c>
      <c r="O12" s="593">
        <v>37</v>
      </c>
      <c r="P12" s="610">
        <v>1</v>
      </c>
      <c r="Q12" s="610">
        <v>38</v>
      </c>
      <c r="R12" s="598">
        <v>0.25675675675675674</v>
      </c>
      <c r="S12" s="611">
        <v>38</v>
      </c>
    </row>
    <row r="13" spans="1:19" ht="14.45" customHeight="1" x14ac:dyDescent="0.2">
      <c r="A13" s="592" t="s">
        <v>1450</v>
      </c>
      <c r="B13" s="593" t="s">
        <v>1451</v>
      </c>
      <c r="C13" s="593" t="s">
        <v>1441</v>
      </c>
      <c r="D13" s="593" t="s">
        <v>473</v>
      </c>
      <c r="E13" s="593" t="s">
        <v>1452</v>
      </c>
      <c r="F13" s="593" t="s">
        <v>1457</v>
      </c>
      <c r="G13" s="593" t="s">
        <v>1458</v>
      </c>
      <c r="H13" s="610">
        <v>5</v>
      </c>
      <c r="I13" s="610">
        <v>166.67000000000002</v>
      </c>
      <c r="J13" s="593">
        <v>0.71431020443149196</v>
      </c>
      <c r="K13" s="593">
        <v>33.334000000000003</v>
      </c>
      <c r="L13" s="610">
        <v>7</v>
      </c>
      <c r="M13" s="610">
        <v>233.33</v>
      </c>
      <c r="N13" s="593">
        <v>1</v>
      </c>
      <c r="O13" s="593">
        <v>33.332857142857144</v>
      </c>
      <c r="P13" s="610"/>
      <c r="Q13" s="610"/>
      <c r="R13" s="598"/>
      <c r="S13" s="611"/>
    </row>
    <row r="14" spans="1:19" ht="14.45" customHeight="1" x14ac:dyDescent="0.2">
      <c r="A14" s="592" t="s">
        <v>1450</v>
      </c>
      <c r="B14" s="593" t="s">
        <v>1451</v>
      </c>
      <c r="C14" s="593" t="s">
        <v>1441</v>
      </c>
      <c r="D14" s="593" t="s">
        <v>473</v>
      </c>
      <c r="E14" s="593" t="s">
        <v>1452</v>
      </c>
      <c r="F14" s="593" t="s">
        <v>1467</v>
      </c>
      <c r="G14" s="593" t="s">
        <v>1468</v>
      </c>
      <c r="H14" s="610">
        <v>27</v>
      </c>
      <c r="I14" s="610">
        <v>245457</v>
      </c>
      <c r="J14" s="593">
        <v>2.0757814085650499</v>
      </c>
      <c r="K14" s="593">
        <v>9091</v>
      </c>
      <c r="L14" s="610">
        <v>13</v>
      </c>
      <c r="M14" s="610">
        <v>118248</v>
      </c>
      <c r="N14" s="593">
        <v>1</v>
      </c>
      <c r="O14" s="593">
        <v>9096</v>
      </c>
      <c r="P14" s="610"/>
      <c r="Q14" s="610"/>
      <c r="R14" s="598"/>
      <c r="S14" s="611"/>
    </row>
    <row r="15" spans="1:19" ht="14.45" customHeight="1" x14ac:dyDescent="0.2">
      <c r="A15" s="592" t="s">
        <v>1450</v>
      </c>
      <c r="B15" s="593" t="s">
        <v>1451</v>
      </c>
      <c r="C15" s="593" t="s">
        <v>1441</v>
      </c>
      <c r="D15" s="593" t="s">
        <v>473</v>
      </c>
      <c r="E15" s="593" t="s">
        <v>1452</v>
      </c>
      <c r="F15" s="593" t="s">
        <v>1473</v>
      </c>
      <c r="G15" s="593" t="s">
        <v>1474</v>
      </c>
      <c r="H15" s="610">
        <v>5</v>
      </c>
      <c r="I15" s="610">
        <v>885</v>
      </c>
      <c r="J15" s="593">
        <v>0.55243445692883897</v>
      </c>
      <c r="K15" s="593">
        <v>177</v>
      </c>
      <c r="L15" s="610">
        <v>9</v>
      </c>
      <c r="M15" s="610">
        <v>1602</v>
      </c>
      <c r="N15" s="593">
        <v>1</v>
      </c>
      <c r="O15" s="593">
        <v>178</v>
      </c>
      <c r="P15" s="610"/>
      <c r="Q15" s="610"/>
      <c r="R15" s="598"/>
      <c r="S15" s="611"/>
    </row>
    <row r="16" spans="1:19" ht="14.45" customHeight="1" x14ac:dyDescent="0.2">
      <c r="A16" s="592" t="s">
        <v>1450</v>
      </c>
      <c r="B16" s="593" t="s">
        <v>1451</v>
      </c>
      <c r="C16" s="593" t="s">
        <v>1441</v>
      </c>
      <c r="D16" s="593" t="s">
        <v>474</v>
      </c>
      <c r="E16" s="593" t="s">
        <v>1452</v>
      </c>
      <c r="F16" s="593" t="s">
        <v>1453</v>
      </c>
      <c r="G16" s="593" t="s">
        <v>1454</v>
      </c>
      <c r="H16" s="610">
        <v>18</v>
      </c>
      <c r="I16" s="610">
        <v>666</v>
      </c>
      <c r="J16" s="593">
        <v>1.3846153846153846</v>
      </c>
      <c r="K16" s="593">
        <v>37</v>
      </c>
      <c r="L16" s="610">
        <v>13</v>
      </c>
      <c r="M16" s="610">
        <v>481</v>
      </c>
      <c r="N16" s="593">
        <v>1</v>
      </c>
      <c r="O16" s="593">
        <v>37</v>
      </c>
      <c r="P16" s="610">
        <v>22</v>
      </c>
      <c r="Q16" s="610">
        <v>836</v>
      </c>
      <c r="R16" s="598">
        <v>1.7380457380457381</v>
      </c>
      <c r="S16" s="611">
        <v>38</v>
      </c>
    </row>
    <row r="17" spans="1:19" ht="14.45" customHeight="1" x14ac:dyDescent="0.2">
      <c r="A17" s="592" t="s">
        <v>1450</v>
      </c>
      <c r="B17" s="593" t="s">
        <v>1451</v>
      </c>
      <c r="C17" s="593" t="s">
        <v>1441</v>
      </c>
      <c r="D17" s="593" t="s">
        <v>474</v>
      </c>
      <c r="E17" s="593" t="s">
        <v>1452</v>
      </c>
      <c r="F17" s="593" t="s">
        <v>1457</v>
      </c>
      <c r="G17" s="593" t="s">
        <v>1458</v>
      </c>
      <c r="H17" s="610"/>
      <c r="I17" s="610"/>
      <c r="J17" s="593"/>
      <c r="K17" s="593"/>
      <c r="L17" s="610"/>
      <c r="M17" s="610"/>
      <c r="N17" s="593"/>
      <c r="O17" s="593"/>
      <c r="P17" s="610">
        <v>3</v>
      </c>
      <c r="Q17" s="610">
        <v>100</v>
      </c>
      <c r="R17" s="598"/>
      <c r="S17" s="611">
        <v>33.333333333333336</v>
      </c>
    </row>
    <row r="18" spans="1:19" ht="14.45" customHeight="1" x14ac:dyDescent="0.2">
      <c r="A18" s="592" t="s">
        <v>1450</v>
      </c>
      <c r="B18" s="593" t="s">
        <v>1451</v>
      </c>
      <c r="C18" s="593" t="s">
        <v>1441</v>
      </c>
      <c r="D18" s="593" t="s">
        <v>474</v>
      </c>
      <c r="E18" s="593" t="s">
        <v>1452</v>
      </c>
      <c r="F18" s="593" t="s">
        <v>1467</v>
      </c>
      <c r="G18" s="593" t="s">
        <v>1468</v>
      </c>
      <c r="H18" s="610"/>
      <c r="I18" s="610"/>
      <c r="J18" s="593"/>
      <c r="K18" s="593"/>
      <c r="L18" s="610">
        <v>11</v>
      </c>
      <c r="M18" s="610">
        <v>100056</v>
      </c>
      <c r="N18" s="593">
        <v>1</v>
      </c>
      <c r="O18" s="593">
        <v>9096</v>
      </c>
      <c r="P18" s="610">
        <v>7</v>
      </c>
      <c r="Q18" s="610">
        <v>63798</v>
      </c>
      <c r="R18" s="598">
        <v>0.63762293115855118</v>
      </c>
      <c r="S18" s="611">
        <v>9114</v>
      </c>
    </row>
    <row r="19" spans="1:19" ht="14.45" customHeight="1" x14ac:dyDescent="0.2">
      <c r="A19" s="592" t="s">
        <v>1450</v>
      </c>
      <c r="B19" s="593" t="s">
        <v>1451</v>
      </c>
      <c r="C19" s="593" t="s">
        <v>1441</v>
      </c>
      <c r="D19" s="593" t="s">
        <v>474</v>
      </c>
      <c r="E19" s="593" t="s">
        <v>1452</v>
      </c>
      <c r="F19" s="593" t="s">
        <v>1471</v>
      </c>
      <c r="G19" s="593" t="s">
        <v>1472</v>
      </c>
      <c r="H19" s="610"/>
      <c r="I19" s="610"/>
      <c r="J19" s="593"/>
      <c r="K19" s="593"/>
      <c r="L19" s="610"/>
      <c r="M19" s="610"/>
      <c r="N19" s="593"/>
      <c r="O19" s="593"/>
      <c r="P19" s="610">
        <v>1</v>
      </c>
      <c r="Q19" s="610">
        <v>358</v>
      </c>
      <c r="R19" s="598"/>
      <c r="S19" s="611">
        <v>358</v>
      </c>
    </row>
    <row r="20" spans="1:19" ht="14.45" customHeight="1" x14ac:dyDescent="0.2">
      <c r="A20" s="592" t="s">
        <v>1450</v>
      </c>
      <c r="B20" s="593" t="s">
        <v>1451</v>
      </c>
      <c r="C20" s="593" t="s">
        <v>1441</v>
      </c>
      <c r="D20" s="593" t="s">
        <v>474</v>
      </c>
      <c r="E20" s="593" t="s">
        <v>1452</v>
      </c>
      <c r="F20" s="593" t="s">
        <v>1473</v>
      </c>
      <c r="G20" s="593" t="s">
        <v>1474</v>
      </c>
      <c r="H20" s="610"/>
      <c r="I20" s="610"/>
      <c r="J20" s="593"/>
      <c r="K20" s="593"/>
      <c r="L20" s="610">
        <v>5</v>
      </c>
      <c r="M20" s="610">
        <v>890</v>
      </c>
      <c r="N20" s="593">
        <v>1</v>
      </c>
      <c r="O20" s="593">
        <v>178</v>
      </c>
      <c r="P20" s="610">
        <v>2</v>
      </c>
      <c r="Q20" s="610">
        <v>358</v>
      </c>
      <c r="R20" s="598">
        <v>0.40224719101123596</v>
      </c>
      <c r="S20" s="611">
        <v>179</v>
      </c>
    </row>
    <row r="21" spans="1:19" ht="14.45" customHeight="1" x14ac:dyDescent="0.2">
      <c r="A21" s="592" t="s">
        <v>1450</v>
      </c>
      <c r="B21" s="593" t="s">
        <v>1451</v>
      </c>
      <c r="C21" s="593" t="s">
        <v>1441</v>
      </c>
      <c r="D21" s="593" t="s">
        <v>1446</v>
      </c>
      <c r="E21" s="593" t="s">
        <v>1452</v>
      </c>
      <c r="F21" s="593" t="s">
        <v>1453</v>
      </c>
      <c r="G21" s="593" t="s">
        <v>1454</v>
      </c>
      <c r="H21" s="610"/>
      <c r="I21" s="610"/>
      <c r="J21" s="593"/>
      <c r="K21" s="593"/>
      <c r="L21" s="610">
        <v>1</v>
      </c>
      <c r="M21" s="610">
        <v>37</v>
      </c>
      <c r="N21" s="593">
        <v>1</v>
      </c>
      <c r="O21" s="593">
        <v>37</v>
      </c>
      <c r="P21" s="610"/>
      <c r="Q21" s="610"/>
      <c r="R21" s="598"/>
      <c r="S21" s="611"/>
    </row>
    <row r="22" spans="1:19" ht="14.45" customHeight="1" x14ac:dyDescent="0.2">
      <c r="A22" s="592" t="s">
        <v>1450</v>
      </c>
      <c r="B22" s="593" t="s">
        <v>1451</v>
      </c>
      <c r="C22" s="593" t="s">
        <v>1441</v>
      </c>
      <c r="D22" s="593" t="s">
        <v>476</v>
      </c>
      <c r="E22" s="593" t="s">
        <v>1452</v>
      </c>
      <c r="F22" s="593" t="s">
        <v>1453</v>
      </c>
      <c r="G22" s="593" t="s">
        <v>1454</v>
      </c>
      <c r="H22" s="610">
        <v>6</v>
      </c>
      <c r="I22" s="610">
        <v>222</v>
      </c>
      <c r="J22" s="593">
        <v>0.4</v>
      </c>
      <c r="K22" s="593">
        <v>37</v>
      </c>
      <c r="L22" s="610">
        <v>15</v>
      </c>
      <c r="M22" s="610">
        <v>555</v>
      </c>
      <c r="N22" s="593">
        <v>1</v>
      </c>
      <c r="O22" s="593">
        <v>37</v>
      </c>
      <c r="P22" s="610">
        <v>13</v>
      </c>
      <c r="Q22" s="610">
        <v>494</v>
      </c>
      <c r="R22" s="598">
        <v>0.8900900900900901</v>
      </c>
      <c r="S22" s="611">
        <v>38</v>
      </c>
    </row>
    <row r="23" spans="1:19" ht="14.45" customHeight="1" x14ac:dyDescent="0.2">
      <c r="A23" s="592" t="s">
        <v>1450</v>
      </c>
      <c r="B23" s="593" t="s">
        <v>1451</v>
      </c>
      <c r="C23" s="593" t="s">
        <v>1441</v>
      </c>
      <c r="D23" s="593" t="s">
        <v>476</v>
      </c>
      <c r="E23" s="593" t="s">
        <v>1452</v>
      </c>
      <c r="F23" s="593" t="s">
        <v>1457</v>
      </c>
      <c r="G23" s="593" t="s">
        <v>1458</v>
      </c>
      <c r="H23" s="610"/>
      <c r="I23" s="610"/>
      <c r="J23" s="593"/>
      <c r="K23" s="593"/>
      <c r="L23" s="610">
        <v>1</v>
      </c>
      <c r="M23" s="610">
        <v>33.33</v>
      </c>
      <c r="N23" s="593">
        <v>1</v>
      </c>
      <c r="O23" s="593">
        <v>33.33</v>
      </c>
      <c r="P23" s="610"/>
      <c r="Q23" s="610"/>
      <c r="R23" s="598"/>
      <c r="S23" s="611"/>
    </row>
    <row r="24" spans="1:19" ht="14.45" customHeight="1" x14ac:dyDescent="0.2">
      <c r="A24" s="592" t="s">
        <v>1450</v>
      </c>
      <c r="B24" s="593" t="s">
        <v>1451</v>
      </c>
      <c r="C24" s="593" t="s">
        <v>1441</v>
      </c>
      <c r="D24" s="593" t="s">
        <v>476</v>
      </c>
      <c r="E24" s="593" t="s">
        <v>1452</v>
      </c>
      <c r="F24" s="593" t="s">
        <v>1473</v>
      </c>
      <c r="G24" s="593" t="s">
        <v>1474</v>
      </c>
      <c r="H24" s="610"/>
      <c r="I24" s="610"/>
      <c r="J24" s="593"/>
      <c r="K24" s="593"/>
      <c r="L24" s="610">
        <v>1</v>
      </c>
      <c r="M24" s="610">
        <v>178</v>
      </c>
      <c r="N24" s="593">
        <v>1</v>
      </c>
      <c r="O24" s="593">
        <v>178</v>
      </c>
      <c r="P24" s="610"/>
      <c r="Q24" s="610"/>
      <c r="R24" s="598"/>
      <c r="S24" s="611"/>
    </row>
    <row r="25" spans="1:19" ht="14.45" customHeight="1" x14ac:dyDescent="0.2">
      <c r="A25" s="592" t="s">
        <v>1450</v>
      </c>
      <c r="B25" s="593" t="s">
        <v>1451</v>
      </c>
      <c r="C25" s="593" t="s">
        <v>1441</v>
      </c>
      <c r="D25" s="593" t="s">
        <v>477</v>
      </c>
      <c r="E25" s="593" t="s">
        <v>1452</v>
      </c>
      <c r="F25" s="593" t="s">
        <v>1453</v>
      </c>
      <c r="G25" s="593" t="s">
        <v>1454</v>
      </c>
      <c r="H25" s="610">
        <v>39</v>
      </c>
      <c r="I25" s="610">
        <v>1443</v>
      </c>
      <c r="J25" s="593">
        <v>1.1142857142857143</v>
      </c>
      <c r="K25" s="593">
        <v>37</v>
      </c>
      <c r="L25" s="610">
        <v>35</v>
      </c>
      <c r="M25" s="610">
        <v>1295</v>
      </c>
      <c r="N25" s="593">
        <v>1</v>
      </c>
      <c r="O25" s="593">
        <v>37</v>
      </c>
      <c r="P25" s="610">
        <v>31</v>
      </c>
      <c r="Q25" s="610">
        <v>1178</v>
      </c>
      <c r="R25" s="598">
        <v>0.90965250965250966</v>
      </c>
      <c r="S25" s="611">
        <v>38</v>
      </c>
    </row>
    <row r="26" spans="1:19" ht="14.45" customHeight="1" x14ac:dyDescent="0.2">
      <c r="A26" s="592" t="s">
        <v>1450</v>
      </c>
      <c r="B26" s="593" t="s">
        <v>1451</v>
      </c>
      <c r="C26" s="593" t="s">
        <v>1441</v>
      </c>
      <c r="D26" s="593" t="s">
        <v>478</v>
      </c>
      <c r="E26" s="593" t="s">
        <v>1452</v>
      </c>
      <c r="F26" s="593" t="s">
        <v>1453</v>
      </c>
      <c r="G26" s="593" t="s">
        <v>1454</v>
      </c>
      <c r="H26" s="610">
        <v>33</v>
      </c>
      <c r="I26" s="610">
        <v>1221</v>
      </c>
      <c r="J26" s="593">
        <v>1.03125</v>
      </c>
      <c r="K26" s="593">
        <v>37</v>
      </c>
      <c r="L26" s="610">
        <v>32</v>
      </c>
      <c r="M26" s="610">
        <v>1184</v>
      </c>
      <c r="N26" s="593">
        <v>1</v>
      </c>
      <c r="O26" s="593">
        <v>37</v>
      </c>
      <c r="P26" s="610">
        <v>42</v>
      </c>
      <c r="Q26" s="610">
        <v>1596</v>
      </c>
      <c r="R26" s="598">
        <v>1.347972972972973</v>
      </c>
      <c r="S26" s="611">
        <v>38</v>
      </c>
    </row>
    <row r="27" spans="1:19" ht="14.45" customHeight="1" x14ac:dyDescent="0.2">
      <c r="A27" s="592" t="s">
        <v>1450</v>
      </c>
      <c r="B27" s="593" t="s">
        <v>1451</v>
      </c>
      <c r="C27" s="593" t="s">
        <v>1441</v>
      </c>
      <c r="D27" s="593" t="s">
        <v>478</v>
      </c>
      <c r="E27" s="593" t="s">
        <v>1452</v>
      </c>
      <c r="F27" s="593" t="s">
        <v>1457</v>
      </c>
      <c r="G27" s="593" t="s">
        <v>1458</v>
      </c>
      <c r="H27" s="610">
        <v>23</v>
      </c>
      <c r="I27" s="610">
        <v>766.66</v>
      </c>
      <c r="J27" s="593">
        <v>1.6428311226348382</v>
      </c>
      <c r="K27" s="593">
        <v>33.333043478260869</v>
      </c>
      <c r="L27" s="610">
        <v>14</v>
      </c>
      <c r="M27" s="610">
        <v>466.67</v>
      </c>
      <c r="N27" s="593">
        <v>1</v>
      </c>
      <c r="O27" s="593">
        <v>33.333571428571432</v>
      </c>
      <c r="P27" s="610">
        <v>29</v>
      </c>
      <c r="Q27" s="610">
        <v>966.67000000000007</v>
      </c>
      <c r="R27" s="598">
        <v>2.0714209184220111</v>
      </c>
      <c r="S27" s="611">
        <v>33.333448275862068</v>
      </c>
    </row>
    <row r="28" spans="1:19" ht="14.45" customHeight="1" x14ac:dyDescent="0.2">
      <c r="A28" s="592" t="s">
        <v>1450</v>
      </c>
      <c r="B28" s="593" t="s">
        <v>1451</v>
      </c>
      <c r="C28" s="593" t="s">
        <v>1441</v>
      </c>
      <c r="D28" s="593" t="s">
        <v>478</v>
      </c>
      <c r="E28" s="593" t="s">
        <v>1452</v>
      </c>
      <c r="F28" s="593" t="s">
        <v>1467</v>
      </c>
      <c r="G28" s="593" t="s">
        <v>1468</v>
      </c>
      <c r="H28" s="610">
        <v>54</v>
      </c>
      <c r="I28" s="610">
        <v>490914</v>
      </c>
      <c r="J28" s="593">
        <v>1.1014646886190462</v>
      </c>
      <c r="K28" s="593">
        <v>9091</v>
      </c>
      <c r="L28" s="610">
        <v>49</v>
      </c>
      <c r="M28" s="610">
        <v>445692</v>
      </c>
      <c r="N28" s="593">
        <v>1</v>
      </c>
      <c r="O28" s="593">
        <v>9095.7551020408155</v>
      </c>
      <c r="P28" s="610">
        <v>53</v>
      </c>
      <c r="Q28" s="610">
        <v>483042</v>
      </c>
      <c r="R28" s="598">
        <v>1.0838022670364287</v>
      </c>
      <c r="S28" s="611">
        <v>9114</v>
      </c>
    </row>
    <row r="29" spans="1:19" ht="14.45" customHeight="1" x14ac:dyDescent="0.2">
      <c r="A29" s="592" t="s">
        <v>1450</v>
      </c>
      <c r="B29" s="593" t="s">
        <v>1451</v>
      </c>
      <c r="C29" s="593" t="s">
        <v>1441</v>
      </c>
      <c r="D29" s="593" t="s">
        <v>478</v>
      </c>
      <c r="E29" s="593" t="s">
        <v>1452</v>
      </c>
      <c r="F29" s="593" t="s">
        <v>1473</v>
      </c>
      <c r="G29" s="593" t="s">
        <v>1474</v>
      </c>
      <c r="H29" s="610">
        <v>23</v>
      </c>
      <c r="I29" s="610">
        <v>4071</v>
      </c>
      <c r="J29" s="593">
        <v>0.91483146067415733</v>
      </c>
      <c r="K29" s="593">
        <v>177</v>
      </c>
      <c r="L29" s="610">
        <v>25</v>
      </c>
      <c r="M29" s="610">
        <v>4450</v>
      </c>
      <c r="N29" s="593">
        <v>1</v>
      </c>
      <c r="O29" s="593">
        <v>178</v>
      </c>
      <c r="P29" s="610">
        <v>36</v>
      </c>
      <c r="Q29" s="610">
        <v>6444</v>
      </c>
      <c r="R29" s="598">
        <v>1.4480898876404495</v>
      </c>
      <c r="S29" s="611">
        <v>179</v>
      </c>
    </row>
    <row r="30" spans="1:19" ht="14.45" customHeight="1" x14ac:dyDescent="0.2">
      <c r="A30" s="592" t="s">
        <v>1450</v>
      </c>
      <c r="B30" s="593" t="s">
        <v>1451</v>
      </c>
      <c r="C30" s="593" t="s">
        <v>1441</v>
      </c>
      <c r="D30" s="593" t="s">
        <v>1447</v>
      </c>
      <c r="E30" s="593" t="s">
        <v>1452</v>
      </c>
      <c r="F30" s="593" t="s">
        <v>1453</v>
      </c>
      <c r="G30" s="593" t="s">
        <v>1454</v>
      </c>
      <c r="H30" s="610">
        <v>5</v>
      </c>
      <c r="I30" s="610">
        <v>185</v>
      </c>
      <c r="J30" s="593">
        <v>5</v>
      </c>
      <c r="K30" s="593">
        <v>37</v>
      </c>
      <c r="L30" s="610">
        <v>1</v>
      </c>
      <c r="M30" s="610">
        <v>37</v>
      </c>
      <c r="N30" s="593">
        <v>1</v>
      </c>
      <c r="O30" s="593">
        <v>37</v>
      </c>
      <c r="P30" s="610">
        <v>1</v>
      </c>
      <c r="Q30" s="610">
        <v>38</v>
      </c>
      <c r="R30" s="598">
        <v>1.027027027027027</v>
      </c>
      <c r="S30" s="611">
        <v>38</v>
      </c>
    </row>
    <row r="31" spans="1:19" ht="14.45" customHeight="1" x14ac:dyDescent="0.2">
      <c r="A31" s="592" t="s">
        <v>1450</v>
      </c>
      <c r="B31" s="593" t="s">
        <v>1451</v>
      </c>
      <c r="C31" s="593" t="s">
        <v>1441</v>
      </c>
      <c r="D31" s="593" t="s">
        <v>1448</v>
      </c>
      <c r="E31" s="593" t="s">
        <v>1452</v>
      </c>
      <c r="F31" s="593" t="s">
        <v>1453</v>
      </c>
      <c r="G31" s="593" t="s">
        <v>1454</v>
      </c>
      <c r="H31" s="610">
        <v>1</v>
      </c>
      <c r="I31" s="610">
        <v>37</v>
      </c>
      <c r="J31" s="593"/>
      <c r="K31" s="593">
        <v>37</v>
      </c>
      <c r="L31" s="610"/>
      <c r="M31" s="610"/>
      <c r="N31" s="593"/>
      <c r="O31" s="593"/>
      <c r="P31" s="610"/>
      <c r="Q31" s="610"/>
      <c r="R31" s="598"/>
      <c r="S31" s="611"/>
    </row>
    <row r="32" spans="1:19" ht="14.45" customHeight="1" x14ac:dyDescent="0.2">
      <c r="A32" s="592" t="s">
        <v>1450</v>
      </c>
      <c r="B32" s="593" t="s">
        <v>1451</v>
      </c>
      <c r="C32" s="593" t="s">
        <v>1441</v>
      </c>
      <c r="D32" s="593" t="s">
        <v>1448</v>
      </c>
      <c r="E32" s="593" t="s">
        <v>1452</v>
      </c>
      <c r="F32" s="593" t="s">
        <v>1457</v>
      </c>
      <c r="G32" s="593" t="s">
        <v>1458</v>
      </c>
      <c r="H32" s="610">
        <v>7</v>
      </c>
      <c r="I32" s="610">
        <v>233.32999999999998</v>
      </c>
      <c r="J32" s="593">
        <v>3.5003000300030003</v>
      </c>
      <c r="K32" s="593">
        <v>33.332857142857144</v>
      </c>
      <c r="L32" s="610">
        <v>2</v>
      </c>
      <c r="M32" s="610">
        <v>66.66</v>
      </c>
      <c r="N32" s="593">
        <v>1</v>
      </c>
      <c r="O32" s="593">
        <v>33.33</v>
      </c>
      <c r="P32" s="610"/>
      <c r="Q32" s="610"/>
      <c r="R32" s="598"/>
      <c r="S32" s="611"/>
    </row>
    <row r="33" spans="1:19" ht="14.45" customHeight="1" x14ac:dyDescent="0.2">
      <c r="A33" s="592" t="s">
        <v>1450</v>
      </c>
      <c r="B33" s="593" t="s">
        <v>1451</v>
      </c>
      <c r="C33" s="593" t="s">
        <v>1441</v>
      </c>
      <c r="D33" s="593" t="s">
        <v>1448</v>
      </c>
      <c r="E33" s="593" t="s">
        <v>1452</v>
      </c>
      <c r="F33" s="593" t="s">
        <v>1467</v>
      </c>
      <c r="G33" s="593" t="s">
        <v>1468</v>
      </c>
      <c r="H33" s="610">
        <v>15</v>
      </c>
      <c r="I33" s="610">
        <v>136365</v>
      </c>
      <c r="J33" s="593">
        <v>2.9983509234828496</v>
      </c>
      <c r="K33" s="593">
        <v>9091</v>
      </c>
      <c r="L33" s="610">
        <v>5</v>
      </c>
      <c r="M33" s="610">
        <v>45480</v>
      </c>
      <c r="N33" s="593">
        <v>1</v>
      </c>
      <c r="O33" s="593">
        <v>9096</v>
      </c>
      <c r="P33" s="610"/>
      <c r="Q33" s="610"/>
      <c r="R33" s="598"/>
      <c r="S33" s="611"/>
    </row>
    <row r="34" spans="1:19" ht="14.45" customHeight="1" x14ac:dyDescent="0.2">
      <c r="A34" s="592" t="s">
        <v>1450</v>
      </c>
      <c r="B34" s="593" t="s">
        <v>1451</v>
      </c>
      <c r="C34" s="593" t="s">
        <v>1441</v>
      </c>
      <c r="D34" s="593" t="s">
        <v>1448</v>
      </c>
      <c r="E34" s="593" t="s">
        <v>1452</v>
      </c>
      <c r="F34" s="593" t="s">
        <v>1471</v>
      </c>
      <c r="G34" s="593" t="s">
        <v>1472</v>
      </c>
      <c r="H34" s="610">
        <v>3</v>
      </c>
      <c r="I34" s="610">
        <v>1065</v>
      </c>
      <c r="J34" s="593"/>
      <c r="K34" s="593">
        <v>355</v>
      </c>
      <c r="L34" s="610"/>
      <c r="M34" s="610"/>
      <c r="N34" s="593"/>
      <c r="O34" s="593"/>
      <c r="P34" s="610"/>
      <c r="Q34" s="610"/>
      <c r="R34" s="598"/>
      <c r="S34" s="611"/>
    </row>
    <row r="35" spans="1:19" ht="14.45" customHeight="1" x14ac:dyDescent="0.2">
      <c r="A35" s="592" t="s">
        <v>1450</v>
      </c>
      <c r="B35" s="593" t="s">
        <v>1451</v>
      </c>
      <c r="C35" s="593" t="s">
        <v>1441</v>
      </c>
      <c r="D35" s="593" t="s">
        <v>1448</v>
      </c>
      <c r="E35" s="593" t="s">
        <v>1452</v>
      </c>
      <c r="F35" s="593" t="s">
        <v>1473</v>
      </c>
      <c r="G35" s="593" t="s">
        <v>1474</v>
      </c>
      <c r="H35" s="610">
        <v>4</v>
      </c>
      <c r="I35" s="610">
        <v>708</v>
      </c>
      <c r="J35" s="593">
        <v>1.9887640449438202</v>
      </c>
      <c r="K35" s="593">
        <v>177</v>
      </c>
      <c r="L35" s="610">
        <v>2</v>
      </c>
      <c r="M35" s="610">
        <v>356</v>
      </c>
      <c r="N35" s="593">
        <v>1</v>
      </c>
      <c r="O35" s="593">
        <v>178</v>
      </c>
      <c r="P35" s="610"/>
      <c r="Q35" s="610"/>
      <c r="R35" s="598"/>
      <c r="S35" s="611"/>
    </row>
    <row r="36" spans="1:19" ht="14.45" customHeight="1" x14ac:dyDescent="0.2">
      <c r="A36" s="592" t="s">
        <v>1450</v>
      </c>
      <c r="B36" s="593" t="s">
        <v>1451</v>
      </c>
      <c r="C36" s="593" t="s">
        <v>1441</v>
      </c>
      <c r="D36" s="593" t="s">
        <v>475</v>
      </c>
      <c r="E36" s="593" t="s">
        <v>1452</v>
      </c>
      <c r="F36" s="593" t="s">
        <v>1453</v>
      </c>
      <c r="G36" s="593" t="s">
        <v>1454</v>
      </c>
      <c r="H36" s="610"/>
      <c r="I36" s="610"/>
      <c r="J36" s="593"/>
      <c r="K36" s="593"/>
      <c r="L36" s="610">
        <v>9</v>
      </c>
      <c r="M36" s="610">
        <v>333</v>
      </c>
      <c r="N36" s="593">
        <v>1</v>
      </c>
      <c r="O36" s="593">
        <v>37</v>
      </c>
      <c r="P36" s="610">
        <v>11</v>
      </c>
      <c r="Q36" s="610">
        <v>418</v>
      </c>
      <c r="R36" s="598">
        <v>1.2552552552552552</v>
      </c>
      <c r="S36" s="611">
        <v>38</v>
      </c>
    </row>
    <row r="37" spans="1:19" ht="14.45" customHeight="1" x14ac:dyDescent="0.2">
      <c r="A37" s="592" t="s">
        <v>1475</v>
      </c>
      <c r="B37" s="593" t="s">
        <v>1476</v>
      </c>
      <c r="C37" s="593" t="s">
        <v>390</v>
      </c>
      <c r="D37" s="593" t="s">
        <v>1442</v>
      </c>
      <c r="E37" s="593" t="s">
        <v>1452</v>
      </c>
      <c r="F37" s="593" t="s">
        <v>1477</v>
      </c>
      <c r="G37" s="593" t="s">
        <v>1478</v>
      </c>
      <c r="H37" s="610">
        <v>2164</v>
      </c>
      <c r="I37" s="610">
        <v>456604</v>
      </c>
      <c r="J37" s="593">
        <v>0.98707261816232295</v>
      </c>
      <c r="K37" s="593">
        <v>211</v>
      </c>
      <c r="L37" s="610">
        <v>2182</v>
      </c>
      <c r="M37" s="610">
        <v>462584</v>
      </c>
      <c r="N37" s="593">
        <v>1</v>
      </c>
      <c r="O37" s="593">
        <v>212</v>
      </c>
      <c r="P37" s="610">
        <v>2333</v>
      </c>
      <c r="Q37" s="610">
        <v>496929</v>
      </c>
      <c r="R37" s="598">
        <v>1.0742459747851201</v>
      </c>
      <c r="S37" s="611">
        <v>213</v>
      </c>
    </row>
    <row r="38" spans="1:19" ht="14.45" customHeight="1" x14ac:dyDescent="0.2">
      <c r="A38" s="592" t="s">
        <v>1475</v>
      </c>
      <c r="B38" s="593" t="s">
        <v>1476</v>
      </c>
      <c r="C38" s="593" t="s">
        <v>390</v>
      </c>
      <c r="D38" s="593" t="s">
        <v>1442</v>
      </c>
      <c r="E38" s="593" t="s">
        <v>1452</v>
      </c>
      <c r="F38" s="593" t="s">
        <v>1479</v>
      </c>
      <c r="G38" s="593" t="s">
        <v>1478</v>
      </c>
      <c r="H38" s="610">
        <v>277</v>
      </c>
      <c r="I38" s="610">
        <v>24099</v>
      </c>
      <c r="J38" s="593">
        <v>0.85758513931888547</v>
      </c>
      <c r="K38" s="593">
        <v>87</v>
      </c>
      <c r="L38" s="610">
        <v>323</v>
      </c>
      <c r="M38" s="610">
        <v>28101</v>
      </c>
      <c r="N38" s="593">
        <v>1</v>
      </c>
      <c r="O38" s="593">
        <v>87</v>
      </c>
      <c r="P38" s="610">
        <v>289</v>
      </c>
      <c r="Q38" s="610">
        <v>25432</v>
      </c>
      <c r="R38" s="598">
        <v>0.90502117362371448</v>
      </c>
      <c r="S38" s="611">
        <v>88</v>
      </c>
    </row>
    <row r="39" spans="1:19" ht="14.45" customHeight="1" x14ac:dyDescent="0.2">
      <c r="A39" s="592" t="s">
        <v>1475</v>
      </c>
      <c r="B39" s="593" t="s">
        <v>1476</v>
      </c>
      <c r="C39" s="593" t="s">
        <v>390</v>
      </c>
      <c r="D39" s="593" t="s">
        <v>1442</v>
      </c>
      <c r="E39" s="593" t="s">
        <v>1452</v>
      </c>
      <c r="F39" s="593" t="s">
        <v>1480</v>
      </c>
      <c r="G39" s="593" t="s">
        <v>1481</v>
      </c>
      <c r="H39" s="610">
        <v>14008</v>
      </c>
      <c r="I39" s="610">
        <v>4216408</v>
      </c>
      <c r="J39" s="593">
        <v>0.87665552518144763</v>
      </c>
      <c r="K39" s="593">
        <v>301</v>
      </c>
      <c r="L39" s="610">
        <v>15926</v>
      </c>
      <c r="M39" s="610">
        <v>4809652</v>
      </c>
      <c r="N39" s="593">
        <v>1</v>
      </c>
      <c r="O39" s="593">
        <v>302</v>
      </c>
      <c r="P39" s="610">
        <v>15699</v>
      </c>
      <c r="Q39" s="610">
        <v>4756797</v>
      </c>
      <c r="R39" s="598">
        <v>0.98901063943919432</v>
      </c>
      <c r="S39" s="611">
        <v>303</v>
      </c>
    </row>
    <row r="40" spans="1:19" ht="14.45" customHeight="1" x14ac:dyDescent="0.2">
      <c r="A40" s="592" t="s">
        <v>1475</v>
      </c>
      <c r="B40" s="593" t="s">
        <v>1476</v>
      </c>
      <c r="C40" s="593" t="s">
        <v>390</v>
      </c>
      <c r="D40" s="593" t="s">
        <v>1442</v>
      </c>
      <c r="E40" s="593" t="s">
        <v>1452</v>
      </c>
      <c r="F40" s="593" t="s">
        <v>1482</v>
      </c>
      <c r="G40" s="593" t="s">
        <v>1483</v>
      </c>
      <c r="H40" s="610">
        <v>420</v>
      </c>
      <c r="I40" s="610">
        <v>41580</v>
      </c>
      <c r="J40" s="593">
        <v>0.79783559751323974</v>
      </c>
      <c r="K40" s="593">
        <v>99</v>
      </c>
      <c r="L40" s="610">
        <v>522</v>
      </c>
      <c r="M40" s="610">
        <v>52116</v>
      </c>
      <c r="N40" s="593">
        <v>1</v>
      </c>
      <c r="O40" s="593">
        <v>99.839080459770116</v>
      </c>
      <c r="P40" s="610">
        <v>390</v>
      </c>
      <c r="Q40" s="610">
        <v>39000</v>
      </c>
      <c r="R40" s="598">
        <v>0.74833064701819019</v>
      </c>
      <c r="S40" s="611">
        <v>100</v>
      </c>
    </row>
    <row r="41" spans="1:19" ht="14.45" customHeight="1" x14ac:dyDescent="0.2">
      <c r="A41" s="592" t="s">
        <v>1475</v>
      </c>
      <c r="B41" s="593" t="s">
        <v>1476</v>
      </c>
      <c r="C41" s="593" t="s">
        <v>390</v>
      </c>
      <c r="D41" s="593" t="s">
        <v>1442</v>
      </c>
      <c r="E41" s="593" t="s">
        <v>1452</v>
      </c>
      <c r="F41" s="593" t="s">
        <v>1484</v>
      </c>
      <c r="G41" s="593" t="s">
        <v>1485</v>
      </c>
      <c r="H41" s="610">
        <v>25</v>
      </c>
      <c r="I41" s="610">
        <v>5800</v>
      </c>
      <c r="J41" s="593">
        <v>0.73529411764705888</v>
      </c>
      <c r="K41" s="593">
        <v>232</v>
      </c>
      <c r="L41" s="610">
        <v>34</v>
      </c>
      <c r="M41" s="610">
        <v>7888</v>
      </c>
      <c r="N41" s="593">
        <v>1</v>
      </c>
      <c r="O41" s="593">
        <v>232</v>
      </c>
      <c r="P41" s="610">
        <v>27</v>
      </c>
      <c r="Q41" s="610">
        <v>6345</v>
      </c>
      <c r="R41" s="598">
        <v>0.80438640973630826</v>
      </c>
      <c r="S41" s="611">
        <v>235</v>
      </c>
    </row>
    <row r="42" spans="1:19" ht="14.45" customHeight="1" x14ac:dyDescent="0.2">
      <c r="A42" s="592" t="s">
        <v>1475</v>
      </c>
      <c r="B42" s="593" t="s">
        <v>1476</v>
      </c>
      <c r="C42" s="593" t="s">
        <v>390</v>
      </c>
      <c r="D42" s="593" t="s">
        <v>1442</v>
      </c>
      <c r="E42" s="593" t="s">
        <v>1452</v>
      </c>
      <c r="F42" s="593" t="s">
        <v>1486</v>
      </c>
      <c r="G42" s="593" t="s">
        <v>1487</v>
      </c>
      <c r="H42" s="610">
        <v>2319</v>
      </c>
      <c r="I42" s="610">
        <v>317703</v>
      </c>
      <c r="J42" s="593">
        <v>0.97889404812157033</v>
      </c>
      <c r="K42" s="593">
        <v>137</v>
      </c>
      <c r="L42" s="610">
        <v>2369</v>
      </c>
      <c r="M42" s="610">
        <v>324553</v>
      </c>
      <c r="N42" s="593">
        <v>1</v>
      </c>
      <c r="O42" s="593">
        <v>137</v>
      </c>
      <c r="P42" s="610">
        <v>1863</v>
      </c>
      <c r="Q42" s="610">
        <v>257094</v>
      </c>
      <c r="R42" s="598">
        <v>0.79214796966905254</v>
      </c>
      <c r="S42" s="611">
        <v>138</v>
      </c>
    </row>
    <row r="43" spans="1:19" ht="14.45" customHeight="1" x14ac:dyDescent="0.2">
      <c r="A43" s="592" t="s">
        <v>1475</v>
      </c>
      <c r="B43" s="593" t="s">
        <v>1476</v>
      </c>
      <c r="C43" s="593" t="s">
        <v>390</v>
      </c>
      <c r="D43" s="593" t="s">
        <v>1442</v>
      </c>
      <c r="E43" s="593" t="s">
        <v>1452</v>
      </c>
      <c r="F43" s="593" t="s">
        <v>1488</v>
      </c>
      <c r="G43" s="593" t="s">
        <v>1487</v>
      </c>
      <c r="H43" s="610">
        <v>273</v>
      </c>
      <c r="I43" s="610">
        <v>49959</v>
      </c>
      <c r="J43" s="593">
        <v>0.94276494565217395</v>
      </c>
      <c r="K43" s="593">
        <v>183</v>
      </c>
      <c r="L43" s="610">
        <v>288</v>
      </c>
      <c r="M43" s="610">
        <v>52992</v>
      </c>
      <c r="N43" s="593">
        <v>1</v>
      </c>
      <c r="O43" s="593">
        <v>184</v>
      </c>
      <c r="P43" s="610">
        <v>252</v>
      </c>
      <c r="Q43" s="610">
        <v>46620</v>
      </c>
      <c r="R43" s="598">
        <v>0.87975543478260865</v>
      </c>
      <c r="S43" s="611">
        <v>185</v>
      </c>
    </row>
    <row r="44" spans="1:19" ht="14.45" customHeight="1" x14ac:dyDescent="0.2">
      <c r="A44" s="592" t="s">
        <v>1475</v>
      </c>
      <c r="B44" s="593" t="s">
        <v>1476</v>
      </c>
      <c r="C44" s="593" t="s">
        <v>390</v>
      </c>
      <c r="D44" s="593" t="s">
        <v>1442</v>
      </c>
      <c r="E44" s="593" t="s">
        <v>1452</v>
      </c>
      <c r="F44" s="593" t="s">
        <v>1489</v>
      </c>
      <c r="G44" s="593" t="s">
        <v>1490</v>
      </c>
      <c r="H44" s="610"/>
      <c r="I44" s="610"/>
      <c r="J44" s="593"/>
      <c r="K44" s="593"/>
      <c r="L44" s="610">
        <v>2</v>
      </c>
      <c r="M44" s="610">
        <v>598</v>
      </c>
      <c r="N44" s="593">
        <v>1</v>
      </c>
      <c r="O44" s="593">
        <v>299</v>
      </c>
      <c r="P44" s="610"/>
      <c r="Q44" s="610"/>
      <c r="R44" s="598"/>
      <c r="S44" s="611"/>
    </row>
    <row r="45" spans="1:19" ht="14.45" customHeight="1" x14ac:dyDescent="0.2">
      <c r="A45" s="592" t="s">
        <v>1475</v>
      </c>
      <c r="B45" s="593" t="s">
        <v>1476</v>
      </c>
      <c r="C45" s="593" t="s">
        <v>390</v>
      </c>
      <c r="D45" s="593" t="s">
        <v>1442</v>
      </c>
      <c r="E45" s="593" t="s">
        <v>1452</v>
      </c>
      <c r="F45" s="593" t="s">
        <v>1491</v>
      </c>
      <c r="G45" s="593" t="s">
        <v>1492</v>
      </c>
      <c r="H45" s="610">
        <v>106</v>
      </c>
      <c r="I45" s="610">
        <v>67734</v>
      </c>
      <c r="J45" s="593">
        <v>0.94494977678571423</v>
      </c>
      <c r="K45" s="593">
        <v>639</v>
      </c>
      <c r="L45" s="610">
        <v>112</v>
      </c>
      <c r="M45" s="610">
        <v>71680</v>
      </c>
      <c r="N45" s="593">
        <v>1</v>
      </c>
      <c r="O45" s="593">
        <v>640</v>
      </c>
      <c r="P45" s="610">
        <v>83</v>
      </c>
      <c r="Q45" s="610">
        <v>53535</v>
      </c>
      <c r="R45" s="598">
        <v>0.7468610491071429</v>
      </c>
      <c r="S45" s="611">
        <v>645</v>
      </c>
    </row>
    <row r="46" spans="1:19" ht="14.45" customHeight="1" x14ac:dyDescent="0.2">
      <c r="A46" s="592" t="s">
        <v>1475</v>
      </c>
      <c r="B46" s="593" t="s">
        <v>1476</v>
      </c>
      <c r="C46" s="593" t="s">
        <v>390</v>
      </c>
      <c r="D46" s="593" t="s">
        <v>1442</v>
      </c>
      <c r="E46" s="593" t="s">
        <v>1452</v>
      </c>
      <c r="F46" s="593" t="s">
        <v>1493</v>
      </c>
      <c r="G46" s="593" t="s">
        <v>1494</v>
      </c>
      <c r="H46" s="610">
        <v>156</v>
      </c>
      <c r="I46" s="610">
        <v>94848</v>
      </c>
      <c r="J46" s="593">
        <v>1.403097678959748</v>
      </c>
      <c r="K46" s="593">
        <v>608</v>
      </c>
      <c r="L46" s="610">
        <v>111</v>
      </c>
      <c r="M46" s="610">
        <v>67599</v>
      </c>
      <c r="N46" s="593">
        <v>1</v>
      </c>
      <c r="O46" s="593">
        <v>609</v>
      </c>
      <c r="P46" s="610">
        <v>87</v>
      </c>
      <c r="Q46" s="610">
        <v>53418</v>
      </c>
      <c r="R46" s="598">
        <v>0.79021879021879027</v>
      </c>
      <c r="S46" s="611">
        <v>614</v>
      </c>
    </row>
    <row r="47" spans="1:19" ht="14.45" customHeight="1" x14ac:dyDescent="0.2">
      <c r="A47" s="592" t="s">
        <v>1475</v>
      </c>
      <c r="B47" s="593" t="s">
        <v>1476</v>
      </c>
      <c r="C47" s="593" t="s">
        <v>390</v>
      </c>
      <c r="D47" s="593" t="s">
        <v>1442</v>
      </c>
      <c r="E47" s="593" t="s">
        <v>1452</v>
      </c>
      <c r="F47" s="593" t="s">
        <v>1495</v>
      </c>
      <c r="G47" s="593" t="s">
        <v>1496</v>
      </c>
      <c r="H47" s="610">
        <v>1255</v>
      </c>
      <c r="I47" s="610">
        <v>217115</v>
      </c>
      <c r="J47" s="593">
        <v>0.89898224518864489</v>
      </c>
      <c r="K47" s="593">
        <v>173</v>
      </c>
      <c r="L47" s="610">
        <v>1388</v>
      </c>
      <c r="M47" s="610">
        <v>241512</v>
      </c>
      <c r="N47" s="593">
        <v>1</v>
      </c>
      <c r="O47" s="593">
        <v>174</v>
      </c>
      <c r="P47" s="610">
        <v>1351</v>
      </c>
      <c r="Q47" s="610">
        <v>236425</v>
      </c>
      <c r="R47" s="598">
        <v>0.97893686442081551</v>
      </c>
      <c r="S47" s="611">
        <v>175</v>
      </c>
    </row>
    <row r="48" spans="1:19" ht="14.45" customHeight="1" x14ac:dyDescent="0.2">
      <c r="A48" s="592" t="s">
        <v>1475</v>
      </c>
      <c r="B48" s="593" t="s">
        <v>1476</v>
      </c>
      <c r="C48" s="593" t="s">
        <v>390</v>
      </c>
      <c r="D48" s="593" t="s">
        <v>1442</v>
      </c>
      <c r="E48" s="593" t="s">
        <v>1452</v>
      </c>
      <c r="F48" s="593" t="s">
        <v>1455</v>
      </c>
      <c r="G48" s="593" t="s">
        <v>1456</v>
      </c>
      <c r="H48" s="610">
        <v>1647</v>
      </c>
      <c r="I48" s="610">
        <v>571509</v>
      </c>
      <c r="J48" s="593">
        <v>1.2827102803738317</v>
      </c>
      <c r="K48" s="593">
        <v>347</v>
      </c>
      <c r="L48" s="610">
        <v>1284</v>
      </c>
      <c r="M48" s="610">
        <v>445548</v>
      </c>
      <c r="N48" s="593">
        <v>1</v>
      </c>
      <c r="O48" s="593">
        <v>347</v>
      </c>
      <c r="P48" s="610">
        <v>1240</v>
      </c>
      <c r="Q48" s="610">
        <v>431520</v>
      </c>
      <c r="R48" s="598">
        <v>0.96851517681596599</v>
      </c>
      <c r="S48" s="611">
        <v>348</v>
      </c>
    </row>
    <row r="49" spans="1:19" ht="14.45" customHeight="1" x14ac:dyDescent="0.2">
      <c r="A49" s="592" t="s">
        <v>1475</v>
      </c>
      <c r="B49" s="593" t="s">
        <v>1476</v>
      </c>
      <c r="C49" s="593" t="s">
        <v>390</v>
      </c>
      <c r="D49" s="593" t="s">
        <v>1442</v>
      </c>
      <c r="E49" s="593" t="s">
        <v>1452</v>
      </c>
      <c r="F49" s="593" t="s">
        <v>1497</v>
      </c>
      <c r="G49" s="593" t="s">
        <v>1498</v>
      </c>
      <c r="H49" s="610">
        <v>6108</v>
      </c>
      <c r="I49" s="610">
        <v>103836</v>
      </c>
      <c r="J49" s="593">
        <v>1.068205666316894</v>
      </c>
      <c r="K49" s="593">
        <v>17</v>
      </c>
      <c r="L49" s="610">
        <v>5718</v>
      </c>
      <c r="M49" s="610">
        <v>97206</v>
      </c>
      <c r="N49" s="593">
        <v>1</v>
      </c>
      <c r="O49" s="593">
        <v>17</v>
      </c>
      <c r="P49" s="610">
        <v>5062</v>
      </c>
      <c r="Q49" s="610">
        <v>86054</v>
      </c>
      <c r="R49" s="598">
        <v>0.88527457152850642</v>
      </c>
      <c r="S49" s="611">
        <v>17</v>
      </c>
    </row>
    <row r="50" spans="1:19" ht="14.45" customHeight="1" x14ac:dyDescent="0.2">
      <c r="A50" s="592" t="s">
        <v>1475</v>
      </c>
      <c r="B50" s="593" t="s">
        <v>1476</v>
      </c>
      <c r="C50" s="593" t="s">
        <v>390</v>
      </c>
      <c r="D50" s="593" t="s">
        <v>1442</v>
      </c>
      <c r="E50" s="593" t="s">
        <v>1452</v>
      </c>
      <c r="F50" s="593" t="s">
        <v>1499</v>
      </c>
      <c r="G50" s="593" t="s">
        <v>1500</v>
      </c>
      <c r="H50" s="610">
        <v>323</v>
      </c>
      <c r="I50" s="610">
        <v>88502</v>
      </c>
      <c r="J50" s="593">
        <v>0.26153846153846155</v>
      </c>
      <c r="K50" s="593">
        <v>274</v>
      </c>
      <c r="L50" s="610">
        <v>1235</v>
      </c>
      <c r="M50" s="610">
        <v>338390</v>
      </c>
      <c r="N50" s="593">
        <v>1</v>
      </c>
      <c r="O50" s="593">
        <v>274</v>
      </c>
      <c r="P50" s="610">
        <v>812</v>
      </c>
      <c r="Q50" s="610">
        <v>224924</v>
      </c>
      <c r="R50" s="598">
        <v>0.6646886728331215</v>
      </c>
      <c r="S50" s="611">
        <v>277</v>
      </c>
    </row>
    <row r="51" spans="1:19" ht="14.45" customHeight="1" x14ac:dyDescent="0.2">
      <c r="A51" s="592" t="s">
        <v>1475</v>
      </c>
      <c r="B51" s="593" t="s">
        <v>1476</v>
      </c>
      <c r="C51" s="593" t="s">
        <v>390</v>
      </c>
      <c r="D51" s="593" t="s">
        <v>1442</v>
      </c>
      <c r="E51" s="593" t="s">
        <v>1452</v>
      </c>
      <c r="F51" s="593" t="s">
        <v>1501</v>
      </c>
      <c r="G51" s="593" t="s">
        <v>1502</v>
      </c>
      <c r="H51" s="610">
        <v>1302</v>
      </c>
      <c r="I51" s="610">
        <v>184884</v>
      </c>
      <c r="J51" s="593">
        <v>0.95787374038287176</v>
      </c>
      <c r="K51" s="593">
        <v>142</v>
      </c>
      <c r="L51" s="610">
        <v>1361</v>
      </c>
      <c r="M51" s="610">
        <v>193015</v>
      </c>
      <c r="N51" s="593">
        <v>1</v>
      </c>
      <c r="O51" s="593">
        <v>141.81851579720794</v>
      </c>
      <c r="P51" s="610">
        <v>1527</v>
      </c>
      <c r="Q51" s="610">
        <v>215307</v>
      </c>
      <c r="R51" s="598">
        <v>1.1154936144859209</v>
      </c>
      <c r="S51" s="611">
        <v>141</v>
      </c>
    </row>
    <row r="52" spans="1:19" ht="14.45" customHeight="1" x14ac:dyDescent="0.2">
      <c r="A52" s="592" t="s">
        <v>1475</v>
      </c>
      <c r="B52" s="593" t="s">
        <v>1476</v>
      </c>
      <c r="C52" s="593" t="s">
        <v>390</v>
      </c>
      <c r="D52" s="593" t="s">
        <v>1442</v>
      </c>
      <c r="E52" s="593" t="s">
        <v>1452</v>
      </c>
      <c r="F52" s="593" t="s">
        <v>1503</v>
      </c>
      <c r="G52" s="593" t="s">
        <v>1502</v>
      </c>
      <c r="H52" s="610">
        <v>2317</v>
      </c>
      <c r="I52" s="610">
        <v>180726</v>
      </c>
      <c r="J52" s="593">
        <v>0.98916291747397456</v>
      </c>
      <c r="K52" s="593">
        <v>78</v>
      </c>
      <c r="L52" s="610">
        <v>2337</v>
      </c>
      <c r="M52" s="610">
        <v>182706</v>
      </c>
      <c r="N52" s="593">
        <v>1</v>
      </c>
      <c r="O52" s="593">
        <v>78.179717586649545</v>
      </c>
      <c r="P52" s="610">
        <v>1863</v>
      </c>
      <c r="Q52" s="610">
        <v>147177</v>
      </c>
      <c r="R52" s="598">
        <v>0.8055400479458803</v>
      </c>
      <c r="S52" s="611">
        <v>79</v>
      </c>
    </row>
    <row r="53" spans="1:19" ht="14.45" customHeight="1" x14ac:dyDescent="0.2">
      <c r="A53" s="592" t="s">
        <v>1475</v>
      </c>
      <c r="B53" s="593" t="s">
        <v>1476</v>
      </c>
      <c r="C53" s="593" t="s">
        <v>390</v>
      </c>
      <c r="D53" s="593" t="s">
        <v>1442</v>
      </c>
      <c r="E53" s="593" t="s">
        <v>1452</v>
      </c>
      <c r="F53" s="593" t="s">
        <v>1504</v>
      </c>
      <c r="G53" s="593" t="s">
        <v>1505</v>
      </c>
      <c r="H53" s="610">
        <v>1302</v>
      </c>
      <c r="I53" s="610">
        <v>408828</v>
      </c>
      <c r="J53" s="593">
        <v>0.95664952240999268</v>
      </c>
      <c r="K53" s="593">
        <v>314</v>
      </c>
      <c r="L53" s="610">
        <v>1361</v>
      </c>
      <c r="M53" s="610">
        <v>427354</v>
      </c>
      <c r="N53" s="593">
        <v>1</v>
      </c>
      <c r="O53" s="593">
        <v>314</v>
      </c>
      <c r="P53" s="610">
        <v>1527</v>
      </c>
      <c r="Q53" s="610">
        <v>482532</v>
      </c>
      <c r="R53" s="598">
        <v>1.1291154405949166</v>
      </c>
      <c r="S53" s="611">
        <v>316</v>
      </c>
    </row>
    <row r="54" spans="1:19" ht="14.45" customHeight="1" x14ac:dyDescent="0.2">
      <c r="A54" s="592" t="s">
        <v>1475</v>
      </c>
      <c r="B54" s="593" t="s">
        <v>1476</v>
      </c>
      <c r="C54" s="593" t="s">
        <v>390</v>
      </c>
      <c r="D54" s="593" t="s">
        <v>1442</v>
      </c>
      <c r="E54" s="593" t="s">
        <v>1452</v>
      </c>
      <c r="F54" s="593" t="s">
        <v>1463</v>
      </c>
      <c r="G54" s="593" t="s">
        <v>1464</v>
      </c>
      <c r="H54" s="610">
        <v>1979</v>
      </c>
      <c r="I54" s="610">
        <v>649112</v>
      </c>
      <c r="J54" s="593">
        <v>1.3714483714483714</v>
      </c>
      <c r="K54" s="593">
        <v>328</v>
      </c>
      <c r="L54" s="610">
        <v>1443</v>
      </c>
      <c r="M54" s="610">
        <v>473304</v>
      </c>
      <c r="N54" s="593">
        <v>1</v>
      </c>
      <c r="O54" s="593">
        <v>328</v>
      </c>
      <c r="P54" s="610">
        <v>1224</v>
      </c>
      <c r="Q54" s="610">
        <v>402696</v>
      </c>
      <c r="R54" s="598">
        <v>0.85081892398965575</v>
      </c>
      <c r="S54" s="611">
        <v>329</v>
      </c>
    </row>
    <row r="55" spans="1:19" ht="14.45" customHeight="1" x14ac:dyDescent="0.2">
      <c r="A55" s="592" t="s">
        <v>1475</v>
      </c>
      <c r="B55" s="593" t="s">
        <v>1476</v>
      </c>
      <c r="C55" s="593" t="s">
        <v>390</v>
      </c>
      <c r="D55" s="593" t="s">
        <v>1442</v>
      </c>
      <c r="E55" s="593" t="s">
        <v>1452</v>
      </c>
      <c r="F55" s="593" t="s">
        <v>1506</v>
      </c>
      <c r="G55" s="593" t="s">
        <v>1507</v>
      </c>
      <c r="H55" s="610">
        <v>3107</v>
      </c>
      <c r="I55" s="610">
        <v>506441</v>
      </c>
      <c r="J55" s="593">
        <v>1.4625779025373558</v>
      </c>
      <c r="K55" s="593">
        <v>163</v>
      </c>
      <c r="L55" s="610">
        <v>2122</v>
      </c>
      <c r="M55" s="610">
        <v>346266</v>
      </c>
      <c r="N55" s="593">
        <v>1</v>
      </c>
      <c r="O55" s="593">
        <v>163.17907634307258</v>
      </c>
      <c r="P55" s="610">
        <v>1644</v>
      </c>
      <c r="Q55" s="610">
        <v>271260</v>
      </c>
      <c r="R55" s="598">
        <v>0.78338618287674788</v>
      </c>
      <c r="S55" s="611">
        <v>165</v>
      </c>
    </row>
    <row r="56" spans="1:19" ht="14.45" customHeight="1" x14ac:dyDescent="0.2">
      <c r="A56" s="592" t="s">
        <v>1475</v>
      </c>
      <c r="B56" s="593" t="s">
        <v>1476</v>
      </c>
      <c r="C56" s="593" t="s">
        <v>390</v>
      </c>
      <c r="D56" s="593" t="s">
        <v>1442</v>
      </c>
      <c r="E56" s="593" t="s">
        <v>1452</v>
      </c>
      <c r="F56" s="593" t="s">
        <v>1465</v>
      </c>
      <c r="G56" s="593" t="s">
        <v>1466</v>
      </c>
      <c r="H56" s="610">
        <v>1948</v>
      </c>
      <c r="I56" s="610">
        <v>438300</v>
      </c>
      <c r="J56" s="593">
        <v>1.3812076349300888</v>
      </c>
      <c r="K56" s="593">
        <v>225</v>
      </c>
      <c r="L56" s="610">
        <v>1409</v>
      </c>
      <c r="M56" s="610">
        <v>317331</v>
      </c>
      <c r="N56" s="593">
        <v>1</v>
      </c>
      <c r="O56" s="593">
        <v>225.21717530163235</v>
      </c>
      <c r="P56" s="610">
        <v>1287</v>
      </c>
      <c r="Q56" s="610">
        <v>292149</v>
      </c>
      <c r="R56" s="598">
        <v>0.92064437448594683</v>
      </c>
      <c r="S56" s="611">
        <v>227</v>
      </c>
    </row>
    <row r="57" spans="1:19" ht="14.45" customHeight="1" x14ac:dyDescent="0.2">
      <c r="A57" s="592" t="s">
        <v>1475</v>
      </c>
      <c r="B57" s="593" t="s">
        <v>1476</v>
      </c>
      <c r="C57" s="593" t="s">
        <v>390</v>
      </c>
      <c r="D57" s="593" t="s">
        <v>1442</v>
      </c>
      <c r="E57" s="593" t="s">
        <v>1452</v>
      </c>
      <c r="F57" s="593" t="s">
        <v>1508</v>
      </c>
      <c r="G57" s="593" t="s">
        <v>1478</v>
      </c>
      <c r="H57" s="610">
        <v>2911</v>
      </c>
      <c r="I57" s="610">
        <v>209592</v>
      </c>
      <c r="J57" s="593">
        <v>0.85555786869787775</v>
      </c>
      <c r="K57" s="593">
        <v>72</v>
      </c>
      <c r="L57" s="610">
        <v>3394</v>
      </c>
      <c r="M57" s="610">
        <v>244977</v>
      </c>
      <c r="N57" s="593">
        <v>1</v>
      </c>
      <c r="O57" s="593">
        <v>72.179434295816151</v>
      </c>
      <c r="P57" s="610">
        <v>3337</v>
      </c>
      <c r="Q57" s="610">
        <v>246938</v>
      </c>
      <c r="R57" s="598">
        <v>1.0080048331067815</v>
      </c>
      <c r="S57" s="611">
        <v>74</v>
      </c>
    </row>
    <row r="58" spans="1:19" ht="14.45" customHeight="1" x14ac:dyDescent="0.2">
      <c r="A58" s="592" t="s">
        <v>1475</v>
      </c>
      <c r="B58" s="593" t="s">
        <v>1476</v>
      </c>
      <c r="C58" s="593" t="s">
        <v>390</v>
      </c>
      <c r="D58" s="593" t="s">
        <v>1442</v>
      </c>
      <c r="E58" s="593" t="s">
        <v>1452</v>
      </c>
      <c r="F58" s="593" t="s">
        <v>1509</v>
      </c>
      <c r="G58" s="593" t="s">
        <v>1510</v>
      </c>
      <c r="H58" s="610">
        <v>472</v>
      </c>
      <c r="I58" s="610">
        <v>24544</v>
      </c>
      <c r="J58" s="593">
        <v>1.6521270866989768</v>
      </c>
      <c r="K58" s="593">
        <v>52</v>
      </c>
      <c r="L58" s="610">
        <v>285</v>
      </c>
      <c r="M58" s="610">
        <v>14856</v>
      </c>
      <c r="N58" s="593">
        <v>1</v>
      </c>
      <c r="O58" s="593">
        <v>52.126315789473686</v>
      </c>
      <c r="P58" s="610">
        <v>58</v>
      </c>
      <c r="Q58" s="610">
        <v>3132</v>
      </c>
      <c r="R58" s="598">
        <v>0.21082390953150243</v>
      </c>
      <c r="S58" s="611">
        <v>54</v>
      </c>
    </row>
    <row r="59" spans="1:19" ht="14.45" customHeight="1" x14ac:dyDescent="0.2">
      <c r="A59" s="592" t="s">
        <v>1475</v>
      </c>
      <c r="B59" s="593" t="s">
        <v>1476</v>
      </c>
      <c r="C59" s="593" t="s">
        <v>390</v>
      </c>
      <c r="D59" s="593" t="s">
        <v>1442</v>
      </c>
      <c r="E59" s="593" t="s">
        <v>1452</v>
      </c>
      <c r="F59" s="593" t="s">
        <v>1469</v>
      </c>
      <c r="G59" s="593" t="s">
        <v>1470</v>
      </c>
      <c r="H59" s="610">
        <v>3370</v>
      </c>
      <c r="I59" s="610">
        <v>1617600</v>
      </c>
      <c r="J59" s="593">
        <v>1.3351822503961965</v>
      </c>
      <c r="K59" s="593">
        <v>480</v>
      </c>
      <c r="L59" s="610">
        <v>2524</v>
      </c>
      <c r="M59" s="610">
        <v>1211520</v>
      </c>
      <c r="N59" s="593">
        <v>1</v>
      </c>
      <c r="O59" s="593">
        <v>480</v>
      </c>
      <c r="P59" s="610">
        <v>2458</v>
      </c>
      <c r="Q59" s="610">
        <v>1182298</v>
      </c>
      <c r="R59" s="598">
        <v>0.97587988642366619</v>
      </c>
      <c r="S59" s="611">
        <v>481</v>
      </c>
    </row>
    <row r="60" spans="1:19" ht="14.45" customHeight="1" x14ac:dyDescent="0.2">
      <c r="A60" s="592" t="s">
        <v>1475</v>
      </c>
      <c r="B60" s="593" t="s">
        <v>1476</v>
      </c>
      <c r="C60" s="593" t="s">
        <v>390</v>
      </c>
      <c r="D60" s="593" t="s">
        <v>1442</v>
      </c>
      <c r="E60" s="593" t="s">
        <v>1452</v>
      </c>
      <c r="F60" s="593" t="s">
        <v>1511</v>
      </c>
      <c r="G60" s="593" t="s">
        <v>1512</v>
      </c>
      <c r="H60" s="610">
        <v>69</v>
      </c>
      <c r="I60" s="610">
        <v>15870</v>
      </c>
      <c r="J60" s="593">
        <v>1.1896551724137931</v>
      </c>
      <c r="K60" s="593">
        <v>230</v>
      </c>
      <c r="L60" s="610">
        <v>58</v>
      </c>
      <c r="M60" s="610">
        <v>13340</v>
      </c>
      <c r="N60" s="593">
        <v>1</v>
      </c>
      <c r="O60" s="593">
        <v>230</v>
      </c>
      <c r="P60" s="610">
        <v>48</v>
      </c>
      <c r="Q60" s="610">
        <v>11184</v>
      </c>
      <c r="R60" s="598">
        <v>0.83838080959520245</v>
      </c>
      <c r="S60" s="611">
        <v>233</v>
      </c>
    </row>
    <row r="61" spans="1:19" ht="14.45" customHeight="1" x14ac:dyDescent="0.2">
      <c r="A61" s="592" t="s">
        <v>1475</v>
      </c>
      <c r="B61" s="593" t="s">
        <v>1476</v>
      </c>
      <c r="C61" s="593" t="s">
        <v>390</v>
      </c>
      <c r="D61" s="593" t="s">
        <v>1442</v>
      </c>
      <c r="E61" s="593" t="s">
        <v>1452</v>
      </c>
      <c r="F61" s="593" t="s">
        <v>1513</v>
      </c>
      <c r="G61" s="593" t="s">
        <v>1514</v>
      </c>
      <c r="H61" s="610">
        <v>1146</v>
      </c>
      <c r="I61" s="610">
        <v>1387806</v>
      </c>
      <c r="J61" s="593">
        <v>0.86878183265974551</v>
      </c>
      <c r="K61" s="593">
        <v>1211</v>
      </c>
      <c r="L61" s="610">
        <v>1318</v>
      </c>
      <c r="M61" s="610">
        <v>1597416</v>
      </c>
      <c r="N61" s="593">
        <v>1</v>
      </c>
      <c r="O61" s="593">
        <v>1212</v>
      </c>
      <c r="P61" s="610">
        <v>1075</v>
      </c>
      <c r="Q61" s="610">
        <v>1307200</v>
      </c>
      <c r="R61" s="598">
        <v>0.81832158936682742</v>
      </c>
      <c r="S61" s="611">
        <v>1216</v>
      </c>
    </row>
    <row r="62" spans="1:19" ht="14.45" customHeight="1" x14ac:dyDescent="0.2">
      <c r="A62" s="592" t="s">
        <v>1475</v>
      </c>
      <c r="B62" s="593" t="s">
        <v>1476</v>
      </c>
      <c r="C62" s="593" t="s">
        <v>390</v>
      </c>
      <c r="D62" s="593" t="s">
        <v>1442</v>
      </c>
      <c r="E62" s="593" t="s">
        <v>1452</v>
      </c>
      <c r="F62" s="593" t="s">
        <v>1515</v>
      </c>
      <c r="G62" s="593" t="s">
        <v>1516</v>
      </c>
      <c r="H62" s="610">
        <v>990</v>
      </c>
      <c r="I62" s="610">
        <v>112860</v>
      </c>
      <c r="J62" s="593">
        <v>0.90450811460629132</v>
      </c>
      <c r="K62" s="593">
        <v>114</v>
      </c>
      <c r="L62" s="610">
        <v>1085</v>
      </c>
      <c r="M62" s="610">
        <v>124775</v>
      </c>
      <c r="N62" s="593">
        <v>1</v>
      </c>
      <c r="O62" s="593">
        <v>115</v>
      </c>
      <c r="P62" s="610">
        <v>910</v>
      </c>
      <c r="Q62" s="610">
        <v>105560</v>
      </c>
      <c r="R62" s="598">
        <v>0.84600280504908831</v>
      </c>
      <c r="S62" s="611">
        <v>116</v>
      </c>
    </row>
    <row r="63" spans="1:19" ht="14.45" customHeight="1" x14ac:dyDescent="0.2">
      <c r="A63" s="592" t="s">
        <v>1475</v>
      </c>
      <c r="B63" s="593" t="s">
        <v>1476</v>
      </c>
      <c r="C63" s="593" t="s">
        <v>390</v>
      </c>
      <c r="D63" s="593" t="s">
        <v>1442</v>
      </c>
      <c r="E63" s="593" t="s">
        <v>1452</v>
      </c>
      <c r="F63" s="593" t="s">
        <v>1517</v>
      </c>
      <c r="G63" s="593" t="s">
        <v>1518</v>
      </c>
      <c r="H63" s="610">
        <v>9</v>
      </c>
      <c r="I63" s="610">
        <v>3123</v>
      </c>
      <c r="J63" s="593">
        <v>0.26470588235294118</v>
      </c>
      <c r="K63" s="593">
        <v>347</v>
      </c>
      <c r="L63" s="610">
        <v>34</v>
      </c>
      <c r="M63" s="610">
        <v>11798</v>
      </c>
      <c r="N63" s="593">
        <v>1</v>
      </c>
      <c r="O63" s="593">
        <v>347</v>
      </c>
      <c r="P63" s="610">
        <v>31</v>
      </c>
      <c r="Q63" s="610">
        <v>10850</v>
      </c>
      <c r="R63" s="598">
        <v>0.9196473978640447</v>
      </c>
      <c r="S63" s="611">
        <v>350</v>
      </c>
    </row>
    <row r="64" spans="1:19" ht="14.45" customHeight="1" x14ac:dyDescent="0.2">
      <c r="A64" s="592" t="s">
        <v>1475</v>
      </c>
      <c r="B64" s="593" t="s">
        <v>1476</v>
      </c>
      <c r="C64" s="593" t="s">
        <v>390</v>
      </c>
      <c r="D64" s="593" t="s">
        <v>1442</v>
      </c>
      <c r="E64" s="593" t="s">
        <v>1452</v>
      </c>
      <c r="F64" s="593" t="s">
        <v>1519</v>
      </c>
      <c r="G64" s="593" t="s">
        <v>1520</v>
      </c>
      <c r="H64" s="610">
        <v>2</v>
      </c>
      <c r="I64" s="610">
        <v>118</v>
      </c>
      <c r="J64" s="593"/>
      <c r="K64" s="593">
        <v>59</v>
      </c>
      <c r="L64" s="610"/>
      <c r="M64" s="610"/>
      <c r="N64" s="593"/>
      <c r="O64" s="593"/>
      <c r="P64" s="610"/>
      <c r="Q64" s="610"/>
      <c r="R64" s="598"/>
      <c r="S64" s="611"/>
    </row>
    <row r="65" spans="1:19" ht="14.45" customHeight="1" x14ac:dyDescent="0.2">
      <c r="A65" s="592" t="s">
        <v>1475</v>
      </c>
      <c r="B65" s="593" t="s">
        <v>1476</v>
      </c>
      <c r="C65" s="593" t="s">
        <v>390</v>
      </c>
      <c r="D65" s="593" t="s">
        <v>1442</v>
      </c>
      <c r="E65" s="593" t="s">
        <v>1452</v>
      </c>
      <c r="F65" s="593" t="s">
        <v>1521</v>
      </c>
      <c r="G65" s="593" t="s">
        <v>1522</v>
      </c>
      <c r="H65" s="610">
        <v>17</v>
      </c>
      <c r="I65" s="610">
        <v>2550</v>
      </c>
      <c r="J65" s="593">
        <v>1.4072847682119205</v>
      </c>
      <c r="K65" s="593">
        <v>150</v>
      </c>
      <c r="L65" s="610">
        <v>12</v>
      </c>
      <c r="M65" s="610">
        <v>1812</v>
      </c>
      <c r="N65" s="593">
        <v>1</v>
      </c>
      <c r="O65" s="593">
        <v>151</v>
      </c>
      <c r="P65" s="610">
        <v>7</v>
      </c>
      <c r="Q65" s="610">
        <v>1064</v>
      </c>
      <c r="R65" s="598">
        <v>0.58719646799116998</v>
      </c>
      <c r="S65" s="611">
        <v>152</v>
      </c>
    </row>
    <row r="66" spans="1:19" ht="14.45" customHeight="1" x14ac:dyDescent="0.2">
      <c r="A66" s="592" t="s">
        <v>1475</v>
      </c>
      <c r="B66" s="593" t="s">
        <v>1476</v>
      </c>
      <c r="C66" s="593" t="s">
        <v>390</v>
      </c>
      <c r="D66" s="593" t="s">
        <v>1442</v>
      </c>
      <c r="E66" s="593" t="s">
        <v>1452</v>
      </c>
      <c r="F66" s="593" t="s">
        <v>1523</v>
      </c>
      <c r="G66" s="593" t="s">
        <v>1524</v>
      </c>
      <c r="H66" s="610">
        <v>82</v>
      </c>
      <c r="I66" s="610">
        <v>87330</v>
      </c>
      <c r="J66" s="593">
        <v>1.2591738158748469</v>
      </c>
      <c r="K66" s="593">
        <v>1065</v>
      </c>
      <c r="L66" s="610">
        <v>65</v>
      </c>
      <c r="M66" s="610">
        <v>69355</v>
      </c>
      <c r="N66" s="593">
        <v>1</v>
      </c>
      <c r="O66" s="593">
        <v>1067</v>
      </c>
      <c r="P66" s="610">
        <v>51</v>
      </c>
      <c r="Q66" s="610">
        <v>54825</v>
      </c>
      <c r="R66" s="598">
        <v>0.79049816163218223</v>
      </c>
      <c r="S66" s="611">
        <v>1075</v>
      </c>
    </row>
    <row r="67" spans="1:19" ht="14.45" customHeight="1" x14ac:dyDescent="0.2">
      <c r="A67" s="592" t="s">
        <v>1475</v>
      </c>
      <c r="B67" s="593" t="s">
        <v>1476</v>
      </c>
      <c r="C67" s="593" t="s">
        <v>390</v>
      </c>
      <c r="D67" s="593" t="s">
        <v>1442</v>
      </c>
      <c r="E67" s="593" t="s">
        <v>1452</v>
      </c>
      <c r="F67" s="593" t="s">
        <v>1525</v>
      </c>
      <c r="G67" s="593" t="s">
        <v>1526</v>
      </c>
      <c r="H67" s="610">
        <v>37</v>
      </c>
      <c r="I67" s="610">
        <v>11174</v>
      </c>
      <c r="J67" s="593">
        <v>0.82222222222222219</v>
      </c>
      <c r="K67" s="593">
        <v>302</v>
      </c>
      <c r="L67" s="610">
        <v>45</v>
      </c>
      <c r="M67" s="610">
        <v>13590</v>
      </c>
      <c r="N67" s="593">
        <v>1</v>
      </c>
      <c r="O67" s="593">
        <v>302</v>
      </c>
      <c r="P67" s="610">
        <v>19</v>
      </c>
      <c r="Q67" s="610">
        <v>5776</v>
      </c>
      <c r="R67" s="598">
        <v>0.42501839587932305</v>
      </c>
      <c r="S67" s="611">
        <v>304</v>
      </c>
    </row>
    <row r="68" spans="1:19" ht="14.45" customHeight="1" x14ac:dyDescent="0.2">
      <c r="A68" s="592" t="s">
        <v>1475</v>
      </c>
      <c r="B68" s="593" t="s">
        <v>1476</v>
      </c>
      <c r="C68" s="593" t="s">
        <v>390</v>
      </c>
      <c r="D68" s="593" t="s">
        <v>1442</v>
      </c>
      <c r="E68" s="593" t="s">
        <v>1452</v>
      </c>
      <c r="F68" s="593" t="s">
        <v>1527</v>
      </c>
      <c r="G68" s="593" t="s">
        <v>1528</v>
      </c>
      <c r="H68" s="610">
        <v>6</v>
      </c>
      <c r="I68" s="610">
        <v>4506</v>
      </c>
      <c r="J68" s="593">
        <v>0.7490026595744681</v>
      </c>
      <c r="K68" s="593">
        <v>751</v>
      </c>
      <c r="L68" s="610">
        <v>8</v>
      </c>
      <c r="M68" s="610">
        <v>6016</v>
      </c>
      <c r="N68" s="593">
        <v>1</v>
      </c>
      <c r="O68" s="593">
        <v>752</v>
      </c>
      <c r="P68" s="610">
        <v>8</v>
      </c>
      <c r="Q68" s="610">
        <v>6056</v>
      </c>
      <c r="R68" s="598">
        <v>1.0066489361702127</v>
      </c>
      <c r="S68" s="611">
        <v>757</v>
      </c>
    </row>
    <row r="69" spans="1:19" ht="14.45" customHeight="1" x14ac:dyDescent="0.2">
      <c r="A69" s="592" t="s">
        <v>1475</v>
      </c>
      <c r="B69" s="593" t="s">
        <v>1476</v>
      </c>
      <c r="C69" s="593" t="s">
        <v>395</v>
      </c>
      <c r="D69" s="593" t="s">
        <v>1442</v>
      </c>
      <c r="E69" s="593" t="s">
        <v>1529</v>
      </c>
      <c r="F69" s="593" t="s">
        <v>1530</v>
      </c>
      <c r="G69" s="593" t="s">
        <v>1531</v>
      </c>
      <c r="H69" s="610">
        <v>120</v>
      </c>
      <c r="I69" s="610">
        <v>125391.59999999998</v>
      </c>
      <c r="J69" s="593"/>
      <c r="K69" s="593">
        <v>1044.9299999999998</v>
      </c>
      <c r="L69" s="610"/>
      <c r="M69" s="610"/>
      <c r="N69" s="593"/>
      <c r="O69" s="593"/>
      <c r="P69" s="610"/>
      <c r="Q69" s="610"/>
      <c r="R69" s="598"/>
      <c r="S69" s="611"/>
    </row>
    <row r="70" spans="1:19" ht="14.45" customHeight="1" x14ac:dyDescent="0.2">
      <c r="A70" s="592" t="s">
        <v>1475</v>
      </c>
      <c r="B70" s="593" t="s">
        <v>1476</v>
      </c>
      <c r="C70" s="593" t="s">
        <v>395</v>
      </c>
      <c r="D70" s="593" t="s">
        <v>1442</v>
      </c>
      <c r="E70" s="593" t="s">
        <v>1452</v>
      </c>
      <c r="F70" s="593" t="s">
        <v>1455</v>
      </c>
      <c r="G70" s="593" t="s">
        <v>1456</v>
      </c>
      <c r="H70" s="610">
        <v>200</v>
      </c>
      <c r="I70" s="610">
        <v>69400</v>
      </c>
      <c r="J70" s="593">
        <v>1.0362694300518134</v>
      </c>
      <c r="K70" s="593">
        <v>347</v>
      </c>
      <c r="L70" s="610">
        <v>193</v>
      </c>
      <c r="M70" s="610">
        <v>66971</v>
      </c>
      <c r="N70" s="593">
        <v>1</v>
      </c>
      <c r="O70" s="593">
        <v>347</v>
      </c>
      <c r="P70" s="610">
        <v>185</v>
      </c>
      <c r="Q70" s="610">
        <v>64380</v>
      </c>
      <c r="R70" s="598">
        <v>0.96131161248898778</v>
      </c>
      <c r="S70" s="611">
        <v>348</v>
      </c>
    </row>
    <row r="71" spans="1:19" ht="14.45" customHeight="1" x14ac:dyDescent="0.2">
      <c r="A71" s="592" t="s">
        <v>1475</v>
      </c>
      <c r="B71" s="593" t="s">
        <v>1476</v>
      </c>
      <c r="C71" s="593" t="s">
        <v>395</v>
      </c>
      <c r="D71" s="593" t="s">
        <v>1442</v>
      </c>
      <c r="E71" s="593" t="s">
        <v>1452</v>
      </c>
      <c r="F71" s="593" t="s">
        <v>1497</v>
      </c>
      <c r="G71" s="593" t="s">
        <v>1498</v>
      </c>
      <c r="H71" s="610">
        <v>178</v>
      </c>
      <c r="I71" s="610">
        <v>3026</v>
      </c>
      <c r="J71" s="593"/>
      <c r="K71" s="593">
        <v>17</v>
      </c>
      <c r="L71" s="610"/>
      <c r="M71" s="610"/>
      <c r="N71" s="593"/>
      <c r="O71" s="593"/>
      <c r="P71" s="610"/>
      <c r="Q71" s="610"/>
      <c r="R71" s="598"/>
      <c r="S71" s="611"/>
    </row>
    <row r="72" spans="1:19" ht="14.45" customHeight="1" x14ac:dyDescent="0.2">
      <c r="A72" s="592" t="s">
        <v>1475</v>
      </c>
      <c r="B72" s="593" t="s">
        <v>1476</v>
      </c>
      <c r="C72" s="593" t="s">
        <v>395</v>
      </c>
      <c r="D72" s="593" t="s">
        <v>1442</v>
      </c>
      <c r="E72" s="593" t="s">
        <v>1452</v>
      </c>
      <c r="F72" s="593" t="s">
        <v>1463</v>
      </c>
      <c r="G72" s="593" t="s">
        <v>1464</v>
      </c>
      <c r="H72" s="610">
        <v>200</v>
      </c>
      <c r="I72" s="610">
        <v>65600</v>
      </c>
      <c r="J72" s="593">
        <v>1.0362694300518134</v>
      </c>
      <c r="K72" s="593">
        <v>328</v>
      </c>
      <c r="L72" s="610">
        <v>193</v>
      </c>
      <c r="M72" s="610">
        <v>63304</v>
      </c>
      <c r="N72" s="593">
        <v>1</v>
      </c>
      <c r="O72" s="593">
        <v>328</v>
      </c>
      <c r="P72" s="610">
        <v>185</v>
      </c>
      <c r="Q72" s="610">
        <v>60865</v>
      </c>
      <c r="R72" s="598">
        <v>0.96147162896499427</v>
      </c>
      <c r="S72" s="611">
        <v>329</v>
      </c>
    </row>
    <row r="73" spans="1:19" ht="14.45" customHeight="1" x14ac:dyDescent="0.2">
      <c r="A73" s="592" t="s">
        <v>1475</v>
      </c>
      <c r="B73" s="593" t="s">
        <v>1476</v>
      </c>
      <c r="C73" s="593" t="s">
        <v>395</v>
      </c>
      <c r="D73" s="593" t="s">
        <v>1442</v>
      </c>
      <c r="E73" s="593" t="s">
        <v>1452</v>
      </c>
      <c r="F73" s="593" t="s">
        <v>1465</v>
      </c>
      <c r="G73" s="593" t="s">
        <v>1466</v>
      </c>
      <c r="H73" s="610">
        <v>199</v>
      </c>
      <c r="I73" s="610">
        <v>44775</v>
      </c>
      <c r="J73" s="593">
        <v>1.0297127613090173</v>
      </c>
      <c r="K73" s="593">
        <v>225</v>
      </c>
      <c r="L73" s="610">
        <v>193</v>
      </c>
      <c r="M73" s="610">
        <v>43483</v>
      </c>
      <c r="N73" s="593">
        <v>1</v>
      </c>
      <c r="O73" s="593">
        <v>225.30051813471502</v>
      </c>
      <c r="P73" s="610">
        <v>185</v>
      </c>
      <c r="Q73" s="610">
        <v>41995</v>
      </c>
      <c r="R73" s="598">
        <v>0.96577973000942896</v>
      </c>
      <c r="S73" s="611">
        <v>227</v>
      </c>
    </row>
    <row r="74" spans="1:19" ht="14.45" customHeight="1" x14ac:dyDescent="0.2">
      <c r="A74" s="592" t="s">
        <v>1475</v>
      </c>
      <c r="B74" s="593" t="s">
        <v>1476</v>
      </c>
      <c r="C74" s="593" t="s">
        <v>395</v>
      </c>
      <c r="D74" s="593" t="s">
        <v>1442</v>
      </c>
      <c r="E74" s="593" t="s">
        <v>1452</v>
      </c>
      <c r="F74" s="593" t="s">
        <v>1469</v>
      </c>
      <c r="G74" s="593" t="s">
        <v>1470</v>
      </c>
      <c r="H74" s="610">
        <v>200</v>
      </c>
      <c r="I74" s="610">
        <v>96000</v>
      </c>
      <c r="J74" s="593">
        <v>1.0362694300518134</v>
      </c>
      <c r="K74" s="593">
        <v>480</v>
      </c>
      <c r="L74" s="610">
        <v>193</v>
      </c>
      <c r="M74" s="610">
        <v>92640</v>
      </c>
      <c r="N74" s="593">
        <v>1</v>
      </c>
      <c r="O74" s="593">
        <v>480</v>
      </c>
      <c r="P74" s="610">
        <v>185</v>
      </c>
      <c r="Q74" s="610">
        <v>88985</v>
      </c>
      <c r="R74" s="598">
        <v>0.96054620034542315</v>
      </c>
      <c r="S74" s="611">
        <v>481</v>
      </c>
    </row>
    <row r="75" spans="1:19" ht="14.45" customHeight="1" thickBot="1" x14ac:dyDescent="0.25">
      <c r="A75" s="600" t="s">
        <v>1475</v>
      </c>
      <c r="B75" s="601" t="s">
        <v>1476</v>
      </c>
      <c r="C75" s="601" t="s">
        <v>395</v>
      </c>
      <c r="D75" s="601" t="s">
        <v>1442</v>
      </c>
      <c r="E75" s="601" t="s">
        <v>1452</v>
      </c>
      <c r="F75" s="601" t="s">
        <v>1519</v>
      </c>
      <c r="G75" s="601" t="s">
        <v>1520</v>
      </c>
      <c r="H75" s="612">
        <v>376</v>
      </c>
      <c r="I75" s="612">
        <v>22184</v>
      </c>
      <c r="J75" s="601">
        <v>1.0690569129198593</v>
      </c>
      <c r="K75" s="601">
        <v>59</v>
      </c>
      <c r="L75" s="612">
        <v>350</v>
      </c>
      <c r="M75" s="612">
        <v>20751</v>
      </c>
      <c r="N75" s="601">
        <v>1</v>
      </c>
      <c r="O75" s="601">
        <v>59.28857142857143</v>
      </c>
      <c r="P75" s="612">
        <v>324</v>
      </c>
      <c r="Q75" s="612">
        <v>19764</v>
      </c>
      <c r="R75" s="606">
        <v>0.952436027179413</v>
      </c>
      <c r="S75" s="613">
        <v>61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9227C9CD-81D9-4B1C-8422-95A7F45AFE7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13312119</v>
      </c>
      <c r="C3" s="222">
        <f t="shared" ref="C3:R3" si="0">SUBTOTAL(9,C6:C1048576)</f>
        <v>33.280687062725612</v>
      </c>
      <c r="D3" s="222">
        <f t="shared" si="0"/>
        <v>14404270</v>
      </c>
      <c r="E3" s="222">
        <f t="shared" si="0"/>
        <v>27</v>
      </c>
      <c r="F3" s="222">
        <f t="shared" si="0"/>
        <v>13779159</v>
      </c>
      <c r="G3" s="225">
        <f>IF(D3&lt;&gt;0,F3/D3,"")</f>
        <v>0.95660238248797058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26"/>
      <c r="B5" s="627">
        <v>2015</v>
      </c>
      <c r="C5" s="628"/>
      <c r="D5" s="628">
        <v>2018</v>
      </c>
      <c r="E5" s="628"/>
      <c r="F5" s="628">
        <v>2019</v>
      </c>
      <c r="G5" s="666" t="s">
        <v>2</v>
      </c>
      <c r="H5" s="627">
        <v>2015</v>
      </c>
      <c r="I5" s="628"/>
      <c r="J5" s="628">
        <v>2018</v>
      </c>
      <c r="K5" s="628"/>
      <c r="L5" s="628">
        <v>2019</v>
      </c>
      <c r="M5" s="666" t="s">
        <v>2</v>
      </c>
      <c r="N5" s="627">
        <v>2015</v>
      </c>
      <c r="O5" s="628"/>
      <c r="P5" s="628">
        <v>2018</v>
      </c>
      <c r="Q5" s="628"/>
      <c r="R5" s="628">
        <v>2019</v>
      </c>
      <c r="S5" s="666" t="s">
        <v>2</v>
      </c>
    </row>
    <row r="6" spans="1:19" ht="14.45" customHeight="1" x14ac:dyDescent="0.2">
      <c r="A6" s="617" t="s">
        <v>1534</v>
      </c>
      <c r="B6" s="648">
        <v>702200</v>
      </c>
      <c r="C6" s="586">
        <v>1.0243543081377962</v>
      </c>
      <c r="D6" s="648">
        <v>685505</v>
      </c>
      <c r="E6" s="586">
        <v>1</v>
      </c>
      <c r="F6" s="648">
        <v>625085</v>
      </c>
      <c r="G6" s="591">
        <v>0.91186059912035655</v>
      </c>
      <c r="H6" s="648"/>
      <c r="I6" s="586"/>
      <c r="J6" s="648"/>
      <c r="K6" s="586"/>
      <c r="L6" s="648"/>
      <c r="M6" s="591"/>
      <c r="N6" s="648"/>
      <c r="O6" s="586"/>
      <c r="P6" s="648"/>
      <c r="Q6" s="586"/>
      <c r="R6" s="648"/>
      <c r="S6" s="122"/>
    </row>
    <row r="7" spans="1:19" ht="14.45" customHeight="1" x14ac:dyDescent="0.2">
      <c r="A7" s="618" t="s">
        <v>1535</v>
      </c>
      <c r="B7" s="650">
        <v>903307</v>
      </c>
      <c r="C7" s="593">
        <v>0.85470505192721102</v>
      </c>
      <c r="D7" s="650">
        <v>1056864</v>
      </c>
      <c r="E7" s="593">
        <v>1</v>
      </c>
      <c r="F7" s="650">
        <v>1058602</v>
      </c>
      <c r="G7" s="598">
        <v>1.0016444878432798</v>
      </c>
      <c r="H7" s="650"/>
      <c r="I7" s="593"/>
      <c r="J7" s="650"/>
      <c r="K7" s="593"/>
      <c r="L7" s="650"/>
      <c r="M7" s="598"/>
      <c r="N7" s="650"/>
      <c r="O7" s="593"/>
      <c r="P7" s="650"/>
      <c r="Q7" s="593"/>
      <c r="R7" s="650"/>
      <c r="S7" s="599"/>
    </row>
    <row r="8" spans="1:19" ht="14.45" customHeight="1" x14ac:dyDescent="0.2">
      <c r="A8" s="618" t="s">
        <v>1536</v>
      </c>
      <c r="B8" s="650">
        <v>526523</v>
      </c>
      <c r="C8" s="593">
        <v>0.76004215054384305</v>
      </c>
      <c r="D8" s="650">
        <v>692755</v>
      </c>
      <c r="E8" s="593">
        <v>1</v>
      </c>
      <c r="F8" s="650">
        <v>585361</v>
      </c>
      <c r="G8" s="598">
        <v>0.84497549638761182</v>
      </c>
      <c r="H8" s="650"/>
      <c r="I8" s="593"/>
      <c r="J8" s="650"/>
      <c r="K8" s="593"/>
      <c r="L8" s="650"/>
      <c r="M8" s="598"/>
      <c r="N8" s="650"/>
      <c r="O8" s="593"/>
      <c r="P8" s="650"/>
      <c r="Q8" s="593"/>
      <c r="R8" s="650"/>
      <c r="S8" s="599"/>
    </row>
    <row r="9" spans="1:19" ht="14.45" customHeight="1" x14ac:dyDescent="0.2">
      <c r="A9" s="618" t="s">
        <v>1537</v>
      </c>
      <c r="B9" s="650">
        <v>1210439</v>
      </c>
      <c r="C9" s="593">
        <v>0.9942706425258786</v>
      </c>
      <c r="D9" s="650">
        <v>1217414</v>
      </c>
      <c r="E9" s="593">
        <v>1</v>
      </c>
      <c r="F9" s="650">
        <v>1303339</v>
      </c>
      <c r="G9" s="598">
        <v>1.0705799341883697</v>
      </c>
      <c r="H9" s="650"/>
      <c r="I9" s="593"/>
      <c r="J9" s="650"/>
      <c r="K9" s="593"/>
      <c r="L9" s="650"/>
      <c r="M9" s="598"/>
      <c r="N9" s="650"/>
      <c r="O9" s="593"/>
      <c r="P9" s="650"/>
      <c r="Q9" s="593"/>
      <c r="R9" s="650"/>
      <c r="S9" s="599"/>
    </row>
    <row r="10" spans="1:19" ht="14.45" customHeight="1" x14ac:dyDescent="0.2">
      <c r="A10" s="618" t="s">
        <v>1538</v>
      </c>
      <c r="B10" s="650">
        <v>533237</v>
      </c>
      <c r="C10" s="593">
        <v>0.93513601672325264</v>
      </c>
      <c r="D10" s="650">
        <v>570224</v>
      </c>
      <c r="E10" s="593">
        <v>1</v>
      </c>
      <c r="F10" s="650">
        <v>500433</v>
      </c>
      <c r="G10" s="598">
        <v>0.87760774713095202</v>
      </c>
      <c r="H10" s="650"/>
      <c r="I10" s="593"/>
      <c r="J10" s="650"/>
      <c r="K10" s="593"/>
      <c r="L10" s="650"/>
      <c r="M10" s="598"/>
      <c r="N10" s="650"/>
      <c r="O10" s="593"/>
      <c r="P10" s="650"/>
      <c r="Q10" s="593"/>
      <c r="R10" s="650"/>
      <c r="S10" s="599"/>
    </row>
    <row r="11" spans="1:19" ht="14.45" customHeight="1" x14ac:dyDescent="0.2">
      <c r="A11" s="618" t="s">
        <v>1539</v>
      </c>
      <c r="B11" s="650">
        <v>603819</v>
      </c>
      <c r="C11" s="593">
        <v>1.0753218028080722</v>
      </c>
      <c r="D11" s="650">
        <v>561524</v>
      </c>
      <c r="E11" s="593">
        <v>1</v>
      </c>
      <c r="F11" s="650">
        <v>609948</v>
      </c>
      <c r="G11" s="598">
        <v>1.0862367414393685</v>
      </c>
      <c r="H11" s="650"/>
      <c r="I11" s="593"/>
      <c r="J11" s="650"/>
      <c r="K11" s="593"/>
      <c r="L11" s="650"/>
      <c r="M11" s="598"/>
      <c r="N11" s="650"/>
      <c r="O11" s="593"/>
      <c r="P11" s="650"/>
      <c r="Q11" s="593"/>
      <c r="R11" s="650"/>
      <c r="S11" s="599"/>
    </row>
    <row r="12" spans="1:19" ht="14.45" customHeight="1" x14ac:dyDescent="0.2">
      <c r="A12" s="618" t="s">
        <v>1540</v>
      </c>
      <c r="B12" s="650">
        <v>439471</v>
      </c>
      <c r="C12" s="593">
        <v>0.66202041778579857</v>
      </c>
      <c r="D12" s="650">
        <v>663833</v>
      </c>
      <c r="E12" s="593">
        <v>1</v>
      </c>
      <c r="F12" s="650">
        <v>542029</v>
      </c>
      <c r="G12" s="598">
        <v>0.81651409315294665</v>
      </c>
      <c r="H12" s="650"/>
      <c r="I12" s="593"/>
      <c r="J12" s="650"/>
      <c r="K12" s="593"/>
      <c r="L12" s="650"/>
      <c r="M12" s="598"/>
      <c r="N12" s="650"/>
      <c r="O12" s="593"/>
      <c r="P12" s="650"/>
      <c r="Q12" s="593"/>
      <c r="R12" s="650"/>
      <c r="S12" s="599"/>
    </row>
    <row r="13" spans="1:19" ht="14.45" customHeight="1" x14ac:dyDescent="0.2">
      <c r="A13" s="618" t="s">
        <v>1541</v>
      </c>
      <c r="B13" s="650">
        <v>510226</v>
      </c>
      <c r="C13" s="593">
        <v>0.79391971269724448</v>
      </c>
      <c r="D13" s="650">
        <v>642667</v>
      </c>
      <c r="E13" s="593">
        <v>1</v>
      </c>
      <c r="F13" s="650">
        <v>482912</v>
      </c>
      <c r="G13" s="598">
        <v>0.75141869739694123</v>
      </c>
      <c r="H13" s="650"/>
      <c r="I13" s="593"/>
      <c r="J13" s="650"/>
      <c r="K13" s="593"/>
      <c r="L13" s="650"/>
      <c r="M13" s="598"/>
      <c r="N13" s="650"/>
      <c r="O13" s="593"/>
      <c r="P13" s="650"/>
      <c r="Q13" s="593"/>
      <c r="R13" s="650"/>
      <c r="S13" s="599"/>
    </row>
    <row r="14" spans="1:19" ht="14.45" customHeight="1" x14ac:dyDescent="0.2">
      <c r="A14" s="618" t="s">
        <v>1542</v>
      </c>
      <c r="B14" s="650">
        <v>1060752</v>
      </c>
      <c r="C14" s="593">
        <v>0.96779349884859478</v>
      </c>
      <c r="D14" s="650">
        <v>1096052</v>
      </c>
      <c r="E14" s="593">
        <v>1</v>
      </c>
      <c r="F14" s="650">
        <v>963970</v>
      </c>
      <c r="G14" s="598">
        <v>0.87949294376544174</v>
      </c>
      <c r="H14" s="650"/>
      <c r="I14" s="593"/>
      <c r="J14" s="650"/>
      <c r="K14" s="593"/>
      <c r="L14" s="650"/>
      <c r="M14" s="598"/>
      <c r="N14" s="650"/>
      <c r="O14" s="593"/>
      <c r="P14" s="650"/>
      <c r="Q14" s="593"/>
      <c r="R14" s="650"/>
      <c r="S14" s="599"/>
    </row>
    <row r="15" spans="1:19" ht="14.45" customHeight="1" x14ac:dyDescent="0.2">
      <c r="A15" s="618" t="s">
        <v>1543</v>
      </c>
      <c r="B15" s="650">
        <v>290503</v>
      </c>
      <c r="C15" s="593">
        <v>1.4756832266585391</v>
      </c>
      <c r="D15" s="650">
        <v>196860</v>
      </c>
      <c r="E15" s="593">
        <v>1</v>
      </c>
      <c r="F15" s="650">
        <v>185640</v>
      </c>
      <c r="G15" s="598">
        <v>0.94300518134715028</v>
      </c>
      <c r="H15" s="650"/>
      <c r="I15" s="593"/>
      <c r="J15" s="650"/>
      <c r="K15" s="593"/>
      <c r="L15" s="650"/>
      <c r="M15" s="598"/>
      <c r="N15" s="650"/>
      <c r="O15" s="593"/>
      <c r="P15" s="650"/>
      <c r="Q15" s="593"/>
      <c r="R15" s="650"/>
      <c r="S15" s="599"/>
    </row>
    <row r="16" spans="1:19" ht="14.45" customHeight="1" x14ac:dyDescent="0.2">
      <c r="A16" s="618" t="s">
        <v>1544</v>
      </c>
      <c r="B16" s="650">
        <v>881672</v>
      </c>
      <c r="C16" s="593">
        <v>0.87184284377923293</v>
      </c>
      <c r="D16" s="650">
        <v>1011274</v>
      </c>
      <c r="E16" s="593">
        <v>1</v>
      </c>
      <c r="F16" s="650">
        <v>1005405</v>
      </c>
      <c r="G16" s="598">
        <v>0.99419642945433184</v>
      </c>
      <c r="H16" s="650"/>
      <c r="I16" s="593"/>
      <c r="J16" s="650"/>
      <c r="K16" s="593"/>
      <c r="L16" s="650"/>
      <c r="M16" s="598"/>
      <c r="N16" s="650"/>
      <c r="O16" s="593"/>
      <c r="P16" s="650"/>
      <c r="Q16" s="593"/>
      <c r="R16" s="650"/>
      <c r="S16" s="599"/>
    </row>
    <row r="17" spans="1:19" ht="14.45" customHeight="1" x14ac:dyDescent="0.2">
      <c r="A17" s="618" t="s">
        <v>1545</v>
      </c>
      <c r="B17" s="650">
        <v>586663</v>
      </c>
      <c r="C17" s="593">
        <v>0.86635290712441893</v>
      </c>
      <c r="D17" s="650">
        <v>677164</v>
      </c>
      <c r="E17" s="593">
        <v>1</v>
      </c>
      <c r="F17" s="650">
        <v>706154</v>
      </c>
      <c r="G17" s="598">
        <v>1.0428108995752876</v>
      </c>
      <c r="H17" s="650"/>
      <c r="I17" s="593"/>
      <c r="J17" s="650"/>
      <c r="K17" s="593"/>
      <c r="L17" s="650"/>
      <c r="M17" s="598"/>
      <c r="N17" s="650"/>
      <c r="O17" s="593"/>
      <c r="P17" s="650"/>
      <c r="Q17" s="593"/>
      <c r="R17" s="650"/>
      <c r="S17" s="599"/>
    </row>
    <row r="18" spans="1:19" ht="14.45" customHeight="1" x14ac:dyDescent="0.2">
      <c r="A18" s="618" t="s">
        <v>1546</v>
      </c>
      <c r="B18" s="650">
        <v>51039</v>
      </c>
      <c r="C18" s="593">
        <v>0.75091585870028987</v>
      </c>
      <c r="D18" s="650">
        <v>67969</v>
      </c>
      <c r="E18" s="593">
        <v>1</v>
      </c>
      <c r="F18" s="650">
        <v>47061</v>
      </c>
      <c r="G18" s="598">
        <v>0.69238917741911754</v>
      </c>
      <c r="H18" s="650"/>
      <c r="I18" s="593"/>
      <c r="J18" s="650"/>
      <c r="K18" s="593"/>
      <c r="L18" s="650"/>
      <c r="M18" s="598"/>
      <c r="N18" s="650"/>
      <c r="O18" s="593"/>
      <c r="P18" s="650"/>
      <c r="Q18" s="593"/>
      <c r="R18" s="650"/>
      <c r="S18" s="599"/>
    </row>
    <row r="19" spans="1:19" ht="14.45" customHeight="1" x14ac:dyDescent="0.2">
      <c r="A19" s="618" t="s">
        <v>1547</v>
      </c>
      <c r="B19" s="650">
        <v>163</v>
      </c>
      <c r="C19" s="593">
        <v>0.25873015873015875</v>
      </c>
      <c r="D19" s="650">
        <v>630</v>
      </c>
      <c r="E19" s="593">
        <v>1</v>
      </c>
      <c r="F19" s="650"/>
      <c r="G19" s="598"/>
      <c r="H19" s="650"/>
      <c r="I19" s="593"/>
      <c r="J19" s="650"/>
      <c r="K19" s="593"/>
      <c r="L19" s="650"/>
      <c r="M19" s="598"/>
      <c r="N19" s="650"/>
      <c r="O19" s="593"/>
      <c r="P19" s="650"/>
      <c r="Q19" s="593"/>
      <c r="R19" s="650"/>
      <c r="S19" s="599"/>
    </row>
    <row r="20" spans="1:19" ht="14.45" customHeight="1" x14ac:dyDescent="0.2">
      <c r="A20" s="618" t="s">
        <v>1548</v>
      </c>
      <c r="B20" s="650">
        <v>242277</v>
      </c>
      <c r="C20" s="593">
        <v>1.1913699842643588</v>
      </c>
      <c r="D20" s="650">
        <v>203360</v>
      </c>
      <c r="E20" s="593">
        <v>1</v>
      </c>
      <c r="F20" s="650">
        <v>148204</v>
      </c>
      <c r="G20" s="598">
        <v>0.72877655389457119</v>
      </c>
      <c r="H20" s="650"/>
      <c r="I20" s="593"/>
      <c r="J20" s="650"/>
      <c r="K20" s="593"/>
      <c r="L20" s="650"/>
      <c r="M20" s="598"/>
      <c r="N20" s="650"/>
      <c r="O20" s="593"/>
      <c r="P20" s="650"/>
      <c r="Q20" s="593"/>
      <c r="R20" s="650"/>
      <c r="S20" s="599"/>
    </row>
    <row r="21" spans="1:19" ht="14.45" customHeight="1" x14ac:dyDescent="0.2">
      <c r="A21" s="618" t="s">
        <v>1549</v>
      </c>
      <c r="B21" s="650">
        <v>59419</v>
      </c>
      <c r="C21" s="593">
        <v>0.92981659989984977</v>
      </c>
      <c r="D21" s="650">
        <v>63904</v>
      </c>
      <c r="E21" s="593">
        <v>1</v>
      </c>
      <c r="F21" s="650">
        <v>76136</v>
      </c>
      <c r="G21" s="598">
        <v>1.1914121181772659</v>
      </c>
      <c r="H21" s="650"/>
      <c r="I21" s="593"/>
      <c r="J21" s="650"/>
      <c r="K21" s="593"/>
      <c r="L21" s="650"/>
      <c r="M21" s="598"/>
      <c r="N21" s="650"/>
      <c r="O21" s="593"/>
      <c r="P21" s="650"/>
      <c r="Q21" s="593"/>
      <c r="R21" s="650"/>
      <c r="S21" s="599"/>
    </row>
    <row r="22" spans="1:19" ht="14.45" customHeight="1" x14ac:dyDescent="0.2">
      <c r="A22" s="618" t="s">
        <v>1550</v>
      </c>
      <c r="B22" s="650">
        <v>4963</v>
      </c>
      <c r="C22" s="593">
        <v>7.3525925925925923</v>
      </c>
      <c r="D22" s="650">
        <v>675</v>
      </c>
      <c r="E22" s="593">
        <v>1</v>
      </c>
      <c r="F22" s="650">
        <v>547</v>
      </c>
      <c r="G22" s="598">
        <v>0.81037037037037041</v>
      </c>
      <c r="H22" s="650"/>
      <c r="I22" s="593"/>
      <c r="J22" s="650"/>
      <c r="K22" s="593"/>
      <c r="L22" s="650"/>
      <c r="M22" s="598"/>
      <c r="N22" s="650"/>
      <c r="O22" s="593"/>
      <c r="P22" s="650"/>
      <c r="Q22" s="593"/>
      <c r="R22" s="650"/>
      <c r="S22" s="599"/>
    </row>
    <row r="23" spans="1:19" ht="14.45" customHeight="1" x14ac:dyDescent="0.2">
      <c r="A23" s="618" t="s">
        <v>1551</v>
      </c>
      <c r="B23" s="650">
        <v>13846</v>
      </c>
      <c r="C23" s="593">
        <v>1.410697911360163</v>
      </c>
      <c r="D23" s="650">
        <v>9815</v>
      </c>
      <c r="E23" s="593">
        <v>1</v>
      </c>
      <c r="F23" s="650">
        <v>3476</v>
      </c>
      <c r="G23" s="598">
        <v>0.35415180845644423</v>
      </c>
      <c r="H23" s="650"/>
      <c r="I23" s="593"/>
      <c r="J23" s="650"/>
      <c r="K23" s="593"/>
      <c r="L23" s="650"/>
      <c r="M23" s="598"/>
      <c r="N23" s="650"/>
      <c r="O23" s="593"/>
      <c r="P23" s="650"/>
      <c r="Q23" s="593"/>
      <c r="R23" s="650"/>
      <c r="S23" s="599"/>
    </row>
    <row r="24" spans="1:19" ht="14.45" customHeight="1" x14ac:dyDescent="0.2">
      <c r="A24" s="618" t="s">
        <v>1552</v>
      </c>
      <c r="B24" s="650">
        <v>400940</v>
      </c>
      <c r="C24" s="593">
        <v>1.1259038766655902</v>
      </c>
      <c r="D24" s="650">
        <v>356105</v>
      </c>
      <c r="E24" s="593">
        <v>1</v>
      </c>
      <c r="F24" s="650">
        <v>626564</v>
      </c>
      <c r="G24" s="598">
        <v>1.7594922845789864</v>
      </c>
      <c r="H24" s="650"/>
      <c r="I24" s="593"/>
      <c r="J24" s="650"/>
      <c r="K24" s="593"/>
      <c r="L24" s="650"/>
      <c r="M24" s="598"/>
      <c r="N24" s="650"/>
      <c r="O24" s="593"/>
      <c r="P24" s="650"/>
      <c r="Q24" s="593"/>
      <c r="R24" s="650"/>
      <c r="S24" s="599"/>
    </row>
    <row r="25" spans="1:19" ht="14.45" customHeight="1" x14ac:dyDescent="0.2">
      <c r="A25" s="618" t="s">
        <v>1553</v>
      </c>
      <c r="B25" s="650"/>
      <c r="C25" s="593"/>
      <c r="D25" s="650">
        <v>181</v>
      </c>
      <c r="E25" s="593">
        <v>1</v>
      </c>
      <c r="F25" s="650"/>
      <c r="G25" s="598"/>
      <c r="H25" s="650"/>
      <c r="I25" s="593"/>
      <c r="J25" s="650"/>
      <c r="K25" s="593"/>
      <c r="L25" s="650"/>
      <c r="M25" s="598"/>
      <c r="N25" s="650"/>
      <c r="O25" s="593"/>
      <c r="P25" s="650"/>
      <c r="Q25" s="593"/>
      <c r="R25" s="650"/>
      <c r="S25" s="599"/>
    </row>
    <row r="26" spans="1:19" ht="14.45" customHeight="1" x14ac:dyDescent="0.2">
      <c r="A26" s="618" t="s">
        <v>1554</v>
      </c>
      <c r="B26" s="650">
        <v>57572</v>
      </c>
      <c r="C26" s="593">
        <v>0.89372535626688188</v>
      </c>
      <c r="D26" s="650">
        <v>64418</v>
      </c>
      <c r="E26" s="593">
        <v>1</v>
      </c>
      <c r="F26" s="650">
        <v>33571</v>
      </c>
      <c r="G26" s="598">
        <v>0.52114315874445027</v>
      </c>
      <c r="H26" s="650"/>
      <c r="I26" s="593"/>
      <c r="J26" s="650"/>
      <c r="K26" s="593"/>
      <c r="L26" s="650"/>
      <c r="M26" s="598"/>
      <c r="N26" s="650"/>
      <c r="O26" s="593"/>
      <c r="P26" s="650"/>
      <c r="Q26" s="593"/>
      <c r="R26" s="650"/>
      <c r="S26" s="599"/>
    </row>
    <row r="27" spans="1:19" ht="14.45" customHeight="1" x14ac:dyDescent="0.2">
      <c r="A27" s="618" t="s">
        <v>1555</v>
      </c>
      <c r="B27" s="650">
        <v>3652</v>
      </c>
      <c r="C27" s="593">
        <v>3.8081334723670488</v>
      </c>
      <c r="D27" s="650">
        <v>959</v>
      </c>
      <c r="E27" s="593">
        <v>1</v>
      </c>
      <c r="F27" s="650">
        <v>4877</v>
      </c>
      <c r="G27" s="598">
        <v>5.0855057351407718</v>
      </c>
      <c r="H27" s="650"/>
      <c r="I27" s="593"/>
      <c r="J27" s="650"/>
      <c r="K27" s="593"/>
      <c r="L27" s="650"/>
      <c r="M27" s="598"/>
      <c r="N27" s="650"/>
      <c r="O27" s="593"/>
      <c r="P27" s="650"/>
      <c r="Q27" s="593"/>
      <c r="R27" s="650"/>
      <c r="S27" s="599"/>
    </row>
    <row r="28" spans="1:19" ht="14.45" customHeight="1" x14ac:dyDescent="0.2">
      <c r="A28" s="618" t="s">
        <v>1556</v>
      </c>
      <c r="B28" s="650">
        <v>35562</v>
      </c>
      <c r="C28" s="593">
        <v>0.56868263664566476</v>
      </c>
      <c r="D28" s="650">
        <v>62534</v>
      </c>
      <c r="E28" s="593">
        <v>1</v>
      </c>
      <c r="F28" s="650">
        <v>64682</v>
      </c>
      <c r="G28" s="598">
        <v>1.0343493139731985</v>
      </c>
      <c r="H28" s="650"/>
      <c r="I28" s="593"/>
      <c r="J28" s="650"/>
      <c r="K28" s="593"/>
      <c r="L28" s="650"/>
      <c r="M28" s="598"/>
      <c r="N28" s="650"/>
      <c r="O28" s="593"/>
      <c r="P28" s="650"/>
      <c r="Q28" s="593"/>
      <c r="R28" s="650"/>
      <c r="S28" s="599"/>
    </row>
    <row r="29" spans="1:19" ht="14.45" customHeight="1" x14ac:dyDescent="0.2">
      <c r="A29" s="618" t="s">
        <v>1557</v>
      </c>
      <c r="B29" s="650">
        <v>490042</v>
      </c>
      <c r="C29" s="593">
        <v>0.94603615865017998</v>
      </c>
      <c r="D29" s="650">
        <v>517995</v>
      </c>
      <c r="E29" s="593">
        <v>1</v>
      </c>
      <c r="F29" s="650">
        <v>554955</v>
      </c>
      <c r="G29" s="598">
        <v>1.0713520400776069</v>
      </c>
      <c r="H29" s="650"/>
      <c r="I29" s="593"/>
      <c r="J29" s="650"/>
      <c r="K29" s="593"/>
      <c r="L29" s="650"/>
      <c r="M29" s="598"/>
      <c r="N29" s="650"/>
      <c r="O29" s="593"/>
      <c r="P29" s="650"/>
      <c r="Q29" s="593"/>
      <c r="R29" s="650"/>
      <c r="S29" s="599"/>
    </row>
    <row r="30" spans="1:19" ht="14.45" customHeight="1" x14ac:dyDescent="0.2">
      <c r="A30" s="618" t="s">
        <v>1558</v>
      </c>
      <c r="B30" s="650">
        <v>1949944</v>
      </c>
      <c r="C30" s="593">
        <v>0.94085517989426415</v>
      </c>
      <c r="D30" s="650">
        <v>2072523</v>
      </c>
      <c r="E30" s="593">
        <v>1</v>
      </c>
      <c r="F30" s="650">
        <v>1693690</v>
      </c>
      <c r="G30" s="598">
        <v>0.81721167871237133</v>
      </c>
      <c r="H30" s="650"/>
      <c r="I30" s="593"/>
      <c r="J30" s="650"/>
      <c r="K30" s="593"/>
      <c r="L30" s="650"/>
      <c r="M30" s="598"/>
      <c r="N30" s="650"/>
      <c r="O30" s="593"/>
      <c r="P30" s="650"/>
      <c r="Q30" s="593"/>
      <c r="R30" s="650"/>
      <c r="S30" s="599"/>
    </row>
    <row r="31" spans="1:19" ht="14.45" customHeight="1" x14ac:dyDescent="0.2">
      <c r="A31" s="618" t="s">
        <v>1559</v>
      </c>
      <c r="B31" s="650">
        <v>1029177</v>
      </c>
      <c r="C31" s="593">
        <v>0.98077852226194007</v>
      </c>
      <c r="D31" s="650">
        <v>1049347</v>
      </c>
      <c r="E31" s="593">
        <v>1</v>
      </c>
      <c r="F31" s="650">
        <v>1173396</v>
      </c>
      <c r="G31" s="598">
        <v>1.1182154234967079</v>
      </c>
      <c r="H31" s="650"/>
      <c r="I31" s="593"/>
      <c r="J31" s="650"/>
      <c r="K31" s="593"/>
      <c r="L31" s="650"/>
      <c r="M31" s="598"/>
      <c r="N31" s="650"/>
      <c r="O31" s="593"/>
      <c r="P31" s="650"/>
      <c r="Q31" s="593"/>
      <c r="R31" s="650"/>
      <c r="S31" s="599"/>
    </row>
    <row r="32" spans="1:19" ht="14.45" customHeight="1" thickBot="1" x14ac:dyDescent="0.25">
      <c r="A32" s="654" t="s">
        <v>1560</v>
      </c>
      <c r="B32" s="652">
        <v>724711</v>
      </c>
      <c r="C32" s="601">
        <v>0.84100617486674889</v>
      </c>
      <c r="D32" s="652">
        <v>861719</v>
      </c>
      <c r="E32" s="601">
        <v>1</v>
      </c>
      <c r="F32" s="652">
        <v>783122</v>
      </c>
      <c r="G32" s="606">
        <v>0.90879045257212621</v>
      </c>
      <c r="H32" s="652"/>
      <c r="I32" s="601"/>
      <c r="J32" s="652"/>
      <c r="K32" s="601"/>
      <c r="L32" s="652"/>
      <c r="M32" s="606"/>
      <c r="N32" s="652"/>
      <c r="O32" s="601"/>
      <c r="P32" s="652"/>
      <c r="Q32" s="601"/>
      <c r="R32" s="652"/>
      <c r="S32" s="60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14781E2-160F-4EE9-B486-9551CE591201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1588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82910</v>
      </c>
      <c r="G3" s="103">
        <f t="shared" si="0"/>
        <v>13312119</v>
      </c>
      <c r="H3" s="103"/>
      <c r="I3" s="103"/>
      <c r="J3" s="103">
        <f t="shared" si="0"/>
        <v>85273</v>
      </c>
      <c r="K3" s="103">
        <f t="shared" si="0"/>
        <v>14404270</v>
      </c>
      <c r="L3" s="103"/>
      <c r="M3" s="103"/>
      <c r="N3" s="103">
        <f t="shared" si="0"/>
        <v>82161</v>
      </c>
      <c r="O3" s="103">
        <f t="shared" si="0"/>
        <v>13779159</v>
      </c>
      <c r="P3" s="75">
        <f>IF(K3=0,0,O3/K3)</f>
        <v>0.95660238248797058</v>
      </c>
      <c r="Q3" s="104">
        <f>IF(N3=0,0,O3/N3)</f>
        <v>167.70924161098333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2018</v>
      </c>
      <c r="K4" s="456"/>
      <c r="L4" s="105"/>
      <c r="M4" s="105"/>
      <c r="N4" s="455">
        <v>2019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57"/>
      <c r="B5" s="655"/>
      <c r="C5" s="657"/>
      <c r="D5" s="667"/>
      <c r="E5" s="659"/>
      <c r="F5" s="668" t="s">
        <v>71</v>
      </c>
      <c r="G5" s="669" t="s">
        <v>14</v>
      </c>
      <c r="H5" s="670"/>
      <c r="I5" s="670"/>
      <c r="J5" s="668" t="s">
        <v>71</v>
      </c>
      <c r="K5" s="669" t="s">
        <v>14</v>
      </c>
      <c r="L5" s="670"/>
      <c r="M5" s="670"/>
      <c r="N5" s="668" t="s">
        <v>71</v>
      </c>
      <c r="O5" s="669" t="s">
        <v>14</v>
      </c>
      <c r="P5" s="671"/>
      <c r="Q5" s="664"/>
    </row>
    <row r="6" spans="1:17" ht="14.45" customHeight="1" x14ac:dyDescent="0.2">
      <c r="A6" s="585" t="s">
        <v>1561</v>
      </c>
      <c r="B6" s="586" t="s">
        <v>1476</v>
      </c>
      <c r="C6" s="586" t="s">
        <v>1452</v>
      </c>
      <c r="D6" s="586" t="s">
        <v>1477</v>
      </c>
      <c r="E6" s="586" t="s">
        <v>1478</v>
      </c>
      <c r="F6" s="116">
        <v>162</v>
      </c>
      <c r="G6" s="116">
        <v>34182</v>
      </c>
      <c r="H6" s="116">
        <v>0.9109370003197953</v>
      </c>
      <c r="I6" s="116">
        <v>211</v>
      </c>
      <c r="J6" s="116">
        <v>177</v>
      </c>
      <c r="K6" s="116">
        <v>37524</v>
      </c>
      <c r="L6" s="116">
        <v>1</v>
      </c>
      <c r="M6" s="116">
        <v>212</v>
      </c>
      <c r="N6" s="116">
        <v>153</v>
      </c>
      <c r="O6" s="116">
        <v>32589</v>
      </c>
      <c r="P6" s="591">
        <v>0.86848417013111612</v>
      </c>
      <c r="Q6" s="609">
        <v>213</v>
      </c>
    </row>
    <row r="7" spans="1:17" ht="14.45" customHeight="1" x14ac:dyDescent="0.2">
      <c r="A7" s="592" t="s">
        <v>1561</v>
      </c>
      <c r="B7" s="593" t="s">
        <v>1476</v>
      </c>
      <c r="C7" s="593" t="s">
        <v>1452</v>
      </c>
      <c r="D7" s="593" t="s">
        <v>1479</v>
      </c>
      <c r="E7" s="593" t="s">
        <v>1478</v>
      </c>
      <c r="F7" s="610">
        <v>3</v>
      </c>
      <c r="G7" s="610">
        <v>261</v>
      </c>
      <c r="H7" s="610"/>
      <c r="I7" s="610">
        <v>87</v>
      </c>
      <c r="J7" s="610"/>
      <c r="K7" s="610"/>
      <c r="L7" s="610"/>
      <c r="M7" s="610"/>
      <c r="N7" s="610">
        <v>3</v>
      </c>
      <c r="O7" s="610">
        <v>264</v>
      </c>
      <c r="P7" s="598"/>
      <c r="Q7" s="611">
        <v>88</v>
      </c>
    </row>
    <row r="8" spans="1:17" ht="14.45" customHeight="1" x14ac:dyDescent="0.2">
      <c r="A8" s="592" t="s">
        <v>1561</v>
      </c>
      <c r="B8" s="593" t="s">
        <v>1476</v>
      </c>
      <c r="C8" s="593" t="s">
        <v>1452</v>
      </c>
      <c r="D8" s="593" t="s">
        <v>1480</v>
      </c>
      <c r="E8" s="593" t="s">
        <v>1481</v>
      </c>
      <c r="F8" s="610">
        <v>551</v>
      </c>
      <c r="G8" s="610">
        <v>165851</v>
      </c>
      <c r="H8" s="610">
        <v>0.97544493195158388</v>
      </c>
      <c r="I8" s="610">
        <v>301</v>
      </c>
      <c r="J8" s="610">
        <v>563</v>
      </c>
      <c r="K8" s="610">
        <v>170026</v>
      </c>
      <c r="L8" s="610">
        <v>1</v>
      </c>
      <c r="M8" s="610">
        <v>302</v>
      </c>
      <c r="N8" s="610">
        <v>298</v>
      </c>
      <c r="O8" s="610">
        <v>90294</v>
      </c>
      <c r="P8" s="598">
        <v>0.5310599555362121</v>
      </c>
      <c r="Q8" s="611">
        <v>303</v>
      </c>
    </row>
    <row r="9" spans="1:17" ht="14.45" customHeight="1" x14ac:dyDescent="0.2">
      <c r="A9" s="592" t="s">
        <v>1561</v>
      </c>
      <c r="B9" s="593" t="s">
        <v>1476</v>
      </c>
      <c r="C9" s="593" t="s">
        <v>1452</v>
      </c>
      <c r="D9" s="593" t="s">
        <v>1482</v>
      </c>
      <c r="E9" s="593" t="s">
        <v>1483</v>
      </c>
      <c r="F9" s="610">
        <v>21</v>
      </c>
      <c r="G9" s="610">
        <v>2079</v>
      </c>
      <c r="H9" s="610">
        <v>1.3887775551102204</v>
      </c>
      <c r="I9" s="610">
        <v>99</v>
      </c>
      <c r="J9" s="610">
        <v>15</v>
      </c>
      <c r="K9" s="610">
        <v>1497</v>
      </c>
      <c r="L9" s="610">
        <v>1</v>
      </c>
      <c r="M9" s="610">
        <v>99.8</v>
      </c>
      <c r="N9" s="610">
        <v>18</v>
      </c>
      <c r="O9" s="610">
        <v>1800</v>
      </c>
      <c r="P9" s="598">
        <v>1.2024048096192386</v>
      </c>
      <c r="Q9" s="611">
        <v>100</v>
      </c>
    </row>
    <row r="10" spans="1:17" ht="14.45" customHeight="1" x14ac:dyDescent="0.2">
      <c r="A10" s="592" t="s">
        <v>1561</v>
      </c>
      <c r="B10" s="593" t="s">
        <v>1476</v>
      </c>
      <c r="C10" s="593" t="s">
        <v>1452</v>
      </c>
      <c r="D10" s="593" t="s">
        <v>1484</v>
      </c>
      <c r="E10" s="593" t="s">
        <v>1485</v>
      </c>
      <c r="F10" s="610">
        <v>1</v>
      </c>
      <c r="G10" s="610">
        <v>232</v>
      </c>
      <c r="H10" s="610"/>
      <c r="I10" s="610">
        <v>232</v>
      </c>
      <c r="J10" s="610"/>
      <c r="K10" s="610"/>
      <c r="L10" s="610"/>
      <c r="M10" s="610"/>
      <c r="N10" s="610">
        <v>1</v>
      </c>
      <c r="O10" s="610">
        <v>235</v>
      </c>
      <c r="P10" s="598"/>
      <c r="Q10" s="611">
        <v>235</v>
      </c>
    </row>
    <row r="11" spans="1:17" ht="14.45" customHeight="1" x14ac:dyDescent="0.2">
      <c r="A11" s="592" t="s">
        <v>1561</v>
      </c>
      <c r="B11" s="593" t="s">
        <v>1476</v>
      </c>
      <c r="C11" s="593" t="s">
        <v>1452</v>
      </c>
      <c r="D11" s="593" t="s">
        <v>1486</v>
      </c>
      <c r="E11" s="593" t="s">
        <v>1487</v>
      </c>
      <c r="F11" s="610">
        <v>204</v>
      </c>
      <c r="G11" s="610">
        <v>27948</v>
      </c>
      <c r="H11" s="610">
        <v>1</v>
      </c>
      <c r="I11" s="610">
        <v>137</v>
      </c>
      <c r="J11" s="610">
        <v>204</v>
      </c>
      <c r="K11" s="610">
        <v>27948</v>
      </c>
      <c r="L11" s="610">
        <v>1</v>
      </c>
      <c r="M11" s="610">
        <v>137</v>
      </c>
      <c r="N11" s="610">
        <v>308</v>
      </c>
      <c r="O11" s="610">
        <v>42504</v>
      </c>
      <c r="P11" s="598">
        <v>1.5208243881494203</v>
      </c>
      <c r="Q11" s="611">
        <v>138</v>
      </c>
    </row>
    <row r="12" spans="1:17" ht="14.45" customHeight="1" x14ac:dyDescent="0.2">
      <c r="A12" s="592" t="s">
        <v>1561</v>
      </c>
      <c r="B12" s="593" t="s">
        <v>1476</v>
      </c>
      <c r="C12" s="593" t="s">
        <v>1452</v>
      </c>
      <c r="D12" s="593" t="s">
        <v>1488</v>
      </c>
      <c r="E12" s="593" t="s">
        <v>1487</v>
      </c>
      <c r="F12" s="610">
        <v>3</v>
      </c>
      <c r="G12" s="610">
        <v>549</v>
      </c>
      <c r="H12" s="610"/>
      <c r="I12" s="610">
        <v>183</v>
      </c>
      <c r="J12" s="610"/>
      <c r="K12" s="610"/>
      <c r="L12" s="610"/>
      <c r="M12" s="610"/>
      <c r="N12" s="610">
        <v>2</v>
      </c>
      <c r="O12" s="610">
        <v>370</v>
      </c>
      <c r="P12" s="598"/>
      <c r="Q12" s="611">
        <v>185</v>
      </c>
    </row>
    <row r="13" spans="1:17" ht="14.45" customHeight="1" x14ac:dyDescent="0.2">
      <c r="A13" s="592" t="s">
        <v>1561</v>
      </c>
      <c r="B13" s="593" t="s">
        <v>1476</v>
      </c>
      <c r="C13" s="593" t="s">
        <v>1452</v>
      </c>
      <c r="D13" s="593" t="s">
        <v>1491</v>
      </c>
      <c r="E13" s="593" t="s">
        <v>1492</v>
      </c>
      <c r="F13" s="610">
        <v>3</v>
      </c>
      <c r="G13" s="610">
        <v>1917</v>
      </c>
      <c r="H13" s="610">
        <v>1.4976562499999999</v>
      </c>
      <c r="I13" s="610">
        <v>639</v>
      </c>
      <c r="J13" s="610">
        <v>2</v>
      </c>
      <c r="K13" s="610">
        <v>1280</v>
      </c>
      <c r="L13" s="610">
        <v>1</v>
      </c>
      <c r="M13" s="610">
        <v>640</v>
      </c>
      <c r="N13" s="610"/>
      <c r="O13" s="610"/>
      <c r="P13" s="598"/>
      <c r="Q13" s="611"/>
    </row>
    <row r="14" spans="1:17" ht="14.45" customHeight="1" x14ac:dyDescent="0.2">
      <c r="A14" s="592" t="s">
        <v>1561</v>
      </c>
      <c r="B14" s="593" t="s">
        <v>1476</v>
      </c>
      <c r="C14" s="593" t="s">
        <v>1452</v>
      </c>
      <c r="D14" s="593" t="s">
        <v>1493</v>
      </c>
      <c r="E14" s="593" t="s">
        <v>1494</v>
      </c>
      <c r="F14" s="610">
        <v>1</v>
      </c>
      <c r="G14" s="610">
        <v>608</v>
      </c>
      <c r="H14" s="610"/>
      <c r="I14" s="610">
        <v>608</v>
      </c>
      <c r="J14" s="610"/>
      <c r="K14" s="610"/>
      <c r="L14" s="610"/>
      <c r="M14" s="610"/>
      <c r="N14" s="610">
        <v>1</v>
      </c>
      <c r="O14" s="610">
        <v>614</v>
      </c>
      <c r="P14" s="598"/>
      <c r="Q14" s="611">
        <v>614</v>
      </c>
    </row>
    <row r="15" spans="1:17" ht="14.45" customHeight="1" x14ac:dyDescent="0.2">
      <c r="A15" s="592" t="s">
        <v>1561</v>
      </c>
      <c r="B15" s="593" t="s">
        <v>1476</v>
      </c>
      <c r="C15" s="593" t="s">
        <v>1452</v>
      </c>
      <c r="D15" s="593" t="s">
        <v>1495</v>
      </c>
      <c r="E15" s="593" t="s">
        <v>1496</v>
      </c>
      <c r="F15" s="610">
        <v>25</v>
      </c>
      <c r="G15" s="610">
        <v>4325</v>
      </c>
      <c r="H15" s="610">
        <v>0.73106828938471935</v>
      </c>
      <c r="I15" s="610">
        <v>173</v>
      </c>
      <c r="J15" s="610">
        <v>34</v>
      </c>
      <c r="K15" s="610">
        <v>5916</v>
      </c>
      <c r="L15" s="610">
        <v>1</v>
      </c>
      <c r="M15" s="610">
        <v>174</v>
      </c>
      <c r="N15" s="610">
        <v>20</v>
      </c>
      <c r="O15" s="610">
        <v>3500</v>
      </c>
      <c r="P15" s="598">
        <v>0.59161595672751854</v>
      </c>
      <c r="Q15" s="611">
        <v>175</v>
      </c>
    </row>
    <row r="16" spans="1:17" ht="14.45" customHeight="1" x14ac:dyDescent="0.2">
      <c r="A16" s="592" t="s">
        <v>1561</v>
      </c>
      <c r="B16" s="593" t="s">
        <v>1476</v>
      </c>
      <c r="C16" s="593" t="s">
        <v>1452</v>
      </c>
      <c r="D16" s="593" t="s">
        <v>1455</v>
      </c>
      <c r="E16" s="593" t="s">
        <v>1456</v>
      </c>
      <c r="F16" s="610">
        <v>225</v>
      </c>
      <c r="G16" s="610">
        <v>78075</v>
      </c>
      <c r="H16" s="610">
        <v>0.95744680851063835</v>
      </c>
      <c r="I16" s="610">
        <v>347</v>
      </c>
      <c r="J16" s="610">
        <v>235</v>
      </c>
      <c r="K16" s="610">
        <v>81545</v>
      </c>
      <c r="L16" s="610">
        <v>1</v>
      </c>
      <c r="M16" s="610">
        <v>347</v>
      </c>
      <c r="N16" s="610">
        <v>280</v>
      </c>
      <c r="O16" s="610">
        <v>97440</v>
      </c>
      <c r="P16" s="598">
        <v>1.1949230486234594</v>
      </c>
      <c r="Q16" s="611">
        <v>348</v>
      </c>
    </row>
    <row r="17" spans="1:17" ht="14.45" customHeight="1" x14ac:dyDescent="0.2">
      <c r="A17" s="592" t="s">
        <v>1561</v>
      </c>
      <c r="B17" s="593" t="s">
        <v>1476</v>
      </c>
      <c r="C17" s="593" t="s">
        <v>1452</v>
      </c>
      <c r="D17" s="593" t="s">
        <v>1497</v>
      </c>
      <c r="E17" s="593" t="s">
        <v>1498</v>
      </c>
      <c r="F17" s="610">
        <v>1085</v>
      </c>
      <c r="G17" s="610">
        <v>18445</v>
      </c>
      <c r="H17" s="610">
        <v>1.0585365853658537</v>
      </c>
      <c r="I17" s="610">
        <v>17</v>
      </c>
      <c r="J17" s="610">
        <v>1025</v>
      </c>
      <c r="K17" s="610">
        <v>17425</v>
      </c>
      <c r="L17" s="610">
        <v>1</v>
      </c>
      <c r="M17" s="610">
        <v>17</v>
      </c>
      <c r="N17" s="610">
        <v>905</v>
      </c>
      <c r="O17" s="610">
        <v>15385</v>
      </c>
      <c r="P17" s="598">
        <v>0.88292682926829269</v>
      </c>
      <c r="Q17" s="611">
        <v>17</v>
      </c>
    </row>
    <row r="18" spans="1:17" ht="14.45" customHeight="1" x14ac:dyDescent="0.2">
      <c r="A18" s="592" t="s">
        <v>1561</v>
      </c>
      <c r="B18" s="593" t="s">
        <v>1476</v>
      </c>
      <c r="C18" s="593" t="s">
        <v>1452</v>
      </c>
      <c r="D18" s="593" t="s">
        <v>1499</v>
      </c>
      <c r="E18" s="593" t="s">
        <v>1500</v>
      </c>
      <c r="F18" s="610">
        <v>11</v>
      </c>
      <c r="G18" s="610">
        <v>3014</v>
      </c>
      <c r="H18" s="610">
        <v>0.28205128205128205</v>
      </c>
      <c r="I18" s="610">
        <v>274</v>
      </c>
      <c r="J18" s="610">
        <v>39</v>
      </c>
      <c r="K18" s="610">
        <v>10686</v>
      </c>
      <c r="L18" s="610">
        <v>1</v>
      </c>
      <c r="M18" s="610">
        <v>274</v>
      </c>
      <c r="N18" s="610">
        <v>29</v>
      </c>
      <c r="O18" s="610">
        <v>8033</v>
      </c>
      <c r="P18" s="598">
        <v>0.75173123713269696</v>
      </c>
      <c r="Q18" s="611">
        <v>277</v>
      </c>
    </row>
    <row r="19" spans="1:17" ht="14.45" customHeight="1" x14ac:dyDescent="0.2">
      <c r="A19" s="592" t="s">
        <v>1561</v>
      </c>
      <c r="B19" s="593" t="s">
        <v>1476</v>
      </c>
      <c r="C19" s="593" t="s">
        <v>1452</v>
      </c>
      <c r="D19" s="593" t="s">
        <v>1501</v>
      </c>
      <c r="E19" s="593" t="s">
        <v>1502</v>
      </c>
      <c r="F19" s="610">
        <v>44</v>
      </c>
      <c r="G19" s="610">
        <v>6248</v>
      </c>
      <c r="H19" s="610">
        <v>1.0490261920752182</v>
      </c>
      <c r="I19" s="610">
        <v>142</v>
      </c>
      <c r="J19" s="610">
        <v>42</v>
      </c>
      <c r="K19" s="610">
        <v>5956</v>
      </c>
      <c r="L19" s="610">
        <v>1</v>
      </c>
      <c r="M19" s="610">
        <v>141.8095238095238</v>
      </c>
      <c r="N19" s="610">
        <v>33</v>
      </c>
      <c r="O19" s="610">
        <v>4653</v>
      </c>
      <c r="P19" s="598">
        <v>0.78122901276024181</v>
      </c>
      <c r="Q19" s="611">
        <v>141</v>
      </c>
    </row>
    <row r="20" spans="1:17" ht="14.45" customHeight="1" x14ac:dyDescent="0.2">
      <c r="A20" s="592" t="s">
        <v>1561</v>
      </c>
      <c r="B20" s="593" t="s">
        <v>1476</v>
      </c>
      <c r="C20" s="593" t="s">
        <v>1452</v>
      </c>
      <c r="D20" s="593" t="s">
        <v>1503</v>
      </c>
      <c r="E20" s="593" t="s">
        <v>1502</v>
      </c>
      <c r="F20" s="610">
        <v>204</v>
      </c>
      <c r="G20" s="610">
        <v>15912</v>
      </c>
      <c r="H20" s="610">
        <v>0.99711743326231361</v>
      </c>
      <c r="I20" s="610">
        <v>78</v>
      </c>
      <c r="J20" s="610">
        <v>204</v>
      </c>
      <c r="K20" s="610">
        <v>15958</v>
      </c>
      <c r="L20" s="610">
        <v>1</v>
      </c>
      <c r="M20" s="610">
        <v>78.225490196078425</v>
      </c>
      <c r="N20" s="610">
        <v>308</v>
      </c>
      <c r="O20" s="610">
        <v>24332</v>
      </c>
      <c r="P20" s="598">
        <v>1.5247524752475248</v>
      </c>
      <c r="Q20" s="611">
        <v>79</v>
      </c>
    </row>
    <row r="21" spans="1:17" ht="14.45" customHeight="1" x14ac:dyDescent="0.2">
      <c r="A21" s="592" t="s">
        <v>1561</v>
      </c>
      <c r="B21" s="593" t="s">
        <v>1476</v>
      </c>
      <c r="C21" s="593" t="s">
        <v>1452</v>
      </c>
      <c r="D21" s="593" t="s">
        <v>1504</v>
      </c>
      <c r="E21" s="593" t="s">
        <v>1505</v>
      </c>
      <c r="F21" s="610">
        <v>44</v>
      </c>
      <c r="G21" s="610">
        <v>13816</v>
      </c>
      <c r="H21" s="610">
        <v>1.0476190476190477</v>
      </c>
      <c r="I21" s="610">
        <v>314</v>
      </c>
      <c r="J21" s="610">
        <v>42</v>
      </c>
      <c r="K21" s="610">
        <v>13188</v>
      </c>
      <c r="L21" s="610">
        <v>1</v>
      </c>
      <c r="M21" s="610">
        <v>314</v>
      </c>
      <c r="N21" s="610">
        <v>33</v>
      </c>
      <c r="O21" s="610">
        <v>10428</v>
      </c>
      <c r="P21" s="598">
        <v>0.79071883530482256</v>
      </c>
      <c r="Q21" s="611">
        <v>316</v>
      </c>
    </row>
    <row r="22" spans="1:17" ht="14.45" customHeight="1" x14ac:dyDescent="0.2">
      <c r="A22" s="592" t="s">
        <v>1561</v>
      </c>
      <c r="B22" s="593" t="s">
        <v>1476</v>
      </c>
      <c r="C22" s="593" t="s">
        <v>1452</v>
      </c>
      <c r="D22" s="593" t="s">
        <v>1463</v>
      </c>
      <c r="E22" s="593" t="s">
        <v>1464</v>
      </c>
      <c r="F22" s="610">
        <v>443</v>
      </c>
      <c r="G22" s="610">
        <v>145304</v>
      </c>
      <c r="H22" s="610">
        <v>1.0804878048780489</v>
      </c>
      <c r="I22" s="610">
        <v>328</v>
      </c>
      <c r="J22" s="610">
        <v>410</v>
      </c>
      <c r="K22" s="610">
        <v>134480</v>
      </c>
      <c r="L22" s="610">
        <v>1</v>
      </c>
      <c r="M22" s="610">
        <v>328</v>
      </c>
      <c r="N22" s="610">
        <v>460</v>
      </c>
      <c r="O22" s="610">
        <v>151340</v>
      </c>
      <c r="P22" s="598">
        <v>1.1253718024985129</v>
      </c>
      <c r="Q22" s="611">
        <v>329</v>
      </c>
    </row>
    <row r="23" spans="1:17" ht="14.45" customHeight="1" x14ac:dyDescent="0.2">
      <c r="A23" s="592" t="s">
        <v>1561</v>
      </c>
      <c r="B23" s="593" t="s">
        <v>1476</v>
      </c>
      <c r="C23" s="593" t="s">
        <v>1452</v>
      </c>
      <c r="D23" s="593" t="s">
        <v>1506</v>
      </c>
      <c r="E23" s="593" t="s">
        <v>1507</v>
      </c>
      <c r="F23" s="610">
        <v>563</v>
      </c>
      <c r="G23" s="610">
        <v>91769</v>
      </c>
      <c r="H23" s="610">
        <v>1.1428126673391366</v>
      </c>
      <c r="I23" s="610">
        <v>163</v>
      </c>
      <c r="J23" s="610">
        <v>492</v>
      </c>
      <c r="K23" s="610">
        <v>80301</v>
      </c>
      <c r="L23" s="610">
        <v>1</v>
      </c>
      <c r="M23" s="610">
        <v>163.21341463414635</v>
      </c>
      <c r="N23" s="610">
        <v>436</v>
      </c>
      <c r="O23" s="610">
        <v>71940</v>
      </c>
      <c r="P23" s="598">
        <v>0.89587925430567494</v>
      </c>
      <c r="Q23" s="611">
        <v>165</v>
      </c>
    </row>
    <row r="24" spans="1:17" ht="14.45" customHeight="1" x14ac:dyDescent="0.2">
      <c r="A24" s="592" t="s">
        <v>1561</v>
      </c>
      <c r="B24" s="593" t="s">
        <v>1476</v>
      </c>
      <c r="C24" s="593" t="s">
        <v>1452</v>
      </c>
      <c r="D24" s="593" t="s">
        <v>1508</v>
      </c>
      <c r="E24" s="593" t="s">
        <v>1478</v>
      </c>
      <c r="F24" s="610">
        <v>560</v>
      </c>
      <c r="G24" s="610">
        <v>40320</v>
      </c>
      <c r="H24" s="610">
        <v>1.231934981209325</v>
      </c>
      <c r="I24" s="610">
        <v>72</v>
      </c>
      <c r="J24" s="610">
        <v>453</v>
      </c>
      <c r="K24" s="610">
        <v>32729</v>
      </c>
      <c r="L24" s="610">
        <v>1</v>
      </c>
      <c r="M24" s="610">
        <v>72.249448123620311</v>
      </c>
      <c r="N24" s="610">
        <v>438</v>
      </c>
      <c r="O24" s="610">
        <v>32412</v>
      </c>
      <c r="P24" s="598">
        <v>0.99031440007332949</v>
      </c>
      <c r="Q24" s="611">
        <v>74</v>
      </c>
    </row>
    <row r="25" spans="1:17" ht="14.45" customHeight="1" x14ac:dyDescent="0.2">
      <c r="A25" s="592" t="s">
        <v>1561</v>
      </c>
      <c r="B25" s="593" t="s">
        <v>1476</v>
      </c>
      <c r="C25" s="593" t="s">
        <v>1452</v>
      </c>
      <c r="D25" s="593" t="s">
        <v>1511</v>
      </c>
      <c r="E25" s="593" t="s">
        <v>1512</v>
      </c>
      <c r="F25" s="610"/>
      <c r="G25" s="610"/>
      <c r="H25" s="610"/>
      <c r="I25" s="610"/>
      <c r="J25" s="610"/>
      <c r="K25" s="610"/>
      <c r="L25" s="610"/>
      <c r="M25" s="610"/>
      <c r="N25" s="610">
        <v>1</v>
      </c>
      <c r="O25" s="610">
        <v>233</v>
      </c>
      <c r="P25" s="598"/>
      <c r="Q25" s="611">
        <v>233</v>
      </c>
    </row>
    <row r="26" spans="1:17" ht="14.45" customHeight="1" x14ac:dyDescent="0.2">
      <c r="A26" s="592" t="s">
        <v>1561</v>
      </c>
      <c r="B26" s="593" t="s">
        <v>1476</v>
      </c>
      <c r="C26" s="593" t="s">
        <v>1452</v>
      </c>
      <c r="D26" s="593" t="s">
        <v>1513</v>
      </c>
      <c r="E26" s="593" t="s">
        <v>1514</v>
      </c>
      <c r="F26" s="610">
        <v>38</v>
      </c>
      <c r="G26" s="610">
        <v>46018</v>
      </c>
      <c r="H26" s="610">
        <v>0.99917491749174914</v>
      </c>
      <c r="I26" s="610">
        <v>1211</v>
      </c>
      <c r="J26" s="610">
        <v>38</v>
      </c>
      <c r="K26" s="610">
        <v>46056</v>
      </c>
      <c r="L26" s="610">
        <v>1</v>
      </c>
      <c r="M26" s="610">
        <v>1212</v>
      </c>
      <c r="N26" s="610">
        <v>27</v>
      </c>
      <c r="O26" s="610">
        <v>32832</v>
      </c>
      <c r="P26" s="598">
        <v>0.71287128712871284</v>
      </c>
      <c r="Q26" s="611">
        <v>1216</v>
      </c>
    </row>
    <row r="27" spans="1:17" ht="14.45" customHeight="1" x14ac:dyDescent="0.2">
      <c r="A27" s="592" t="s">
        <v>1561</v>
      </c>
      <c r="B27" s="593" t="s">
        <v>1476</v>
      </c>
      <c r="C27" s="593" t="s">
        <v>1452</v>
      </c>
      <c r="D27" s="593" t="s">
        <v>1515</v>
      </c>
      <c r="E27" s="593" t="s">
        <v>1516</v>
      </c>
      <c r="F27" s="610">
        <v>25</v>
      </c>
      <c r="G27" s="610">
        <v>2850</v>
      </c>
      <c r="H27" s="610">
        <v>0.95317725752508364</v>
      </c>
      <c r="I27" s="610">
        <v>114</v>
      </c>
      <c r="J27" s="610">
        <v>26</v>
      </c>
      <c r="K27" s="610">
        <v>2990</v>
      </c>
      <c r="L27" s="610">
        <v>1</v>
      </c>
      <c r="M27" s="610">
        <v>115</v>
      </c>
      <c r="N27" s="610">
        <v>19</v>
      </c>
      <c r="O27" s="610">
        <v>2204</v>
      </c>
      <c r="P27" s="598">
        <v>0.73712374581939799</v>
      </c>
      <c r="Q27" s="611">
        <v>116</v>
      </c>
    </row>
    <row r="28" spans="1:17" ht="14.45" customHeight="1" x14ac:dyDescent="0.2">
      <c r="A28" s="592" t="s">
        <v>1561</v>
      </c>
      <c r="B28" s="593" t="s">
        <v>1476</v>
      </c>
      <c r="C28" s="593" t="s">
        <v>1452</v>
      </c>
      <c r="D28" s="593" t="s">
        <v>1517</v>
      </c>
      <c r="E28" s="593" t="s">
        <v>1518</v>
      </c>
      <c r="F28" s="610">
        <v>1</v>
      </c>
      <c r="G28" s="610">
        <v>347</v>
      </c>
      <c r="H28" s="610"/>
      <c r="I28" s="610">
        <v>347</v>
      </c>
      <c r="J28" s="610"/>
      <c r="K28" s="610"/>
      <c r="L28" s="610"/>
      <c r="M28" s="610"/>
      <c r="N28" s="610"/>
      <c r="O28" s="610"/>
      <c r="P28" s="598"/>
      <c r="Q28" s="611"/>
    </row>
    <row r="29" spans="1:17" ht="14.45" customHeight="1" x14ac:dyDescent="0.2">
      <c r="A29" s="592" t="s">
        <v>1561</v>
      </c>
      <c r="B29" s="593" t="s">
        <v>1476</v>
      </c>
      <c r="C29" s="593" t="s">
        <v>1452</v>
      </c>
      <c r="D29" s="593" t="s">
        <v>1523</v>
      </c>
      <c r="E29" s="593" t="s">
        <v>1524</v>
      </c>
      <c r="F29" s="610">
        <v>2</v>
      </c>
      <c r="G29" s="610">
        <v>2130</v>
      </c>
      <c r="H29" s="610"/>
      <c r="I29" s="610">
        <v>1065</v>
      </c>
      <c r="J29" s="610"/>
      <c r="K29" s="610"/>
      <c r="L29" s="610"/>
      <c r="M29" s="610"/>
      <c r="N29" s="610">
        <v>1</v>
      </c>
      <c r="O29" s="610">
        <v>1075</v>
      </c>
      <c r="P29" s="598"/>
      <c r="Q29" s="611">
        <v>1075</v>
      </c>
    </row>
    <row r="30" spans="1:17" ht="14.45" customHeight="1" x14ac:dyDescent="0.2">
      <c r="A30" s="592" t="s">
        <v>1561</v>
      </c>
      <c r="B30" s="593" t="s">
        <v>1476</v>
      </c>
      <c r="C30" s="593" t="s">
        <v>1452</v>
      </c>
      <c r="D30" s="593" t="s">
        <v>1525</v>
      </c>
      <c r="E30" s="593" t="s">
        <v>1526</v>
      </c>
      <c r="F30" s="610"/>
      <c r="G30" s="610"/>
      <c r="H30" s="610"/>
      <c r="I30" s="610"/>
      <c r="J30" s="610"/>
      <c r="K30" s="610"/>
      <c r="L30" s="610"/>
      <c r="M30" s="610"/>
      <c r="N30" s="610">
        <v>2</v>
      </c>
      <c r="O30" s="610">
        <v>608</v>
      </c>
      <c r="P30" s="598"/>
      <c r="Q30" s="611">
        <v>304</v>
      </c>
    </row>
    <row r="31" spans="1:17" ht="14.45" customHeight="1" x14ac:dyDescent="0.2">
      <c r="A31" s="592" t="s">
        <v>1562</v>
      </c>
      <c r="B31" s="593" t="s">
        <v>1476</v>
      </c>
      <c r="C31" s="593" t="s">
        <v>1452</v>
      </c>
      <c r="D31" s="593" t="s">
        <v>1477</v>
      </c>
      <c r="E31" s="593" t="s">
        <v>1478</v>
      </c>
      <c r="F31" s="610">
        <v>1036</v>
      </c>
      <c r="G31" s="610">
        <v>218596</v>
      </c>
      <c r="H31" s="610">
        <v>1.1677386268937371</v>
      </c>
      <c r="I31" s="610">
        <v>211</v>
      </c>
      <c r="J31" s="610">
        <v>883</v>
      </c>
      <c r="K31" s="610">
        <v>187196</v>
      </c>
      <c r="L31" s="610">
        <v>1</v>
      </c>
      <c r="M31" s="610">
        <v>212</v>
      </c>
      <c r="N31" s="610">
        <v>1010</v>
      </c>
      <c r="O31" s="610">
        <v>215130</v>
      </c>
      <c r="P31" s="598">
        <v>1.1492232740015813</v>
      </c>
      <c r="Q31" s="611">
        <v>213</v>
      </c>
    </row>
    <row r="32" spans="1:17" ht="14.45" customHeight="1" x14ac:dyDescent="0.2">
      <c r="A32" s="592" t="s">
        <v>1562</v>
      </c>
      <c r="B32" s="593" t="s">
        <v>1476</v>
      </c>
      <c r="C32" s="593" t="s">
        <v>1452</v>
      </c>
      <c r="D32" s="593" t="s">
        <v>1479</v>
      </c>
      <c r="E32" s="593" t="s">
        <v>1478</v>
      </c>
      <c r="F32" s="610">
        <v>18</v>
      </c>
      <c r="G32" s="610">
        <v>1566</v>
      </c>
      <c r="H32" s="610">
        <v>3.6</v>
      </c>
      <c r="I32" s="610">
        <v>87</v>
      </c>
      <c r="J32" s="610">
        <v>5</v>
      </c>
      <c r="K32" s="610">
        <v>435</v>
      </c>
      <c r="L32" s="610">
        <v>1</v>
      </c>
      <c r="M32" s="610">
        <v>87</v>
      </c>
      <c r="N32" s="610">
        <v>17</v>
      </c>
      <c r="O32" s="610">
        <v>1496</v>
      </c>
      <c r="P32" s="598">
        <v>3.439080459770115</v>
      </c>
      <c r="Q32" s="611">
        <v>88</v>
      </c>
    </row>
    <row r="33" spans="1:17" ht="14.45" customHeight="1" x14ac:dyDescent="0.2">
      <c r="A33" s="592" t="s">
        <v>1562</v>
      </c>
      <c r="B33" s="593" t="s">
        <v>1476</v>
      </c>
      <c r="C33" s="593" t="s">
        <v>1452</v>
      </c>
      <c r="D33" s="593" t="s">
        <v>1480</v>
      </c>
      <c r="E33" s="593" t="s">
        <v>1481</v>
      </c>
      <c r="F33" s="610">
        <v>973</v>
      </c>
      <c r="G33" s="610">
        <v>292873</v>
      </c>
      <c r="H33" s="610">
        <v>0.67911634852616543</v>
      </c>
      <c r="I33" s="610">
        <v>301</v>
      </c>
      <c r="J33" s="610">
        <v>1428</v>
      </c>
      <c r="K33" s="610">
        <v>431256</v>
      </c>
      <c r="L33" s="610">
        <v>1</v>
      </c>
      <c r="M33" s="610">
        <v>302</v>
      </c>
      <c r="N33" s="610">
        <v>1157</v>
      </c>
      <c r="O33" s="610">
        <v>350571</v>
      </c>
      <c r="P33" s="598">
        <v>0.81290695085981413</v>
      </c>
      <c r="Q33" s="611">
        <v>303</v>
      </c>
    </row>
    <row r="34" spans="1:17" ht="14.45" customHeight="1" x14ac:dyDescent="0.2">
      <c r="A34" s="592" t="s">
        <v>1562</v>
      </c>
      <c r="B34" s="593" t="s">
        <v>1476</v>
      </c>
      <c r="C34" s="593" t="s">
        <v>1452</v>
      </c>
      <c r="D34" s="593" t="s">
        <v>1482</v>
      </c>
      <c r="E34" s="593" t="s">
        <v>1483</v>
      </c>
      <c r="F34" s="610">
        <v>27</v>
      </c>
      <c r="G34" s="610">
        <v>2673</v>
      </c>
      <c r="H34" s="610">
        <v>0.81147540983606559</v>
      </c>
      <c r="I34" s="610">
        <v>99</v>
      </c>
      <c r="J34" s="610">
        <v>33</v>
      </c>
      <c r="K34" s="610">
        <v>3294</v>
      </c>
      <c r="L34" s="610">
        <v>1</v>
      </c>
      <c r="M34" s="610">
        <v>99.818181818181813</v>
      </c>
      <c r="N34" s="610">
        <v>36</v>
      </c>
      <c r="O34" s="610">
        <v>3600</v>
      </c>
      <c r="P34" s="598">
        <v>1.0928961748633881</v>
      </c>
      <c r="Q34" s="611">
        <v>100</v>
      </c>
    </row>
    <row r="35" spans="1:17" ht="14.45" customHeight="1" x14ac:dyDescent="0.2">
      <c r="A35" s="592" t="s">
        <v>1562</v>
      </c>
      <c r="B35" s="593" t="s">
        <v>1476</v>
      </c>
      <c r="C35" s="593" t="s">
        <v>1452</v>
      </c>
      <c r="D35" s="593" t="s">
        <v>1484</v>
      </c>
      <c r="E35" s="593" t="s">
        <v>1485</v>
      </c>
      <c r="F35" s="610"/>
      <c r="G35" s="610"/>
      <c r="H35" s="610"/>
      <c r="I35" s="610"/>
      <c r="J35" s="610">
        <v>2</v>
      </c>
      <c r="K35" s="610">
        <v>464</v>
      </c>
      <c r="L35" s="610">
        <v>1</v>
      </c>
      <c r="M35" s="610">
        <v>232</v>
      </c>
      <c r="N35" s="610">
        <v>1</v>
      </c>
      <c r="O35" s="610">
        <v>235</v>
      </c>
      <c r="P35" s="598">
        <v>0.50646551724137934</v>
      </c>
      <c r="Q35" s="611">
        <v>235</v>
      </c>
    </row>
    <row r="36" spans="1:17" ht="14.45" customHeight="1" x14ac:dyDescent="0.2">
      <c r="A36" s="592" t="s">
        <v>1562</v>
      </c>
      <c r="B36" s="593" t="s">
        <v>1476</v>
      </c>
      <c r="C36" s="593" t="s">
        <v>1452</v>
      </c>
      <c r="D36" s="593" t="s">
        <v>1486</v>
      </c>
      <c r="E36" s="593" t="s">
        <v>1487</v>
      </c>
      <c r="F36" s="610">
        <v>237</v>
      </c>
      <c r="G36" s="610">
        <v>32469</v>
      </c>
      <c r="H36" s="610">
        <v>0.96341463414634143</v>
      </c>
      <c r="I36" s="610">
        <v>137</v>
      </c>
      <c r="J36" s="610">
        <v>246</v>
      </c>
      <c r="K36" s="610">
        <v>33702</v>
      </c>
      <c r="L36" s="610">
        <v>1</v>
      </c>
      <c r="M36" s="610">
        <v>137</v>
      </c>
      <c r="N36" s="610">
        <v>332</v>
      </c>
      <c r="O36" s="610">
        <v>45816</v>
      </c>
      <c r="P36" s="598">
        <v>1.3594445433505431</v>
      </c>
      <c r="Q36" s="611">
        <v>138</v>
      </c>
    </row>
    <row r="37" spans="1:17" ht="14.45" customHeight="1" x14ac:dyDescent="0.2">
      <c r="A37" s="592" t="s">
        <v>1562</v>
      </c>
      <c r="B37" s="593" t="s">
        <v>1476</v>
      </c>
      <c r="C37" s="593" t="s">
        <v>1452</v>
      </c>
      <c r="D37" s="593" t="s">
        <v>1488</v>
      </c>
      <c r="E37" s="593" t="s">
        <v>1487</v>
      </c>
      <c r="F37" s="610">
        <v>7</v>
      </c>
      <c r="G37" s="610">
        <v>1281</v>
      </c>
      <c r="H37" s="610">
        <v>2.3206521739130435</v>
      </c>
      <c r="I37" s="610">
        <v>183</v>
      </c>
      <c r="J37" s="610">
        <v>3</v>
      </c>
      <c r="K37" s="610">
        <v>552</v>
      </c>
      <c r="L37" s="610">
        <v>1</v>
      </c>
      <c r="M37" s="610">
        <v>184</v>
      </c>
      <c r="N37" s="610">
        <v>6</v>
      </c>
      <c r="O37" s="610">
        <v>1110</v>
      </c>
      <c r="P37" s="598">
        <v>2.0108695652173911</v>
      </c>
      <c r="Q37" s="611">
        <v>185</v>
      </c>
    </row>
    <row r="38" spans="1:17" ht="14.45" customHeight="1" x14ac:dyDescent="0.2">
      <c r="A38" s="592" t="s">
        <v>1562</v>
      </c>
      <c r="B38" s="593" t="s">
        <v>1476</v>
      </c>
      <c r="C38" s="593" t="s">
        <v>1452</v>
      </c>
      <c r="D38" s="593" t="s">
        <v>1491</v>
      </c>
      <c r="E38" s="593" t="s">
        <v>1492</v>
      </c>
      <c r="F38" s="610"/>
      <c r="G38" s="610"/>
      <c r="H38" s="610"/>
      <c r="I38" s="610"/>
      <c r="J38" s="610">
        <v>2</v>
      </c>
      <c r="K38" s="610">
        <v>1280</v>
      </c>
      <c r="L38" s="610">
        <v>1</v>
      </c>
      <c r="M38" s="610">
        <v>640</v>
      </c>
      <c r="N38" s="610">
        <v>3</v>
      </c>
      <c r="O38" s="610">
        <v>1935</v>
      </c>
      <c r="P38" s="598">
        <v>1.51171875</v>
      </c>
      <c r="Q38" s="611">
        <v>645</v>
      </c>
    </row>
    <row r="39" spans="1:17" ht="14.45" customHeight="1" x14ac:dyDescent="0.2">
      <c r="A39" s="592" t="s">
        <v>1562</v>
      </c>
      <c r="B39" s="593" t="s">
        <v>1476</v>
      </c>
      <c r="C39" s="593" t="s">
        <v>1452</v>
      </c>
      <c r="D39" s="593" t="s">
        <v>1493</v>
      </c>
      <c r="E39" s="593" t="s">
        <v>1494</v>
      </c>
      <c r="F39" s="610">
        <v>3</v>
      </c>
      <c r="G39" s="610">
        <v>1824</v>
      </c>
      <c r="H39" s="610">
        <v>2.9950738916256157</v>
      </c>
      <c r="I39" s="610">
        <v>608</v>
      </c>
      <c r="J39" s="610">
        <v>1</v>
      </c>
      <c r="K39" s="610">
        <v>609</v>
      </c>
      <c r="L39" s="610">
        <v>1</v>
      </c>
      <c r="M39" s="610">
        <v>609</v>
      </c>
      <c r="N39" s="610">
        <v>1</v>
      </c>
      <c r="O39" s="610">
        <v>614</v>
      </c>
      <c r="P39" s="598">
        <v>1.0082101806239738</v>
      </c>
      <c r="Q39" s="611">
        <v>614</v>
      </c>
    </row>
    <row r="40" spans="1:17" ht="14.45" customHeight="1" x14ac:dyDescent="0.2">
      <c r="A40" s="592" t="s">
        <v>1562</v>
      </c>
      <c r="B40" s="593" t="s">
        <v>1476</v>
      </c>
      <c r="C40" s="593" t="s">
        <v>1452</v>
      </c>
      <c r="D40" s="593" t="s">
        <v>1495</v>
      </c>
      <c r="E40" s="593" t="s">
        <v>1496</v>
      </c>
      <c r="F40" s="610">
        <v>46</v>
      </c>
      <c r="G40" s="610">
        <v>7958</v>
      </c>
      <c r="H40" s="610">
        <v>0.83155694879832809</v>
      </c>
      <c r="I40" s="610">
        <v>173</v>
      </c>
      <c r="J40" s="610">
        <v>55</v>
      </c>
      <c r="K40" s="610">
        <v>9570</v>
      </c>
      <c r="L40" s="610">
        <v>1</v>
      </c>
      <c r="M40" s="610">
        <v>174</v>
      </c>
      <c r="N40" s="610">
        <v>53</v>
      </c>
      <c r="O40" s="610">
        <v>9275</v>
      </c>
      <c r="P40" s="598">
        <v>0.96917450365726232</v>
      </c>
      <c r="Q40" s="611">
        <v>175</v>
      </c>
    </row>
    <row r="41" spans="1:17" ht="14.45" customHeight="1" x14ac:dyDescent="0.2">
      <c r="A41" s="592" t="s">
        <v>1562</v>
      </c>
      <c r="B41" s="593" t="s">
        <v>1476</v>
      </c>
      <c r="C41" s="593" t="s">
        <v>1452</v>
      </c>
      <c r="D41" s="593" t="s">
        <v>1455</v>
      </c>
      <c r="E41" s="593" t="s">
        <v>1456</v>
      </c>
      <c r="F41" s="610"/>
      <c r="G41" s="610"/>
      <c r="H41" s="610"/>
      <c r="I41" s="610"/>
      <c r="J41" s="610">
        <v>1</v>
      </c>
      <c r="K41" s="610">
        <v>347</v>
      </c>
      <c r="L41" s="610">
        <v>1</v>
      </c>
      <c r="M41" s="610">
        <v>347</v>
      </c>
      <c r="N41" s="610">
        <v>7</v>
      </c>
      <c r="O41" s="610">
        <v>2436</v>
      </c>
      <c r="P41" s="598">
        <v>7.0201729106628239</v>
      </c>
      <c r="Q41" s="611">
        <v>348</v>
      </c>
    </row>
    <row r="42" spans="1:17" ht="14.45" customHeight="1" x14ac:dyDescent="0.2">
      <c r="A42" s="592" t="s">
        <v>1562</v>
      </c>
      <c r="B42" s="593" t="s">
        <v>1476</v>
      </c>
      <c r="C42" s="593" t="s">
        <v>1452</v>
      </c>
      <c r="D42" s="593" t="s">
        <v>1497</v>
      </c>
      <c r="E42" s="593" t="s">
        <v>1498</v>
      </c>
      <c r="F42" s="610">
        <v>541</v>
      </c>
      <c r="G42" s="610">
        <v>9197</v>
      </c>
      <c r="H42" s="610">
        <v>1.0444015444015444</v>
      </c>
      <c r="I42" s="610">
        <v>17</v>
      </c>
      <c r="J42" s="610">
        <v>518</v>
      </c>
      <c r="K42" s="610">
        <v>8806</v>
      </c>
      <c r="L42" s="610">
        <v>1</v>
      </c>
      <c r="M42" s="610">
        <v>17</v>
      </c>
      <c r="N42" s="610">
        <v>643</v>
      </c>
      <c r="O42" s="610">
        <v>10931</v>
      </c>
      <c r="P42" s="598">
        <v>1.2413127413127414</v>
      </c>
      <c r="Q42" s="611">
        <v>17</v>
      </c>
    </row>
    <row r="43" spans="1:17" ht="14.45" customHeight="1" x14ac:dyDescent="0.2">
      <c r="A43" s="592" t="s">
        <v>1562</v>
      </c>
      <c r="B43" s="593" t="s">
        <v>1476</v>
      </c>
      <c r="C43" s="593" t="s">
        <v>1452</v>
      </c>
      <c r="D43" s="593" t="s">
        <v>1499</v>
      </c>
      <c r="E43" s="593" t="s">
        <v>1500</v>
      </c>
      <c r="F43" s="610">
        <v>63</v>
      </c>
      <c r="G43" s="610">
        <v>17262</v>
      </c>
      <c r="H43" s="610">
        <v>0.27391304347826084</v>
      </c>
      <c r="I43" s="610">
        <v>274</v>
      </c>
      <c r="J43" s="610">
        <v>230</v>
      </c>
      <c r="K43" s="610">
        <v>63020</v>
      </c>
      <c r="L43" s="610">
        <v>1</v>
      </c>
      <c r="M43" s="610">
        <v>274</v>
      </c>
      <c r="N43" s="610">
        <v>236</v>
      </c>
      <c r="O43" s="610">
        <v>65372</v>
      </c>
      <c r="P43" s="598">
        <v>1.0373214852427801</v>
      </c>
      <c r="Q43" s="611">
        <v>277</v>
      </c>
    </row>
    <row r="44" spans="1:17" ht="14.45" customHeight="1" x14ac:dyDescent="0.2">
      <c r="A44" s="592" t="s">
        <v>1562</v>
      </c>
      <c r="B44" s="593" t="s">
        <v>1476</v>
      </c>
      <c r="C44" s="593" t="s">
        <v>1452</v>
      </c>
      <c r="D44" s="593" t="s">
        <v>1501</v>
      </c>
      <c r="E44" s="593" t="s">
        <v>1502</v>
      </c>
      <c r="F44" s="610">
        <v>287</v>
      </c>
      <c r="G44" s="610">
        <v>40754</v>
      </c>
      <c r="H44" s="610">
        <v>1.1181102362204725</v>
      </c>
      <c r="I44" s="610">
        <v>142</v>
      </c>
      <c r="J44" s="610">
        <v>257</v>
      </c>
      <c r="K44" s="610">
        <v>36449</v>
      </c>
      <c r="L44" s="610">
        <v>1</v>
      </c>
      <c r="M44" s="610">
        <v>141.82490272373542</v>
      </c>
      <c r="N44" s="610">
        <v>292</v>
      </c>
      <c r="O44" s="610">
        <v>41172</v>
      </c>
      <c r="P44" s="598">
        <v>1.1295783149057588</v>
      </c>
      <c r="Q44" s="611">
        <v>141</v>
      </c>
    </row>
    <row r="45" spans="1:17" ht="14.45" customHeight="1" x14ac:dyDescent="0.2">
      <c r="A45" s="592" t="s">
        <v>1562</v>
      </c>
      <c r="B45" s="593" t="s">
        <v>1476</v>
      </c>
      <c r="C45" s="593" t="s">
        <v>1452</v>
      </c>
      <c r="D45" s="593" t="s">
        <v>1503</v>
      </c>
      <c r="E45" s="593" t="s">
        <v>1502</v>
      </c>
      <c r="F45" s="610">
        <v>237</v>
      </c>
      <c r="G45" s="610">
        <v>18486</v>
      </c>
      <c r="H45" s="610">
        <v>0.96136044516095476</v>
      </c>
      <c r="I45" s="610">
        <v>78</v>
      </c>
      <c r="J45" s="610">
        <v>246</v>
      </c>
      <c r="K45" s="610">
        <v>19229</v>
      </c>
      <c r="L45" s="610">
        <v>1</v>
      </c>
      <c r="M45" s="610">
        <v>78.166666666666671</v>
      </c>
      <c r="N45" s="610">
        <v>332</v>
      </c>
      <c r="O45" s="610">
        <v>26228</v>
      </c>
      <c r="P45" s="598">
        <v>1.3639814862967392</v>
      </c>
      <c r="Q45" s="611">
        <v>79</v>
      </c>
    </row>
    <row r="46" spans="1:17" ht="14.45" customHeight="1" x14ac:dyDescent="0.2">
      <c r="A46" s="592" t="s">
        <v>1562</v>
      </c>
      <c r="B46" s="593" t="s">
        <v>1476</v>
      </c>
      <c r="C46" s="593" t="s">
        <v>1452</v>
      </c>
      <c r="D46" s="593" t="s">
        <v>1504</v>
      </c>
      <c r="E46" s="593" t="s">
        <v>1505</v>
      </c>
      <c r="F46" s="610">
        <v>288</v>
      </c>
      <c r="G46" s="610">
        <v>90432</v>
      </c>
      <c r="H46" s="610">
        <v>1.1206225680933852</v>
      </c>
      <c r="I46" s="610">
        <v>314</v>
      </c>
      <c r="J46" s="610">
        <v>257</v>
      </c>
      <c r="K46" s="610">
        <v>80698</v>
      </c>
      <c r="L46" s="610">
        <v>1</v>
      </c>
      <c r="M46" s="610">
        <v>314</v>
      </c>
      <c r="N46" s="610">
        <v>292</v>
      </c>
      <c r="O46" s="610">
        <v>92272</v>
      </c>
      <c r="P46" s="598">
        <v>1.143423628838385</v>
      </c>
      <c r="Q46" s="611">
        <v>316</v>
      </c>
    </row>
    <row r="47" spans="1:17" ht="14.45" customHeight="1" x14ac:dyDescent="0.2">
      <c r="A47" s="592" t="s">
        <v>1562</v>
      </c>
      <c r="B47" s="593" t="s">
        <v>1476</v>
      </c>
      <c r="C47" s="593" t="s">
        <v>1452</v>
      </c>
      <c r="D47" s="593" t="s">
        <v>1463</v>
      </c>
      <c r="E47" s="593" t="s">
        <v>1464</v>
      </c>
      <c r="F47" s="610"/>
      <c r="G47" s="610"/>
      <c r="H47" s="610"/>
      <c r="I47" s="610"/>
      <c r="J47" s="610">
        <v>1</v>
      </c>
      <c r="K47" s="610">
        <v>328</v>
      </c>
      <c r="L47" s="610">
        <v>1</v>
      </c>
      <c r="M47" s="610">
        <v>328</v>
      </c>
      <c r="N47" s="610">
        <v>3</v>
      </c>
      <c r="O47" s="610">
        <v>987</v>
      </c>
      <c r="P47" s="598">
        <v>3.0091463414634148</v>
      </c>
      <c r="Q47" s="611">
        <v>329</v>
      </c>
    </row>
    <row r="48" spans="1:17" ht="14.45" customHeight="1" x14ac:dyDescent="0.2">
      <c r="A48" s="592" t="s">
        <v>1562</v>
      </c>
      <c r="B48" s="593" t="s">
        <v>1476</v>
      </c>
      <c r="C48" s="593" t="s">
        <v>1452</v>
      </c>
      <c r="D48" s="593" t="s">
        <v>1506</v>
      </c>
      <c r="E48" s="593" t="s">
        <v>1507</v>
      </c>
      <c r="F48" s="610">
        <v>394</v>
      </c>
      <c r="G48" s="610">
        <v>64222</v>
      </c>
      <c r="H48" s="610">
        <v>1.7188202547907077</v>
      </c>
      <c r="I48" s="610">
        <v>163</v>
      </c>
      <c r="J48" s="610">
        <v>229</v>
      </c>
      <c r="K48" s="610">
        <v>37364</v>
      </c>
      <c r="L48" s="610">
        <v>1</v>
      </c>
      <c r="M48" s="610">
        <v>163.16157205240174</v>
      </c>
      <c r="N48" s="610">
        <v>266</v>
      </c>
      <c r="O48" s="610">
        <v>43890</v>
      </c>
      <c r="P48" s="598">
        <v>1.174660100631624</v>
      </c>
      <c r="Q48" s="611">
        <v>165</v>
      </c>
    </row>
    <row r="49" spans="1:17" ht="14.45" customHeight="1" x14ac:dyDescent="0.2">
      <c r="A49" s="592" t="s">
        <v>1562</v>
      </c>
      <c r="B49" s="593" t="s">
        <v>1476</v>
      </c>
      <c r="C49" s="593" t="s">
        <v>1452</v>
      </c>
      <c r="D49" s="593" t="s">
        <v>1508</v>
      </c>
      <c r="E49" s="593" t="s">
        <v>1478</v>
      </c>
      <c r="F49" s="610">
        <v>766</v>
      </c>
      <c r="G49" s="610">
        <v>55152</v>
      </c>
      <c r="H49" s="610">
        <v>0.82962784680646229</v>
      </c>
      <c r="I49" s="610">
        <v>72</v>
      </c>
      <c r="J49" s="610">
        <v>921</v>
      </c>
      <c r="K49" s="610">
        <v>66478</v>
      </c>
      <c r="L49" s="610">
        <v>1</v>
      </c>
      <c r="M49" s="610">
        <v>72.180238870792621</v>
      </c>
      <c r="N49" s="610">
        <v>1143</v>
      </c>
      <c r="O49" s="610">
        <v>84582</v>
      </c>
      <c r="P49" s="598">
        <v>1.2723306958693101</v>
      </c>
      <c r="Q49" s="611">
        <v>74</v>
      </c>
    </row>
    <row r="50" spans="1:17" ht="14.45" customHeight="1" x14ac:dyDescent="0.2">
      <c r="A50" s="592" t="s">
        <v>1562</v>
      </c>
      <c r="B50" s="593" t="s">
        <v>1476</v>
      </c>
      <c r="C50" s="593" t="s">
        <v>1452</v>
      </c>
      <c r="D50" s="593" t="s">
        <v>1511</v>
      </c>
      <c r="E50" s="593" t="s">
        <v>1512</v>
      </c>
      <c r="F50" s="610">
        <v>1</v>
      </c>
      <c r="G50" s="610">
        <v>230</v>
      </c>
      <c r="H50" s="610">
        <v>0.5</v>
      </c>
      <c r="I50" s="610">
        <v>230</v>
      </c>
      <c r="J50" s="610">
        <v>2</v>
      </c>
      <c r="K50" s="610">
        <v>460</v>
      </c>
      <c r="L50" s="610">
        <v>1</v>
      </c>
      <c r="M50" s="610">
        <v>230</v>
      </c>
      <c r="N50" s="610">
        <v>3</v>
      </c>
      <c r="O50" s="610">
        <v>699</v>
      </c>
      <c r="P50" s="598">
        <v>1.5195652173913043</v>
      </c>
      <c r="Q50" s="611">
        <v>233</v>
      </c>
    </row>
    <row r="51" spans="1:17" ht="14.45" customHeight="1" x14ac:dyDescent="0.2">
      <c r="A51" s="592" t="s">
        <v>1562</v>
      </c>
      <c r="B51" s="593" t="s">
        <v>1476</v>
      </c>
      <c r="C51" s="593" t="s">
        <v>1452</v>
      </c>
      <c r="D51" s="593" t="s">
        <v>1513</v>
      </c>
      <c r="E51" s="593" t="s">
        <v>1514</v>
      </c>
      <c r="F51" s="610">
        <v>33</v>
      </c>
      <c r="G51" s="610">
        <v>39963</v>
      </c>
      <c r="H51" s="610">
        <v>0.58879950495049505</v>
      </c>
      <c r="I51" s="610">
        <v>1211</v>
      </c>
      <c r="J51" s="610">
        <v>56</v>
      </c>
      <c r="K51" s="610">
        <v>67872</v>
      </c>
      <c r="L51" s="610">
        <v>1</v>
      </c>
      <c r="M51" s="610">
        <v>1212</v>
      </c>
      <c r="N51" s="610">
        <v>42</v>
      </c>
      <c r="O51" s="610">
        <v>51072</v>
      </c>
      <c r="P51" s="598">
        <v>0.75247524752475248</v>
      </c>
      <c r="Q51" s="611">
        <v>1216</v>
      </c>
    </row>
    <row r="52" spans="1:17" ht="14.45" customHeight="1" x14ac:dyDescent="0.2">
      <c r="A52" s="592" t="s">
        <v>1562</v>
      </c>
      <c r="B52" s="593" t="s">
        <v>1476</v>
      </c>
      <c r="C52" s="593" t="s">
        <v>1452</v>
      </c>
      <c r="D52" s="593" t="s">
        <v>1515</v>
      </c>
      <c r="E52" s="593" t="s">
        <v>1516</v>
      </c>
      <c r="F52" s="610">
        <v>34</v>
      </c>
      <c r="G52" s="610">
        <v>3876</v>
      </c>
      <c r="H52" s="610">
        <v>0.88695652173913042</v>
      </c>
      <c r="I52" s="610">
        <v>114</v>
      </c>
      <c r="J52" s="610">
        <v>38</v>
      </c>
      <c r="K52" s="610">
        <v>4370</v>
      </c>
      <c r="L52" s="610">
        <v>1</v>
      </c>
      <c r="M52" s="610">
        <v>115</v>
      </c>
      <c r="N52" s="610">
        <v>31</v>
      </c>
      <c r="O52" s="610">
        <v>3596</v>
      </c>
      <c r="P52" s="598">
        <v>0.82288329519450798</v>
      </c>
      <c r="Q52" s="611">
        <v>116</v>
      </c>
    </row>
    <row r="53" spans="1:17" ht="14.45" customHeight="1" x14ac:dyDescent="0.2">
      <c r="A53" s="592" t="s">
        <v>1562</v>
      </c>
      <c r="B53" s="593" t="s">
        <v>1476</v>
      </c>
      <c r="C53" s="593" t="s">
        <v>1452</v>
      </c>
      <c r="D53" s="593" t="s">
        <v>1517</v>
      </c>
      <c r="E53" s="593" t="s">
        <v>1518</v>
      </c>
      <c r="F53" s="610">
        <v>2</v>
      </c>
      <c r="G53" s="610">
        <v>694</v>
      </c>
      <c r="H53" s="610">
        <v>2</v>
      </c>
      <c r="I53" s="610">
        <v>347</v>
      </c>
      <c r="J53" s="610">
        <v>1</v>
      </c>
      <c r="K53" s="610">
        <v>347</v>
      </c>
      <c r="L53" s="610">
        <v>1</v>
      </c>
      <c r="M53" s="610">
        <v>347</v>
      </c>
      <c r="N53" s="610">
        <v>5</v>
      </c>
      <c r="O53" s="610">
        <v>1750</v>
      </c>
      <c r="P53" s="598">
        <v>5.043227665706052</v>
      </c>
      <c r="Q53" s="611">
        <v>350</v>
      </c>
    </row>
    <row r="54" spans="1:17" ht="14.45" customHeight="1" x14ac:dyDescent="0.2">
      <c r="A54" s="592" t="s">
        <v>1562</v>
      </c>
      <c r="B54" s="593" t="s">
        <v>1476</v>
      </c>
      <c r="C54" s="593" t="s">
        <v>1452</v>
      </c>
      <c r="D54" s="593" t="s">
        <v>1523</v>
      </c>
      <c r="E54" s="593" t="s">
        <v>1524</v>
      </c>
      <c r="F54" s="610">
        <v>3</v>
      </c>
      <c r="G54" s="610">
        <v>3195</v>
      </c>
      <c r="H54" s="610">
        <v>1.4971883786316775</v>
      </c>
      <c r="I54" s="610">
        <v>1065</v>
      </c>
      <c r="J54" s="610">
        <v>2</v>
      </c>
      <c r="K54" s="610">
        <v>2134</v>
      </c>
      <c r="L54" s="610">
        <v>1</v>
      </c>
      <c r="M54" s="610">
        <v>1067</v>
      </c>
      <c r="N54" s="610">
        <v>3</v>
      </c>
      <c r="O54" s="610">
        <v>3225</v>
      </c>
      <c r="P54" s="598">
        <v>1.5112464854732897</v>
      </c>
      <c r="Q54" s="611">
        <v>1075</v>
      </c>
    </row>
    <row r="55" spans="1:17" ht="14.45" customHeight="1" x14ac:dyDescent="0.2">
      <c r="A55" s="592" t="s">
        <v>1562</v>
      </c>
      <c r="B55" s="593" t="s">
        <v>1476</v>
      </c>
      <c r="C55" s="593" t="s">
        <v>1452</v>
      </c>
      <c r="D55" s="593" t="s">
        <v>1525</v>
      </c>
      <c r="E55" s="593" t="s">
        <v>1526</v>
      </c>
      <c r="F55" s="610">
        <v>2</v>
      </c>
      <c r="G55" s="610">
        <v>604</v>
      </c>
      <c r="H55" s="610">
        <v>1</v>
      </c>
      <c r="I55" s="610">
        <v>302</v>
      </c>
      <c r="J55" s="610">
        <v>2</v>
      </c>
      <c r="K55" s="610">
        <v>604</v>
      </c>
      <c r="L55" s="610">
        <v>1</v>
      </c>
      <c r="M55" s="610">
        <v>302</v>
      </c>
      <c r="N55" s="610">
        <v>2</v>
      </c>
      <c r="O55" s="610">
        <v>608</v>
      </c>
      <c r="P55" s="598">
        <v>1.0066225165562914</v>
      </c>
      <c r="Q55" s="611">
        <v>304</v>
      </c>
    </row>
    <row r="56" spans="1:17" ht="14.45" customHeight="1" x14ac:dyDescent="0.2">
      <c r="A56" s="592" t="s">
        <v>1563</v>
      </c>
      <c r="B56" s="593" t="s">
        <v>1476</v>
      </c>
      <c r="C56" s="593" t="s">
        <v>1452</v>
      </c>
      <c r="D56" s="593" t="s">
        <v>1477</v>
      </c>
      <c r="E56" s="593" t="s">
        <v>1478</v>
      </c>
      <c r="F56" s="610">
        <v>208</v>
      </c>
      <c r="G56" s="610">
        <v>43888</v>
      </c>
      <c r="H56" s="610">
        <v>0.93251742308346086</v>
      </c>
      <c r="I56" s="610">
        <v>211</v>
      </c>
      <c r="J56" s="610">
        <v>222</v>
      </c>
      <c r="K56" s="610">
        <v>47064</v>
      </c>
      <c r="L56" s="610">
        <v>1</v>
      </c>
      <c r="M56" s="610">
        <v>212</v>
      </c>
      <c r="N56" s="610">
        <v>197</v>
      </c>
      <c r="O56" s="610">
        <v>41961</v>
      </c>
      <c r="P56" s="598">
        <v>0.8915731769505354</v>
      </c>
      <c r="Q56" s="611">
        <v>213</v>
      </c>
    </row>
    <row r="57" spans="1:17" ht="14.45" customHeight="1" x14ac:dyDescent="0.2">
      <c r="A57" s="592" t="s">
        <v>1563</v>
      </c>
      <c r="B57" s="593" t="s">
        <v>1476</v>
      </c>
      <c r="C57" s="593" t="s">
        <v>1452</v>
      </c>
      <c r="D57" s="593" t="s">
        <v>1479</v>
      </c>
      <c r="E57" s="593" t="s">
        <v>1478</v>
      </c>
      <c r="F57" s="610">
        <v>12</v>
      </c>
      <c r="G57" s="610">
        <v>1044</v>
      </c>
      <c r="H57" s="610">
        <v>0.66666666666666663</v>
      </c>
      <c r="I57" s="610">
        <v>87</v>
      </c>
      <c r="J57" s="610">
        <v>18</v>
      </c>
      <c r="K57" s="610">
        <v>1566</v>
      </c>
      <c r="L57" s="610">
        <v>1</v>
      </c>
      <c r="M57" s="610">
        <v>87</v>
      </c>
      <c r="N57" s="610">
        <v>9</v>
      </c>
      <c r="O57" s="610">
        <v>792</v>
      </c>
      <c r="P57" s="598">
        <v>0.50574712643678166</v>
      </c>
      <c r="Q57" s="611">
        <v>88</v>
      </c>
    </row>
    <row r="58" spans="1:17" ht="14.45" customHeight="1" x14ac:dyDescent="0.2">
      <c r="A58" s="592" t="s">
        <v>1563</v>
      </c>
      <c r="B58" s="593" t="s">
        <v>1476</v>
      </c>
      <c r="C58" s="593" t="s">
        <v>1452</v>
      </c>
      <c r="D58" s="593" t="s">
        <v>1480</v>
      </c>
      <c r="E58" s="593" t="s">
        <v>1481</v>
      </c>
      <c r="F58" s="610">
        <v>661</v>
      </c>
      <c r="G58" s="610">
        <v>198961</v>
      </c>
      <c r="H58" s="610">
        <v>0.58822433774834437</v>
      </c>
      <c r="I58" s="610">
        <v>301</v>
      </c>
      <c r="J58" s="610">
        <v>1120</v>
      </c>
      <c r="K58" s="610">
        <v>338240</v>
      </c>
      <c r="L58" s="610">
        <v>1</v>
      </c>
      <c r="M58" s="610">
        <v>302</v>
      </c>
      <c r="N58" s="610">
        <v>893</v>
      </c>
      <c r="O58" s="610">
        <v>270579</v>
      </c>
      <c r="P58" s="598">
        <v>0.79996156575212862</v>
      </c>
      <c r="Q58" s="611">
        <v>303</v>
      </c>
    </row>
    <row r="59" spans="1:17" ht="14.45" customHeight="1" x14ac:dyDescent="0.2">
      <c r="A59" s="592" t="s">
        <v>1563</v>
      </c>
      <c r="B59" s="593" t="s">
        <v>1476</v>
      </c>
      <c r="C59" s="593" t="s">
        <v>1452</v>
      </c>
      <c r="D59" s="593" t="s">
        <v>1482</v>
      </c>
      <c r="E59" s="593" t="s">
        <v>1483</v>
      </c>
      <c r="F59" s="610">
        <v>57</v>
      </c>
      <c r="G59" s="610">
        <v>5643</v>
      </c>
      <c r="H59" s="610">
        <v>1.046162402669633</v>
      </c>
      <c r="I59" s="610">
        <v>99</v>
      </c>
      <c r="J59" s="610">
        <v>54</v>
      </c>
      <c r="K59" s="610">
        <v>5394</v>
      </c>
      <c r="L59" s="610">
        <v>1</v>
      </c>
      <c r="M59" s="610">
        <v>99.888888888888886</v>
      </c>
      <c r="N59" s="610">
        <v>45</v>
      </c>
      <c r="O59" s="610">
        <v>4500</v>
      </c>
      <c r="P59" s="598">
        <v>0.83426028921023354</v>
      </c>
      <c r="Q59" s="611">
        <v>100</v>
      </c>
    </row>
    <row r="60" spans="1:17" ht="14.45" customHeight="1" x14ac:dyDescent="0.2">
      <c r="A60" s="592" t="s">
        <v>1563</v>
      </c>
      <c r="B60" s="593" t="s">
        <v>1476</v>
      </c>
      <c r="C60" s="593" t="s">
        <v>1452</v>
      </c>
      <c r="D60" s="593" t="s">
        <v>1484</v>
      </c>
      <c r="E60" s="593" t="s">
        <v>1485</v>
      </c>
      <c r="F60" s="610">
        <v>1</v>
      </c>
      <c r="G60" s="610">
        <v>232</v>
      </c>
      <c r="H60" s="610">
        <v>0.5</v>
      </c>
      <c r="I60" s="610">
        <v>232</v>
      </c>
      <c r="J60" s="610">
        <v>2</v>
      </c>
      <c r="K60" s="610">
        <v>464</v>
      </c>
      <c r="L60" s="610">
        <v>1</v>
      </c>
      <c r="M60" s="610">
        <v>232</v>
      </c>
      <c r="N60" s="610"/>
      <c r="O60" s="610"/>
      <c r="P60" s="598"/>
      <c r="Q60" s="611"/>
    </row>
    <row r="61" spans="1:17" ht="14.45" customHeight="1" x14ac:dyDescent="0.2">
      <c r="A61" s="592" t="s">
        <v>1563</v>
      </c>
      <c r="B61" s="593" t="s">
        <v>1476</v>
      </c>
      <c r="C61" s="593" t="s">
        <v>1452</v>
      </c>
      <c r="D61" s="593" t="s">
        <v>1486</v>
      </c>
      <c r="E61" s="593" t="s">
        <v>1487</v>
      </c>
      <c r="F61" s="610">
        <v>275</v>
      </c>
      <c r="G61" s="610">
        <v>37675</v>
      </c>
      <c r="H61" s="610">
        <v>0.92905405405405406</v>
      </c>
      <c r="I61" s="610">
        <v>137</v>
      </c>
      <c r="J61" s="610">
        <v>296</v>
      </c>
      <c r="K61" s="610">
        <v>40552</v>
      </c>
      <c r="L61" s="610">
        <v>1</v>
      </c>
      <c r="M61" s="610">
        <v>137</v>
      </c>
      <c r="N61" s="610">
        <v>273</v>
      </c>
      <c r="O61" s="610">
        <v>37674</v>
      </c>
      <c r="P61" s="598">
        <v>0.92902939435786147</v>
      </c>
      <c r="Q61" s="611">
        <v>138</v>
      </c>
    </row>
    <row r="62" spans="1:17" ht="14.45" customHeight="1" x14ac:dyDescent="0.2">
      <c r="A62" s="592" t="s">
        <v>1563</v>
      </c>
      <c r="B62" s="593" t="s">
        <v>1476</v>
      </c>
      <c r="C62" s="593" t="s">
        <v>1452</v>
      </c>
      <c r="D62" s="593" t="s">
        <v>1488</v>
      </c>
      <c r="E62" s="593" t="s">
        <v>1487</v>
      </c>
      <c r="F62" s="610">
        <v>10</v>
      </c>
      <c r="G62" s="610">
        <v>1830</v>
      </c>
      <c r="H62" s="610">
        <v>0.7104037267080745</v>
      </c>
      <c r="I62" s="610">
        <v>183</v>
      </c>
      <c r="J62" s="610">
        <v>14</v>
      </c>
      <c r="K62" s="610">
        <v>2576</v>
      </c>
      <c r="L62" s="610">
        <v>1</v>
      </c>
      <c r="M62" s="610">
        <v>184</v>
      </c>
      <c r="N62" s="610">
        <v>9</v>
      </c>
      <c r="O62" s="610">
        <v>1665</v>
      </c>
      <c r="P62" s="598">
        <v>0.64635093167701863</v>
      </c>
      <c r="Q62" s="611">
        <v>185</v>
      </c>
    </row>
    <row r="63" spans="1:17" ht="14.45" customHeight="1" x14ac:dyDescent="0.2">
      <c r="A63" s="592" t="s">
        <v>1563</v>
      </c>
      <c r="B63" s="593" t="s">
        <v>1476</v>
      </c>
      <c r="C63" s="593" t="s">
        <v>1452</v>
      </c>
      <c r="D63" s="593" t="s">
        <v>1491</v>
      </c>
      <c r="E63" s="593" t="s">
        <v>1492</v>
      </c>
      <c r="F63" s="610">
        <v>4</v>
      </c>
      <c r="G63" s="610">
        <v>2556</v>
      </c>
      <c r="H63" s="610">
        <v>1.996875</v>
      </c>
      <c r="I63" s="610">
        <v>639</v>
      </c>
      <c r="J63" s="610">
        <v>2</v>
      </c>
      <c r="K63" s="610">
        <v>1280</v>
      </c>
      <c r="L63" s="610">
        <v>1</v>
      </c>
      <c r="M63" s="610">
        <v>640</v>
      </c>
      <c r="N63" s="610">
        <v>1</v>
      </c>
      <c r="O63" s="610">
        <v>645</v>
      </c>
      <c r="P63" s="598">
        <v>0.50390625</v>
      </c>
      <c r="Q63" s="611">
        <v>645</v>
      </c>
    </row>
    <row r="64" spans="1:17" ht="14.45" customHeight="1" x14ac:dyDescent="0.2">
      <c r="A64" s="592" t="s">
        <v>1563</v>
      </c>
      <c r="B64" s="593" t="s">
        <v>1476</v>
      </c>
      <c r="C64" s="593" t="s">
        <v>1452</v>
      </c>
      <c r="D64" s="593" t="s">
        <v>1493</v>
      </c>
      <c r="E64" s="593" t="s">
        <v>1494</v>
      </c>
      <c r="F64" s="610">
        <v>7</v>
      </c>
      <c r="G64" s="610">
        <v>4256</v>
      </c>
      <c r="H64" s="610">
        <v>1.3977011494252873</v>
      </c>
      <c r="I64" s="610">
        <v>608</v>
      </c>
      <c r="J64" s="610">
        <v>5</v>
      </c>
      <c r="K64" s="610">
        <v>3045</v>
      </c>
      <c r="L64" s="610">
        <v>1</v>
      </c>
      <c r="M64" s="610">
        <v>609</v>
      </c>
      <c r="N64" s="610">
        <v>2</v>
      </c>
      <c r="O64" s="610">
        <v>1228</v>
      </c>
      <c r="P64" s="598">
        <v>0.40328407224958951</v>
      </c>
      <c r="Q64" s="611">
        <v>614</v>
      </c>
    </row>
    <row r="65" spans="1:17" ht="14.45" customHeight="1" x14ac:dyDescent="0.2">
      <c r="A65" s="592" t="s">
        <v>1563</v>
      </c>
      <c r="B65" s="593" t="s">
        <v>1476</v>
      </c>
      <c r="C65" s="593" t="s">
        <v>1452</v>
      </c>
      <c r="D65" s="593" t="s">
        <v>1495</v>
      </c>
      <c r="E65" s="593" t="s">
        <v>1496</v>
      </c>
      <c r="F65" s="610">
        <v>49</v>
      </c>
      <c r="G65" s="610">
        <v>8477</v>
      </c>
      <c r="H65" s="610">
        <v>0.67664431673052361</v>
      </c>
      <c r="I65" s="610">
        <v>173</v>
      </c>
      <c r="J65" s="610">
        <v>72</v>
      </c>
      <c r="K65" s="610">
        <v>12528</v>
      </c>
      <c r="L65" s="610">
        <v>1</v>
      </c>
      <c r="M65" s="610">
        <v>174</v>
      </c>
      <c r="N65" s="610">
        <v>67</v>
      </c>
      <c r="O65" s="610">
        <v>11725</v>
      </c>
      <c r="P65" s="598">
        <v>0.93590357598978291</v>
      </c>
      <c r="Q65" s="611">
        <v>175</v>
      </c>
    </row>
    <row r="66" spans="1:17" ht="14.45" customHeight="1" x14ac:dyDescent="0.2">
      <c r="A66" s="592" t="s">
        <v>1563</v>
      </c>
      <c r="B66" s="593" t="s">
        <v>1476</v>
      </c>
      <c r="C66" s="593" t="s">
        <v>1452</v>
      </c>
      <c r="D66" s="593" t="s">
        <v>1455</v>
      </c>
      <c r="E66" s="593" t="s">
        <v>1456</v>
      </c>
      <c r="F66" s="610">
        <v>2</v>
      </c>
      <c r="G66" s="610">
        <v>694</v>
      </c>
      <c r="H66" s="610">
        <v>1</v>
      </c>
      <c r="I66" s="610">
        <v>347</v>
      </c>
      <c r="J66" s="610">
        <v>2</v>
      </c>
      <c r="K66" s="610">
        <v>694</v>
      </c>
      <c r="L66" s="610">
        <v>1</v>
      </c>
      <c r="M66" s="610">
        <v>347</v>
      </c>
      <c r="N66" s="610">
        <v>1</v>
      </c>
      <c r="O66" s="610">
        <v>348</v>
      </c>
      <c r="P66" s="598">
        <v>0.50144092219020175</v>
      </c>
      <c r="Q66" s="611">
        <v>348</v>
      </c>
    </row>
    <row r="67" spans="1:17" ht="14.45" customHeight="1" x14ac:dyDescent="0.2">
      <c r="A67" s="592" t="s">
        <v>1563</v>
      </c>
      <c r="B67" s="593" t="s">
        <v>1476</v>
      </c>
      <c r="C67" s="593" t="s">
        <v>1452</v>
      </c>
      <c r="D67" s="593" t="s">
        <v>1497</v>
      </c>
      <c r="E67" s="593" t="s">
        <v>1498</v>
      </c>
      <c r="F67" s="610">
        <v>369</v>
      </c>
      <c r="G67" s="610">
        <v>6273</v>
      </c>
      <c r="H67" s="610">
        <v>0.94373401534526857</v>
      </c>
      <c r="I67" s="610">
        <v>17</v>
      </c>
      <c r="J67" s="610">
        <v>391</v>
      </c>
      <c r="K67" s="610">
        <v>6647</v>
      </c>
      <c r="L67" s="610">
        <v>1</v>
      </c>
      <c r="M67" s="610">
        <v>17</v>
      </c>
      <c r="N67" s="610">
        <v>372</v>
      </c>
      <c r="O67" s="610">
        <v>6324</v>
      </c>
      <c r="P67" s="598">
        <v>0.95140664961636834</v>
      </c>
      <c r="Q67" s="611">
        <v>17</v>
      </c>
    </row>
    <row r="68" spans="1:17" ht="14.45" customHeight="1" x14ac:dyDescent="0.2">
      <c r="A68" s="592" t="s">
        <v>1563</v>
      </c>
      <c r="B68" s="593" t="s">
        <v>1476</v>
      </c>
      <c r="C68" s="593" t="s">
        <v>1452</v>
      </c>
      <c r="D68" s="593" t="s">
        <v>1499</v>
      </c>
      <c r="E68" s="593" t="s">
        <v>1500</v>
      </c>
      <c r="F68" s="610">
        <v>18</v>
      </c>
      <c r="G68" s="610">
        <v>4932</v>
      </c>
      <c r="H68" s="610">
        <v>0.24324324324324326</v>
      </c>
      <c r="I68" s="610">
        <v>274</v>
      </c>
      <c r="J68" s="610">
        <v>74</v>
      </c>
      <c r="K68" s="610">
        <v>20276</v>
      </c>
      <c r="L68" s="610">
        <v>1</v>
      </c>
      <c r="M68" s="610">
        <v>274</v>
      </c>
      <c r="N68" s="610">
        <v>56</v>
      </c>
      <c r="O68" s="610">
        <v>15512</v>
      </c>
      <c r="P68" s="598">
        <v>0.76504241467745115</v>
      </c>
      <c r="Q68" s="611">
        <v>277</v>
      </c>
    </row>
    <row r="69" spans="1:17" ht="14.45" customHeight="1" x14ac:dyDescent="0.2">
      <c r="A69" s="592" t="s">
        <v>1563</v>
      </c>
      <c r="B69" s="593" t="s">
        <v>1476</v>
      </c>
      <c r="C69" s="593" t="s">
        <v>1452</v>
      </c>
      <c r="D69" s="593" t="s">
        <v>1501</v>
      </c>
      <c r="E69" s="593" t="s">
        <v>1502</v>
      </c>
      <c r="F69" s="610">
        <v>67</v>
      </c>
      <c r="G69" s="610">
        <v>9514</v>
      </c>
      <c r="H69" s="610">
        <v>0.83831174552824039</v>
      </c>
      <c r="I69" s="610">
        <v>142</v>
      </c>
      <c r="J69" s="610">
        <v>80</v>
      </c>
      <c r="K69" s="610">
        <v>11349</v>
      </c>
      <c r="L69" s="610">
        <v>1</v>
      </c>
      <c r="M69" s="610">
        <v>141.86250000000001</v>
      </c>
      <c r="N69" s="610">
        <v>75</v>
      </c>
      <c r="O69" s="610">
        <v>10575</v>
      </c>
      <c r="P69" s="598">
        <v>0.93180015860428234</v>
      </c>
      <c r="Q69" s="611">
        <v>141</v>
      </c>
    </row>
    <row r="70" spans="1:17" ht="14.45" customHeight="1" x14ac:dyDescent="0.2">
      <c r="A70" s="592" t="s">
        <v>1563</v>
      </c>
      <c r="B70" s="593" t="s">
        <v>1476</v>
      </c>
      <c r="C70" s="593" t="s">
        <v>1452</v>
      </c>
      <c r="D70" s="593" t="s">
        <v>1503</v>
      </c>
      <c r="E70" s="593" t="s">
        <v>1502</v>
      </c>
      <c r="F70" s="610">
        <v>257</v>
      </c>
      <c r="G70" s="610">
        <v>20046</v>
      </c>
      <c r="H70" s="610">
        <v>0.94887815961374611</v>
      </c>
      <c r="I70" s="610">
        <v>78</v>
      </c>
      <c r="J70" s="610">
        <v>270</v>
      </c>
      <c r="K70" s="610">
        <v>21126</v>
      </c>
      <c r="L70" s="610">
        <v>1</v>
      </c>
      <c r="M70" s="610">
        <v>78.24444444444444</v>
      </c>
      <c r="N70" s="610">
        <v>254</v>
      </c>
      <c r="O70" s="610">
        <v>20066</v>
      </c>
      <c r="P70" s="598">
        <v>0.94982486036163971</v>
      </c>
      <c r="Q70" s="611">
        <v>79</v>
      </c>
    </row>
    <row r="71" spans="1:17" ht="14.45" customHeight="1" x14ac:dyDescent="0.2">
      <c r="A71" s="592" t="s">
        <v>1563</v>
      </c>
      <c r="B71" s="593" t="s">
        <v>1476</v>
      </c>
      <c r="C71" s="593" t="s">
        <v>1452</v>
      </c>
      <c r="D71" s="593" t="s">
        <v>1504</v>
      </c>
      <c r="E71" s="593" t="s">
        <v>1505</v>
      </c>
      <c r="F71" s="610">
        <v>67</v>
      </c>
      <c r="G71" s="610">
        <v>21038</v>
      </c>
      <c r="H71" s="610">
        <v>0.83750000000000002</v>
      </c>
      <c r="I71" s="610">
        <v>314</v>
      </c>
      <c r="J71" s="610">
        <v>80</v>
      </c>
      <c r="K71" s="610">
        <v>25120</v>
      </c>
      <c r="L71" s="610">
        <v>1</v>
      </c>
      <c r="M71" s="610">
        <v>314</v>
      </c>
      <c r="N71" s="610">
        <v>75</v>
      </c>
      <c r="O71" s="610">
        <v>23700</v>
      </c>
      <c r="P71" s="598">
        <v>0.94347133757961787</v>
      </c>
      <c r="Q71" s="611">
        <v>316</v>
      </c>
    </row>
    <row r="72" spans="1:17" ht="14.45" customHeight="1" x14ac:dyDescent="0.2">
      <c r="A72" s="592" t="s">
        <v>1563</v>
      </c>
      <c r="B72" s="593" t="s">
        <v>1476</v>
      </c>
      <c r="C72" s="593" t="s">
        <v>1452</v>
      </c>
      <c r="D72" s="593" t="s">
        <v>1463</v>
      </c>
      <c r="E72" s="593" t="s">
        <v>1464</v>
      </c>
      <c r="F72" s="610">
        <v>2</v>
      </c>
      <c r="G72" s="610">
        <v>656</v>
      </c>
      <c r="H72" s="610">
        <v>1</v>
      </c>
      <c r="I72" s="610">
        <v>328</v>
      </c>
      <c r="J72" s="610">
        <v>2</v>
      </c>
      <c r="K72" s="610">
        <v>656</v>
      </c>
      <c r="L72" s="610">
        <v>1</v>
      </c>
      <c r="M72" s="610">
        <v>328</v>
      </c>
      <c r="N72" s="610">
        <v>2</v>
      </c>
      <c r="O72" s="610">
        <v>658</v>
      </c>
      <c r="P72" s="598">
        <v>1.0030487804878048</v>
      </c>
      <c r="Q72" s="611">
        <v>329</v>
      </c>
    </row>
    <row r="73" spans="1:17" ht="14.45" customHeight="1" x14ac:dyDescent="0.2">
      <c r="A73" s="592" t="s">
        <v>1563</v>
      </c>
      <c r="B73" s="593" t="s">
        <v>1476</v>
      </c>
      <c r="C73" s="593" t="s">
        <v>1452</v>
      </c>
      <c r="D73" s="593" t="s">
        <v>1506</v>
      </c>
      <c r="E73" s="593" t="s">
        <v>1507</v>
      </c>
      <c r="F73" s="610">
        <v>247</v>
      </c>
      <c r="G73" s="610">
        <v>40261</v>
      </c>
      <c r="H73" s="610">
        <v>1.0192142170016707</v>
      </c>
      <c r="I73" s="610">
        <v>163</v>
      </c>
      <c r="J73" s="610">
        <v>242</v>
      </c>
      <c r="K73" s="610">
        <v>39502</v>
      </c>
      <c r="L73" s="610">
        <v>1</v>
      </c>
      <c r="M73" s="610">
        <v>163.23140495867767</v>
      </c>
      <c r="N73" s="610">
        <v>193</v>
      </c>
      <c r="O73" s="610">
        <v>31845</v>
      </c>
      <c r="P73" s="598">
        <v>0.80616171333097053</v>
      </c>
      <c r="Q73" s="611">
        <v>165</v>
      </c>
    </row>
    <row r="74" spans="1:17" ht="14.45" customHeight="1" x14ac:dyDescent="0.2">
      <c r="A74" s="592" t="s">
        <v>1563</v>
      </c>
      <c r="B74" s="593" t="s">
        <v>1476</v>
      </c>
      <c r="C74" s="593" t="s">
        <v>1452</v>
      </c>
      <c r="D74" s="593" t="s">
        <v>1508</v>
      </c>
      <c r="E74" s="593" t="s">
        <v>1478</v>
      </c>
      <c r="F74" s="610">
        <v>579</v>
      </c>
      <c r="G74" s="610">
        <v>41688</v>
      </c>
      <c r="H74" s="610">
        <v>0.97659709044908283</v>
      </c>
      <c r="I74" s="610">
        <v>72</v>
      </c>
      <c r="J74" s="610">
        <v>591</v>
      </c>
      <c r="K74" s="610">
        <v>42687</v>
      </c>
      <c r="L74" s="610">
        <v>1</v>
      </c>
      <c r="M74" s="610">
        <v>72.228426395939081</v>
      </c>
      <c r="N74" s="610">
        <v>576</v>
      </c>
      <c r="O74" s="610">
        <v>42624</v>
      </c>
      <c r="P74" s="598">
        <v>0.99852414083913132</v>
      </c>
      <c r="Q74" s="611">
        <v>74</v>
      </c>
    </row>
    <row r="75" spans="1:17" ht="14.45" customHeight="1" x14ac:dyDescent="0.2">
      <c r="A75" s="592" t="s">
        <v>1563</v>
      </c>
      <c r="B75" s="593" t="s">
        <v>1476</v>
      </c>
      <c r="C75" s="593" t="s">
        <v>1452</v>
      </c>
      <c r="D75" s="593" t="s">
        <v>1511</v>
      </c>
      <c r="E75" s="593" t="s">
        <v>1512</v>
      </c>
      <c r="F75" s="610">
        <v>4</v>
      </c>
      <c r="G75" s="610">
        <v>920</v>
      </c>
      <c r="H75" s="610">
        <v>1</v>
      </c>
      <c r="I75" s="610">
        <v>230</v>
      </c>
      <c r="J75" s="610">
        <v>4</v>
      </c>
      <c r="K75" s="610">
        <v>920</v>
      </c>
      <c r="L75" s="610">
        <v>1</v>
      </c>
      <c r="M75" s="610">
        <v>230</v>
      </c>
      <c r="N75" s="610">
        <v>2</v>
      </c>
      <c r="O75" s="610">
        <v>466</v>
      </c>
      <c r="P75" s="598">
        <v>0.50652173913043474</v>
      </c>
      <c r="Q75" s="611">
        <v>233</v>
      </c>
    </row>
    <row r="76" spans="1:17" ht="14.45" customHeight="1" x14ac:dyDescent="0.2">
      <c r="A76" s="592" t="s">
        <v>1563</v>
      </c>
      <c r="B76" s="593" t="s">
        <v>1476</v>
      </c>
      <c r="C76" s="593" t="s">
        <v>1452</v>
      </c>
      <c r="D76" s="593" t="s">
        <v>1513</v>
      </c>
      <c r="E76" s="593" t="s">
        <v>1514</v>
      </c>
      <c r="F76" s="610">
        <v>52</v>
      </c>
      <c r="G76" s="610">
        <v>62972</v>
      </c>
      <c r="H76" s="610">
        <v>1.1054701214802332</v>
      </c>
      <c r="I76" s="610">
        <v>1211</v>
      </c>
      <c r="J76" s="610">
        <v>47</v>
      </c>
      <c r="K76" s="610">
        <v>56964</v>
      </c>
      <c r="L76" s="610">
        <v>1</v>
      </c>
      <c r="M76" s="610">
        <v>1212</v>
      </c>
      <c r="N76" s="610">
        <v>43</v>
      </c>
      <c r="O76" s="610">
        <v>52288</v>
      </c>
      <c r="P76" s="598">
        <v>0.91791306790253491</v>
      </c>
      <c r="Q76" s="611">
        <v>1216</v>
      </c>
    </row>
    <row r="77" spans="1:17" ht="14.45" customHeight="1" x14ac:dyDescent="0.2">
      <c r="A77" s="592" t="s">
        <v>1563</v>
      </c>
      <c r="B77" s="593" t="s">
        <v>1476</v>
      </c>
      <c r="C77" s="593" t="s">
        <v>1452</v>
      </c>
      <c r="D77" s="593" t="s">
        <v>1515</v>
      </c>
      <c r="E77" s="593" t="s">
        <v>1516</v>
      </c>
      <c r="F77" s="610">
        <v>53</v>
      </c>
      <c r="G77" s="610">
        <v>6042</v>
      </c>
      <c r="H77" s="610">
        <v>0.76143667296786388</v>
      </c>
      <c r="I77" s="610">
        <v>114</v>
      </c>
      <c r="J77" s="610">
        <v>69</v>
      </c>
      <c r="K77" s="610">
        <v>7935</v>
      </c>
      <c r="L77" s="610">
        <v>1</v>
      </c>
      <c r="M77" s="610">
        <v>115</v>
      </c>
      <c r="N77" s="610">
        <v>58</v>
      </c>
      <c r="O77" s="610">
        <v>6728</v>
      </c>
      <c r="P77" s="598">
        <v>0.84788909892879649</v>
      </c>
      <c r="Q77" s="611">
        <v>116</v>
      </c>
    </row>
    <row r="78" spans="1:17" ht="14.45" customHeight="1" x14ac:dyDescent="0.2">
      <c r="A78" s="592" t="s">
        <v>1563</v>
      </c>
      <c r="B78" s="593" t="s">
        <v>1476</v>
      </c>
      <c r="C78" s="593" t="s">
        <v>1452</v>
      </c>
      <c r="D78" s="593" t="s">
        <v>1517</v>
      </c>
      <c r="E78" s="593" t="s">
        <v>1518</v>
      </c>
      <c r="F78" s="610">
        <v>2</v>
      </c>
      <c r="G78" s="610">
        <v>694</v>
      </c>
      <c r="H78" s="610">
        <v>1</v>
      </c>
      <c r="I78" s="610">
        <v>347</v>
      </c>
      <c r="J78" s="610">
        <v>2</v>
      </c>
      <c r="K78" s="610">
        <v>694</v>
      </c>
      <c r="L78" s="610">
        <v>1</v>
      </c>
      <c r="M78" s="610">
        <v>347</v>
      </c>
      <c r="N78" s="610">
        <v>2</v>
      </c>
      <c r="O78" s="610">
        <v>700</v>
      </c>
      <c r="P78" s="598">
        <v>1.0086455331412103</v>
      </c>
      <c r="Q78" s="611">
        <v>350</v>
      </c>
    </row>
    <row r="79" spans="1:17" ht="14.45" customHeight="1" x14ac:dyDescent="0.2">
      <c r="A79" s="592" t="s">
        <v>1563</v>
      </c>
      <c r="B79" s="593" t="s">
        <v>1476</v>
      </c>
      <c r="C79" s="593" t="s">
        <v>1452</v>
      </c>
      <c r="D79" s="593" t="s">
        <v>1523</v>
      </c>
      <c r="E79" s="593" t="s">
        <v>1524</v>
      </c>
      <c r="F79" s="610">
        <v>5</v>
      </c>
      <c r="G79" s="610">
        <v>5325</v>
      </c>
      <c r="H79" s="610">
        <v>1.2476569821930648</v>
      </c>
      <c r="I79" s="610">
        <v>1065</v>
      </c>
      <c r="J79" s="610">
        <v>4</v>
      </c>
      <c r="K79" s="610">
        <v>4268</v>
      </c>
      <c r="L79" s="610">
        <v>1</v>
      </c>
      <c r="M79" s="610">
        <v>1067</v>
      </c>
      <c r="N79" s="610">
        <v>2</v>
      </c>
      <c r="O79" s="610">
        <v>2150</v>
      </c>
      <c r="P79" s="598">
        <v>0.50374882849109648</v>
      </c>
      <c r="Q79" s="611">
        <v>1075</v>
      </c>
    </row>
    <row r="80" spans="1:17" ht="14.45" customHeight="1" x14ac:dyDescent="0.2">
      <c r="A80" s="592" t="s">
        <v>1563</v>
      </c>
      <c r="B80" s="593" t="s">
        <v>1476</v>
      </c>
      <c r="C80" s="593" t="s">
        <v>1452</v>
      </c>
      <c r="D80" s="593" t="s">
        <v>1525</v>
      </c>
      <c r="E80" s="593" t="s">
        <v>1526</v>
      </c>
      <c r="F80" s="610">
        <v>3</v>
      </c>
      <c r="G80" s="610">
        <v>906</v>
      </c>
      <c r="H80" s="610">
        <v>0.75</v>
      </c>
      <c r="I80" s="610">
        <v>302</v>
      </c>
      <c r="J80" s="610">
        <v>4</v>
      </c>
      <c r="K80" s="610">
        <v>1208</v>
      </c>
      <c r="L80" s="610">
        <v>1</v>
      </c>
      <c r="M80" s="610">
        <v>302</v>
      </c>
      <c r="N80" s="610">
        <v>2</v>
      </c>
      <c r="O80" s="610">
        <v>608</v>
      </c>
      <c r="P80" s="598">
        <v>0.50331125827814571</v>
      </c>
      <c r="Q80" s="611">
        <v>304</v>
      </c>
    </row>
    <row r="81" spans="1:17" ht="14.45" customHeight="1" x14ac:dyDescent="0.2">
      <c r="A81" s="592" t="s">
        <v>1564</v>
      </c>
      <c r="B81" s="593" t="s">
        <v>1476</v>
      </c>
      <c r="C81" s="593" t="s">
        <v>1452</v>
      </c>
      <c r="D81" s="593" t="s">
        <v>1477</v>
      </c>
      <c r="E81" s="593" t="s">
        <v>1478</v>
      </c>
      <c r="F81" s="610">
        <v>599</v>
      </c>
      <c r="G81" s="610">
        <v>126389</v>
      </c>
      <c r="H81" s="610">
        <v>0.87032777854290044</v>
      </c>
      <c r="I81" s="610">
        <v>211</v>
      </c>
      <c r="J81" s="610">
        <v>685</v>
      </c>
      <c r="K81" s="610">
        <v>145220</v>
      </c>
      <c r="L81" s="610">
        <v>1</v>
      </c>
      <c r="M81" s="610">
        <v>212</v>
      </c>
      <c r="N81" s="610">
        <v>751</v>
      </c>
      <c r="O81" s="610">
        <v>159963</v>
      </c>
      <c r="P81" s="598">
        <v>1.1015218289491806</v>
      </c>
      <c r="Q81" s="611">
        <v>213</v>
      </c>
    </row>
    <row r="82" spans="1:17" ht="14.45" customHeight="1" x14ac:dyDescent="0.2">
      <c r="A82" s="592" t="s">
        <v>1564</v>
      </c>
      <c r="B82" s="593" t="s">
        <v>1476</v>
      </c>
      <c r="C82" s="593" t="s">
        <v>1452</v>
      </c>
      <c r="D82" s="593" t="s">
        <v>1480</v>
      </c>
      <c r="E82" s="593" t="s">
        <v>1481</v>
      </c>
      <c r="F82" s="610">
        <v>1490</v>
      </c>
      <c r="G82" s="610">
        <v>448490</v>
      </c>
      <c r="H82" s="610">
        <v>1.1353717317779533</v>
      </c>
      <c r="I82" s="610">
        <v>301</v>
      </c>
      <c r="J82" s="610">
        <v>1308</v>
      </c>
      <c r="K82" s="610">
        <v>395016</v>
      </c>
      <c r="L82" s="610">
        <v>1</v>
      </c>
      <c r="M82" s="610">
        <v>302</v>
      </c>
      <c r="N82" s="610">
        <v>1408</v>
      </c>
      <c r="O82" s="610">
        <v>426624</v>
      </c>
      <c r="P82" s="598">
        <v>1.0800170119691355</v>
      </c>
      <c r="Q82" s="611">
        <v>303</v>
      </c>
    </row>
    <row r="83" spans="1:17" ht="14.45" customHeight="1" x14ac:dyDescent="0.2">
      <c r="A83" s="592" t="s">
        <v>1564</v>
      </c>
      <c r="B83" s="593" t="s">
        <v>1476</v>
      </c>
      <c r="C83" s="593" t="s">
        <v>1452</v>
      </c>
      <c r="D83" s="593" t="s">
        <v>1482</v>
      </c>
      <c r="E83" s="593" t="s">
        <v>1483</v>
      </c>
      <c r="F83" s="610">
        <v>24</v>
      </c>
      <c r="G83" s="610">
        <v>2376</v>
      </c>
      <c r="H83" s="610">
        <v>1.1362984218077474</v>
      </c>
      <c r="I83" s="610">
        <v>99</v>
      </c>
      <c r="J83" s="610">
        <v>21</v>
      </c>
      <c r="K83" s="610">
        <v>2091</v>
      </c>
      <c r="L83" s="610">
        <v>1</v>
      </c>
      <c r="M83" s="610">
        <v>99.571428571428569</v>
      </c>
      <c r="N83" s="610">
        <v>18</v>
      </c>
      <c r="O83" s="610">
        <v>1800</v>
      </c>
      <c r="P83" s="598">
        <v>0.86083213773314204</v>
      </c>
      <c r="Q83" s="611">
        <v>100</v>
      </c>
    </row>
    <row r="84" spans="1:17" ht="14.45" customHeight="1" x14ac:dyDescent="0.2">
      <c r="A84" s="592" t="s">
        <v>1564</v>
      </c>
      <c r="B84" s="593" t="s">
        <v>1476</v>
      </c>
      <c r="C84" s="593" t="s">
        <v>1452</v>
      </c>
      <c r="D84" s="593" t="s">
        <v>1484</v>
      </c>
      <c r="E84" s="593" t="s">
        <v>1485</v>
      </c>
      <c r="F84" s="610"/>
      <c r="G84" s="610"/>
      <c r="H84" s="610"/>
      <c r="I84" s="610"/>
      <c r="J84" s="610"/>
      <c r="K84" s="610"/>
      <c r="L84" s="610"/>
      <c r="M84" s="610"/>
      <c r="N84" s="610">
        <v>1</v>
      </c>
      <c r="O84" s="610">
        <v>235</v>
      </c>
      <c r="P84" s="598"/>
      <c r="Q84" s="611">
        <v>235</v>
      </c>
    </row>
    <row r="85" spans="1:17" ht="14.45" customHeight="1" x14ac:dyDescent="0.2">
      <c r="A85" s="592" t="s">
        <v>1564</v>
      </c>
      <c r="B85" s="593" t="s">
        <v>1476</v>
      </c>
      <c r="C85" s="593" t="s">
        <v>1452</v>
      </c>
      <c r="D85" s="593" t="s">
        <v>1486</v>
      </c>
      <c r="E85" s="593" t="s">
        <v>1487</v>
      </c>
      <c r="F85" s="610">
        <v>747</v>
      </c>
      <c r="G85" s="610">
        <v>102339</v>
      </c>
      <c r="H85" s="610">
        <v>0.97519582245430814</v>
      </c>
      <c r="I85" s="610">
        <v>137</v>
      </c>
      <c r="J85" s="610">
        <v>766</v>
      </c>
      <c r="K85" s="610">
        <v>104942</v>
      </c>
      <c r="L85" s="610">
        <v>1</v>
      </c>
      <c r="M85" s="610">
        <v>137</v>
      </c>
      <c r="N85" s="610">
        <v>813</v>
      </c>
      <c r="O85" s="610">
        <v>112194</v>
      </c>
      <c r="P85" s="598">
        <v>1.0691048388633722</v>
      </c>
      <c r="Q85" s="611">
        <v>138</v>
      </c>
    </row>
    <row r="86" spans="1:17" ht="14.45" customHeight="1" x14ac:dyDescent="0.2">
      <c r="A86" s="592" t="s">
        <v>1564</v>
      </c>
      <c r="B86" s="593" t="s">
        <v>1476</v>
      </c>
      <c r="C86" s="593" t="s">
        <v>1452</v>
      </c>
      <c r="D86" s="593" t="s">
        <v>1488</v>
      </c>
      <c r="E86" s="593" t="s">
        <v>1487</v>
      </c>
      <c r="F86" s="610">
        <v>1</v>
      </c>
      <c r="G86" s="610">
        <v>183</v>
      </c>
      <c r="H86" s="610"/>
      <c r="I86" s="610">
        <v>183</v>
      </c>
      <c r="J86" s="610"/>
      <c r="K86" s="610"/>
      <c r="L86" s="610"/>
      <c r="M86" s="610"/>
      <c r="N86" s="610"/>
      <c r="O86" s="610"/>
      <c r="P86" s="598"/>
      <c r="Q86" s="611"/>
    </row>
    <row r="87" spans="1:17" ht="14.45" customHeight="1" x14ac:dyDescent="0.2">
      <c r="A87" s="592" t="s">
        <v>1564</v>
      </c>
      <c r="B87" s="593" t="s">
        <v>1476</v>
      </c>
      <c r="C87" s="593" t="s">
        <v>1452</v>
      </c>
      <c r="D87" s="593" t="s">
        <v>1491</v>
      </c>
      <c r="E87" s="593" t="s">
        <v>1492</v>
      </c>
      <c r="F87" s="610">
        <v>6</v>
      </c>
      <c r="G87" s="610">
        <v>3834</v>
      </c>
      <c r="H87" s="610">
        <v>1.996875</v>
      </c>
      <c r="I87" s="610">
        <v>639</v>
      </c>
      <c r="J87" s="610">
        <v>3</v>
      </c>
      <c r="K87" s="610">
        <v>1920</v>
      </c>
      <c r="L87" s="610">
        <v>1</v>
      </c>
      <c r="M87" s="610">
        <v>640</v>
      </c>
      <c r="N87" s="610">
        <v>3</v>
      </c>
      <c r="O87" s="610">
        <v>1935</v>
      </c>
      <c r="P87" s="598">
        <v>1.0078125</v>
      </c>
      <c r="Q87" s="611">
        <v>645</v>
      </c>
    </row>
    <row r="88" spans="1:17" ht="14.45" customHeight="1" x14ac:dyDescent="0.2">
      <c r="A88" s="592" t="s">
        <v>1564</v>
      </c>
      <c r="B88" s="593" t="s">
        <v>1476</v>
      </c>
      <c r="C88" s="593" t="s">
        <v>1452</v>
      </c>
      <c r="D88" s="593" t="s">
        <v>1493</v>
      </c>
      <c r="E88" s="593" t="s">
        <v>1494</v>
      </c>
      <c r="F88" s="610"/>
      <c r="G88" s="610"/>
      <c r="H88" s="610"/>
      <c r="I88" s="610"/>
      <c r="J88" s="610">
        <v>1</v>
      </c>
      <c r="K88" s="610">
        <v>609</v>
      </c>
      <c r="L88" s="610">
        <v>1</v>
      </c>
      <c r="M88" s="610">
        <v>609</v>
      </c>
      <c r="N88" s="610"/>
      <c r="O88" s="610"/>
      <c r="P88" s="598"/>
      <c r="Q88" s="611"/>
    </row>
    <row r="89" spans="1:17" ht="14.45" customHeight="1" x14ac:dyDescent="0.2">
      <c r="A89" s="592" t="s">
        <v>1564</v>
      </c>
      <c r="B89" s="593" t="s">
        <v>1476</v>
      </c>
      <c r="C89" s="593" t="s">
        <v>1452</v>
      </c>
      <c r="D89" s="593" t="s">
        <v>1495</v>
      </c>
      <c r="E89" s="593" t="s">
        <v>1496</v>
      </c>
      <c r="F89" s="610">
        <v>55</v>
      </c>
      <c r="G89" s="610">
        <v>9515</v>
      </c>
      <c r="H89" s="610">
        <v>1.0936781609195403</v>
      </c>
      <c r="I89" s="610">
        <v>173</v>
      </c>
      <c r="J89" s="610">
        <v>50</v>
      </c>
      <c r="K89" s="610">
        <v>8700</v>
      </c>
      <c r="L89" s="610">
        <v>1</v>
      </c>
      <c r="M89" s="610">
        <v>174</v>
      </c>
      <c r="N89" s="610">
        <v>65</v>
      </c>
      <c r="O89" s="610">
        <v>11375</v>
      </c>
      <c r="P89" s="598">
        <v>1.3074712643678161</v>
      </c>
      <c r="Q89" s="611">
        <v>175</v>
      </c>
    </row>
    <row r="90" spans="1:17" ht="14.45" customHeight="1" x14ac:dyDescent="0.2">
      <c r="A90" s="592" t="s">
        <v>1564</v>
      </c>
      <c r="B90" s="593" t="s">
        <v>1476</v>
      </c>
      <c r="C90" s="593" t="s">
        <v>1452</v>
      </c>
      <c r="D90" s="593" t="s">
        <v>1455</v>
      </c>
      <c r="E90" s="593" t="s">
        <v>1456</v>
      </c>
      <c r="F90" s="610">
        <v>1</v>
      </c>
      <c r="G90" s="610">
        <v>347</v>
      </c>
      <c r="H90" s="610"/>
      <c r="I90" s="610">
        <v>347</v>
      </c>
      <c r="J90" s="610"/>
      <c r="K90" s="610"/>
      <c r="L90" s="610"/>
      <c r="M90" s="610"/>
      <c r="N90" s="610"/>
      <c r="O90" s="610"/>
      <c r="P90" s="598"/>
      <c r="Q90" s="611"/>
    </row>
    <row r="91" spans="1:17" ht="14.45" customHeight="1" x14ac:dyDescent="0.2">
      <c r="A91" s="592" t="s">
        <v>1564</v>
      </c>
      <c r="B91" s="593" t="s">
        <v>1476</v>
      </c>
      <c r="C91" s="593" t="s">
        <v>1452</v>
      </c>
      <c r="D91" s="593" t="s">
        <v>1497</v>
      </c>
      <c r="E91" s="593" t="s">
        <v>1498</v>
      </c>
      <c r="F91" s="610">
        <v>901</v>
      </c>
      <c r="G91" s="610">
        <v>15317</v>
      </c>
      <c r="H91" s="610">
        <v>0.96055437100213215</v>
      </c>
      <c r="I91" s="610">
        <v>17</v>
      </c>
      <c r="J91" s="610">
        <v>938</v>
      </c>
      <c r="K91" s="610">
        <v>15946</v>
      </c>
      <c r="L91" s="610">
        <v>1</v>
      </c>
      <c r="M91" s="610">
        <v>17</v>
      </c>
      <c r="N91" s="610">
        <v>1002</v>
      </c>
      <c r="O91" s="610">
        <v>17034</v>
      </c>
      <c r="P91" s="598">
        <v>1.068230277185501</v>
      </c>
      <c r="Q91" s="611">
        <v>17</v>
      </c>
    </row>
    <row r="92" spans="1:17" ht="14.45" customHeight="1" x14ac:dyDescent="0.2">
      <c r="A92" s="592" t="s">
        <v>1564</v>
      </c>
      <c r="B92" s="593" t="s">
        <v>1476</v>
      </c>
      <c r="C92" s="593" t="s">
        <v>1452</v>
      </c>
      <c r="D92" s="593" t="s">
        <v>1499</v>
      </c>
      <c r="E92" s="593" t="s">
        <v>1500</v>
      </c>
      <c r="F92" s="610">
        <v>37</v>
      </c>
      <c r="G92" s="610">
        <v>10138</v>
      </c>
      <c r="H92" s="610">
        <v>0.24503311258278146</v>
      </c>
      <c r="I92" s="610">
        <v>274</v>
      </c>
      <c r="J92" s="610">
        <v>151</v>
      </c>
      <c r="K92" s="610">
        <v>41374</v>
      </c>
      <c r="L92" s="610">
        <v>1</v>
      </c>
      <c r="M92" s="610">
        <v>274</v>
      </c>
      <c r="N92" s="610">
        <v>139</v>
      </c>
      <c r="O92" s="610">
        <v>38503</v>
      </c>
      <c r="P92" s="598">
        <v>0.93060859476966207</v>
      </c>
      <c r="Q92" s="611">
        <v>277</v>
      </c>
    </row>
    <row r="93" spans="1:17" ht="14.45" customHeight="1" x14ac:dyDescent="0.2">
      <c r="A93" s="592" t="s">
        <v>1564</v>
      </c>
      <c r="B93" s="593" t="s">
        <v>1476</v>
      </c>
      <c r="C93" s="593" t="s">
        <v>1452</v>
      </c>
      <c r="D93" s="593" t="s">
        <v>1501</v>
      </c>
      <c r="E93" s="593" t="s">
        <v>1502</v>
      </c>
      <c r="F93" s="610">
        <v>144</v>
      </c>
      <c r="G93" s="610">
        <v>20448</v>
      </c>
      <c r="H93" s="610">
        <v>0.84786665008085582</v>
      </c>
      <c r="I93" s="610">
        <v>142</v>
      </c>
      <c r="J93" s="610">
        <v>170</v>
      </c>
      <c r="K93" s="610">
        <v>24117</v>
      </c>
      <c r="L93" s="610">
        <v>1</v>
      </c>
      <c r="M93" s="610">
        <v>141.86470588235295</v>
      </c>
      <c r="N93" s="610">
        <v>191</v>
      </c>
      <c r="O93" s="610">
        <v>26931</v>
      </c>
      <c r="P93" s="598">
        <v>1.1166811792511506</v>
      </c>
      <c r="Q93" s="611">
        <v>141</v>
      </c>
    </row>
    <row r="94" spans="1:17" ht="14.45" customHeight="1" x14ac:dyDescent="0.2">
      <c r="A94" s="592" t="s">
        <v>1564</v>
      </c>
      <c r="B94" s="593" t="s">
        <v>1476</v>
      </c>
      <c r="C94" s="593" t="s">
        <v>1452</v>
      </c>
      <c r="D94" s="593" t="s">
        <v>1503</v>
      </c>
      <c r="E94" s="593" t="s">
        <v>1502</v>
      </c>
      <c r="F94" s="610">
        <v>747</v>
      </c>
      <c r="G94" s="610">
        <v>58266</v>
      </c>
      <c r="H94" s="610">
        <v>0.97307859313938339</v>
      </c>
      <c r="I94" s="610">
        <v>78</v>
      </c>
      <c r="J94" s="610">
        <v>766</v>
      </c>
      <c r="K94" s="610">
        <v>59878</v>
      </c>
      <c r="L94" s="610">
        <v>1</v>
      </c>
      <c r="M94" s="610">
        <v>78.16971279373368</v>
      </c>
      <c r="N94" s="610">
        <v>813</v>
      </c>
      <c r="O94" s="610">
        <v>64227</v>
      </c>
      <c r="P94" s="598">
        <v>1.0726310164000135</v>
      </c>
      <c r="Q94" s="611">
        <v>79</v>
      </c>
    </row>
    <row r="95" spans="1:17" ht="14.45" customHeight="1" x14ac:dyDescent="0.2">
      <c r="A95" s="592" t="s">
        <v>1564</v>
      </c>
      <c r="B95" s="593" t="s">
        <v>1476</v>
      </c>
      <c r="C95" s="593" t="s">
        <v>1452</v>
      </c>
      <c r="D95" s="593" t="s">
        <v>1504</v>
      </c>
      <c r="E95" s="593" t="s">
        <v>1505</v>
      </c>
      <c r="F95" s="610">
        <v>144</v>
      </c>
      <c r="G95" s="610">
        <v>45216</v>
      </c>
      <c r="H95" s="610">
        <v>0.84705882352941175</v>
      </c>
      <c r="I95" s="610">
        <v>314</v>
      </c>
      <c r="J95" s="610">
        <v>170</v>
      </c>
      <c r="K95" s="610">
        <v>53380</v>
      </c>
      <c r="L95" s="610">
        <v>1</v>
      </c>
      <c r="M95" s="610">
        <v>314</v>
      </c>
      <c r="N95" s="610">
        <v>191</v>
      </c>
      <c r="O95" s="610">
        <v>60356</v>
      </c>
      <c r="P95" s="598">
        <v>1.1306856500562008</v>
      </c>
      <c r="Q95" s="611">
        <v>316</v>
      </c>
    </row>
    <row r="96" spans="1:17" ht="14.45" customHeight="1" x14ac:dyDescent="0.2">
      <c r="A96" s="592" t="s">
        <v>1564</v>
      </c>
      <c r="B96" s="593" t="s">
        <v>1476</v>
      </c>
      <c r="C96" s="593" t="s">
        <v>1452</v>
      </c>
      <c r="D96" s="593" t="s">
        <v>1463</v>
      </c>
      <c r="E96" s="593" t="s">
        <v>1464</v>
      </c>
      <c r="F96" s="610">
        <v>2</v>
      </c>
      <c r="G96" s="610">
        <v>656</v>
      </c>
      <c r="H96" s="610"/>
      <c r="I96" s="610">
        <v>328</v>
      </c>
      <c r="J96" s="610"/>
      <c r="K96" s="610"/>
      <c r="L96" s="610"/>
      <c r="M96" s="610"/>
      <c r="N96" s="610"/>
      <c r="O96" s="610"/>
      <c r="P96" s="598"/>
      <c r="Q96" s="611"/>
    </row>
    <row r="97" spans="1:17" ht="14.45" customHeight="1" x14ac:dyDescent="0.2">
      <c r="A97" s="592" t="s">
        <v>1564</v>
      </c>
      <c r="B97" s="593" t="s">
        <v>1476</v>
      </c>
      <c r="C97" s="593" t="s">
        <v>1452</v>
      </c>
      <c r="D97" s="593" t="s">
        <v>1506</v>
      </c>
      <c r="E97" s="593" t="s">
        <v>1507</v>
      </c>
      <c r="F97" s="610">
        <v>802</v>
      </c>
      <c r="G97" s="610">
        <v>130726</v>
      </c>
      <c r="H97" s="610">
        <v>1.0974588010107709</v>
      </c>
      <c r="I97" s="610">
        <v>163</v>
      </c>
      <c r="J97" s="610">
        <v>730</v>
      </c>
      <c r="K97" s="610">
        <v>119117</v>
      </c>
      <c r="L97" s="610">
        <v>1</v>
      </c>
      <c r="M97" s="610">
        <v>163.17397260273972</v>
      </c>
      <c r="N97" s="610">
        <v>750</v>
      </c>
      <c r="O97" s="610">
        <v>123750</v>
      </c>
      <c r="P97" s="598">
        <v>1.038894532266595</v>
      </c>
      <c r="Q97" s="611">
        <v>165</v>
      </c>
    </row>
    <row r="98" spans="1:17" ht="14.45" customHeight="1" x14ac:dyDescent="0.2">
      <c r="A98" s="592" t="s">
        <v>1564</v>
      </c>
      <c r="B98" s="593" t="s">
        <v>1476</v>
      </c>
      <c r="C98" s="593" t="s">
        <v>1452</v>
      </c>
      <c r="D98" s="593" t="s">
        <v>1508</v>
      </c>
      <c r="E98" s="593" t="s">
        <v>1478</v>
      </c>
      <c r="F98" s="610">
        <v>2086</v>
      </c>
      <c r="G98" s="610">
        <v>150192</v>
      </c>
      <c r="H98" s="610">
        <v>0.99365535127124527</v>
      </c>
      <c r="I98" s="610">
        <v>72</v>
      </c>
      <c r="J98" s="610">
        <v>2094</v>
      </c>
      <c r="K98" s="610">
        <v>151151</v>
      </c>
      <c r="L98" s="610">
        <v>1</v>
      </c>
      <c r="M98" s="610">
        <v>72.182903533906398</v>
      </c>
      <c r="N98" s="610">
        <v>2379</v>
      </c>
      <c r="O98" s="610">
        <v>176046</v>
      </c>
      <c r="P98" s="598">
        <v>1.1647028468220522</v>
      </c>
      <c r="Q98" s="611">
        <v>74</v>
      </c>
    </row>
    <row r="99" spans="1:17" ht="14.45" customHeight="1" x14ac:dyDescent="0.2">
      <c r="A99" s="592" t="s">
        <v>1564</v>
      </c>
      <c r="B99" s="593" t="s">
        <v>1476</v>
      </c>
      <c r="C99" s="593" t="s">
        <v>1452</v>
      </c>
      <c r="D99" s="593" t="s">
        <v>1513</v>
      </c>
      <c r="E99" s="593" t="s">
        <v>1514</v>
      </c>
      <c r="F99" s="610">
        <v>66</v>
      </c>
      <c r="G99" s="610">
        <v>79926</v>
      </c>
      <c r="H99" s="610">
        <v>0.90336362403363624</v>
      </c>
      <c r="I99" s="610">
        <v>1211</v>
      </c>
      <c r="J99" s="610">
        <v>73</v>
      </c>
      <c r="K99" s="610">
        <v>88476</v>
      </c>
      <c r="L99" s="610">
        <v>1</v>
      </c>
      <c r="M99" s="610">
        <v>1212</v>
      </c>
      <c r="N99" s="610">
        <v>63</v>
      </c>
      <c r="O99" s="610">
        <v>76608</v>
      </c>
      <c r="P99" s="598">
        <v>0.86586192865861933</v>
      </c>
      <c r="Q99" s="611">
        <v>1216</v>
      </c>
    </row>
    <row r="100" spans="1:17" ht="14.45" customHeight="1" x14ac:dyDescent="0.2">
      <c r="A100" s="592" t="s">
        <v>1564</v>
      </c>
      <c r="B100" s="593" t="s">
        <v>1476</v>
      </c>
      <c r="C100" s="593" t="s">
        <v>1452</v>
      </c>
      <c r="D100" s="593" t="s">
        <v>1515</v>
      </c>
      <c r="E100" s="593" t="s">
        <v>1516</v>
      </c>
      <c r="F100" s="610">
        <v>44</v>
      </c>
      <c r="G100" s="610">
        <v>5016</v>
      </c>
      <c r="H100" s="610">
        <v>0.96927536231884059</v>
      </c>
      <c r="I100" s="610">
        <v>114</v>
      </c>
      <c r="J100" s="610">
        <v>45</v>
      </c>
      <c r="K100" s="610">
        <v>5175</v>
      </c>
      <c r="L100" s="610">
        <v>1</v>
      </c>
      <c r="M100" s="610">
        <v>115</v>
      </c>
      <c r="N100" s="610">
        <v>44</v>
      </c>
      <c r="O100" s="610">
        <v>5104</v>
      </c>
      <c r="P100" s="598">
        <v>0.98628019323671501</v>
      </c>
      <c r="Q100" s="611">
        <v>116</v>
      </c>
    </row>
    <row r="101" spans="1:17" ht="14.45" customHeight="1" x14ac:dyDescent="0.2">
      <c r="A101" s="592" t="s">
        <v>1564</v>
      </c>
      <c r="B101" s="593" t="s">
        <v>1476</v>
      </c>
      <c r="C101" s="593" t="s">
        <v>1452</v>
      </c>
      <c r="D101" s="593" t="s">
        <v>1517</v>
      </c>
      <c r="E101" s="593" t="s">
        <v>1518</v>
      </c>
      <c r="F101" s="610"/>
      <c r="G101" s="610"/>
      <c r="H101" s="610"/>
      <c r="I101" s="610"/>
      <c r="J101" s="610"/>
      <c r="K101" s="610"/>
      <c r="L101" s="610"/>
      <c r="M101" s="610"/>
      <c r="N101" s="610">
        <v>1</v>
      </c>
      <c r="O101" s="610">
        <v>350</v>
      </c>
      <c r="P101" s="598"/>
      <c r="Q101" s="611">
        <v>350</v>
      </c>
    </row>
    <row r="102" spans="1:17" ht="14.45" customHeight="1" x14ac:dyDescent="0.2">
      <c r="A102" s="592" t="s">
        <v>1564</v>
      </c>
      <c r="B102" s="593" t="s">
        <v>1476</v>
      </c>
      <c r="C102" s="593" t="s">
        <v>1452</v>
      </c>
      <c r="D102" s="593" t="s">
        <v>1523</v>
      </c>
      <c r="E102" s="593" t="s">
        <v>1524</v>
      </c>
      <c r="F102" s="610">
        <v>1</v>
      </c>
      <c r="G102" s="610">
        <v>1065</v>
      </c>
      <c r="H102" s="610"/>
      <c r="I102" s="610">
        <v>1065</v>
      </c>
      <c r="J102" s="610"/>
      <c r="K102" s="610"/>
      <c r="L102" s="610"/>
      <c r="M102" s="610"/>
      <c r="N102" s="610"/>
      <c r="O102" s="610"/>
      <c r="P102" s="598"/>
      <c r="Q102" s="611"/>
    </row>
    <row r="103" spans="1:17" ht="14.45" customHeight="1" x14ac:dyDescent="0.2">
      <c r="A103" s="592" t="s">
        <v>1564</v>
      </c>
      <c r="B103" s="593" t="s">
        <v>1476</v>
      </c>
      <c r="C103" s="593" t="s">
        <v>1452</v>
      </c>
      <c r="D103" s="593" t="s">
        <v>1525</v>
      </c>
      <c r="E103" s="593" t="s">
        <v>1526</v>
      </c>
      <c r="F103" s="610"/>
      <c r="G103" s="610"/>
      <c r="H103" s="610"/>
      <c r="I103" s="610"/>
      <c r="J103" s="610">
        <v>1</v>
      </c>
      <c r="K103" s="610">
        <v>302</v>
      </c>
      <c r="L103" s="610">
        <v>1</v>
      </c>
      <c r="M103" s="610">
        <v>302</v>
      </c>
      <c r="N103" s="610">
        <v>1</v>
      </c>
      <c r="O103" s="610">
        <v>304</v>
      </c>
      <c r="P103" s="598">
        <v>1.0066225165562914</v>
      </c>
      <c r="Q103" s="611">
        <v>304</v>
      </c>
    </row>
    <row r="104" spans="1:17" ht="14.45" customHeight="1" x14ac:dyDescent="0.2">
      <c r="A104" s="592" t="s">
        <v>1565</v>
      </c>
      <c r="B104" s="593" t="s">
        <v>1476</v>
      </c>
      <c r="C104" s="593" t="s">
        <v>1452</v>
      </c>
      <c r="D104" s="593" t="s">
        <v>1477</v>
      </c>
      <c r="E104" s="593" t="s">
        <v>1478</v>
      </c>
      <c r="F104" s="610">
        <v>430</v>
      </c>
      <c r="G104" s="610">
        <v>90730</v>
      </c>
      <c r="H104" s="610">
        <v>0.91446944041283662</v>
      </c>
      <c r="I104" s="610">
        <v>211</v>
      </c>
      <c r="J104" s="610">
        <v>468</v>
      </c>
      <c r="K104" s="610">
        <v>99216</v>
      </c>
      <c r="L104" s="610">
        <v>1</v>
      </c>
      <c r="M104" s="610">
        <v>212</v>
      </c>
      <c r="N104" s="610">
        <v>374</v>
      </c>
      <c r="O104" s="610">
        <v>79662</v>
      </c>
      <c r="P104" s="598">
        <v>0.8029148524431543</v>
      </c>
      <c r="Q104" s="611">
        <v>213</v>
      </c>
    </row>
    <row r="105" spans="1:17" ht="14.45" customHeight="1" x14ac:dyDescent="0.2">
      <c r="A105" s="592" t="s">
        <v>1565</v>
      </c>
      <c r="B105" s="593" t="s">
        <v>1476</v>
      </c>
      <c r="C105" s="593" t="s">
        <v>1452</v>
      </c>
      <c r="D105" s="593" t="s">
        <v>1480</v>
      </c>
      <c r="E105" s="593" t="s">
        <v>1481</v>
      </c>
      <c r="F105" s="610">
        <v>596</v>
      </c>
      <c r="G105" s="610">
        <v>179396</v>
      </c>
      <c r="H105" s="610">
        <v>1.0085339389918933</v>
      </c>
      <c r="I105" s="610">
        <v>301</v>
      </c>
      <c r="J105" s="610">
        <v>589</v>
      </c>
      <c r="K105" s="610">
        <v>177878</v>
      </c>
      <c r="L105" s="610">
        <v>1</v>
      </c>
      <c r="M105" s="610">
        <v>302</v>
      </c>
      <c r="N105" s="610">
        <v>487</v>
      </c>
      <c r="O105" s="610">
        <v>147561</v>
      </c>
      <c r="P105" s="598">
        <v>0.82956295888193032</v>
      </c>
      <c r="Q105" s="611">
        <v>303</v>
      </c>
    </row>
    <row r="106" spans="1:17" ht="14.45" customHeight="1" x14ac:dyDescent="0.2">
      <c r="A106" s="592" t="s">
        <v>1565</v>
      </c>
      <c r="B106" s="593" t="s">
        <v>1476</v>
      </c>
      <c r="C106" s="593" t="s">
        <v>1452</v>
      </c>
      <c r="D106" s="593" t="s">
        <v>1482</v>
      </c>
      <c r="E106" s="593" t="s">
        <v>1483</v>
      </c>
      <c r="F106" s="610">
        <v>12</v>
      </c>
      <c r="G106" s="610">
        <v>1188</v>
      </c>
      <c r="H106" s="610">
        <v>1.98</v>
      </c>
      <c r="I106" s="610">
        <v>99</v>
      </c>
      <c r="J106" s="610">
        <v>6</v>
      </c>
      <c r="K106" s="610">
        <v>600</v>
      </c>
      <c r="L106" s="610">
        <v>1</v>
      </c>
      <c r="M106" s="610">
        <v>100</v>
      </c>
      <c r="N106" s="610">
        <v>9</v>
      </c>
      <c r="O106" s="610">
        <v>900</v>
      </c>
      <c r="P106" s="598">
        <v>1.5</v>
      </c>
      <c r="Q106" s="611">
        <v>100</v>
      </c>
    </row>
    <row r="107" spans="1:17" ht="14.45" customHeight="1" x14ac:dyDescent="0.2">
      <c r="A107" s="592" t="s">
        <v>1565</v>
      </c>
      <c r="B107" s="593" t="s">
        <v>1476</v>
      </c>
      <c r="C107" s="593" t="s">
        <v>1452</v>
      </c>
      <c r="D107" s="593" t="s">
        <v>1486</v>
      </c>
      <c r="E107" s="593" t="s">
        <v>1487</v>
      </c>
      <c r="F107" s="610">
        <v>256</v>
      </c>
      <c r="G107" s="610">
        <v>35072</v>
      </c>
      <c r="H107" s="610">
        <v>0.93430656934306566</v>
      </c>
      <c r="I107" s="610">
        <v>137</v>
      </c>
      <c r="J107" s="610">
        <v>274</v>
      </c>
      <c r="K107" s="610">
        <v>37538</v>
      </c>
      <c r="L107" s="610">
        <v>1</v>
      </c>
      <c r="M107" s="610">
        <v>137</v>
      </c>
      <c r="N107" s="610">
        <v>292</v>
      </c>
      <c r="O107" s="610">
        <v>40296</v>
      </c>
      <c r="P107" s="598">
        <v>1.0734722148223135</v>
      </c>
      <c r="Q107" s="611">
        <v>138</v>
      </c>
    </row>
    <row r="108" spans="1:17" ht="14.45" customHeight="1" x14ac:dyDescent="0.2">
      <c r="A108" s="592" t="s">
        <v>1565</v>
      </c>
      <c r="B108" s="593" t="s">
        <v>1476</v>
      </c>
      <c r="C108" s="593" t="s">
        <v>1452</v>
      </c>
      <c r="D108" s="593" t="s">
        <v>1491</v>
      </c>
      <c r="E108" s="593" t="s">
        <v>1492</v>
      </c>
      <c r="F108" s="610">
        <v>1</v>
      </c>
      <c r="G108" s="610">
        <v>639</v>
      </c>
      <c r="H108" s="610">
        <v>0.19968749999999999</v>
      </c>
      <c r="I108" s="610">
        <v>639</v>
      </c>
      <c r="J108" s="610">
        <v>5</v>
      </c>
      <c r="K108" s="610">
        <v>3200</v>
      </c>
      <c r="L108" s="610">
        <v>1</v>
      </c>
      <c r="M108" s="610">
        <v>640</v>
      </c>
      <c r="N108" s="610">
        <v>1</v>
      </c>
      <c r="O108" s="610">
        <v>645</v>
      </c>
      <c r="P108" s="598">
        <v>0.20156250000000001</v>
      </c>
      <c r="Q108" s="611">
        <v>645</v>
      </c>
    </row>
    <row r="109" spans="1:17" ht="14.45" customHeight="1" x14ac:dyDescent="0.2">
      <c r="A109" s="592" t="s">
        <v>1565</v>
      </c>
      <c r="B109" s="593" t="s">
        <v>1476</v>
      </c>
      <c r="C109" s="593" t="s">
        <v>1452</v>
      </c>
      <c r="D109" s="593" t="s">
        <v>1495</v>
      </c>
      <c r="E109" s="593" t="s">
        <v>1496</v>
      </c>
      <c r="F109" s="610">
        <v>23</v>
      </c>
      <c r="G109" s="610">
        <v>3979</v>
      </c>
      <c r="H109" s="610">
        <v>0.95282567049808431</v>
      </c>
      <c r="I109" s="610">
        <v>173</v>
      </c>
      <c r="J109" s="610">
        <v>24</v>
      </c>
      <c r="K109" s="610">
        <v>4176</v>
      </c>
      <c r="L109" s="610">
        <v>1</v>
      </c>
      <c r="M109" s="610">
        <v>174</v>
      </c>
      <c r="N109" s="610">
        <v>22</v>
      </c>
      <c r="O109" s="610">
        <v>3850</v>
      </c>
      <c r="P109" s="598">
        <v>0.92193486590038309</v>
      </c>
      <c r="Q109" s="611">
        <v>175</v>
      </c>
    </row>
    <row r="110" spans="1:17" ht="14.45" customHeight="1" x14ac:dyDescent="0.2">
      <c r="A110" s="592" t="s">
        <v>1565</v>
      </c>
      <c r="B110" s="593" t="s">
        <v>1476</v>
      </c>
      <c r="C110" s="593" t="s">
        <v>1452</v>
      </c>
      <c r="D110" s="593" t="s">
        <v>1455</v>
      </c>
      <c r="E110" s="593" t="s">
        <v>1456</v>
      </c>
      <c r="F110" s="610"/>
      <c r="G110" s="610"/>
      <c r="H110" s="610"/>
      <c r="I110" s="610"/>
      <c r="J110" s="610"/>
      <c r="K110" s="610"/>
      <c r="L110" s="610"/>
      <c r="M110" s="610"/>
      <c r="N110" s="610">
        <v>2</v>
      </c>
      <c r="O110" s="610">
        <v>696</v>
      </c>
      <c r="P110" s="598"/>
      <c r="Q110" s="611">
        <v>348</v>
      </c>
    </row>
    <row r="111" spans="1:17" ht="14.45" customHeight="1" x14ac:dyDescent="0.2">
      <c r="A111" s="592" t="s">
        <v>1565</v>
      </c>
      <c r="B111" s="593" t="s">
        <v>1476</v>
      </c>
      <c r="C111" s="593" t="s">
        <v>1452</v>
      </c>
      <c r="D111" s="593" t="s">
        <v>1497</v>
      </c>
      <c r="E111" s="593" t="s">
        <v>1498</v>
      </c>
      <c r="F111" s="610">
        <v>372</v>
      </c>
      <c r="G111" s="610">
        <v>6324</v>
      </c>
      <c r="H111" s="610">
        <v>0.92079207920792083</v>
      </c>
      <c r="I111" s="610">
        <v>17</v>
      </c>
      <c r="J111" s="610">
        <v>404</v>
      </c>
      <c r="K111" s="610">
        <v>6868</v>
      </c>
      <c r="L111" s="610">
        <v>1</v>
      </c>
      <c r="M111" s="610">
        <v>17</v>
      </c>
      <c r="N111" s="610">
        <v>393</v>
      </c>
      <c r="O111" s="610">
        <v>6681</v>
      </c>
      <c r="P111" s="598">
        <v>0.97277227722772275</v>
      </c>
      <c r="Q111" s="611">
        <v>17</v>
      </c>
    </row>
    <row r="112" spans="1:17" ht="14.45" customHeight="1" x14ac:dyDescent="0.2">
      <c r="A112" s="592" t="s">
        <v>1565</v>
      </c>
      <c r="B112" s="593" t="s">
        <v>1476</v>
      </c>
      <c r="C112" s="593" t="s">
        <v>1452</v>
      </c>
      <c r="D112" s="593" t="s">
        <v>1499</v>
      </c>
      <c r="E112" s="593" t="s">
        <v>1500</v>
      </c>
      <c r="F112" s="610">
        <v>28</v>
      </c>
      <c r="G112" s="610">
        <v>7672</v>
      </c>
      <c r="H112" s="610">
        <v>0.27722772277227725</v>
      </c>
      <c r="I112" s="610">
        <v>274</v>
      </c>
      <c r="J112" s="610">
        <v>101</v>
      </c>
      <c r="K112" s="610">
        <v>27674</v>
      </c>
      <c r="L112" s="610">
        <v>1</v>
      </c>
      <c r="M112" s="610">
        <v>274</v>
      </c>
      <c r="N112" s="610">
        <v>75</v>
      </c>
      <c r="O112" s="610">
        <v>20775</v>
      </c>
      <c r="P112" s="598">
        <v>0.75070463250704633</v>
      </c>
      <c r="Q112" s="611">
        <v>277</v>
      </c>
    </row>
    <row r="113" spans="1:17" ht="14.45" customHeight="1" x14ac:dyDescent="0.2">
      <c r="A113" s="592" t="s">
        <v>1565</v>
      </c>
      <c r="B113" s="593" t="s">
        <v>1476</v>
      </c>
      <c r="C113" s="593" t="s">
        <v>1452</v>
      </c>
      <c r="D113" s="593" t="s">
        <v>1501</v>
      </c>
      <c r="E113" s="593" t="s">
        <v>1502</v>
      </c>
      <c r="F113" s="610">
        <v>110</v>
      </c>
      <c r="G113" s="610">
        <v>15620</v>
      </c>
      <c r="H113" s="610">
        <v>0.95798834713278136</v>
      </c>
      <c r="I113" s="610">
        <v>142</v>
      </c>
      <c r="J113" s="610">
        <v>115</v>
      </c>
      <c r="K113" s="610">
        <v>16305</v>
      </c>
      <c r="L113" s="610">
        <v>1</v>
      </c>
      <c r="M113" s="610">
        <v>141.78260869565219</v>
      </c>
      <c r="N113" s="610">
        <v>89</v>
      </c>
      <c r="O113" s="610">
        <v>12549</v>
      </c>
      <c r="P113" s="598">
        <v>0.76964121435142596</v>
      </c>
      <c r="Q113" s="611">
        <v>141</v>
      </c>
    </row>
    <row r="114" spans="1:17" ht="14.45" customHeight="1" x14ac:dyDescent="0.2">
      <c r="A114" s="592" t="s">
        <v>1565</v>
      </c>
      <c r="B114" s="593" t="s">
        <v>1476</v>
      </c>
      <c r="C114" s="593" t="s">
        <v>1452</v>
      </c>
      <c r="D114" s="593" t="s">
        <v>1503</v>
      </c>
      <c r="E114" s="593" t="s">
        <v>1502</v>
      </c>
      <c r="F114" s="610">
        <v>256</v>
      </c>
      <c r="G114" s="610">
        <v>19968</v>
      </c>
      <c r="H114" s="610">
        <v>0.93269185856415526</v>
      </c>
      <c r="I114" s="610">
        <v>78</v>
      </c>
      <c r="J114" s="610">
        <v>274</v>
      </c>
      <c r="K114" s="610">
        <v>21409</v>
      </c>
      <c r="L114" s="610">
        <v>1</v>
      </c>
      <c r="M114" s="610">
        <v>78.135036496350367</v>
      </c>
      <c r="N114" s="610">
        <v>292</v>
      </c>
      <c r="O114" s="610">
        <v>23068</v>
      </c>
      <c r="P114" s="598">
        <v>1.0774907749077491</v>
      </c>
      <c r="Q114" s="611">
        <v>79</v>
      </c>
    </row>
    <row r="115" spans="1:17" ht="14.45" customHeight="1" x14ac:dyDescent="0.2">
      <c r="A115" s="592" t="s">
        <v>1565</v>
      </c>
      <c r="B115" s="593" t="s">
        <v>1476</v>
      </c>
      <c r="C115" s="593" t="s">
        <v>1452</v>
      </c>
      <c r="D115" s="593" t="s">
        <v>1504</v>
      </c>
      <c r="E115" s="593" t="s">
        <v>1505</v>
      </c>
      <c r="F115" s="610">
        <v>110</v>
      </c>
      <c r="G115" s="610">
        <v>34540</v>
      </c>
      <c r="H115" s="610">
        <v>0.95652173913043481</v>
      </c>
      <c r="I115" s="610">
        <v>314</v>
      </c>
      <c r="J115" s="610">
        <v>115</v>
      </c>
      <c r="K115" s="610">
        <v>36110</v>
      </c>
      <c r="L115" s="610">
        <v>1</v>
      </c>
      <c r="M115" s="610">
        <v>314</v>
      </c>
      <c r="N115" s="610">
        <v>89</v>
      </c>
      <c r="O115" s="610">
        <v>28124</v>
      </c>
      <c r="P115" s="598">
        <v>0.77884242592079755</v>
      </c>
      <c r="Q115" s="611">
        <v>316</v>
      </c>
    </row>
    <row r="116" spans="1:17" ht="14.45" customHeight="1" x14ac:dyDescent="0.2">
      <c r="A116" s="592" t="s">
        <v>1565</v>
      </c>
      <c r="B116" s="593" t="s">
        <v>1476</v>
      </c>
      <c r="C116" s="593" t="s">
        <v>1452</v>
      </c>
      <c r="D116" s="593" t="s">
        <v>1463</v>
      </c>
      <c r="E116" s="593" t="s">
        <v>1464</v>
      </c>
      <c r="F116" s="610"/>
      <c r="G116" s="610"/>
      <c r="H116" s="610"/>
      <c r="I116" s="610"/>
      <c r="J116" s="610"/>
      <c r="K116" s="610"/>
      <c r="L116" s="610"/>
      <c r="M116" s="610"/>
      <c r="N116" s="610">
        <v>2</v>
      </c>
      <c r="O116" s="610">
        <v>658</v>
      </c>
      <c r="P116" s="598"/>
      <c r="Q116" s="611">
        <v>329</v>
      </c>
    </row>
    <row r="117" spans="1:17" ht="14.45" customHeight="1" x14ac:dyDescent="0.2">
      <c r="A117" s="592" t="s">
        <v>1565</v>
      </c>
      <c r="B117" s="593" t="s">
        <v>1476</v>
      </c>
      <c r="C117" s="593" t="s">
        <v>1452</v>
      </c>
      <c r="D117" s="593" t="s">
        <v>1506</v>
      </c>
      <c r="E117" s="593" t="s">
        <v>1507</v>
      </c>
      <c r="F117" s="610">
        <v>312</v>
      </c>
      <c r="G117" s="610">
        <v>50856</v>
      </c>
      <c r="H117" s="610">
        <v>1.1763508512213174</v>
      </c>
      <c r="I117" s="610">
        <v>163</v>
      </c>
      <c r="J117" s="610">
        <v>265</v>
      </c>
      <c r="K117" s="610">
        <v>43232</v>
      </c>
      <c r="L117" s="610">
        <v>1</v>
      </c>
      <c r="M117" s="610">
        <v>163.13962264150945</v>
      </c>
      <c r="N117" s="610">
        <v>270</v>
      </c>
      <c r="O117" s="610">
        <v>44550</v>
      </c>
      <c r="P117" s="598">
        <v>1.0304866765358993</v>
      </c>
      <c r="Q117" s="611">
        <v>165</v>
      </c>
    </row>
    <row r="118" spans="1:17" ht="14.45" customHeight="1" x14ac:dyDescent="0.2">
      <c r="A118" s="592" t="s">
        <v>1565</v>
      </c>
      <c r="B118" s="593" t="s">
        <v>1476</v>
      </c>
      <c r="C118" s="593" t="s">
        <v>1452</v>
      </c>
      <c r="D118" s="593" t="s">
        <v>1508</v>
      </c>
      <c r="E118" s="593" t="s">
        <v>1478</v>
      </c>
      <c r="F118" s="610">
        <v>694</v>
      </c>
      <c r="G118" s="610">
        <v>49968</v>
      </c>
      <c r="H118" s="610">
        <v>0.96212573409069024</v>
      </c>
      <c r="I118" s="610">
        <v>72</v>
      </c>
      <c r="J118" s="610">
        <v>720</v>
      </c>
      <c r="K118" s="610">
        <v>51935</v>
      </c>
      <c r="L118" s="610">
        <v>1</v>
      </c>
      <c r="M118" s="610">
        <v>72.131944444444443</v>
      </c>
      <c r="N118" s="610">
        <v>719</v>
      </c>
      <c r="O118" s="610">
        <v>53206</v>
      </c>
      <c r="P118" s="598">
        <v>1.0244728988158274</v>
      </c>
      <c r="Q118" s="611">
        <v>74</v>
      </c>
    </row>
    <row r="119" spans="1:17" ht="14.45" customHeight="1" x14ac:dyDescent="0.2">
      <c r="A119" s="592" t="s">
        <v>1565</v>
      </c>
      <c r="B119" s="593" t="s">
        <v>1476</v>
      </c>
      <c r="C119" s="593" t="s">
        <v>1452</v>
      </c>
      <c r="D119" s="593" t="s">
        <v>1511</v>
      </c>
      <c r="E119" s="593" t="s">
        <v>1512</v>
      </c>
      <c r="F119" s="610"/>
      <c r="G119" s="610"/>
      <c r="H119" s="610"/>
      <c r="I119" s="610"/>
      <c r="J119" s="610"/>
      <c r="K119" s="610"/>
      <c r="L119" s="610"/>
      <c r="M119" s="610"/>
      <c r="N119" s="610">
        <v>1</v>
      </c>
      <c r="O119" s="610">
        <v>233</v>
      </c>
      <c r="P119" s="598"/>
      <c r="Q119" s="611">
        <v>233</v>
      </c>
    </row>
    <row r="120" spans="1:17" ht="14.45" customHeight="1" x14ac:dyDescent="0.2">
      <c r="A120" s="592" t="s">
        <v>1565</v>
      </c>
      <c r="B120" s="593" t="s">
        <v>1476</v>
      </c>
      <c r="C120" s="593" t="s">
        <v>1452</v>
      </c>
      <c r="D120" s="593" t="s">
        <v>1513</v>
      </c>
      <c r="E120" s="593" t="s">
        <v>1514</v>
      </c>
      <c r="F120" s="610">
        <v>29</v>
      </c>
      <c r="G120" s="610">
        <v>35119</v>
      </c>
      <c r="H120" s="610">
        <v>0.85223742962531546</v>
      </c>
      <c r="I120" s="610">
        <v>1211</v>
      </c>
      <c r="J120" s="610">
        <v>34</v>
      </c>
      <c r="K120" s="610">
        <v>41208</v>
      </c>
      <c r="L120" s="610">
        <v>1</v>
      </c>
      <c r="M120" s="610">
        <v>1212</v>
      </c>
      <c r="N120" s="610">
        <v>28</v>
      </c>
      <c r="O120" s="610">
        <v>34048</v>
      </c>
      <c r="P120" s="598">
        <v>0.82624733061541444</v>
      </c>
      <c r="Q120" s="611">
        <v>1216</v>
      </c>
    </row>
    <row r="121" spans="1:17" ht="14.45" customHeight="1" x14ac:dyDescent="0.2">
      <c r="A121" s="592" t="s">
        <v>1565</v>
      </c>
      <c r="B121" s="593" t="s">
        <v>1476</v>
      </c>
      <c r="C121" s="593" t="s">
        <v>1452</v>
      </c>
      <c r="D121" s="593" t="s">
        <v>1515</v>
      </c>
      <c r="E121" s="593" t="s">
        <v>1516</v>
      </c>
      <c r="F121" s="610">
        <v>19</v>
      </c>
      <c r="G121" s="610">
        <v>2166</v>
      </c>
      <c r="H121" s="610">
        <v>0.75339130434782609</v>
      </c>
      <c r="I121" s="610">
        <v>114</v>
      </c>
      <c r="J121" s="610">
        <v>25</v>
      </c>
      <c r="K121" s="610">
        <v>2875</v>
      </c>
      <c r="L121" s="610">
        <v>1</v>
      </c>
      <c r="M121" s="610">
        <v>115</v>
      </c>
      <c r="N121" s="610">
        <v>16</v>
      </c>
      <c r="O121" s="610">
        <v>1856</v>
      </c>
      <c r="P121" s="598">
        <v>0.64556521739130435</v>
      </c>
      <c r="Q121" s="611">
        <v>116</v>
      </c>
    </row>
    <row r="122" spans="1:17" ht="14.45" customHeight="1" x14ac:dyDescent="0.2">
      <c r="A122" s="592" t="s">
        <v>1565</v>
      </c>
      <c r="B122" s="593" t="s">
        <v>1476</v>
      </c>
      <c r="C122" s="593" t="s">
        <v>1452</v>
      </c>
      <c r="D122" s="593" t="s">
        <v>1523</v>
      </c>
      <c r="E122" s="593" t="s">
        <v>1524</v>
      </c>
      <c r="F122" s="610"/>
      <c r="G122" s="610"/>
      <c r="H122" s="610"/>
      <c r="I122" s="610"/>
      <c r="J122" s="610"/>
      <c r="K122" s="610"/>
      <c r="L122" s="610"/>
      <c r="M122" s="610"/>
      <c r="N122" s="610">
        <v>1</v>
      </c>
      <c r="O122" s="610">
        <v>1075</v>
      </c>
      <c r="P122" s="598"/>
      <c r="Q122" s="611">
        <v>1075</v>
      </c>
    </row>
    <row r="123" spans="1:17" ht="14.45" customHeight="1" x14ac:dyDescent="0.2">
      <c r="A123" s="592" t="s">
        <v>1450</v>
      </c>
      <c r="B123" s="593" t="s">
        <v>1476</v>
      </c>
      <c r="C123" s="593" t="s">
        <v>1452</v>
      </c>
      <c r="D123" s="593" t="s">
        <v>1477</v>
      </c>
      <c r="E123" s="593" t="s">
        <v>1478</v>
      </c>
      <c r="F123" s="610">
        <v>607</v>
      </c>
      <c r="G123" s="610">
        <v>128077</v>
      </c>
      <c r="H123" s="610">
        <v>1.0964370098962435</v>
      </c>
      <c r="I123" s="610">
        <v>211</v>
      </c>
      <c r="J123" s="610">
        <v>551</v>
      </c>
      <c r="K123" s="610">
        <v>116812</v>
      </c>
      <c r="L123" s="610">
        <v>1</v>
      </c>
      <c r="M123" s="610">
        <v>212</v>
      </c>
      <c r="N123" s="610">
        <v>588</v>
      </c>
      <c r="O123" s="610">
        <v>125244</v>
      </c>
      <c r="P123" s="598">
        <v>1.0721843646200733</v>
      </c>
      <c r="Q123" s="611">
        <v>213</v>
      </c>
    </row>
    <row r="124" spans="1:17" ht="14.45" customHeight="1" x14ac:dyDescent="0.2">
      <c r="A124" s="592" t="s">
        <v>1450</v>
      </c>
      <c r="B124" s="593" t="s">
        <v>1476</v>
      </c>
      <c r="C124" s="593" t="s">
        <v>1452</v>
      </c>
      <c r="D124" s="593" t="s">
        <v>1479</v>
      </c>
      <c r="E124" s="593" t="s">
        <v>1478</v>
      </c>
      <c r="F124" s="610"/>
      <c r="G124" s="610"/>
      <c r="H124" s="610"/>
      <c r="I124" s="610"/>
      <c r="J124" s="610"/>
      <c r="K124" s="610"/>
      <c r="L124" s="610"/>
      <c r="M124" s="610"/>
      <c r="N124" s="610">
        <v>7</v>
      </c>
      <c r="O124" s="610">
        <v>616</v>
      </c>
      <c r="P124" s="598"/>
      <c r="Q124" s="611">
        <v>88</v>
      </c>
    </row>
    <row r="125" spans="1:17" ht="14.45" customHeight="1" x14ac:dyDescent="0.2">
      <c r="A125" s="592" t="s">
        <v>1450</v>
      </c>
      <c r="B125" s="593" t="s">
        <v>1476</v>
      </c>
      <c r="C125" s="593" t="s">
        <v>1452</v>
      </c>
      <c r="D125" s="593" t="s">
        <v>1480</v>
      </c>
      <c r="E125" s="593" t="s">
        <v>1481</v>
      </c>
      <c r="F125" s="610">
        <v>572</v>
      </c>
      <c r="G125" s="610">
        <v>172172</v>
      </c>
      <c r="H125" s="610">
        <v>1.3671605761748218</v>
      </c>
      <c r="I125" s="610">
        <v>301</v>
      </c>
      <c r="J125" s="610">
        <v>417</v>
      </c>
      <c r="K125" s="610">
        <v>125934</v>
      </c>
      <c r="L125" s="610">
        <v>1</v>
      </c>
      <c r="M125" s="610">
        <v>302</v>
      </c>
      <c r="N125" s="610">
        <v>509</v>
      </c>
      <c r="O125" s="610">
        <v>154227</v>
      </c>
      <c r="P125" s="598">
        <v>1.2246653008718853</v>
      </c>
      <c r="Q125" s="611">
        <v>303</v>
      </c>
    </row>
    <row r="126" spans="1:17" ht="14.45" customHeight="1" x14ac:dyDescent="0.2">
      <c r="A126" s="592" t="s">
        <v>1450</v>
      </c>
      <c r="B126" s="593" t="s">
        <v>1476</v>
      </c>
      <c r="C126" s="593" t="s">
        <v>1452</v>
      </c>
      <c r="D126" s="593" t="s">
        <v>1482</v>
      </c>
      <c r="E126" s="593" t="s">
        <v>1483</v>
      </c>
      <c r="F126" s="610"/>
      <c r="G126" s="610"/>
      <c r="H126" s="610"/>
      <c r="I126" s="610"/>
      <c r="J126" s="610"/>
      <c r="K126" s="610"/>
      <c r="L126" s="610"/>
      <c r="M126" s="610"/>
      <c r="N126" s="610">
        <v>3</v>
      </c>
      <c r="O126" s="610">
        <v>300</v>
      </c>
      <c r="P126" s="598"/>
      <c r="Q126" s="611">
        <v>100</v>
      </c>
    </row>
    <row r="127" spans="1:17" ht="14.45" customHeight="1" x14ac:dyDescent="0.2">
      <c r="A127" s="592" t="s">
        <v>1450</v>
      </c>
      <c r="B127" s="593" t="s">
        <v>1476</v>
      </c>
      <c r="C127" s="593" t="s">
        <v>1452</v>
      </c>
      <c r="D127" s="593" t="s">
        <v>1486</v>
      </c>
      <c r="E127" s="593" t="s">
        <v>1487</v>
      </c>
      <c r="F127" s="610">
        <v>252</v>
      </c>
      <c r="G127" s="610">
        <v>34524</v>
      </c>
      <c r="H127" s="610">
        <v>1.1004366812227073</v>
      </c>
      <c r="I127" s="610">
        <v>137</v>
      </c>
      <c r="J127" s="610">
        <v>229</v>
      </c>
      <c r="K127" s="610">
        <v>31373</v>
      </c>
      <c r="L127" s="610">
        <v>1</v>
      </c>
      <c r="M127" s="610">
        <v>137</v>
      </c>
      <c r="N127" s="610">
        <v>222</v>
      </c>
      <c r="O127" s="610">
        <v>30636</v>
      </c>
      <c r="P127" s="598">
        <v>0.97650846269084879</v>
      </c>
      <c r="Q127" s="611">
        <v>138</v>
      </c>
    </row>
    <row r="128" spans="1:17" ht="14.45" customHeight="1" x14ac:dyDescent="0.2">
      <c r="A128" s="592" t="s">
        <v>1450</v>
      </c>
      <c r="B128" s="593" t="s">
        <v>1476</v>
      </c>
      <c r="C128" s="593" t="s">
        <v>1452</v>
      </c>
      <c r="D128" s="593" t="s">
        <v>1488</v>
      </c>
      <c r="E128" s="593" t="s">
        <v>1487</v>
      </c>
      <c r="F128" s="610"/>
      <c r="G128" s="610"/>
      <c r="H128" s="610"/>
      <c r="I128" s="610"/>
      <c r="J128" s="610">
        <v>1</v>
      </c>
      <c r="K128" s="610">
        <v>184</v>
      </c>
      <c r="L128" s="610">
        <v>1</v>
      </c>
      <c r="M128" s="610">
        <v>184</v>
      </c>
      <c r="N128" s="610">
        <v>1</v>
      </c>
      <c r="O128" s="610">
        <v>185</v>
      </c>
      <c r="P128" s="598">
        <v>1.0054347826086956</v>
      </c>
      <c r="Q128" s="611">
        <v>185</v>
      </c>
    </row>
    <row r="129" spans="1:17" ht="14.45" customHeight="1" x14ac:dyDescent="0.2">
      <c r="A129" s="592" t="s">
        <v>1450</v>
      </c>
      <c r="B129" s="593" t="s">
        <v>1476</v>
      </c>
      <c r="C129" s="593" t="s">
        <v>1452</v>
      </c>
      <c r="D129" s="593" t="s">
        <v>1491</v>
      </c>
      <c r="E129" s="593" t="s">
        <v>1492</v>
      </c>
      <c r="F129" s="610">
        <v>2</v>
      </c>
      <c r="G129" s="610">
        <v>1278</v>
      </c>
      <c r="H129" s="610"/>
      <c r="I129" s="610">
        <v>639</v>
      </c>
      <c r="J129" s="610"/>
      <c r="K129" s="610"/>
      <c r="L129" s="610"/>
      <c r="M129" s="610"/>
      <c r="N129" s="610">
        <v>2</v>
      </c>
      <c r="O129" s="610">
        <v>1290</v>
      </c>
      <c r="P129" s="598"/>
      <c r="Q129" s="611">
        <v>645</v>
      </c>
    </row>
    <row r="130" spans="1:17" ht="14.45" customHeight="1" x14ac:dyDescent="0.2">
      <c r="A130" s="592" t="s">
        <v>1450</v>
      </c>
      <c r="B130" s="593" t="s">
        <v>1476</v>
      </c>
      <c r="C130" s="593" t="s">
        <v>1452</v>
      </c>
      <c r="D130" s="593" t="s">
        <v>1495</v>
      </c>
      <c r="E130" s="593" t="s">
        <v>1496</v>
      </c>
      <c r="F130" s="610">
        <v>23</v>
      </c>
      <c r="G130" s="610">
        <v>3979</v>
      </c>
      <c r="H130" s="610">
        <v>1.1433908045977013</v>
      </c>
      <c r="I130" s="610">
        <v>173</v>
      </c>
      <c r="J130" s="610">
        <v>20</v>
      </c>
      <c r="K130" s="610">
        <v>3480</v>
      </c>
      <c r="L130" s="610">
        <v>1</v>
      </c>
      <c r="M130" s="610">
        <v>174</v>
      </c>
      <c r="N130" s="610">
        <v>28</v>
      </c>
      <c r="O130" s="610">
        <v>4900</v>
      </c>
      <c r="P130" s="598">
        <v>1.4080459770114941</v>
      </c>
      <c r="Q130" s="611">
        <v>175</v>
      </c>
    </row>
    <row r="131" spans="1:17" ht="14.45" customHeight="1" x14ac:dyDescent="0.2">
      <c r="A131" s="592" t="s">
        <v>1450</v>
      </c>
      <c r="B131" s="593" t="s">
        <v>1476</v>
      </c>
      <c r="C131" s="593" t="s">
        <v>1452</v>
      </c>
      <c r="D131" s="593" t="s">
        <v>1497</v>
      </c>
      <c r="E131" s="593" t="s">
        <v>1498</v>
      </c>
      <c r="F131" s="610">
        <v>442</v>
      </c>
      <c r="G131" s="610">
        <v>7514</v>
      </c>
      <c r="H131" s="610">
        <v>1.027906976744186</v>
      </c>
      <c r="I131" s="610">
        <v>17</v>
      </c>
      <c r="J131" s="610">
        <v>430</v>
      </c>
      <c r="K131" s="610">
        <v>7310</v>
      </c>
      <c r="L131" s="610">
        <v>1</v>
      </c>
      <c r="M131" s="610">
        <v>17</v>
      </c>
      <c r="N131" s="610">
        <v>422</v>
      </c>
      <c r="O131" s="610">
        <v>7174</v>
      </c>
      <c r="P131" s="598">
        <v>0.98139534883720925</v>
      </c>
      <c r="Q131" s="611">
        <v>17</v>
      </c>
    </row>
    <row r="132" spans="1:17" ht="14.45" customHeight="1" x14ac:dyDescent="0.2">
      <c r="A132" s="592" t="s">
        <v>1450</v>
      </c>
      <c r="B132" s="593" t="s">
        <v>1476</v>
      </c>
      <c r="C132" s="593" t="s">
        <v>1452</v>
      </c>
      <c r="D132" s="593" t="s">
        <v>1499</v>
      </c>
      <c r="E132" s="593" t="s">
        <v>1500</v>
      </c>
      <c r="F132" s="610">
        <v>62</v>
      </c>
      <c r="G132" s="610">
        <v>16988</v>
      </c>
      <c r="H132" s="610">
        <v>0.32460732984293195</v>
      </c>
      <c r="I132" s="610">
        <v>274</v>
      </c>
      <c r="J132" s="610">
        <v>191</v>
      </c>
      <c r="K132" s="610">
        <v>52334</v>
      </c>
      <c r="L132" s="610">
        <v>1</v>
      </c>
      <c r="M132" s="610">
        <v>274</v>
      </c>
      <c r="N132" s="610">
        <v>183</v>
      </c>
      <c r="O132" s="610">
        <v>50691</v>
      </c>
      <c r="P132" s="598">
        <v>0.96860549547139529</v>
      </c>
      <c r="Q132" s="611">
        <v>277</v>
      </c>
    </row>
    <row r="133" spans="1:17" ht="14.45" customHeight="1" x14ac:dyDescent="0.2">
      <c r="A133" s="592" t="s">
        <v>1450</v>
      </c>
      <c r="B133" s="593" t="s">
        <v>1476</v>
      </c>
      <c r="C133" s="593" t="s">
        <v>1452</v>
      </c>
      <c r="D133" s="593" t="s">
        <v>1501</v>
      </c>
      <c r="E133" s="593" t="s">
        <v>1502</v>
      </c>
      <c r="F133" s="610">
        <v>197</v>
      </c>
      <c r="G133" s="610">
        <v>27974</v>
      </c>
      <c r="H133" s="610">
        <v>0.96702157079646023</v>
      </c>
      <c r="I133" s="610">
        <v>142</v>
      </c>
      <c r="J133" s="610">
        <v>204</v>
      </c>
      <c r="K133" s="610">
        <v>28928</v>
      </c>
      <c r="L133" s="610">
        <v>1</v>
      </c>
      <c r="M133" s="610">
        <v>141.80392156862746</v>
      </c>
      <c r="N133" s="610">
        <v>208</v>
      </c>
      <c r="O133" s="610">
        <v>29328</v>
      </c>
      <c r="P133" s="598">
        <v>1.0138274336283186</v>
      </c>
      <c r="Q133" s="611">
        <v>141</v>
      </c>
    </row>
    <row r="134" spans="1:17" ht="14.45" customHeight="1" x14ac:dyDescent="0.2">
      <c r="A134" s="592" t="s">
        <v>1450</v>
      </c>
      <c r="B134" s="593" t="s">
        <v>1476</v>
      </c>
      <c r="C134" s="593" t="s">
        <v>1452</v>
      </c>
      <c r="D134" s="593" t="s">
        <v>1503</v>
      </c>
      <c r="E134" s="593" t="s">
        <v>1502</v>
      </c>
      <c r="F134" s="610">
        <v>252</v>
      </c>
      <c r="G134" s="610">
        <v>19656</v>
      </c>
      <c r="H134" s="610">
        <v>1.0978552278820375</v>
      </c>
      <c r="I134" s="610">
        <v>78</v>
      </c>
      <c r="J134" s="610">
        <v>229</v>
      </c>
      <c r="K134" s="610">
        <v>17904</v>
      </c>
      <c r="L134" s="610">
        <v>1</v>
      </c>
      <c r="M134" s="610">
        <v>78.183406113537117</v>
      </c>
      <c r="N134" s="610">
        <v>222</v>
      </c>
      <c r="O134" s="610">
        <v>17538</v>
      </c>
      <c r="P134" s="598">
        <v>0.9795576407506702</v>
      </c>
      <c r="Q134" s="611">
        <v>79</v>
      </c>
    </row>
    <row r="135" spans="1:17" ht="14.45" customHeight="1" x14ac:dyDescent="0.2">
      <c r="A135" s="592" t="s">
        <v>1450</v>
      </c>
      <c r="B135" s="593" t="s">
        <v>1476</v>
      </c>
      <c r="C135" s="593" t="s">
        <v>1452</v>
      </c>
      <c r="D135" s="593" t="s">
        <v>1504</v>
      </c>
      <c r="E135" s="593" t="s">
        <v>1505</v>
      </c>
      <c r="F135" s="610">
        <v>197</v>
      </c>
      <c r="G135" s="610">
        <v>61858</v>
      </c>
      <c r="H135" s="610">
        <v>0.96568627450980393</v>
      </c>
      <c r="I135" s="610">
        <v>314</v>
      </c>
      <c r="J135" s="610">
        <v>204</v>
      </c>
      <c r="K135" s="610">
        <v>64056</v>
      </c>
      <c r="L135" s="610">
        <v>1</v>
      </c>
      <c r="M135" s="610">
        <v>314</v>
      </c>
      <c r="N135" s="610">
        <v>208</v>
      </c>
      <c r="O135" s="610">
        <v>65728</v>
      </c>
      <c r="P135" s="598">
        <v>1.0261021606094667</v>
      </c>
      <c r="Q135" s="611">
        <v>316</v>
      </c>
    </row>
    <row r="136" spans="1:17" ht="14.45" customHeight="1" x14ac:dyDescent="0.2">
      <c r="A136" s="592" t="s">
        <v>1450</v>
      </c>
      <c r="B136" s="593" t="s">
        <v>1476</v>
      </c>
      <c r="C136" s="593" t="s">
        <v>1452</v>
      </c>
      <c r="D136" s="593" t="s">
        <v>1506</v>
      </c>
      <c r="E136" s="593" t="s">
        <v>1507</v>
      </c>
      <c r="F136" s="610">
        <v>367</v>
      </c>
      <c r="G136" s="610">
        <v>59821</v>
      </c>
      <c r="H136" s="610">
        <v>1.6439308582263872</v>
      </c>
      <c r="I136" s="610">
        <v>163</v>
      </c>
      <c r="J136" s="610">
        <v>223</v>
      </c>
      <c r="K136" s="610">
        <v>36389</v>
      </c>
      <c r="L136" s="610">
        <v>1</v>
      </c>
      <c r="M136" s="610">
        <v>163.17937219730942</v>
      </c>
      <c r="N136" s="610">
        <v>220</v>
      </c>
      <c r="O136" s="610">
        <v>36300</v>
      </c>
      <c r="P136" s="598">
        <v>0.99755420594135591</v>
      </c>
      <c r="Q136" s="611">
        <v>165</v>
      </c>
    </row>
    <row r="137" spans="1:17" ht="14.45" customHeight="1" x14ac:dyDescent="0.2">
      <c r="A137" s="592" t="s">
        <v>1450</v>
      </c>
      <c r="B137" s="593" t="s">
        <v>1476</v>
      </c>
      <c r="C137" s="593" t="s">
        <v>1452</v>
      </c>
      <c r="D137" s="593" t="s">
        <v>1508</v>
      </c>
      <c r="E137" s="593" t="s">
        <v>1478</v>
      </c>
      <c r="F137" s="610">
        <v>535</v>
      </c>
      <c r="G137" s="610">
        <v>38520</v>
      </c>
      <c r="H137" s="610">
        <v>1.0360966162784442</v>
      </c>
      <c r="I137" s="610">
        <v>72</v>
      </c>
      <c r="J137" s="610">
        <v>515</v>
      </c>
      <c r="K137" s="610">
        <v>37178</v>
      </c>
      <c r="L137" s="610">
        <v>1</v>
      </c>
      <c r="M137" s="610">
        <v>72.190291262135929</v>
      </c>
      <c r="N137" s="610">
        <v>521</v>
      </c>
      <c r="O137" s="610">
        <v>38554</v>
      </c>
      <c r="P137" s="598">
        <v>1.0370111356178384</v>
      </c>
      <c r="Q137" s="611">
        <v>74</v>
      </c>
    </row>
    <row r="138" spans="1:17" ht="14.45" customHeight="1" x14ac:dyDescent="0.2">
      <c r="A138" s="592" t="s">
        <v>1450</v>
      </c>
      <c r="B138" s="593" t="s">
        <v>1476</v>
      </c>
      <c r="C138" s="593" t="s">
        <v>1452</v>
      </c>
      <c r="D138" s="593" t="s">
        <v>1513</v>
      </c>
      <c r="E138" s="593" t="s">
        <v>1514</v>
      </c>
      <c r="F138" s="610">
        <v>24</v>
      </c>
      <c r="G138" s="610">
        <v>29064</v>
      </c>
      <c r="H138" s="610">
        <v>0.77355477483232193</v>
      </c>
      <c r="I138" s="610">
        <v>1211</v>
      </c>
      <c r="J138" s="610">
        <v>31</v>
      </c>
      <c r="K138" s="610">
        <v>37572</v>
      </c>
      <c r="L138" s="610">
        <v>1</v>
      </c>
      <c r="M138" s="610">
        <v>1212</v>
      </c>
      <c r="N138" s="610">
        <v>34</v>
      </c>
      <c r="O138" s="610">
        <v>41344</v>
      </c>
      <c r="P138" s="598">
        <v>1.1003939103587779</v>
      </c>
      <c r="Q138" s="611">
        <v>1216</v>
      </c>
    </row>
    <row r="139" spans="1:17" ht="14.45" customHeight="1" x14ac:dyDescent="0.2">
      <c r="A139" s="592" t="s">
        <v>1450</v>
      </c>
      <c r="B139" s="593" t="s">
        <v>1476</v>
      </c>
      <c r="C139" s="593" t="s">
        <v>1452</v>
      </c>
      <c r="D139" s="593" t="s">
        <v>1515</v>
      </c>
      <c r="E139" s="593" t="s">
        <v>1516</v>
      </c>
      <c r="F139" s="610">
        <v>21</v>
      </c>
      <c r="G139" s="610">
        <v>2394</v>
      </c>
      <c r="H139" s="610">
        <v>1.1565217391304348</v>
      </c>
      <c r="I139" s="610">
        <v>114</v>
      </c>
      <c r="J139" s="610">
        <v>18</v>
      </c>
      <c r="K139" s="610">
        <v>2070</v>
      </c>
      <c r="L139" s="610">
        <v>1</v>
      </c>
      <c r="M139" s="610">
        <v>115</v>
      </c>
      <c r="N139" s="610">
        <v>23</v>
      </c>
      <c r="O139" s="610">
        <v>2668</v>
      </c>
      <c r="P139" s="598">
        <v>1.288888888888889</v>
      </c>
      <c r="Q139" s="611">
        <v>116</v>
      </c>
    </row>
    <row r="140" spans="1:17" ht="14.45" customHeight="1" x14ac:dyDescent="0.2">
      <c r="A140" s="592" t="s">
        <v>1450</v>
      </c>
      <c r="B140" s="593" t="s">
        <v>1476</v>
      </c>
      <c r="C140" s="593" t="s">
        <v>1452</v>
      </c>
      <c r="D140" s="593" t="s">
        <v>1523</v>
      </c>
      <c r="E140" s="593" t="s">
        <v>1524</v>
      </c>
      <c r="F140" s="610"/>
      <c r="G140" s="610"/>
      <c r="H140" s="610"/>
      <c r="I140" s="610"/>
      <c r="J140" s="610"/>
      <c r="K140" s="610"/>
      <c r="L140" s="610"/>
      <c r="M140" s="610"/>
      <c r="N140" s="610">
        <v>3</v>
      </c>
      <c r="O140" s="610">
        <v>3225</v>
      </c>
      <c r="P140" s="598"/>
      <c r="Q140" s="611">
        <v>1075</v>
      </c>
    </row>
    <row r="141" spans="1:17" ht="14.45" customHeight="1" x14ac:dyDescent="0.2">
      <c r="A141" s="592" t="s">
        <v>1566</v>
      </c>
      <c r="B141" s="593" t="s">
        <v>1476</v>
      </c>
      <c r="C141" s="593" t="s">
        <v>1452</v>
      </c>
      <c r="D141" s="593" t="s">
        <v>1477</v>
      </c>
      <c r="E141" s="593" t="s">
        <v>1478</v>
      </c>
      <c r="F141" s="610">
        <v>655</v>
      </c>
      <c r="G141" s="610">
        <v>138205</v>
      </c>
      <c r="H141" s="610">
        <v>0.77700879303753345</v>
      </c>
      <c r="I141" s="610">
        <v>211</v>
      </c>
      <c r="J141" s="610">
        <v>839</v>
      </c>
      <c r="K141" s="610">
        <v>177868</v>
      </c>
      <c r="L141" s="610">
        <v>1</v>
      </c>
      <c r="M141" s="610">
        <v>212</v>
      </c>
      <c r="N141" s="610">
        <v>738</v>
      </c>
      <c r="O141" s="610">
        <v>157194</v>
      </c>
      <c r="P141" s="598">
        <v>0.88376773787302942</v>
      </c>
      <c r="Q141" s="611">
        <v>213</v>
      </c>
    </row>
    <row r="142" spans="1:17" ht="14.45" customHeight="1" x14ac:dyDescent="0.2">
      <c r="A142" s="592" t="s">
        <v>1566</v>
      </c>
      <c r="B142" s="593" t="s">
        <v>1476</v>
      </c>
      <c r="C142" s="593" t="s">
        <v>1452</v>
      </c>
      <c r="D142" s="593" t="s">
        <v>1479</v>
      </c>
      <c r="E142" s="593" t="s">
        <v>1478</v>
      </c>
      <c r="F142" s="610"/>
      <c r="G142" s="610"/>
      <c r="H142" s="610"/>
      <c r="I142" s="610"/>
      <c r="J142" s="610"/>
      <c r="K142" s="610"/>
      <c r="L142" s="610"/>
      <c r="M142" s="610"/>
      <c r="N142" s="610">
        <v>3</v>
      </c>
      <c r="O142" s="610">
        <v>264</v>
      </c>
      <c r="P142" s="598"/>
      <c r="Q142" s="611">
        <v>88</v>
      </c>
    </row>
    <row r="143" spans="1:17" ht="14.45" customHeight="1" x14ac:dyDescent="0.2">
      <c r="A143" s="592" t="s">
        <v>1566</v>
      </c>
      <c r="B143" s="593" t="s">
        <v>1476</v>
      </c>
      <c r="C143" s="593" t="s">
        <v>1452</v>
      </c>
      <c r="D143" s="593" t="s">
        <v>1480</v>
      </c>
      <c r="E143" s="593" t="s">
        <v>1481</v>
      </c>
      <c r="F143" s="610">
        <v>361</v>
      </c>
      <c r="G143" s="610">
        <v>108661</v>
      </c>
      <c r="H143" s="610">
        <v>0.44147808068906674</v>
      </c>
      <c r="I143" s="610">
        <v>301</v>
      </c>
      <c r="J143" s="610">
        <v>815</v>
      </c>
      <c r="K143" s="610">
        <v>246130</v>
      </c>
      <c r="L143" s="610">
        <v>1</v>
      </c>
      <c r="M143" s="610">
        <v>302</v>
      </c>
      <c r="N143" s="610">
        <v>584</v>
      </c>
      <c r="O143" s="610">
        <v>176952</v>
      </c>
      <c r="P143" s="598">
        <v>0.71893714703611911</v>
      </c>
      <c r="Q143" s="611">
        <v>303</v>
      </c>
    </row>
    <row r="144" spans="1:17" ht="14.45" customHeight="1" x14ac:dyDescent="0.2">
      <c r="A144" s="592" t="s">
        <v>1566</v>
      </c>
      <c r="B144" s="593" t="s">
        <v>1476</v>
      </c>
      <c r="C144" s="593" t="s">
        <v>1452</v>
      </c>
      <c r="D144" s="593" t="s">
        <v>1482</v>
      </c>
      <c r="E144" s="593" t="s">
        <v>1483</v>
      </c>
      <c r="F144" s="610">
        <v>9</v>
      </c>
      <c r="G144" s="610">
        <v>891</v>
      </c>
      <c r="H144" s="610">
        <v>0.74250000000000005</v>
      </c>
      <c r="I144" s="610">
        <v>99</v>
      </c>
      <c r="J144" s="610">
        <v>12</v>
      </c>
      <c r="K144" s="610">
        <v>1200</v>
      </c>
      <c r="L144" s="610">
        <v>1</v>
      </c>
      <c r="M144" s="610">
        <v>100</v>
      </c>
      <c r="N144" s="610">
        <v>12</v>
      </c>
      <c r="O144" s="610">
        <v>1200</v>
      </c>
      <c r="P144" s="598">
        <v>1</v>
      </c>
      <c r="Q144" s="611">
        <v>100</v>
      </c>
    </row>
    <row r="145" spans="1:17" ht="14.45" customHeight="1" x14ac:dyDescent="0.2">
      <c r="A145" s="592" t="s">
        <v>1566</v>
      </c>
      <c r="B145" s="593" t="s">
        <v>1476</v>
      </c>
      <c r="C145" s="593" t="s">
        <v>1452</v>
      </c>
      <c r="D145" s="593" t="s">
        <v>1486</v>
      </c>
      <c r="E145" s="593" t="s">
        <v>1487</v>
      </c>
      <c r="F145" s="610">
        <v>138</v>
      </c>
      <c r="G145" s="610">
        <v>18906</v>
      </c>
      <c r="H145" s="610">
        <v>1.1499999999999999</v>
      </c>
      <c r="I145" s="610">
        <v>137</v>
      </c>
      <c r="J145" s="610">
        <v>120</v>
      </c>
      <c r="K145" s="610">
        <v>16440</v>
      </c>
      <c r="L145" s="610">
        <v>1</v>
      </c>
      <c r="M145" s="610">
        <v>137</v>
      </c>
      <c r="N145" s="610">
        <v>119</v>
      </c>
      <c r="O145" s="610">
        <v>16422</v>
      </c>
      <c r="P145" s="598">
        <v>0.99890510948905109</v>
      </c>
      <c r="Q145" s="611">
        <v>138</v>
      </c>
    </row>
    <row r="146" spans="1:17" ht="14.45" customHeight="1" x14ac:dyDescent="0.2">
      <c r="A146" s="592" t="s">
        <v>1566</v>
      </c>
      <c r="B146" s="593" t="s">
        <v>1476</v>
      </c>
      <c r="C146" s="593" t="s">
        <v>1452</v>
      </c>
      <c r="D146" s="593" t="s">
        <v>1488</v>
      </c>
      <c r="E146" s="593" t="s">
        <v>1487</v>
      </c>
      <c r="F146" s="610"/>
      <c r="G146" s="610"/>
      <c r="H146" s="610"/>
      <c r="I146" s="610"/>
      <c r="J146" s="610"/>
      <c r="K146" s="610"/>
      <c r="L146" s="610"/>
      <c r="M146" s="610"/>
      <c r="N146" s="610">
        <v>2</v>
      </c>
      <c r="O146" s="610">
        <v>370</v>
      </c>
      <c r="P146" s="598"/>
      <c r="Q146" s="611">
        <v>185</v>
      </c>
    </row>
    <row r="147" spans="1:17" ht="14.45" customHeight="1" x14ac:dyDescent="0.2">
      <c r="A147" s="592" t="s">
        <v>1566</v>
      </c>
      <c r="B147" s="593" t="s">
        <v>1476</v>
      </c>
      <c r="C147" s="593" t="s">
        <v>1452</v>
      </c>
      <c r="D147" s="593" t="s">
        <v>1491</v>
      </c>
      <c r="E147" s="593" t="s">
        <v>1492</v>
      </c>
      <c r="F147" s="610">
        <v>1</v>
      </c>
      <c r="G147" s="610">
        <v>639</v>
      </c>
      <c r="H147" s="610">
        <v>0.99843749999999998</v>
      </c>
      <c r="I147" s="610">
        <v>639</v>
      </c>
      <c r="J147" s="610">
        <v>1</v>
      </c>
      <c r="K147" s="610">
        <v>640</v>
      </c>
      <c r="L147" s="610">
        <v>1</v>
      </c>
      <c r="M147" s="610">
        <v>640</v>
      </c>
      <c r="N147" s="610"/>
      <c r="O147" s="610"/>
      <c r="P147" s="598"/>
      <c r="Q147" s="611"/>
    </row>
    <row r="148" spans="1:17" ht="14.45" customHeight="1" x14ac:dyDescent="0.2">
      <c r="A148" s="592" t="s">
        <v>1566</v>
      </c>
      <c r="B148" s="593" t="s">
        <v>1476</v>
      </c>
      <c r="C148" s="593" t="s">
        <v>1452</v>
      </c>
      <c r="D148" s="593" t="s">
        <v>1495</v>
      </c>
      <c r="E148" s="593" t="s">
        <v>1496</v>
      </c>
      <c r="F148" s="610">
        <v>18</v>
      </c>
      <c r="G148" s="610">
        <v>3114</v>
      </c>
      <c r="H148" s="610">
        <v>0.7158620689655173</v>
      </c>
      <c r="I148" s="610">
        <v>173</v>
      </c>
      <c r="J148" s="610">
        <v>25</v>
      </c>
      <c r="K148" s="610">
        <v>4350</v>
      </c>
      <c r="L148" s="610">
        <v>1</v>
      </c>
      <c r="M148" s="610">
        <v>174</v>
      </c>
      <c r="N148" s="610">
        <v>17</v>
      </c>
      <c r="O148" s="610">
        <v>2975</v>
      </c>
      <c r="P148" s="598">
        <v>0.68390804597701149</v>
      </c>
      <c r="Q148" s="611">
        <v>175</v>
      </c>
    </row>
    <row r="149" spans="1:17" ht="14.45" customHeight="1" x14ac:dyDescent="0.2">
      <c r="A149" s="592" t="s">
        <v>1566</v>
      </c>
      <c r="B149" s="593" t="s">
        <v>1476</v>
      </c>
      <c r="C149" s="593" t="s">
        <v>1452</v>
      </c>
      <c r="D149" s="593" t="s">
        <v>1455</v>
      </c>
      <c r="E149" s="593" t="s">
        <v>1456</v>
      </c>
      <c r="F149" s="610"/>
      <c r="G149" s="610"/>
      <c r="H149" s="610"/>
      <c r="I149" s="610"/>
      <c r="J149" s="610"/>
      <c r="K149" s="610"/>
      <c r="L149" s="610"/>
      <c r="M149" s="610"/>
      <c r="N149" s="610">
        <v>1</v>
      </c>
      <c r="O149" s="610">
        <v>348</v>
      </c>
      <c r="P149" s="598"/>
      <c r="Q149" s="611">
        <v>348</v>
      </c>
    </row>
    <row r="150" spans="1:17" ht="14.45" customHeight="1" x14ac:dyDescent="0.2">
      <c r="A150" s="592" t="s">
        <v>1566</v>
      </c>
      <c r="B150" s="593" t="s">
        <v>1476</v>
      </c>
      <c r="C150" s="593" t="s">
        <v>1452</v>
      </c>
      <c r="D150" s="593" t="s">
        <v>1497</v>
      </c>
      <c r="E150" s="593" t="s">
        <v>1498</v>
      </c>
      <c r="F150" s="610">
        <v>293</v>
      </c>
      <c r="G150" s="610">
        <v>4981</v>
      </c>
      <c r="H150" s="610">
        <v>0.96381578947368418</v>
      </c>
      <c r="I150" s="610">
        <v>17</v>
      </c>
      <c r="J150" s="610">
        <v>304</v>
      </c>
      <c r="K150" s="610">
        <v>5168</v>
      </c>
      <c r="L150" s="610">
        <v>1</v>
      </c>
      <c r="M150" s="610">
        <v>17</v>
      </c>
      <c r="N150" s="610">
        <v>298</v>
      </c>
      <c r="O150" s="610">
        <v>5066</v>
      </c>
      <c r="P150" s="598">
        <v>0.98026315789473684</v>
      </c>
      <c r="Q150" s="611">
        <v>17</v>
      </c>
    </row>
    <row r="151" spans="1:17" ht="14.45" customHeight="1" x14ac:dyDescent="0.2">
      <c r="A151" s="592" t="s">
        <v>1566</v>
      </c>
      <c r="B151" s="593" t="s">
        <v>1476</v>
      </c>
      <c r="C151" s="593" t="s">
        <v>1452</v>
      </c>
      <c r="D151" s="593" t="s">
        <v>1499</v>
      </c>
      <c r="E151" s="593" t="s">
        <v>1500</v>
      </c>
      <c r="F151" s="610">
        <v>32</v>
      </c>
      <c r="G151" s="610">
        <v>8768</v>
      </c>
      <c r="H151" s="610">
        <v>0.23357664233576642</v>
      </c>
      <c r="I151" s="610">
        <v>274</v>
      </c>
      <c r="J151" s="610">
        <v>137</v>
      </c>
      <c r="K151" s="610">
        <v>37538</v>
      </c>
      <c r="L151" s="610">
        <v>1</v>
      </c>
      <c r="M151" s="610">
        <v>274</v>
      </c>
      <c r="N151" s="610">
        <v>112</v>
      </c>
      <c r="O151" s="610">
        <v>31024</v>
      </c>
      <c r="P151" s="598">
        <v>0.82646917789972829</v>
      </c>
      <c r="Q151" s="611">
        <v>277</v>
      </c>
    </row>
    <row r="152" spans="1:17" ht="14.45" customHeight="1" x14ac:dyDescent="0.2">
      <c r="A152" s="592" t="s">
        <v>1566</v>
      </c>
      <c r="B152" s="593" t="s">
        <v>1476</v>
      </c>
      <c r="C152" s="593" t="s">
        <v>1452</v>
      </c>
      <c r="D152" s="593" t="s">
        <v>1501</v>
      </c>
      <c r="E152" s="593" t="s">
        <v>1502</v>
      </c>
      <c r="F152" s="610">
        <v>147</v>
      </c>
      <c r="G152" s="610">
        <v>20874</v>
      </c>
      <c r="H152" s="610">
        <v>0.85538663279105032</v>
      </c>
      <c r="I152" s="610">
        <v>142</v>
      </c>
      <c r="J152" s="610">
        <v>172</v>
      </c>
      <c r="K152" s="610">
        <v>24403</v>
      </c>
      <c r="L152" s="610">
        <v>1</v>
      </c>
      <c r="M152" s="610">
        <v>141.87790697674419</v>
      </c>
      <c r="N152" s="610">
        <v>168</v>
      </c>
      <c r="O152" s="610">
        <v>23688</v>
      </c>
      <c r="P152" s="598">
        <v>0.97070032373068882</v>
      </c>
      <c r="Q152" s="611">
        <v>141</v>
      </c>
    </row>
    <row r="153" spans="1:17" ht="14.45" customHeight="1" x14ac:dyDescent="0.2">
      <c r="A153" s="592" t="s">
        <v>1566</v>
      </c>
      <c r="B153" s="593" t="s">
        <v>1476</v>
      </c>
      <c r="C153" s="593" t="s">
        <v>1452</v>
      </c>
      <c r="D153" s="593" t="s">
        <v>1503</v>
      </c>
      <c r="E153" s="593" t="s">
        <v>1502</v>
      </c>
      <c r="F153" s="610">
        <v>138</v>
      </c>
      <c r="G153" s="610">
        <v>10764</v>
      </c>
      <c r="H153" s="610">
        <v>1.146936600958977</v>
      </c>
      <c r="I153" s="610">
        <v>78</v>
      </c>
      <c r="J153" s="610">
        <v>120</v>
      </c>
      <c r="K153" s="610">
        <v>9385</v>
      </c>
      <c r="L153" s="610">
        <v>1</v>
      </c>
      <c r="M153" s="610">
        <v>78.208333333333329</v>
      </c>
      <c r="N153" s="610">
        <v>119</v>
      </c>
      <c r="O153" s="610">
        <v>9401</v>
      </c>
      <c r="P153" s="598">
        <v>1.0017048481619606</v>
      </c>
      <c r="Q153" s="611">
        <v>79</v>
      </c>
    </row>
    <row r="154" spans="1:17" ht="14.45" customHeight="1" x14ac:dyDescent="0.2">
      <c r="A154" s="592" t="s">
        <v>1566</v>
      </c>
      <c r="B154" s="593" t="s">
        <v>1476</v>
      </c>
      <c r="C154" s="593" t="s">
        <v>1452</v>
      </c>
      <c r="D154" s="593" t="s">
        <v>1504</v>
      </c>
      <c r="E154" s="593" t="s">
        <v>1505</v>
      </c>
      <c r="F154" s="610">
        <v>147</v>
      </c>
      <c r="G154" s="610">
        <v>46158</v>
      </c>
      <c r="H154" s="610">
        <v>0.85465116279069764</v>
      </c>
      <c r="I154" s="610">
        <v>314</v>
      </c>
      <c r="J154" s="610">
        <v>172</v>
      </c>
      <c r="K154" s="610">
        <v>54008</v>
      </c>
      <c r="L154" s="610">
        <v>1</v>
      </c>
      <c r="M154" s="610">
        <v>314</v>
      </c>
      <c r="N154" s="610">
        <v>168</v>
      </c>
      <c r="O154" s="610">
        <v>53088</v>
      </c>
      <c r="P154" s="598">
        <v>0.98296548659457861</v>
      </c>
      <c r="Q154" s="611">
        <v>316</v>
      </c>
    </row>
    <row r="155" spans="1:17" ht="14.45" customHeight="1" x14ac:dyDescent="0.2">
      <c r="A155" s="592" t="s">
        <v>1566</v>
      </c>
      <c r="B155" s="593" t="s">
        <v>1476</v>
      </c>
      <c r="C155" s="593" t="s">
        <v>1452</v>
      </c>
      <c r="D155" s="593" t="s">
        <v>1463</v>
      </c>
      <c r="E155" s="593" t="s">
        <v>1464</v>
      </c>
      <c r="F155" s="610"/>
      <c r="G155" s="610"/>
      <c r="H155" s="610"/>
      <c r="I155" s="610"/>
      <c r="J155" s="610">
        <v>1</v>
      </c>
      <c r="K155" s="610">
        <v>328</v>
      </c>
      <c r="L155" s="610">
        <v>1</v>
      </c>
      <c r="M155" s="610">
        <v>328</v>
      </c>
      <c r="N155" s="610">
        <v>1</v>
      </c>
      <c r="O155" s="610">
        <v>329</v>
      </c>
      <c r="P155" s="598">
        <v>1.0030487804878048</v>
      </c>
      <c r="Q155" s="611">
        <v>329</v>
      </c>
    </row>
    <row r="156" spans="1:17" ht="14.45" customHeight="1" x14ac:dyDescent="0.2">
      <c r="A156" s="592" t="s">
        <v>1566</v>
      </c>
      <c r="B156" s="593" t="s">
        <v>1476</v>
      </c>
      <c r="C156" s="593" t="s">
        <v>1452</v>
      </c>
      <c r="D156" s="593" t="s">
        <v>1506</v>
      </c>
      <c r="E156" s="593" t="s">
        <v>1507</v>
      </c>
      <c r="F156" s="610">
        <v>173</v>
      </c>
      <c r="G156" s="610">
        <v>28199</v>
      </c>
      <c r="H156" s="610">
        <v>1.7459600024766269</v>
      </c>
      <c r="I156" s="610">
        <v>163</v>
      </c>
      <c r="J156" s="610">
        <v>99</v>
      </c>
      <c r="K156" s="610">
        <v>16151</v>
      </c>
      <c r="L156" s="610">
        <v>1</v>
      </c>
      <c r="M156" s="610">
        <v>163.14141414141415</v>
      </c>
      <c r="N156" s="610">
        <v>76</v>
      </c>
      <c r="O156" s="610">
        <v>12540</v>
      </c>
      <c r="P156" s="598">
        <v>0.77642251253792338</v>
      </c>
      <c r="Q156" s="611">
        <v>165</v>
      </c>
    </row>
    <row r="157" spans="1:17" ht="14.45" customHeight="1" x14ac:dyDescent="0.2">
      <c r="A157" s="592" t="s">
        <v>1566</v>
      </c>
      <c r="B157" s="593" t="s">
        <v>1476</v>
      </c>
      <c r="C157" s="593" t="s">
        <v>1452</v>
      </c>
      <c r="D157" s="593" t="s">
        <v>1508</v>
      </c>
      <c r="E157" s="593" t="s">
        <v>1478</v>
      </c>
      <c r="F157" s="610">
        <v>412</v>
      </c>
      <c r="G157" s="610">
        <v>29664</v>
      </c>
      <c r="H157" s="610">
        <v>0.79952563204139937</v>
      </c>
      <c r="I157" s="610">
        <v>72</v>
      </c>
      <c r="J157" s="610">
        <v>514</v>
      </c>
      <c r="K157" s="610">
        <v>37102</v>
      </c>
      <c r="L157" s="610">
        <v>1</v>
      </c>
      <c r="M157" s="610">
        <v>72.182879377431902</v>
      </c>
      <c r="N157" s="610">
        <v>387</v>
      </c>
      <c r="O157" s="610">
        <v>28638</v>
      </c>
      <c r="P157" s="598">
        <v>0.77187213627297724</v>
      </c>
      <c r="Q157" s="611">
        <v>74</v>
      </c>
    </row>
    <row r="158" spans="1:17" ht="14.45" customHeight="1" x14ac:dyDescent="0.2">
      <c r="A158" s="592" t="s">
        <v>1566</v>
      </c>
      <c r="B158" s="593" t="s">
        <v>1476</v>
      </c>
      <c r="C158" s="593" t="s">
        <v>1452</v>
      </c>
      <c r="D158" s="593" t="s">
        <v>1513</v>
      </c>
      <c r="E158" s="593" t="s">
        <v>1514</v>
      </c>
      <c r="F158" s="610">
        <v>15</v>
      </c>
      <c r="G158" s="610">
        <v>18165</v>
      </c>
      <c r="H158" s="610">
        <v>0.57644706778370147</v>
      </c>
      <c r="I158" s="610">
        <v>1211</v>
      </c>
      <c r="J158" s="610">
        <v>26</v>
      </c>
      <c r="K158" s="610">
        <v>31512</v>
      </c>
      <c r="L158" s="610">
        <v>1</v>
      </c>
      <c r="M158" s="610">
        <v>1212</v>
      </c>
      <c r="N158" s="610">
        <v>17</v>
      </c>
      <c r="O158" s="610">
        <v>20672</v>
      </c>
      <c r="P158" s="598">
        <v>0.65600406194465599</v>
      </c>
      <c r="Q158" s="611">
        <v>1216</v>
      </c>
    </row>
    <row r="159" spans="1:17" ht="14.45" customHeight="1" x14ac:dyDescent="0.2">
      <c r="A159" s="592" t="s">
        <v>1566</v>
      </c>
      <c r="B159" s="593" t="s">
        <v>1476</v>
      </c>
      <c r="C159" s="593" t="s">
        <v>1452</v>
      </c>
      <c r="D159" s="593" t="s">
        <v>1515</v>
      </c>
      <c r="E159" s="593" t="s">
        <v>1516</v>
      </c>
      <c r="F159" s="610">
        <v>13</v>
      </c>
      <c r="G159" s="610">
        <v>1482</v>
      </c>
      <c r="H159" s="610">
        <v>0.92049689440993787</v>
      </c>
      <c r="I159" s="610">
        <v>114</v>
      </c>
      <c r="J159" s="610">
        <v>14</v>
      </c>
      <c r="K159" s="610">
        <v>1610</v>
      </c>
      <c r="L159" s="610">
        <v>1</v>
      </c>
      <c r="M159" s="610">
        <v>115</v>
      </c>
      <c r="N159" s="610">
        <v>13</v>
      </c>
      <c r="O159" s="610">
        <v>1508</v>
      </c>
      <c r="P159" s="598">
        <v>0.93664596273291922</v>
      </c>
      <c r="Q159" s="611">
        <v>116</v>
      </c>
    </row>
    <row r="160" spans="1:17" ht="14.45" customHeight="1" x14ac:dyDescent="0.2">
      <c r="A160" s="592" t="s">
        <v>1566</v>
      </c>
      <c r="B160" s="593" t="s">
        <v>1476</v>
      </c>
      <c r="C160" s="593" t="s">
        <v>1452</v>
      </c>
      <c r="D160" s="593" t="s">
        <v>1517</v>
      </c>
      <c r="E160" s="593" t="s">
        <v>1518</v>
      </c>
      <c r="F160" s="610"/>
      <c r="G160" s="610"/>
      <c r="H160" s="610"/>
      <c r="I160" s="610"/>
      <c r="J160" s="610"/>
      <c r="K160" s="610"/>
      <c r="L160" s="610"/>
      <c r="M160" s="610"/>
      <c r="N160" s="610">
        <v>1</v>
      </c>
      <c r="O160" s="610">
        <v>350</v>
      </c>
      <c r="P160" s="598"/>
      <c r="Q160" s="611">
        <v>350</v>
      </c>
    </row>
    <row r="161" spans="1:17" ht="14.45" customHeight="1" x14ac:dyDescent="0.2">
      <c r="A161" s="592" t="s">
        <v>1567</v>
      </c>
      <c r="B161" s="593" t="s">
        <v>1476</v>
      </c>
      <c r="C161" s="593" t="s">
        <v>1452</v>
      </c>
      <c r="D161" s="593" t="s">
        <v>1477</v>
      </c>
      <c r="E161" s="593" t="s">
        <v>1478</v>
      </c>
      <c r="F161" s="610">
        <v>322</v>
      </c>
      <c r="G161" s="610">
        <v>67942</v>
      </c>
      <c r="H161" s="610">
        <v>0.81340388851642564</v>
      </c>
      <c r="I161" s="610">
        <v>211</v>
      </c>
      <c r="J161" s="610">
        <v>394</v>
      </c>
      <c r="K161" s="610">
        <v>83528</v>
      </c>
      <c r="L161" s="610">
        <v>1</v>
      </c>
      <c r="M161" s="610">
        <v>212</v>
      </c>
      <c r="N161" s="610">
        <v>354</v>
      </c>
      <c r="O161" s="610">
        <v>75402</v>
      </c>
      <c r="P161" s="598">
        <v>0.90271525715927592</v>
      </c>
      <c r="Q161" s="611">
        <v>213</v>
      </c>
    </row>
    <row r="162" spans="1:17" ht="14.45" customHeight="1" x14ac:dyDescent="0.2">
      <c r="A162" s="592" t="s">
        <v>1567</v>
      </c>
      <c r="B162" s="593" t="s">
        <v>1476</v>
      </c>
      <c r="C162" s="593" t="s">
        <v>1452</v>
      </c>
      <c r="D162" s="593" t="s">
        <v>1479</v>
      </c>
      <c r="E162" s="593" t="s">
        <v>1478</v>
      </c>
      <c r="F162" s="610">
        <v>2</v>
      </c>
      <c r="G162" s="610">
        <v>174</v>
      </c>
      <c r="H162" s="610">
        <v>0.25</v>
      </c>
      <c r="I162" s="610">
        <v>87</v>
      </c>
      <c r="J162" s="610">
        <v>8</v>
      </c>
      <c r="K162" s="610">
        <v>696</v>
      </c>
      <c r="L162" s="610">
        <v>1</v>
      </c>
      <c r="M162" s="610">
        <v>87</v>
      </c>
      <c r="N162" s="610">
        <v>9</v>
      </c>
      <c r="O162" s="610">
        <v>792</v>
      </c>
      <c r="P162" s="598">
        <v>1.1379310344827587</v>
      </c>
      <c r="Q162" s="611">
        <v>88</v>
      </c>
    </row>
    <row r="163" spans="1:17" ht="14.45" customHeight="1" x14ac:dyDescent="0.2">
      <c r="A163" s="592" t="s">
        <v>1567</v>
      </c>
      <c r="B163" s="593" t="s">
        <v>1476</v>
      </c>
      <c r="C163" s="593" t="s">
        <v>1452</v>
      </c>
      <c r="D163" s="593" t="s">
        <v>1480</v>
      </c>
      <c r="E163" s="593" t="s">
        <v>1481</v>
      </c>
      <c r="F163" s="610">
        <v>545</v>
      </c>
      <c r="G163" s="610">
        <v>164045</v>
      </c>
      <c r="H163" s="610">
        <v>0.74820298104464267</v>
      </c>
      <c r="I163" s="610">
        <v>301</v>
      </c>
      <c r="J163" s="610">
        <v>726</v>
      </c>
      <c r="K163" s="610">
        <v>219252</v>
      </c>
      <c r="L163" s="610">
        <v>1</v>
      </c>
      <c r="M163" s="610">
        <v>302</v>
      </c>
      <c r="N163" s="610">
        <v>373</v>
      </c>
      <c r="O163" s="610">
        <v>113019</v>
      </c>
      <c r="P163" s="598">
        <v>0.51547534344042467</v>
      </c>
      <c r="Q163" s="611">
        <v>303</v>
      </c>
    </row>
    <row r="164" spans="1:17" ht="14.45" customHeight="1" x14ac:dyDescent="0.2">
      <c r="A164" s="592" t="s">
        <v>1567</v>
      </c>
      <c r="B164" s="593" t="s">
        <v>1476</v>
      </c>
      <c r="C164" s="593" t="s">
        <v>1452</v>
      </c>
      <c r="D164" s="593" t="s">
        <v>1482</v>
      </c>
      <c r="E164" s="593" t="s">
        <v>1483</v>
      </c>
      <c r="F164" s="610"/>
      <c r="G164" s="610"/>
      <c r="H164" s="610"/>
      <c r="I164" s="610"/>
      <c r="J164" s="610">
        <v>6</v>
      </c>
      <c r="K164" s="610">
        <v>600</v>
      </c>
      <c r="L164" s="610">
        <v>1</v>
      </c>
      <c r="M164" s="610">
        <v>100</v>
      </c>
      <c r="N164" s="610">
        <v>9</v>
      </c>
      <c r="O164" s="610">
        <v>900</v>
      </c>
      <c r="P164" s="598">
        <v>1.5</v>
      </c>
      <c r="Q164" s="611">
        <v>100</v>
      </c>
    </row>
    <row r="165" spans="1:17" ht="14.45" customHeight="1" x14ac:dyDescent="0.2">
      <c r="A165" s="592" t="s">
        <v>1567</v>
      </c>
      <c r="B165" s="593" t="s">
        <v>1476</v>
      </c>
      <c r="C165" s="593" t="s">
        <v>1452</v>
      </c>
      <c r="D165" s="593" t="s">
        <v>1484</v>
      </c>
      <c r="E165" s="593" t="s">
        <v>1485</v>
      </c>
      <c r="F165" s="610"/>
      <c r="G165" s="610"/>
      <c r="H165" s="610"/>
      <c r="I165" s="610"/>
      <c r="J165" s="610">
        <v>1</v>
      </c>
      <c r="K165" s="610">
        <v>232</v>
      </c>
      <c r="L165" s="610">
        <v>1</v>
      </c>
      <c r="M165" s="610">
        <v>232</v>
      </c>
      <c r="N165" s="610"/>
      <c r="O165" s="610"/>
      <c r="P165" s="598"/>
      <c r="Q165" s="611"/>
    </row>
    <row r="166" spans="1:17" ht="14.45" customHeight="1" x14ac:dyDescent="0.2">
      <c r="A166" s="592" t="s">
        <v>1567</v>
      </c>
      <c r="B166" s="593" t="s">
        <v>1476</v>
      </c>
      <c r="C166" s="593" t="s">
        <v>1452</v>
      </c>
      <c r="D166" s="593" t="s">
        <v>1486</v>
      </c>
      <c r="E166" s="593" t="s">
        <v>1487</v>
      </c>
      <c r="F166" s="610">
        <v>238</v>
      </c>
      <c r="G166" s="610">
        <v>32606</v>
      </c>
      <c r="H166" s="610">
        <v>0.94820717131474108</v>
      </c>
      <c r="I166" s="610">
        <v>137</v>
      </c>
      <c r="J166" s="610">
        <v>251</v>
      </c>
      <c r="K166" s="610">
        <v>34387</v>
      </c>
      <c r="L166" s="610">
        <v>1</v>
      </c>
      <c r="M166" s="610">
        <v>137</v>
      </c>
      <c r="N166" s="610">
        <v>229</v>
      </c>
      <c r="O166" s="610">
        <v>31602</v>
      </c>
      <c r="P166" s="598">
        <v>0.9190100910227702</v>
      </c>
      <c r="Q166" s="611">
        <v>138</v>
      </c>
    </row>
    <row r="167" spans="1:17" ht="14.45" customHeight="1" x14ac:dyDescent="0.2">
      <c r="A167" s="592" t="s">
        <v>1567</v>
      </c>
      <c r="B167" s="593" t="s">
        <v>1476</v>
      </c>
      <c r="C167" s="593" t="s">
        <v>1452</v>
      </c>
      <c r="D167" s="593" t="s">
        <v>1488</v>
      </c>
      <c r="E167" s="593" t="s">
        <v>1487</v>
      </c>
      <c r="F167" s="610">
        <v>1</v>
      </c>
      <c r="G167" s="610">
        <v>183</v>
      </c>
      <c r="H167" s="610">
        <v>0.33152173913043476</v>
      </c>
      <c r="I167" s="610">
        <v>183</v>
      </c>
      <c r="J167" s="610">
        <v>3</v>
      </c>
      <c r="K167" s="610">
        <v>552</v>
      </c>
      <c r="L167" s="610">
        <v>1</v>
      </c>
      <c r="M167" s="610">
        <v>184</v>
      </c>
      <c r="N167" s="610">
        <v>4</v>
      </c>
      <c r="O167" s="610">
        <v>740</v>
      </c>
      <c r="P167" s="598">
        <v>1.3405797101449275</v>
      </c>
      <c r="Q167" s="611">
        <v>185</v>
      </c>
    </row>
    <row r="168" spans="1:17" ht="14.45" customHeight="1" x14ac:dyDescent="0.2">
      <c r="A168" s="592" t="s">
        <v>1567</v>
      </c>
      <c r="B168" s="593" t="s">
        <v>1476</v>
      </c>
      <c r="C168" s="593" t="s">
        <v>1452</v>
      </c>
      <c r="D168" s="593" t="s">
        <v>1491</v>
      </c>
      <c r="E168" s="593" t="s">
        <v>1492</v>
      </c>
      <c r="F168" s="610">
        <v>2</v>
      </c>
      <c r="G168" s="610">
        <v>1278</v>
      </c>
      <c r="H168" s="610">
        <v>0.49921874999999999</v>
      </c>
      <c r="I168" s="610">
        <v>639</v>
      </c>
      <c r="J168" s="610">
        <v>4</v>
      </c>
      <c r="K168" s="610">
        <v>2560</v>
      </c>
      <c r="L168" s="610">
        <v>1</v>
      </c>
      <c r="M168" s="610">
        <v>640</v>
      </c>
      <c r="N168" s="610">
        <v>3</v>
      </c>
      <c r="O168" s="610">
        <v>1935</v>
      </c>
      <c r="P168" s="598">
        <v>0.755859375</v>
      </c>
      <c r="Q168" s="611">
        <v>645</v>
      </c>
    </row>
    <row r="169" spans="1:17" ht="14.45" customHeight="1" x14ac:dyDescent="0.2">
      <c r="A169" s="592" t="s">
        <v>1567</v>
      </c>
      <c r="B169" s="593" t="s">
        <v>1476</v>
      </c>
      <c r="C169" s="593" t="s">
        <v>1452</v>
      </c>
      <c r="D169" s="593" t="s">
        <v>1493</v>
      </c>
      <c r="E169" s="593" t="s">
        <v>1494</v>
      </c>
      <c r="F169" s="610">
        <v>3</v>
      </c>
      <c r="G169" s="610">
        <v>1824</v>
      </c>
      <c r="H169" s="610">
        <v>2.9950738916256157</v>
      </c>
      <c r="I169" s="610">
        <v>608</v>
      </c>
      <c r="J169" s="610">
        <v>1</v>
      </c>
      <c r="K169" s="610">
        <v>609</v>
      </c>
      <c r="L169" s="610">
        <v>1</v>
      </c>
      <c r="M169" s="610">
        <v>609</v>
      </c>
      <c r="N169" s="610">
        <v>1</v>
      </c>
      <c r="O169" s="610">
        <v>614</v>
      </c>
      <c r="P169" s="598">
        <v>1.0082101806239738</v>
      </c>
      <c r="Q169" s="611">
        <v>614</v>
      </c>
    </row>
    <row r="170" spans="1:17" ht="14.45" customHeight="1" x14ac:dyDescent="0.2">
      <c r="A170" s="592" t="s">
        <v>1567</v>
      </c>
      <c r="B170" s="593" t="s">
        <v>1476</v>
      </c>
      <c r="C170" s="593" t="s">
        <v>1452</v>
      </c>
      <c r="D170" s="593" t="s">
        <v>1495</v>
      </c>
      <c r="E170" s="593" t="s">
        <v>1496</v>
      </c>
      <c r="F170" s="610">
        <v>46</v>
      </c>
      <c r="G170" s="610">
        <v>7958</v>
      </c>
      <c r="H170" s="610">
        <v>0.86293645630015181</v>
      </c>
      <c r="I170" s="610">
        <v>173</v>
      </c>
      <c r="J170" s="610">
        <v>53</v>
      </c>
      <c r="K170" s="610">
        <v>9222</v>
      </c>
      <c r="L170" s="610">
        <v>1</v>
      </c>
      <c r="M170" s="610">
        <v>174</v>
      </c>
      <c r="N170" s="610">
        <v>45</v>
      </c>
      <c r="O170" s="610">
        <v>7875</v>
      </c>
      <c r="P170" s="598">
        <v>0.85393623942745611</v>
      </c>
      <c r="Q170" s="611">
        <v>175</v>
      </c>
    </row>
    <row r="171" spans="1:17" ht="14.45" customHeight="1" x14ac:dyDescent="0.2">
      <c r="A171" s="592" t="s">
        <v>1567</v>
      </c>
      <c r="B171" s="593" t="s">
        <v>1476</v>
      </c>
      <c r="C171" s="593" t="s">
        <v>1452</v>
      </c>
      <c r="D171" s="593" t="s">
        <v>1455</v>
      </c>
      <c r="E171" s="593" t="s">
        <v>1456</v>
      </c>
      <c r="F171" s="610">
        <v>7</v>
      </c>
      <c r="G171" s="610">
        <v>2429</v>
      </c>
      <c r="H171" s="610">
        <v>1</v>
      </c>
      <c r="I171" s="610">
        <v>347</v>
      </c>
      <c r="J171" s="610">
        <v>7</v>
      </c>
      <c r="K171" s="610">
        <v>2429</v>
      </c>
      <c r="L171" s="610">
        <v>1</v>
      </c>
      <c r="M171" s="610">
        <v>347</v>
      </c>
      <c r="N171" s="610">
        <v>6</v>
      </c>
      <c r="O171" s="610">
        <v>2088</v>
      </c>
      <c r="P171" s="598">
        <v>0.85961300946891728</v>
      </c>
      <c r="Q171" s="611">
        <v>348</v>
      </c>
    </row>
    <row r="172" spans="1:17" ht="14.45" customHeight="1" x14ac:dyDescent="0.2">
      <c r="A172" s="592" t="s">
        <v>1567</v>
      </c>
      <c r="B172" s="593" t="s">
        <v>1476</v>
      </c>
      <c r="C172" s="593" t="s">
        <v>1452</v>
      </c>
      <c r="D172" s="593" t="s">
        <v>1497</v>
      </c>
      <c r="E172" s="593" t="s">
        <v>1498</v>
      </c>
      <c r="F172" s="610">
        <v>417</v>
      </c>
      <c r="G172" s="610">
        <v>7089</v>
      </c>
      <c r="H172" s="610">
        <v>0.94557823129251706</v>
      </c>
      <c r="I172" s="610">
        <v>17</v>
      </c>
      <c r="J172" s="610">
        <v>441</v>
      </c>
      <c r="K172" s="610">
        <v>7497</v>
      </c>
      <c r="L172" s="610">
        <v>1</v>
      </c>
      <c r="M172" s="610">
        <v>17</v>
      </c>
      <c r="N172" s="610">
        <v>390</v>
      </c>
      <c r="O172" s="610">
        <v>6630</v>
      </c>
      <c r="P172" s="598">
        <v>0.88435374149659862</v>
      </c>
      <c r="Q172" s="611">
        <v>17</v>
      </c>
    </row>
    <row r="173" spans="1:17" ht="14.45" customHeight="1" x14ac:dyDescent="0.2">
      <c r="A173" s="592" t="s">
        <v>1567</v>
      </c>
      <c r="B173" s="593" t="s">
        <v>1476</v>
      </c>
      <c r="C173" s="593" t="s">
        <v>1452</v>
      </c>
      <c r="D173" s="593" t="s">
        <v>1499</v>
      </c>
      <c r="E173" s="593" t="s">
        <v>1500</v>
      </c>
      <c r="F173" s="610">
        <v>29</v>
      </c>
      <c r="G173" s="610">
        <v>7946</v>
      </c>
      <c r="H173" s="610">
        <v>0.23966942148760331</v>
      </c>
      <c r="I173" s="610">
        <v>274</v>
      </c>
      <c r="J173" s="610">
        <v>121</v>
      </c>
      <c r="K173" s="610">
        <v>33154</v>
      </c>
      <c r="L173" s="610">
        <v>1</v>
      </c>
      <c r="M173" s="610">
        <v>274</v>
      </c>
      <c r="N173" s="610">
        <v>101</v>
      </c>
      <c r="O173" s="610">
        <v>27977</v>
      </c>
      <c r="P173" s="598">
        <v>0.84384991252940822</v>
      </c>
      <c r="Q173" s="611">
        <v>277</v>
      </c>
    </row>
    <row r="174" spans="1:17" ht="14.45" customHeight="1" x14ac:dyDescent="0.2">
      <c r="A174" s="592" t="s">
        <v>1567</v>
      </c>
      <c r="B174" s="593" t="s">
        <v>1476</v>
      </c>
      <c r="C174" s="593" t="s">
        <v>1452</v>
      </c>
      <c r="D174" s="593" t="s">
        <v>1501</v>
      </c>
      <c r="E174" s="593" t="s">
        <v>1502</v>
      </c>
      <c r="F174" s="610">
        <v>101</v>
      </c>
      <c r="G174" s="610">
        <v>14342</v>
      </c>
      <c r="H174" s="610">
        <v>0.783930035528833</v>
      </c>
      <c r="I174" s="610">
        <v>142</v>
      </c>
      <c r="J174" s="610">
        <v>129</v>
      </c>
      <c r="K174" s="610">
        <v>18295</v>
      </c>
      <c r="L174" s="610">
        <v>1</v>
      </c>
      <c r="M174" s="610">
        <v>141.8217054263566</v>
      </c>
      <c r="N174" s="610">
        <v>112</v>
      </c>
      <c r="O174" s="610">
        <v>15792</v>
      </c>
      <c r="P174" s="598">
        <v>0.86318666302268376</v>
      </c>
      <c r="Q174" s="611">
        <v>141</v>
      </c>
    </row>
    <row r="175" spans="1:17" ht="14.45" customHeight="1" x14ac:dyDescent="0.2">
      <c r="A175" s="592" t="s">
        <v>1567</v>
      </c>
      <c r="B175" s="593" t="s">
        <v>1476</v>
      </c>
      <c r="C175" s="593" t="s">
        <v>1452</v>
      </c>
      <c r="D175" s="593" t="s">
        <v>1503</v>
      </c>
      <c r="E175" s="593" t="s">
        <v>1502</v>
      </c>
      <c r="F175" s="610">
        <v>238</v>
      </c>
      <c r="G175" s="610">
        <v>18564</v>
      </c>
      <c r="H175" s="610">
        <v>0.946177370030581</v>
      </c>
      <c r="I175" s="610">
        <v>78</v>
      </c>
      <c r="J175" s="610">
        <v>251</v>
      </c>
      <c r="K175" s="610">
        <v>19620</v>
      </c>
      <c r="L175" s="610">
        <v>1</v>
      </c>
      <c r="M175" s="610">
        <v>78.167330677290835</v>
      </c>
      <c r="N175" s="610">
        <v>229</v>
      </c>
      <c r="O175" s="610">
        <v>18091</v>
      </c>
      <c r="P175" s="598">
        <v>0.92206931702344541</v>
      </c>
      <c r="Q175" s="611">
        <v>79</v>
      </c>
    </row>
    <row r="176" spans="1:17" ht="14.45" customHeight="1" x14ac:dyDescent="0.2">
      <c r="A176" s="592" t="s">
        <v>1567</v>
      </c>
      <c r="B176" s="593" t="s">
        <v>1476</v>
      </c>
      <c r="C176" s="593" t="s">
        <v>1452</v>
      </c>
      <c r="D176" s="593" t="s">
        <v>1504</v>
      </c>
      <c r="E176" s="593" t="s">
        <v>1505</v>
      </c>
      <c r="F176" s="610">
        <v>101</v>
      </c>
      <c r="G176" s="610">
        <v>31714</v>
      </c>
      <c r="H176" s="610">
        <v>0.78294573643410847</v>
      </c>
      <c r="I176" s="610">
        <v>314</v>
      </c>
      <c r="J176" s="610">
        <v>129</v>
      </c>
      <c r="K176" s="610">
        <v>40506</v>
      </c>
      <c r="L176" s="610">
        <v>1</v>
      </c>
      <c r="M176" s="610">
        <v>314</v>
      </c>
      <c r="N176" s="610">
        <v>112</v>
      </c>
      <c r="O176" s="610">
        <v>35392</v>
      </c>
      <c r="P176" s="598">
        <v>0.87374709919518101</v>
      </c>
      <c r="Q176" s="611">
        <v>316</v>
      </c>
    </row>
    <row r="177" spans="1:17" ht="14.45" customHeight="1" x14ac:dyDescent="0.2">
      <c r="A177" s="592" t="s">
        <v>1567</v>
      </c>
      <c r="B177" s="593" t="s">
        <v>1476</v>
      </c>
      <c r="C177" s="593" t="s">
        <v>1452</v>
      </c>
      <c r="D177" s="593" t="s">
        <v>1463</v>
      </c>
      <c r="E177" s="593" t="s">
        <v>1464</v>
      </c>
      <c r="F177" s="610">
        <v>15</v>
      </c>
      <c r="G177" s="610">
        <v>4920</v>
      </c>
      <c r="H177" s="610">
        <v>1.1538461538461537</v>
      </c>
      <c r="I177" s="610">
        <v>328</v>
      </c>
      <c r="J177" s="610">
        <v>13</v>
      </c>
      <c r="K177" s="610">
        <v>4264</v>
      </c>
      <c r="L177" s="610">
        <v>1</v>
      </c>
      <c r="M177" s="610">
        <v>328</v>
      </c>
      <c r="N177" s="610">
        <v>18</v>
      </c>
      <c r="O177" s="610">
        <v>5922</v>
      </c>
      <c r="P177" s="598">
        <v>1.3888367729831144</v>
      </c>
      <c r="Q177" s="611">
        <v>329</v>
      </c>
    </row>
    <row r="178" spans="1:17" ht="14.45" customHeight="1" x14ac:dyDescent="0.2">
      <c r="A178" s="592" t="s">
        <v>1567</v>
      </c>
      <c r="B178" s="593" t="s">
        <v>1476</v>
      </c>
      <c r="C178" s="593" t="s">
        <v>1452</v>
      </c>
      <c r="D178" s="593" t="s">
        <v>1506</v>
      </c>
      <c r="E178" s="593" t="s">
        <v>1507</v>
      </c>
      <c r="F178" s="610">
        <v>337</v>
      </c>
      <c r="G178" s="610">
        <v>54931</v>
      </c>
      <c r="H178" s="610">
        <v>1.181159420289855</v>
      </c>
      <c r="I178" s="610">
        <v>163</v>
      </c>
      <c r="J178" s="610">
        <v>285</v>
      </c>
      <c r="K178" s="610">
        <v>46506</v>
      </c>
      <c r="L178" s="610">
        <v>1</v>
      </c>
      <c r="M178" s="610">
        <v>163.17894736842106</v>
      </c>
      <c r="N178" s="610">
        <v>275</v>
      </c>
      <c r="O178" s="610">
        <v>45375</v>
      </c>
      <c r="P178" s="598">
        <v>0.97568055734743908</v>
      </c>
      <c r="Q178" s="611">
        <v>165</v>
      </c>
    </row>
    <row r="179" spans="1:17" ht="14.45" customHeight="1" x14ac:dyDescent="0.2">
      <c r="A179" s="592" t="s">
        <v>1567</v>
      </c>
      <c r="B179" s="593" t="s">
        <v>1476</v>
      </c>
      <c r="C179" s="593" t="s">
        <v>1452</v>
      </c>
      <c r="D179" s="593" t="s">
        <v>1508</v>
      </c>
      <c r="E179" s="593" t="s">
        <v>1478</v>
      </c>
      <c r="F179" s="610">
        <v>426</v>
      </c>
      <c r="G179" s="610">
        <v>30672</v>
      </c>
      <c r="H179" s="610">
        <v>0.84349476115832023</v>
      </c>
      <c r="I179" s="610">
        <v>72</v>
      </c>
      <c r="J179" s="610">
        <v>504</v>
      </c>
      <c r="K179" s="610">
        <v>36363</v>
      </c>
      <c r="L179" s="610">
        <v>1</v>
      </c>
      <c r="M179" s="610">
        <v>72.148809523809518</v>
      </c>
      <c r="N179" s="610">
        <v>470</v>
      </c>
      <c r="O179" s="610">
        <v>34780</v>
      </c>
      <c r="P179" s="598">
        <v>0.95646673816791794</v>
      </c>
      <c r="Q179" s="611">
        <v>74</v>
      </c>
    </row>
    <row r="180" spans="1:17" ht="14.45" customHeight="1" x14ac:dyDescent="0.2">
      <c r="A180" s="592" t="s">
        <v>1567</v>
      </c>
      <c r="B180" s="593" t="s">
        <v>1476</v>
      </c>
      <c r="C180" s="593" t="s">
        <v>1452</v>
      </c>
      <c r="D180" s="593" t="s">
        <v>1511</v>
      </c>
      <c r="E180" s="593" t="s">
        <v>1512</v>
      </c>
      <c r="F180" s="610">
        <v>1</v>
      </c>
      <c r="G180" s="610">
        <v>230</v>
      </c>
      <c r="H180" s="610">
        <v>0.5</v>
      </c>
      <c r="I180" s="610">
        <v>230</v>
      </c>
      <c r="J180" s="610">
        <v>2</v>
      </c>
      <c r="K180" s="610">
        <v>460</v>
      </c>
      <c r="L180" s="610">
        <v>1</v>
      </c>
      <c r="M180" s="610">
        <v>230</v>
      </c>
      <c r="N180" s="610">
        <v>2</v>
      </c>
      <c r="O180" s="610">
        <v>466</v>
      </c>
      <c r="P180" s="598">
        <v>1.0130434782608695</v>
      </c>
      <c r="Q180" s="611">
        <v>233</v>
      </c>
    </row>
    <row r="181" spans="1:17" ht="14.45" customHeight="1" x14ac:dyDescent="0.2">
      <c r="A181" s="592" t="s">
        <v>1567</v>
      </c>
      <c r="B181" s="593" t="s">
        <v>1476</v>
      </c>
      <c r="C181" s="593" t="s">
        <v>1452</v>
      </c>
      <c r="D181" s="593" t="s">
        <v>1513</v>
      </c>
      <c r="E181" s="593" t="s">
        <v>1514</v>
      </c>
      <c r="F181" s="610">
        <v>45</v>
      </c>
      <c r="G181" s="610">
        <v>54495</v>
      </c>
      <c r="H181" s="610">
        <v>0.73709625060866746</v>
      </c>
      <c r="I181" s="610">
        <v>1211</v>
      </c>
      <c r="J181" s="610">
        <v>61</v>
      </c>
      <c r="K181" s="610">
        <v>73932</v>
      </c>
      <c r="L181" s="610">
        <v>1</v>
      </c>
      <c r="M181" s="610">
        <v>1212</v>
      </c>
      <c r="N181" s="610">
        <v>42</v>
      </c>
      <c r="O181" s="610">
        <v>51072</v>
      </c>
      <c r="P181" s="598">
        <v>0.69079694854731377</v>
      </c>
      <c r="Q181" s="611">
        <v>1216</v>
      </c>
    </row>
    <row r="182" spans="1:17" ht="14.45" customHeight="1" x14ac:dyDescent="0.2">
      <c r="A182" s="592" t="s">
        <v>1567</v>
      </c>
      <c r="B182" s="593" t="s">
        <v>1476</v>
      </c>
      <c r="C182" s="593" t="s">
        <v>1452</v>
      </c>
      <c r="D182" s="593" t="s">
        <v>1515</v>
      </c>
      <c r="E182" s="593" t="s">
        <v>1516</v>
      </c>
      <c r="F182" s="610">
        <v>48</v>
      </c>
      <c r="G182" s="610">
        <v>5472</v>
      </c>
      <c r="H182" s="610">
        <v>1.057391304347826</v>
      </c>
      <c r="I182" s="610">
        <v>114</v>
      </c>
      <c r="J182" s="610">
        <v>45</v>
      </c>
      <c r="K182" s="610">
        <v>5175</v>
      </c>
      <c r="L182" s="610">
        <v>1</v>
      </c>
      <c r="M182" s="610">
        <v>115</v>
      </c>
      <c r="N182" s="610">
        <v>28</v>
      </c>
      <c r="O182" s="610">
        <v>3248</v>
      </c>
      <c r="P182" s="598">
        <v>0.62763285024154591</v>
      </c>
      <c r="Q182" s="611">
        <v>116</v>
      </c>
    </row>
    <row r="183" spans="1:17" ht="14.45" customHeight="1" x14ac:dyDescent="0.2">
      <c r="A183" s="592" t="s">
        <v>1567</v>
      </c>
      <c r="B183" s="593" t="s">
        <v>1476</v>
      </c>
      <c r="C183" s="593" t="s">
        <v>1452</v>
      </c>
      <c r="D183" s="593" t="s">
        <v>1517</v>
      </c>
      <c r="E183" s="593" t="s">
        <v>1518</v>
      </c>
      <c r="F183" s="610">
        <v>1</v>
      </c>
      <c r="G183" s="610">
        <v>347</v>
      </c>
      <c r="H183" s="610">
        <v>0.5</v>
      </c>
      <c r="I183" s="610">
        <v>347</v>
      </c>
      <c r="J183" s="610">
        <v>2</v>
      </c>
      <c r="K183" s="610">
        <v>694</v>
      </c>
      <c r="L183" s="610">
        <v>1</v>
      </c>
      <c r="M183" s="610">
        <v>347</v>
      </c>
      <c r="N183" s="610">
        <v>3</v>
      </c>
      <c r="O183" s="610">
        <v>1050</v>
      </c>
      <c r="P183" s="598">
        <v>1.5129682997118155</v>
      </c>
      <c r="Q183" s="611">
        <v>350</v>
      </c>
    </row>
    <row r="184" spans="1:17" ht="14.45" customHeight="1" x14ac:dyDescent="0.2">
      <c r="A184" s="592" t="s">
        <v>1567</v>
      </c>
      <c r="B184" s="593" t="s">
        <v>1476</v>
      </c>
      <c r="C184" s="593" t="s">
        <v>1452</v>
      </c>
      <c r="D184" s="593" t="s">
        <v>1523</v>
      </c>
      <c r="E184" s="593" t="s">
        <v>1524</v>
      </c>
      <c r="F184" s="610">
        <v>1</v>
      </c>
      <c r="G184" s="610">
        <v>1065</v>
      </c>
      <c r="H184" s="610">
        <v>0.49906279287722588</v>
      </c>
      <c r="I184" s="610">
        <v>1065</v>
      </c>
      <c r="J184" s="610">
        <v>2</v>
      </c>
      <c r="K184" s="610">
        <v>2134</v>
      </c>
      <c r="L184" s="610">
        <v>1</v>
      </c>
      <c r="M184" s="610">
        <v>1067</v>
      </c>
      <c r="N184" s="610">
        <v>2</v>
      </c>
      <c r="O184" s="610">
        <v>2150</v>
      </c>
      <c r="P184" s="598">
        <v>1.007497656982193</v>
      </c>
      <c r="Q184" s="611">
        <v>1075</v>
      </c>
    </row>
    <row r="185" spans="1:17" ht="14.45" customHeight="1" x14ac:dyDescent="0.2">
      <c r="A185" s="592" t="s">
        <v>1475</v>
      </c>
      <c r="B185" s="593" t="s">
        <v>1476</v>
      </c>
      <c r="C185" s="593" t="s">
        <v>1452</v>
      </c>
      <c r="D185" s="593" t="s">
        <v>1477</v>
      </c>
      <c r="E185" s="593" t="s">
        <v>1478</v>
      </c>
      <c r="F185" s="610">
        <v>16</v>
      </c>
      <c r="G185" s="610">
        <v>3376</v>
      </c>
      <c r="H185" s="610">
        <v>0.79622641509433967</v>
      </c>
      <c r="I185" s="610">
        <v>211</v>
      </c>
      <c r="J185" s="610">
        <v>20</v>
      </c>
      <c r="K185" s="610">
        <v>4240</v>
      </c>
      <c r="L185" s="610">
        <v>1</v>
      </c>
      <c r="M185" s="610">
        <v>212</v>
      </c>
      <c r="N185" s="610">
        <v>14</v>
      </c>
      <c r="O185" s="610">
        <v>2982</v>
      </c>
      <c r="P185" s="598">
        <v>0.70330188679245287</v>
      </c>
      <c r="Q185" s="611">
        <v>213</v>
      </c>
    </row>
    <row r="186" spans="1:17" ht="14.45" customHeight="1" x14ac:dyDescent="0.2">
      <c r="A186" s="592" t="s">
        <v>1475</v>
      </c>
      <c r="B186" s="593" t="s">
        <v>1476</v>
      </c>
      <c r="C186" s="593" t="s">
        <v>1452</v>
      </c>
      <c r="D186" s="593" t="s">
        <v>1480</v>
      </c>
      <c r="E186" s="593" t="s">
        <v>1481</v>
      </c>
      <c r="F186" s="610">
        <v>141</v>
      </c>
      <c r="G186" s="610">
        <v>42441</v>
      </c>
      <c r="H186" s="610">
        <v>0.52634124562839502</v>
      </c>
      <c r="I186" s="610">
        <v>301</v>
      </c>
      <c r="J186" s="610">
        <v>267</v>
      </c>
      <c r="K186" s="610">
        <v>80634</v>
      </c>
      <c r="L186" s="610">
        <v>1</v>
      </c>
      <c r="M186" s="610">
        <v>302</v>
      </c>
      <c r="N186" s="610">
        <v>124</v>
      </c>
      <c r="O186" s="610">
        <v>37572</v>
      </c>
      <c r="P186" s="598">
        <v>0.46595728848872686</v>
      </c>
      <c r="Q186" s="611">
        <v>303</v>
      </c>
    </row>
    <row r="187" spans="1:17" ht="14.45" customHeight="1" x14ac:dyDescent="0.2">
      <c r="A187" s="592" t="s">
        <v>1475</v>
      </c>
      <c r="B187" s="593" t="s">
        <v>1476</v>
      </c>
      <c r="C187" s="593" t="s">
        <v>1452</v>
      </c>
      <c r="D187" s="593" t="s">
        <v>1482</v>
      </c>
      <c r="E187" s="593" t="s">
        <v>1483</v>
      </c>
      <c r="F187" s="610">
        <v>12</v>
      </c>
      <c r="G187" s="610">
        <v>1188</v>
      </c>
      <c r="H187" s="610">
        <v>0.79358717434869741</v>
      </c>
      <c r="I187" s="610">
        <v>99</v>
      </c>
      <c r="J187" s="610">
        <v>15</v>
      </c>
      <c r="K187" s="610">
        <v>1497</v>
      </c>
      <c r="L187" s="610">
        <v>1</v>
      </c>
      <c r="M187" s="610">
        <v>99.8</v>
      </c>
      <c r="N187" s="610">
        <v>18</v>
      </c>
      <c r="O187" s="610">
        <v>1800</v>
      </c>
      <c r="P187" s="598">
        <v>1.2024048096192386</v>
      </c>
      <c r="Q187" s="611">
        <v>100</v>
      </c>
    </row>
    <row r="188" spans="1:17" ht="14.45" customHeight="1" x14ac:dyDescent="0.2">
      <c r="A188" s="592" t="s">
        <v>1475</v>
      </c>
      <c r="B188" s="593" t="s">
        <v>1476</v>
      </c>
      <c r="C188" s="593" t="s">
        <v>1452</v>
      </c>
      <c r="D188" s="593" t="s">
        <v>1484</v>
      </c>
      <c r="E188" s="593" t="s">
        <v>1485</v>
      </c>
      <c r="F188" s="610">
        <v>7</v>
      </c>
      <c r="G188" s="610">
        <v>1624</v>
      </c>
      <c r="H188" s="610">
        <v>1</v>
      </c>
      <c r="I188" s="610">
        <v>232</v>
      </c>
      <c r="J188" s="610">
        <v>7</v>
      </c>
      <c r="K188" s="610">
        <v>1624</v>
      </c>
      <c r="L188" s="610">
        <v>1</v>
      </c>
      <c r="M188" s="610">
        <v>232</v>
      </c>
      <c r="N188" s="610">
        <v>5</v>
      </c>
      <c r="O188" s="610">
        <v>1175</v>
      </c>
      <c r="P188" s="598">
        <v>0.72352216748768472</v>
      </c>
      <c r="Q188" s="611">
        <v>235</v>
      </c>
    </row>
    <row r="189" spans="1:17" ht="14.45" customHeight="1" x14ac:dyDescent="0.2">
      <c r="A189" s="592" t="s">
        <v>1475</v>
      </c>
      <c r="B189" s="593" t="s">
        <v>1476</v>
      </c>
      <c r="C189" s="593" t="s">
        <v>1452</v>
      </c>
      <c r="D189" s="593" t="s">
        <v>1486</v>
      </c>
      <c r="E189" s="593" t="s">
        <v>1487</v>
      </c>
      <c r="F189" s="610">
        <v>41</v>
      </c>
      <c r="G189" s="610">
        <v>5617</v>
      </c>
      <c r="H189" s="610">
        <v>0.85416666666666663</v>
      </c>
      <c r="I189" s="610">
        <v>137</v>
      </c>
      <c r="J189" s="610">
        <v>48</v>
      </c>
      <c r="K189" s="610">
        <v>6576</v>
      </c>
      <c r="L189" s="610">
        <v>1</v>
      </c>
      <c r="M189" s="610">
        <v>137</v>
      </c>
      <c r="N189" s="610">
        <v>43</v>
      </c>
      <c r="O189" s="610">
        <v>5934</v>
      </c>
      <c r="P189" s="598">
        <v>0.90237226277372262</v>
      </c>
      <c r="Q189" s="611">
        <v>138</v>
      </c>
    </row>
    <row r="190" spans="1:17" ht="14.45" customHeight="1" x14ac:dyDescent="0.2">
      <c r="A190" s="592" t="s">
        <v>1475</v>
      </c>
      <c r="B190" s="593" t="s">
        <v>1476</v>
      </c>
      <c r="C190" s="593" t="s">
        <v>1452</v>
      </c>
      <c r="D190" s="593" t="s">
        <v>1488</v>
      </c>
      <c r="E190" s="593" t="s">
        <v>1487</v>
      </c>
      <c r="F190" s="610"/>
      <c r="G190" s="610"/>
      <c r="H190" s="610"/>
      <c r="I190" s="610"/>
      <c r="J190" s="610">
        <v>8</v>
      </c>
      <c r="K190" s="610">
        <v>1472</v>
      </c>
      <c r="L190" s="610">
        <v>1</v>
      </c>
      <c r="M190" s="610">
        <v>184</v>
      </c>
      <c r="N190" s="610">
        <v>3</v>
      </c>
      <c r="O190" s="610">
        <v>555</v>
      </c>
      <c r="P190" s="598">
        <v>0.37703804347826086</v>
      </c>
      <c r="Q190" s="611">
        <v>185</v>
      </c>
    </row>
    <row r="191" spans="1:17" ht="14.45" customHeight="1" x14ac:dyDescent="0.2">
      <c r="A191" s="592" t="s">
        <v>1475</v>
      </c>
      <c r="B191" s="593" t="s">
        <v>1476</v>
      </c>
      <c r="C191" s="593" t="s">
        <v>1452</v>
      </c>
      <c r="D191" s="593" t="s">
        <v>1489</v>
      </c>
      <c r="E191" s="593" t="s">
        <v>1490</v>
      </c>
      <c r="F191" s="610">
        <v>12</v>
      </c>
      <c r="G191" s="610">
        <v>3576</v>
      </c>
      <c r="H191" s="610">
        <v>0.79732441471571902</v>
      </c>
      <c r="I191" s="610">
        <v>298</v>
      </c>
      <c r="J191" s="610">
        <v>15</v>
      </c>
      <c r="K191" s="610">
        <v>4485</v>
      </c>
      <c r="L191" s="610">
        <v>1</v>
      </c>
      <c r="M191" s="610">
        <v>299</v>
      </c>
      <c r="N191" s="610">
        <v>7</v>
      </c>
      <c r="O191" s="610">
        <v>2114</v>
      </c>
      <c r="P191" s="598">
        <v>0.4713489409141583</v>
      </c>
      <c r="Q191" s="611">
        <v>302</v>
      </c>
    </row>
    <row r="192" spans="1:17" ht="14.45" customHeight="1" x14ac:dyDescent="0.2">
      <c r="A192" s="592" t="s">
        <v>1475</v>
      </c>
      <c r="B192" s="593" t="s">
        <v>1476</v>
      </c>
      <c r="C192" s="593" t="s">
        <v>1452</v>
      </c>
      <c r="D192" s="593" t="s">
        <v>1491</v>
      </c>
      <c r="E192" s="593" t="s">
        <v>1492</v>
      </c>
      <c r="F192" s="610">
        <v>2</v>
      </c>
      <c r="G192" s="610">
        <v>1278</v>
      </c>
      <c r="H192" s="610"/>
      <c r="I192" s="610">
        <v>639</v>
      </c>
      <c r="J192" s="610"/>
      <c r="K192" s="610"/>
      <c r="L192" s="610"/>
      <c r="M192" s="610"/>
      <c r="N192" s="610"/>
      <c r="O192" s="610"/>
      <c r="P192" s="598"/>
      <c r="Q192" s="611"/>
    </row>
    <row r="193" spans="1:17" ht="14.45" customHeight="1" x14ac:dyDescent="0.2">
      <c r="A193" s="592" t="s">
        <v>1475</v>
      </c>
      <c r="B193" s="593" t="s">
        <v>1476</v>
      </c>
      <c r="C193" s="593" t="s">
        <v>1452</v>
      </c>
      <c r="D193" s="593" t="s">
        <v>1493</v>
      </c>
      <c r="E193" s="593" t="s">
        <v>1494</v>
      </c>
      <c r="F193" s="610">
        <v>1</v>
      </c>
      <c r="G193" s="610">
        <v>608</v>
      </c>
      <c r="H193" s="610">
        <v>0.99835796387520526</v>
      </c>
      <c r="I193" s="610">
        <v>608</v>
      </c>
      <c r="J193" s="610">
        <v>1</v>
      </c>
      <c r="K193" s="610">
        <v>609</v>
      </c>
      <c r="L193" s="610">
        <v>1</v>
      </c>
      <c r="M193" s="610">
        <v>609</v>
      </c>
      <c r="N193" s="610"/>
      <c r="O193" s="610"/>
      <c r="P193" s="598"/>
      <c r="Q193" s="611"/>
    </row>
    <row r="194" spans="1:17" ht="14.45" customHeight="1" x14ac:dyDescent="0.2">
      <c r="A194" s="592" t="s">
        <v>1475</v>
      </c>
      <c r="B194" s="593" t="s">
        <v>1476</v>
      </c>
      <c r="C194" s="593" t="s">
        <v>1452</v>
      </c>
      <c r="D194" s="593" t="s">
        <v>1495</v>
      </c>
      <c r="E194" s="593" t="s">
        <v>1496</v>
      </c>
      <c r="F194" s="610">
        <v>42</v>
      </c>
      <c r="G194" s="610">
        <v>7266</v>
      </c>
      <c r="H194" s="610">
        <v>0.71997621878715812</v>
      </c>
      <c r="I194" s="610">
        <v>173</v>
      </c>
      <c r="J194" s="610">
        <v>58</v>
      </c>
      <c r="K194" s="610">
        <v>10092</v>
      </c>
      <c r="L194" s="610">
        <v>1</v>
      </c>
      <c r="M194" s="610">
        <v>174</v>
      </c>
      <c r="N194" s="610">
        <v>29</v>
      </c>
      <c r="O194" s="610">
        <v>5075</v>
      </c>
      <c r="P194" s="598">
        <v>0.50287356321839083</v>
      </c>
      <c r="Q194" s="611">
        <v>175</v>
      </c>
    </row>
    <row r="195" spans="1:17" ht="14.45" customHeight="1" x14ac:dyDescent="0.2">
      <c r="A195" s="592" t="s">
        <v>1475</v>
      </c>
      <c r="B195" s="593" t="s">
        <v>1476</v>
      </c>
      <c r="C195" s="593" t="s">
        <v>1452</v>
      </c>
      <c r="D195" s="593" t="s">
        <v>1455</v>
      </c>
      <c r="E195" s="593" t="s">
        <v>1456</v>
      </c>
      <c r="F195" s="610">
        <v>21</v>
      </c>
      <c r="G195" s="610">
        <v>7287</v>
      </c>
      <c r="H195" s="610">
        <v>1.6153846153846154</v>
      </c>
      <c r="I195" s="610">
        <v>347</v>
      </c>
      <c r="J195" s="610">
        <v>13</v>
      </c>
      <c r="K195" s="610">
        <v>4511</v>
      </c>
      <c r="L195" s="610">
        <v>1</v>
      </c>
      <c r="M195" s="610">
        <v>347</v>
      </c>
      <c r="N195" s="610">
        <v>31</v>
      </c>
      <c r="O195" s="610">
        <v>10788</v>
      </c>
      <c r="P195" s="598">
        <v>2.3914874750609623</v>
      </c>
      <c r="Q195" s="611">
        <v>348</v>
      </c>
    </row>
    <row r="196" spans="1:17" ht="14.45" customHeight="1" x14ac:dyDescent="0.2">
      <c r="A196" s="592" t="s">
        <v>1475</v>
      </c>
      <c r="B196" s="593" t="s">
        <v>1476</v>
      </c>
      <c r="C196" s="593" t="s">
        <v>1452</v>
      </c>
      <c r="D196" s="593" t="s">
        <v>1497</v>
      </c>
      <c r="E196" s="593" t="s">
        <v>1498</v>
      </c>
      <c r="F196" s="610">
        <v>2828</v>
      </c>
      <c r="G196" s="610">
        <v>48076</v>
      </c>
      <c r="H196" s="610">
        <v>0.91284699806326663</v>
      </c>
      <c r="I196" s="610">
        <v>17</v>
      </c>
      <c r="J196" s="610">
        <v>3098</v>
      </c>
      <c r="K196" s="610">
        <v>52666</v>
      </c>
      <c r="L196" s="610">
        <v>1</v>
      </c>
      <c r="M196" s="610">
        <v>17</v>
      </c>
      <c r="N196" s="610">
        <v>1643</v>
      </c>
      <c r="O196" s="610">
        <v>27931</v>
      </c>
      <c r="P196" s="598">
        <v>0.53034215622982572</v>
      </c>
      <c r="Q196" s="611">
        <v>17</v>
      </c>
    </row>
    <row r="197" spans="1:17" ht="14.45" customHeight="1" x14ac:dyDescent="0.2">
      <c r="A197" s="592" t="s">
        <v>1475</v>
      </c>
      <c r="B197" s="593" t="s">
        <v>1476</v>
      </c>
      <c r="C197" s="593" t="s">
        <v>1452</v>
      </c>
      <c r="D197" s="593" t="s">
        <v>1499</v>
      </c>
      <c r="E197" s="593" t="s">
        <v>1500</v>
      </c>
      <c r="F197" s="610"/>
      <c r="G197" s="610"/>
      <c r="H197" s="610"/>
      <c r="I197" s="610"/>
      <c r="J197" s="610">
        <v>1</v>
      </c>
      <c r="K197" s="610">
        <v>274</v>
      </c>
      <c r="L197" s="610">
        <v>1</v>
      </c>
      <c r="M197" s="610">
        <v>274</v>
      </c>
      <c r="N197" s="610"/>
      <c r="O197" s="610"/>
      <c r="P197" s="598"/>
      <c r="Q197" s="611"/>
    </row>
    <row r="198" spans="1:17" ht="14.45" customHeight="1" x14ac:dyDescent="0.2">
      <c r="A198" s="592" t="s">
        <v>1475</v>
      </c>
      <c r="B198" s="593" t="s">
        <v>1476</v>
      </c>
      <c r="C198" s="593" t="s">
        <v>1452</v>
      </c>
      <c r="D198" s="593" t="s">
        <v>1501</v>
      </c>
      <c r="E198" s="593" t="s">
        <v>1502</v>
      </c>
      <c r="F198" s="610">
        <v>2</v>
      </c>
      <c r="G198" s="610">
        <v>284</v>
      </c>
      <c r="H198" s="610">
        <v>2</v>
      </c>
      <c r="I198" s="610">
        <v>142</v>
      </c>
      <c r="J198" s="610">
        <v>1</v>
      </c>
      <c r="K198" s="610">
        <v>142</v>
      </c>
      <c r="L198" s="610">
        <v>1</v>
      </c>
      <c r="M198" s="610">
        <v>142</v>
      </c>
      <c r="N198" s="610"/>
      <c r="O198" s="610"/>
      <c r="P198" s="598"/>
      <c r="Q198" s="611"/>
    </row>
    <row r="199" spans="1:17" ht="14.45" customHeight="1" x14ac:dyDescent="0.2">
      <c r="A199" s="592" t="s">
        <v>1475</v>
      </c>
      <c r="B199" s="593" t="s">
        <v>1476</v>
      </c>
      <c r="C199" s="593" t="s">
        <v>1452</v>
      </c>
      <c r="D199" s="593" t="s">
        <v>1503</v>
      </c>
      <c r="E199" s="593" t="s">
        <v>1502</v>
      </c>
      <c r="F199" s="610">
        <v>41</v>
      </c>
      <c r="G199" s="610">
        <v>3198</v>
      </c>
      <c r="H199" s="610">
        <v>0.86973075877073702</v>
      </c>
      <c r="I199" s="610">
        <v>78</v>
      </c>
      <c r="J199" s="610">
        <v>47</v>
      </c>
      <c r="K199" s="610">
        <v>3677</v>
      </c>
      <c r="L199" s="610">
        <v>1</v>
      </c>
      <c r="M199" s="610">
        <v>78.234042553191486</v>
      </c>
      <c r="N199" s="610">
        <v>43</v>
      </c>
      <c r="O199" s="610">
        <v>3397</v>
      </c>
      <c r="P199" s="598">
        <v>0.92385096546097367</v>
      </c>
      <c r="Q199" s="611">
        <v>79</v>
      </c>
    </row>
    <row r="200" spans="1:17" ht="14.45" customHeight="1" x14ac:dyDescent="0.2">
      <c r="A200" s="592" t="s">
        <v>1475</v>
      </c>
      <c r="B200" s="593" t="s">
        <v>1476</v>
      </c>
      <c r="C200" s="593" t="s">
        <v>1452</v>
      </c>
      <c r="D200" s="593" t="s">
        <v>1504</v>
      </c>
      <c r="E200" s="593" t="s">
        <v>1505</v>
      </c>
      <c r="F200" s="610">
        <v>2</v>
      </c>
      <c r="G200" s="610">
        <v>628</v>
      </c>
      <c r="H200" s="610">
        <v>2</v>
      </c>
      <c r="I200" s="610">
        <v>314</v>
      </c>
      <c r="J200" s="610">
        <v>1</v>
      </c>
      <c r="K200" s="610">
        <v>314</v>
      </c>
      <c r="L200" s="610">
        <v>1</v>
      </c>
      <c r="M200" s="610">
        <v>314</v>
      </c>
      <c r="N200" s="610"/>
      <c r="O200" s="610"/>
      <c r="P200" s="598"/>
      <c r="Q200" s="611"/>
    </row>
    <row r="201" spans="1:17" ht="14.45" customHeight="1" x14ac:dyDescent="0.2">
      <c r="A201" s="592" t="s">
        <v>1475</v>
      </c>
      <c r="B201" s="593" t="s">
        <v>1476</v>
      </c>
      <c r="C201" s="593" t="s">
        <v>1452</v>
      </c>
      <c r="D201" s="593" t="s">
        <v>1463</v>
      </c>
      <c r="E201" s="593" t="s">
        <v>1464</v>
      </c>
      <c r="F201" s="610">
        <v>2124</v>
      </c>
      <c r="G201" s="610">
        <v>696672</v>
      </c>
      <c r="H201" s="610">
        <v>1.0396475770925111</v>
      </c>
      <c r="I201" s="610">
        <v>328</v>
      </c>
      <c r="J201" s="610">
        <v>2043</v>
      </c>
      <c r="K201" s="610">
        <v>670104</v>
      </c>
      <c r="L201" s="610">
        <v>1</v>
      </c>
      <c r="M201" s="610">
        <v>328</v>
      </c>
      <c r="N201" s="610">
        <v>1968</v>
      </c>
      <c r="O201" s="610">
        <v>647472</v>
      </c>
      <c r="P201" s="598">
        <v>0.96622613803230539</v>
      </c>
      <c r="Q201" s="611">
        <v>329</v>
      </c>
    </row>
    <row r="202" spans="1:17" ht="14.45" customHeight="1" x14ac:dyDescent="0.2">
      <c r="A202" s="592" t="s">
        <v>1475</v>
      </c>
      <c r="B202" s="593" t="s">
        <v>1476</v>
      </c>
      <c r="C202" s="593" t="s">
        <v>1452</v>
      </c>
      <c r="D202" s="593" t="s">
        <v>1506</v>
      </c>
      <c r="E202" s="593" t="s">
        <v>1507</v>
      </c>
      <c r="F202" s="610">
        <v>17</v>
      </c>
      <c r="G202" s="610">
        <v>2771</v>
      </c>
      <c r="H202" s="610">
        <v>0.99963924963924966</v>
      </c>
      <c r="I202" s="610">
        <v>163</v>
      </c>
      <c r="J202" s="610">
        <v>17</v>
      </c>
      <c r="K202" s="610">
        <v>2772</v>
      </c>
      <c r="L202" s="610">
        <v>1</v>
      </c>
      <c r="M202" s="610">
        <v>163.05882352941177</v>
      </c>
      <c r="N202" s="610">
        <v>15</v>
      </c>
      <c r="O202" s="610">
        <v>2475</v>
      </c>
      <c r="P202" s="598">
        <v>0.8928571428571429</v>
      </c>
      <c r="Q202" s="611">
        <v>165</v>
      </c>
    </row>
    <row r="203" spans="1:17" ht="14.45" customHeight="1" x14ac:dyDescent="0.2">
      <c r="A203" s="592" t="s">
        <v>1475</v>
      </c>
      <c r="B203" s="593" t="s">
        <v>1476</v>
      </c>
      <c r="C203" s="593" t="s">
        <v>1452</v>
      </c>
      <c r="D203" s="593" t="s">
        <v>1508</v>
      </c>
      <c r="E203" s="593" t="s">
        <v>1478</v>
      </c>
      <c r="F203" s="610">
        <v>86</v>
      </c>
      <c r="G203" s="610">
        <v>6192</v>
      </c>
      <c r="H203" s="610">
        <v>1.2801323134174074</v>
      </c>
      <c r="I203" s="610">
        <v>72</v>
      </c>
      <c r="J203" s="610">
        <v>67</v>
      </c>
      <c r="K203" s="610">
        <v>4837</v>
      </c>
      <c r="L203" s="610">
        <v>1</v>
      </c>
      <c r="M203" s="610">
        <v>72.194029850746276</v>
      </c>
      <c r="N203" s="610">
        <v>68</v>
      </c>
      <c r="O203" s="610">
        <v>5032</v>
      </c>
      <c r="P203" s="598">
        <v>1.0403142443663427</v>
      </c>
      <c r="Q203" s="611">
        <v>74</v>
      </c>
    </row>
    <row r="204" spans="1:17" ht="14.45" customHeight="1" x14ac:dyDescent="0.2">
      <c r="A204" s="592" t="s">
        <v>1475</v>
      </c>
      <c r="B204" s="593" t="s">
        <v>1476</v>
      </c>
      <c r="C204" s="593" t="s">
        <v>1452</v>
      </c>
      <c r="D204" s="593" t="s">
        <v>1513</v>
      </c>
      <c r="E204" s="593" t="s">
        <v>1514</v>
      </c>
      <c r="F204" s="610">
        <v>18</v>
      </c>
      <c r="G204" s="610">
        <v>21798</v>
      </c>
      <c r="H204" s="610">
        <v>0.62017753499487882</v>
      </c>
      <c r="I204" s="610">
        <v>1211</v>
      </c>
      <c r="J204" s="610">
        <v>29</v>
      </c>
      <c r="K204" s="610">
        <v>35148</v>
      </c>
      <c r="L204" s="610">
        <v>1</v>
      </c>
      <c r="M204" s="610">
        <v>1212</v>
      </c>
      <c r="N204" s="610">
        <v>12</v>
      </c>
      <c r="O204" s="610">
        <v>14592</v>
      </c>
      <c r="P204" s="598">
        <v>0.41515875725503587</v>
      </c>
      <c r="Q204" s="611">
        <v>1216</v>
      </c>
    </row>
    <row r="205" spans="1:17" ht="14.45" customHeight="1" x14ac:dyDescent="0.2">
      <c r="A205" s="592" t="s">
        <v>1475</v>
      </c>
      <c r="B205" s="593" t="s">
        <v>1476</v>
      </c>
      <c r="C205" s="593" t="s">
        <v>1452</v>
      </c>
      <c r="D205" s="593" t="s">
        <v>1515</v>
      </c>
      <c r="E205" s="593" t="s">
        <v>1516</v>
      </c>
      <c r="F205" s="610">
        <v>425</v>
      </c>
      <c r="G205" s="610">
        <v>48450</v>
      </c>
      <c r="H205" s="610">
        <v>0.89070686643993013</v>
      </c>
      <c r="I205" s="610">
        <v>114</v>
      </c>
      <c r="J205" s="610">
        <v>473</v>
      </c>
      <c r="K205" s="610">
        <v>54395</v>
      </c>
      <c r="L205" s="610">
        <v>1</v>
      </c>
      <c r="M205" s="610">
        <v>115</v>
      </c>
      <c r="N205" s="610">
        <v>391</v>
      </c>
      <c r="O205" s="610">
        <v>45356</v>
      </c>
      <c r="P205" s="598">
        <v>0.83382663847780125</v>
      </c>
      <c r="Q205" s="611">
        <v>116</v>
      </c>
    </row>
    <row r="206" spans="1:17" ht="14.45" customHeight="1" x14ac:dyDescent="0.2">
      <c r="A206" s="592" t="s">
        <v>1475</v>
      </c>
      <c r="B206" s="593" t="s">
        <v>1476</v>
      </c>
      <c r="C206" s="593" t="s">
        <v>1452</v>
      </c>
      <c r="D206" s="593" t="s">
        <v>1521</v>
      </c>
      <c r="E206" s="593" t="s">
        <v>1522</v>
      </c>
      <c r="F206" s="610">
        <v>1034</v>
      </c>
      <c r="G206" s="610">
        <v>155100</v>
      </c>
      <c r="H206" s="610">
        <v>1.0040589617603077</v>
      </c>
      <c r="I206" s="610">
        <v>150</v>
      </c>
      <c r="J206" s="610">
        <v>1023</v>
      </c>
      <c r="K206" s="610">
        <v>154473</v>
      </c>
      <c r="L206" s="610">
        <v>1</v>
      </c>
      <c r="M206" s="610">
        <v>151</v>
      </c>
      <c r="N206" s="610">
        <v>977</v>
      </c>
      <c r="O206" s="610">
        <v>148504</v>
      </c>
      <c r="P206" s="598">
        <v>0.96135894298680025</v>
      </c>
      <c r="Q206" s="611">
        <v>152</v>
      </c>
    </row>
    <row r="207" spans="1:17" ht="14.45" customHeight="1" x14ac:dyDescent="0.2">
      <c r="A207" s="592" t="s">
        <v>1475</v>
      </c>
      <c r="B207" s="593" t="s">
        <v>1476</v>
      </c>
      <c r="C207" s="593" t="s">
        <v>1452</v>
      </c>
      <c r="D207" s="593" t="s">
        <v>1525</v>
      </c>
      <c r="E207" s="593" t="s">
        <v>1526</v>
      </c>
      <c r="F207" s="610">
        <v>11</v>
      </c>
      <c r="G207" s="610">
        <v>3322</v>
      </c>
      <c r="H207" s="610">
        <v>2.2000000000000002</v>
      </c>
      <c r="I207" s="610">
        <v>302</v>
      </c>
      <c r="J207" s="610">
        <v>5</v>
      </c>
      <c r="K207" s="610">
        <v>1510</v>
      </c>
      <c r="L207" s="610">
        <v>1</v>
      </c>
      <c r="M207" s="610">
        <v>302</v>
      </c>
      <c r="N207" s="610">
        <v>4</v>
      </c>
      <c r="O207" s="610">
        <v>1216</v>
      </c>
      <c r="P207" s="598">
        <v>0.80529801324503314</v>
      </c>
      <c r="Q207" s="611">
        <v>304</v>
      </c>
    </row>
    <row r="208" spans="1:17" ht="14.45" customHeight="1" x14ac:dyDescent="0.2">
      <c r="A208" s="592" t="s">
        <v>1568</v>
      </c>
      <c r="B208" s="593" t="s">
        <v>1476</v>
      </c>
      <c r="C208" s="593" t="s">
        <v>1452</v>
      </c>
      <c r="D208" s="593" t="s">
        <v>1477</v>
      </c>
      <c r="E208" s="593" t="s">
        <v>1478</v>
      </c>
      <c r="F208" s="610">
        <v>117</v>
      </c>
      <c r="G208" s="610">
        <v>24687</v>
      </c>
      <c r="H208" s="610">
        <v>1.4929245283018868</v>
      </c>
      <c r="I208" s="610">
        <v>211</v>
      </c>
      <c r="J208" s="610">
        <v>78</v>
      </c>
      <c r="K208" s="610">
        <v>16536</v>
      </c>
      <c r="L208" s="610">
        <v>1</v>
      </c>
      <c r="M208" s="610">
        <v>212</v>
      </c>
      <c r="N208" s="610">
        <v>91</v>
      </c>
      <c r="O208" s="610">
        <v>19383</v>
      </c>
      <c r="P208" s="598">
        <v>1.1721698113207548</v>
      </c>
      <c r="Q208" s="611">
        <v>213</v>
      </c>
    </row>
    <row r="209" spans="1:17" ht="14.45" customHeight="1" x14ac:dyDescent="0.2">
      <c r="A209" s="592" t="s">
        <v>1568</v>
      </c>
      <c r="B209" s="593" t="s">
        <v>1476</v>
      </c>
      <c r="C209" s="593" t="s">
        <v>1452</v>
      </c>
      <c r="D209" s="593" t="s">
        <v>1479</v>
      </c>
      <c r="E209" s="593" t="s">
        <v>1478</v>
      </c>
      <c r="F209" s="610">
        <v>7</v>
      </c>
      <c r="G209" s="610">
        <v>609</v>
      </c>
      <c r="H209" s="610">
        <v>2.3333333333333335</v>
      </c>
      <c r="I209" s="610">
        <v>87</v>
      </c>
      <c r="J209" s="610">
        <v>3</v>
      </c>
      <c r="K209" s="610">
        <v>261</v>
      </c>
      <c r="L209" s="610">
        <v>1</v>
      </c>
      <c r="M209" s="610">
        <v>87</v>
      </c>
      <c r="N209" s="610">
        <v>3</v>
      </c>
      <c r="O209" s="610">
        <v>264</v>
      </c>
      <c r="P209" s="598">
        <v>1.0114942528735633</v>
      </c>
      <c r="Q209" s="611">
        <v>88</v>
      </c>
    </row>
    <row r="210" spans="1:17" ht="14.45" customHeight="1" x14ac:dyDescent="0.2">
      <c r="A210" s="592" t="s">
        <v>1568</v>
      </c>
      <c r="B210" s="593" t="s">
        <v>1476</v>
      </c>
      <c r="C210" s="593" t="s">
        <v>1452</v>
      </c>
      <c r="D210" s="593" t="s">
        <v>1480</v>
      </c>
      <c r="E210" s="593" t="s">
        <v>1481</v>
      </c>
      <c r="F210" s="610">
        <v>340</v>
      </c>
      <c r="G210" s="610">
        <v>102340</v>
      </c>
      <c r="H210" s="610">
        <v>1.7289498580889309</v>
      </c>
      <c r="I210" s="610">
        <v>301</v>
      </c>
      <c r="J210" s="610">
        <v>196</v>
      </c>
      <c r="K210" s="610">
        <v>59192</v>
      </c>
      <c r="L210" s="610">
        <v>1</v>
      </c>
      <c r="M210" s="610">
        <v>302</v>
      </c>
      <c r="N210" s="610">
        <v>181</v>
      </c>
      <c r="O210" s="610">
        <v>54843</v>
      </c>
      <c r="P210" s="598">
        <v>0.92652723340992027</v>
      </c>
      <c r="Q210" s="611">
        <v>303</v>
      </c>
    </row>
    <row r="211" spans="1:17" ht="14.45" customHeight="1" x14ac:dyDescent="0.2">
      <c r="A211" s="592" t="s">
        <v>1568</v>
      </c>
      <c r="B211" s="593" t="s">
        <v>1476</v>
      </c>
      <c r="C211" s="593" t="s">
        <v>1452</v>
      </c>
      <c r="D211" s="593" t="s">
        <v>1482</v>
      </c>
      <c r="E211" s="593" t="s">
        <v>1483</v>
      </c>
      <c r="F211" s="610">
        <v>6</v>
      </c>
      <c r="G211" s="610">
        <v>594</v>
      </c>
      <c r="H211" s="610"/>
      <c r="I211" s="610">
        <v>99</v>
      </c>
      <c r="J211" s="610"/>
      <c r="K211" s="610"/>
      <c r="L211" s="610"/>
      <c r="M211" s="610"/>
      <c r="N211" s="610">
        <v>24</v>
      </c>
      <c r="O211" s="610">
        <v>2400</v>
      </c>
      <c r="P211" s="598"/>
      <c r="Q211" s="611">
        <v>100</v>
      </c>
    </row>
    <row r="212" spans="1:17" ht="14.45" customHeight="1" x14ac:dyDescent="0.2">
      <c r="A212" s="592" t="s">
        <v>1568</v>
      </c>
      <c r="B212" s="593" t="s">
        <v>1476</v>
      </c>
      <c r="C212" s="593" t="s">
        <v>1452</v>
      </c>
      <c r="D212" s="593" t="s">
        <v>1486</v>
      </c>
      <c r="E212" s="593" t="s">
        <v>1487</v>
      </c>
      <c r="F212" s="610">
        <v>134</v>
      </c>
      <c r="G212" s="610">
        <v>18358</v>
      </c>
      <c r="H212" s="610">
        <v>1.089430894308943</v>
      </c>
      <c r="I212" s="610">
        <v>137</v>
      </c>
      <c r="J212" s="610">
        <v>123</v>
      </c>
      <c r="K212" s="610">
        <v>16851</v>
      </c>
      <c r="L212" s="610">
        <v>1</v>
      </c>
      <c r="M212" s="610">
        <v>137</v>
      </c>
      <c r="N212" s="610">
        <v>106</v>
      </c>
      <c r="O212" s="610">
        <v>14628</v>
      </c>
      <c r="P212" s="598">
        <v>0.86807904575396122</v>
      </c>
      <c r="Q212" s="611">
        <v>138</v>
      </c>
    </row>
    <row r="213" spans="1:17" ht="14.45" customHeight="1" x14ac:dyDescent="0.2">
      <c r="A213" s="592" t="s">
        <v>1568</v>
      </c>
      <c r="B213" s="593" t="s">
        <v>1476</v>
      </c>
      <c r="C213" s="593" t="s">
        <v>1452</v>
      </c>
      <c r="D213" s="593" t="s">
        <v>1488</v>
      </c>
      <c r="E213" s="593" t="s">
        <v>1487</v>
      </c>
      <c r="F213" s="610">
        <v>5</v>
      </c>
      <c r="G213" s="610">
        <v>915</v>
      </c>
      <c r="H213" s="610">
        <v>4.9728260869565215</v>
      </c>
      <c r="I213" s="610">
        <v>183</v>
      </c>
      <c r="J213" s="610">
        <v>1</v>
      </c>
      <c r="K213" s="610">
        <v>184</v>
      </c>
      <c r="L213" s="610">
        <v>1</v>
      </c>
      <c r="M213" s="610">
        <v>184</v>
      </c>
      <c r="N213" s="610">
        <v>2</v>
      </c>
      <c r="O213" s="610">
        <v>370</v>
      </c>
      <c r="P213" s="598">
        <v>2.0108695652173911</v>
      </c>
      <c r="Q213" s="611">
        <v>185</v>
      </c>
    </row>
    <row r="214" spans="1:17" ht="14.45" customHeight="1" x14ac:dyDescent="0.2">
      <c r="A214" s="592" t="s">
        <v>1568</v>
      </c>
      <c r="B214" s="593" t="s">
        <v>1476</v>
      </c>
      <c r="C214" s="593" t="s">
        <v>1452</v>
      </c>
      <c r="D214" s="593" t="s">
        <v>1491</v>
      </c>
      <c r="E214" s="593" t="s">
        <v>1492</v>
      </c>
      <c r="F214" s="610">
        <v>1</v>
      </c>
      <c r="G214" s="610">
        <v>639</v>
      </c>
      <c r="H214" s="610"/>
      <c r="I214" s="610">
        <v>639</v>
      </c>
      <c r="J214" s="610"/>
      <c r="K214" s="610"/>
      <c r="L214" s="610"/>
      <c r="M214" s="610"/>
      <c r="N214" s="610"/>
      <c r="O214" s="610"/>
      <c r="P214" s="598"/>
      <c r="Q214" s="611"/>
    </row>
    <row r="215" spans="1:17" ht="14.45" customHeight="1" x14ac:dyDescent="0.2">
      <c r="A215" s="592" t="s">
        <v>1568</v>
      </c>
      <c r="B215" s="593" t="s">
        <v>1476</v>
      </c>
      <c r="C215" s="593" t="s">
        <v>1452</v>
      </c>
      <c r="D215" s="593" t="s">
        <v>1493</v>
      </c>
      <c r="E215" s="593" t="s">
        <v>1494</v>
      </c>
      <c r="F215" s="610">
        <v>2</v>
      </c>
      <c r="G215" s="610">
        <v>1216</v>
      </c>
      <c r="H215" s="610"/>
      <c r="I215" s="610">
        <v>608</v>
      </c>
      <c r="J215" s="610"/>
      <c r="K215" s="610"/>
      <c r="L215" s="610"/>
      <c r="M215" s="610"/>
      <c r="N215" s="610">
        <v>1</v>
      </c>
      <c r="O215" s="610">
        <v>614</v>
      </c>
      <c r="P215" s="598"/>
      <c r="Q215" s="611">
        <v>614</v>
      </c>
    </row>
    <row r="216" spans="1:17" ht="14.45" customHeight="1" x14ac:dyDescent="0.2">
      <c r="A216" s="592" t="s">
        <v>1568</v>
      </c>
      <c r="B216" s="593" t="s">
        <v>1476</v>
      </c>
      <c r="C216" s="593" t="s">
        <v>1452</v>
      </c>
      <c r="D216" s="593" t="s">
        <v>1495</v>
      </c>
      <c r="E216" s="593" t="s">
        <v>1496</v>
      </c>
      <c r="F216" s="610">
        <v>23</v>
      </c>
      <c r="G216" s="610">
        <v>3979</v>
      </c>
      <c r="H216" s="610">
        <v>1.2704342273307792</v>
      </c>
      <c r="I216" s="610">
        <v>173</v>
      </c>
      <c r="J216" s="610">
        <v>18</v>
      </c>
      <c r="K216" s="610">
        <v>3132</v>
      </c>
      <c r="L216" s="610">
        <v>1</v>
      </c>
      <c r="M216" s="610">
        <v>174</v>
      </c>
      <c r="N216" s="610">
        <v>31</v>
      </c>
      <c r="O216" s="610">
        <v>5425</v>
      </c>
      <c r="P216" s="598">
        <v>1.7321200510855683</v>
      </c>
      <c r="Q216" s="611">
        <v>175</v>
      </c>
    </row>
    <row r="217" spans="1:17" ht="14.45" customHeight="1" x14ac:dyDescent="0.2">
      <c r="A217" s="592" t="s">
        <v>1568</v>
      </c>
      <c r="B217" s="593" t="s">
        <v>1476</v>
      </c>
      <c r="C217" s="593" t="s">
        <v>1452</v>
      </c>
      <c r="D217" s="593" t="s">
        <v>1455</v>
      </c>
      <c r="E217" s="593" t="s">
        <v>1456</v>
      </c>
      <c r="F217" s="610"/>
      <c r="G217" s="610"/>
      <c r="H217" s="610"/>
      <c r="I217" s="610"/>
      <c r="J217" s="610"/>
      <c r="K217" s="610"/>
      <c r="L217" s="610"/>
      <c r="M217" s="610"/>
      <c r="N217" s="610">
        <v>1</v>
      </c>
      <c r="O217" s="610">
        <v>348</v>
      </c>
      <c r="P217" s="598"/>
      <c r="Q217" s="611">
        <v>348</v>
      </c>
    </row>
    <row r="218" spans="1:17" ht="14.45" customHeight="1" x14ac:dyDescent="0.2">
      <c r="A218" s="592" t="s">
        <v>1568</v>
      </c>
      <c r="B218" s="593" t="s">
        <v>1476</v>
      </c>
      <c r="C218" s="593" t="s">
        <v>1452</v>
      </c>
      <c r="D218" s="593" t="s">
        <v>1497</v>
      </c>
      <c r="E218" s="593" t="s">
        <v>1498</v>
      </c>
      <c r="F218" s="610">
        <v>312</v>
      </c>
      <c r="G218" s="610">
        <v>5304</v>
      </c>
      <c r="H218" s="610">
        <v>1.1386861313868613</v>
      </c>
      <c r="I218" s="610">
        <v>17</v>
      </c>
      <c r="J218" s="610">
        <v>274</v>
      </c>
      <c r="K218" s="610">
        <v>4658</v>
      </c>
      <c r="L218" s="610">
        <v>1</v>
      </c>
      <c r="M218" s="610">
        <v>17</v>
      </c>
      <c r="N218" s="610">
        <v>222</v>
      </c>
      <c r="O218" s="610">
        <v>3774</v>
      </c>
      <c r="P218" s="598">
        <v>0.81021897810218979</v>
      </c>
      <c r="Q218" s="611">
        <v>17</v>
      </c>
    </row>
    <row r="219" spans="1:17" ht="14.45" customHeight="1" x14ac:dyDescent="0.2">
      <c r="A219" s="592" t="s">
        <v>1568</v>
      </c>
      <c r="B219" s="593" t="s">
        <v>1476</v>
      </c>
      <c r="C219" s="593" t="s">
        <v>1452</v>
      </c>
      <c r="D219" s="593" t="s">
        <v>1499</v>
      </c>
      <c r="E219" s="593" t="s">
        <v>1500</v>
      </c>
      <c r="F219" s="610">
        <v>19</v>
      </c>
      <c r="G219" s="610">
        <v>5206</v>
      </c>
      <c r="H219" s="610">
        <v>0.54285714285714282</v>
      </c>
      <c r="I219" s="610">
        <v>274</v>
      </c>
      <c r="J219" s="610">
        <v>35</v>
      </c>
      <c r="K219" s="610">
        <v>9590</v>
      </c>
      <c r="L219" s="610">
        <v>1</v>
      </c>
      <c r="M219" s="610">
        <v>274</v>
      </c>
      <c r="N219" s="610">
        <v>34</v>
      </c>
      <c r="O219" s="610">
        <v>9418</v>
      </c>
      <c r="P219" s="598">
        <v>0.98206465067778936</v>
      </c>
      <c r="Q219" s="611">
        <v>277</v>
      </c>
    </row>
    <row r="220" spans="1:17" ht="14.45" customHeight="1" x14ac:dyDescent="0.2">
      <c r="A220" s="592" t="s">
        <v>1568</v>
      </c>
      <c r="B220" s="593" t="s">
        <v>1476</v>
      </c>
      <c r="C220" s="593" t="s">
        <v>1452</v>
      </c>
      <c r="D220" s="593" t="s">
        <v>1501</v>
      </c>
      <c r="E220" s="593" t="s">
        <v>1502</v>
      </c>
      <c r="F220" s="610">
        <v>67</v>
      </c>
      <c r="G220" s="610">
        <v>9514</v>
      </c>
      <c r="H220" s="610">
        <v>1.4580842911877394</v>
      </c>
      <c r="I220" s="610">
        <v>142</v>
      </c>
      <c r="J220" s="610">
        <v>46</v>
      </c>
      <c r="K220" s="610">
        <v>6525</v>
      </c>
      <c r="L220" s="610">
        <v>1</v>
      </c>
      <c r="M220" s="610">
        <v>141.84782608695653</v>
      </c>
      <c r="N220" s="610">
        <v>47</v>
      </c>
      <c r="O220" s="610">
        <v>6627</v>
      </c>
      <c r="P220" s="598">
        <v>1.015632183908046</v>
      </c>
      <c r="Q220" s="611">
        <v>141</v>
      </c>
    </row>
    <row r="221" spans="1:17" ht="14.45" customHeight="1" x14ac:dyDescent="0.2">
      <c r="A221" s="592" t="s">
        <v>1568</v>
      </c>
      <c r="B221" s="593" t="s">
        <v>1476</v>
      </c>
      <c r="C221" s="593" t="s">
        <v>1452</v>
      </c>
      <c r="D221" s="593" t="s">
        <v>1503</v>
      </c>
      <c r="E221" s="593" t="s">
        <v>1502</v>
      </c>
      <c r="F221" s="610">
        <v>132</v>
      </c>
      <c r="G221" s="610">
        <v>10296</v>
      </c>
      <c r="H221" s="610">
        <v>1.145654834761322</v>
      </c>
      <c r="I221" s="610">
        <v>78</v>
      </c>
      <c r="J221" s="610">
        <v>115</v>
      </c>
      <c r="K221" s="610">
        <v>8987</v>
      </c>
      <c r="L221" s="610">
        <v>1</v>
      </c>
      <c r="M221" s="610">
        <v>78.147826086956528</v>
      </c>
      <c r="N221" s="610">
        <v>102</v>
      </c>
      <c r="O221" s="610">
        <v>8058</v>
      </c>
      <c r="P221" s="598">
        <v>0.89662846333592972</v>
      </c>
      <c r="Q221" s="611">
        <v>79</v>
      </c>
    </row>
    <row r="222" spans="1:17" ht="14.45" customHeight="1" x14ac:dyDescent="0.2">
      <c r="A222" s="592" t="s">
        <v>1568</v>
      </c>
      <c r="B222" s="593" t="s">
        <v>1476</v>
      </c>
      <c r="C222" s="593" t="s">
        <v>1452</v>
      </c>
      <c r="D222" s="593" t="s">
        <v>1504</v>
      </c>
      <c r="E222" s="593" t="s">
        <v>1505</v>
      </c>
      <c r="F222" s="610">
        <v>68</v>
      </c>
      <c r="G222" s="610">
        <v>21352</v>
      </c>
      <c r="H222" s="610">
        <v>1.4782608695652173</v>
      </c>
      <c r="I222" s="610">
        <v>314</v>
      </c>
      <c r="J222" s="610">
        <v>46</v>
      </c>
      <c r="K222" s="610">
        <v>14444</v>
      </c>
      <c r="L222" s="610">
        <v>1</v>
      </c>
      <c r="M222" s="610">
        <v>314</v>
      </c>
      <c r="N222" s="610">
        <v>47</v>
      </c>
      <c r="O222" s="610">
        <v>14852</v>
      </c>
      <c r="P222" s="598">
        <v>1.0282470229853227</v>
      </c>
      <c r="Q222" s="611">
        <v>316</v>
      </c>
    </row>
    <row r="223" spans="1:17" ht="14.45" customHeight="1" x14ac:dyDescent="0.2">
      <c r="A223" s="592" t="s">
        <v>1568</v>
      </c>
      <c r="B223" s="593" t="s">
        <v>1476</v>
      </c>
      <c r="C223" s="593" t="s">
        <v>1452</v>
      </c>
      <c r="D223" s="593" t="s">
        <v>1506</v>
      </c>
      <c r="E223" s="593" t="s">
        <v>1507</v>
      </c>
      <c r="F223" s="610">
        <v>219</v>
      </c>
      <c r="G223" s="610">
        <v>35697</v>
      </c>
      <c r="H223" s="610">
        <v>1.4988033757400177</v>
      </c>
      <c r="I223" s="610">
        <v>163</v>
      </c>
      <c r="J223" s="610">
        <v>146</v>
      </c>
      <c r="K223" s="610">
        <v>23817</v>
      </c>
      <c r="L223" s="610">
        <v>1</v>
      </c>
      <c r="M223" s="610">
        <v>163.13013698630138</v>
      </c>
      <c r="N223" s="610">
        <v>96</v>
      </c>
      <c r="O223" s="610">
        <v>15840</v>
      </c>
      <c r="P223" s="598">
        <v>0.66507116765335683</v>
      </c>
      <c r="Q223" s="611">
        <v>165</v>
      </c>
    </row>
    <row r="224" spans="1:17" ht="14.45" customHeight="1" x14ac:dyDescent="0.2">
      <c r="A224" s="592" t="s">
        <v>1568</v>
      </c>
      <c r="B224" s="593" t="s">
        <v>1476</v>
      </c>
      <c r="C224" s="593" t="s">
        <v>1452</v>
      </c>
      <c r="D224" s="593" t="s">
        <v>1508</v>
      </c>
      <c r="E224" s="593" t="s">
        <v>1478</v>
      </c>
      <c r="F224" s="610">
        <v>189</v>
      </c>
      <c r="G224" s="610">
        <v>13608</v>
      </c>
      <c r="H224" s="610">
        <v>1.1294820717131475</v>
      </c>
      <c r="I224" s="610">
        <v>72</v>
      </c>
      <c r="J224" s="610">
        <v>167</v>
      </c>
      <c r="K224" s="610">
        <v>12048</v>
      </c>
      <c r="L224" s="610">
        <v>1</v>
      </c>
      <c r="M224" s="610">
        <v>72.143712574850298</v>
      </c>
      <c r="N224" s="610">
        <v>132</v>
      </c>
      <c r="O224" s="610">
        <v>9768</v>
      </c>
      <c r="P224" s="598">
        <v>0.81075697211155373</v>
      </c>
      <c r="Q224" s="611">
        <v>74</v>
      </c>
    </row>
    <row r="225" spans="1:17" ht="14.45" customHeight="1" x14ac:dyDescent="0.2">
      <c r="A225" s="592" t="s">
        <v>1568</v>
      </c>
      <c r="B225" s="593" t="s">
        <v>1476</v>
      </c>
      <c r="C225" s="593" t="s">
        <v>1452</v>
      </c>
      <c r="D225" s="593" t="s">
        <v>1511</v>
      </c>
      <c r="E225" s="593" t="s">
        <v>1512</v>
      </c>
      <c r="F225" s="610">
        <v>2</v>
      </c>
      <c r="G225" s="610">
        <v>460</v>
      </c>
      <c r="H225" s="610"/>
      <c r="I225" s="610">
        <v>230</v>
      </c>
      <c r="J225" s="610"/>
      <c r="K225" s="610"/>
      <c r="L225" s="610"/>
      <c r="M225" s="610"/>
      <c r="N225" s="610">
        <v>2</v>
      </c>
      <c r="O225" s="610">
        <v>466</v>
      </c>
      <c r="P225" s="598"/>
      <c r="Q225" s="611">
        <v>233</v>
      </c>
    </row>
    <row r="226" spans="1:17" ht="14.45" customHeight="1" x14ac:dyDescent="0.2">
      <c r="A226" s="592" t="s">
        <v>1568</v>
      </c>
      <c r="B226" s="593" t="s">
        <v>1476</v>
      </c>
      <c r="C226" s="593" t="s">
        <v>1452</v>
      </c>
      <c r="D226" s="593" t="s">
        <v>1513</v>
      </c>
      <c r="E226" s="593" t="s">
        <v>1514</v>
      </c>
      <c r="F226" s="610">
        <v>20</v>
      </c>
      <c r="G226" s="610">
        <v>24220</v>
      </c>
      <c r="H226" s="610">
        <v>3.9966996699669965</v>
      </c>
      <c r="I226" s="610">
        <v>1211</v>
      </c>
      <c r="J226" s="610">
        <v>5</v>
      </c>
      <c r="K226" s="610">
        <v>6060</v>
      </c>
      <c r="L226" s="610">
        <v>1</v>
      </c>
      <c r="M226" s="610">
        <v>1212</v>
      </c>
      <c r="N226" s="610">
        <v>6</v>
      </c>
      <c r="O226" s="610">
        <v>7296</v>
      </c>
      <c r="P226" s="598">
        <v>1.2039603960396039</v>
      </c>
      <c r="Q226" s="611">
        <v>1216</v>
      </c>
    </row>
    <row r="227" spans="1:17" ht="14.45" customHeight="1" x14ac:dyDescent="0.2">
      <c r="A227" s="592" t="s">
        <v>1568</v>
      </c>
      <c r="B227" s="593" t="s">
        <v>1476</v>
      </c>
      <c r="C227" s="593" t="s">
        <v>1452</v>
      </c>
      <c r="D227" s="593" t="s">
        <v>1515</v>
      </c>
      <c r="E227" s="593" t="s">
        <v>1516</v>
      </c>
      <c r="F227" s="610">
        <v>45</v>
      </c>
      <c r="G227" s="610">
        <v>5130</v>
      </c>
      <c r="H227" s="610">
        <v>0.73129009265858869</v>
      </c>
      <c r="I227" s="610">
        <v>114</v>
      </c>
      <c r="J227" s="610">
        <v>61</v>
      </c>
      <c r="K227" s="610">
        <v>7015</v>
      </c>
      <c r="L227" s="610">
        <v>1</v>
      </c>
      <c r="M227" s="610">
        <v>115</v>
      </c>
      <c r="N227" s="610">
        <v>55</v>
      </c>
      <c r="O227" s="610">
        <v>6380</v>
      </c>
      <c r="P227" s="598">
        <v>0.90947968638631504</v>
      </c>
      <c r="Q227" s="611">
        <v>116</v>
      </c>
    </row>
    <row r="228" spans="1:17" ht="14.45" customHeight="1" x14ac:dyDescent="0.2">
      <c r="A228" s="592" t="s">
        <v>1568</v>
      </c>
      <c r="B228" s="593" t="s">
        <v>1476</v>
      </c>
      <c r="C228" s="593" t="s">
        <v>1452</v>
      </c>
      <c r="D228" s="593" t="s">
        <v>1517</v>
      </c>
      <c r="E228" s="593" t="s">
        <v>1518</v>
      </c>
      <c r="F228" s="610">
        <v>1</v>
      </c>
      <c r="G228" s="610">
        <v>347</v>
      </c>
      <c r="H228" s="610"/>
      <c r="I228" s="610">
        <v>347</v>
      </c>
      <c r="J228" s="610"/>
      <c r="K228" s="610"/>
      <c r="L228" s="610"/>
      <c r="M228" s="610"/>
      <c r="N228" s="610"/>
      <c r="O228" s="610"/>
      <c r="P228" s="598"/>
      <c r="Q228" s="611"/>
    </row>
    <row r="229" spans="1:17" ht="14.45" customHeight="1" x14ac:dyDescent="0.2">
      <c r="A229" s="592" t="s">
        <v>1568</v>
      </c>
      <c r="B229" s="593" t="s">
        <v>1476</v>
      </c>
      <c r="C229" s="593" t="s">
        <v>1452</v>
      </c>
      <c r="D229" s="593" t="s">
        <v>1521</v>
      </c>
      <c r="E229" s="593" t="s">
        <v>1522</v>
      </c>
      <c r="F229" s="610">
        <v>24</v>
      </c>
      <c r="G229" s="610">
        <v>3600</v>
      </c>
      <c r="H229" s="610">
        <v>0.55444324657323274</v>
      </c>
      <c r="I229" s="610">
        <v>150</v>
      </c>
      <c r="J229" s="610">
        <v>43</v>
      </c>
      <c r="K229" s="610">
        <v>6493</v>
      </c>
      <c r="L229" s="610">
        <v>1</v>
      </c>
      <c r="M229" s="610">
        <v>151</v>
      </c>
      <c r="N229" s="610">
        <v>18</v>
      </c>
      <c r="O229" s="610">
        <v>2736</v>
      </c>
      <c r="P229" s="598">
        <v>0.42137686739565688</v>
      </c>
      <c r="Q229" s="611">
        <v>152</v>
      </c>
    </row>
    <row r="230" spans="1:17" ht="14.45" customHeight="1" x14ac:dyDescent="0.2">
      <c r="A230" s="592" t="s">
        <v>1568</v>
      </c>
      <c r="B230" s="593" t="s">
        <v>1476</v>
      </c>
      <c r="C230" s="593" t="s">
        <v>1452</v>
      </c>
      <c r="D230" s="593" t="s">
        <v>1523</v>
      </c>
      <c r="E230" s="593" t="s">
        <v>1524</v>
      </c>
      <c r="F230" s="610">
        <v>2</v>
      </c>
      <c r="G230" s="610">
        <v>2130</v>
      </c>
      <c r="H230" s="610">
        <v>1.9962511715089035</v>
      </c>
      <c r="I230" s="610">
        <v>1065</v>
      </c>
      <c r="J230" s="610">
        <v>1</v>
      </c>
      <c r="K230" s="610">
        <v>1067</v>
      </c>
      <c r="L230" s="610">
        <v>1</v>
      </c>
      <c r="M230" s="610">
        <v>1067</v>
      </c>
      <c r="N230" s="610">
        <v>2</v>
      </c>
      <c r="O230" s="610">
        <v>2150</v>
      </c>
      <c r="P230" s="598">
        <v>2.0149953139643859</v>
      </c>
      <c r="Q230" s="611">
        <v>1075</v>
      </c>
    </row>
    <row r="231" spans="1:17" ht="14.45" customHeight="1" x14ac:dyDescent="0.2">
      <c r="A231" s="592" t="s">
        <v>1568</v>
      </c>
      <c r="B231" s="593" t="s">
        <v>1476</v>
      </c>
      <c r="C231" s="593" t="s">
        <v>1452</v>
      </c>
      <c r="D231" s="593" t="s">
        <v>1525</v>
      </c>
      <c r="E231" s="593" t="s">
        <v>1526</v>
      </c>
      <c r="F231" s="610">
        <v>1</v>
      </c>
      <c r="G231" s="610">
        <v>302</v>
      </c>
      <c r="H231" s="610"/>
      <c r="I231" s="610">
        <v>302</v>
      </c>
      <c r="J231" s="610"/>
      <c r="K231" s="610"/>
      <c r="L231" s="610"/>
      <c r="M231" s="610"/>
      <c r="N231" s="610"/>
      <c r="O231" s="610"/>
      <c r="P231" s="598"/>
      <c r="Q231" s="611"/>
    </row>
    <row r="232" spans="1:17" ht="14.45" customHeight="1" x14ac:dyDescent="0.2">
      <c r="A232" s="592" t="s">
        <v>1569</v>
      </c>
      <c r="B232" s="593" t="s">
        <v>1476</v>
      </c>
      <c r="C232" s="593" t="s">
        <v>1452</v>
      </c>
      <c r="D232" s="593" t="s">
        <v>1477</v>
      </c>
      <c r="E232" s="593" t="s">
        <v>1478</v>
      </c>
      <c r="F232" s="610">
        <v>248</v>
      </c>
      <c r="G232" s="610">
        <v>52328</v>
      </c>
      <c r="H232" s="610">
        <v>1.0414775893639041</v>
      </c>
      <c r="I232" s="610">
        <v>211</v>
      </c>
      <c r="J232" s="610">
        <v>237</v>
      </c>
      <c r="K232" s="610">
        <v>50244</v>
      </c>
      <c r="L232" s="610">
        <v>1</v>
      </c>
      <c r="M232" s="610">
        <v>212</v>
      </c>
      <c r="N232" s="610">
        <v>230</v>
      </c>
      <c r="O232" s="610">
        <v>48990</v>
      </c>
      <c r="P232" s="598">
        <v>0.97504179603534746</v>
      </c>
      <c r="Q232" s="611">
        <v>213</v>
      </c>
    </row>
    <row r="233" spans="1:17" ht="14.45" customHeight="1" x14ac:dyDescent="0.2">
      <c r="A233" s="592" t="s">
        <v>1569</v>
      </c>
      <c r="B233" s="593" t="s">
        <v>1476</v>
      </c>
      <c r="C233" s="593" t="s">
        <v>1452</v>
      </c>
      <c r="D233" s="593" t="s">
        <v>1479</v>
      </c>
      <c r="E233" s="593" t="s">
        <v>1478</v>
      </c>
      <c r="F233" s="610">
        <v>3</v>
      </c>
      <c r="G233" s="610">
        <v>261</v>
      </c>
      <c r="H233" s="610">
        <v>3</v>
      </c>
      <c r="I233" s="610">
        <v>87</v>
      </c>
      <c r="J233" s="610">
        <v>1</v>
      </c>
      <c r="K233" s="610">
        <v>87</v>
      </c>
      <c r="L233" s="610">
        <v>1</v>
      </c>
      <c r="M233" s="610">
        <v>87</v>
      </c>
      <c r="N233" s="610">
        <v>2</v>
      </c>
      <c r="O233" s="610">
        <v>176</v>
      </c>
      <c r="P233" s="598">
        <v>2.0229885057471266</v>
      </c>
      <c r="Q233" s="611">
        <v>88</v>
      </c>
    </row>
    <row r="234" spans="1:17" ht="14.45" customHeight="1" x14ac:dyDescent="0.2">
      <c r="A234" s="592" t="s">
        <v>1569</v>
      </c>
      <c r="B234" s="593" t="s">
        <v>1476</v>
      </c>
      <c r="C234" s="593" t="s">
        <v>1452</v>
      </c>
      <c r="D234" s="593" t="s">
        <v>1480</v>
      </c>
      <c r="E234" s="593" t="s">
        <v>1481</v>
      </c>
      <c r="F234" s="610">
        <v>808</v>
      </c>
      <c r="G234" s="610">
        <v>243208</v>
      </c>
      <c r="H234" s="610">
        <v>0.68655115371803777</v>
      </c>
      <c r="I234" s="610">
        <v>301</v>
      </c>
      <c r="J234" s="610">
        <v>1173</v>
      </c>
      <c r="K234" s="610">
        <v>354246</v>
      </c>
      <c r="L234" s="610">
        <v>1</v>
      </c>
      <c r="M234" s="610">
        <v>302</v>
      </c>
      <c r="N234" s="610">
        <v>959</v>
      </c>
      <c r="O234" s="610">
        <v>290577</v>
      </c>
      <c r="P234" s="598">
        <v>0.82026896563405094</v>
      </c>
      <c r="Q234" s="611">
        <v>303</v>
      </c>
    </row>
    <row r="235" spans="1:17" ht="14.45" customHeight="1" x14ac:dyDescent="0.2">
      <c r="A235" s="592" t="s">
        <v>1569</v>
      </c>
      <c r="B235" s="593" t="s">
        <v>1476</v>
      </c>
      <c r="C235" s="593" t="s">
        <v>1452</v>
      </c>
      <c r="D235" s="593" t="s">
        <v>1482</v>
      </c>
      <c r="E235" s="593" t="s">
        <v>1483</v>
      </c>
      <c r="F235" s="610">
        <v>9</v>
      </c>
      <c r="G235" s="610">
        <v>891</v>
      </c>
      <c r="H235" s="610">
        <v>1.4924623115577889</v>
      </c>
      <c r="I235" s="610">
        <v>99</v>
      </c>
      <c r="J235" s="610">
        <v>6</v>
      </c>
      <c r="K235" s="610">
        <v>597</v>
      </c>
      <c r="L235" s="610">
        <v>1</v>
      </c>
      <c r="M235" s="610">
        <v>99.5</v>
      </c>
      <c r="N235" s="610">
        <v>12</v>
      </c>
      <c r="O235" s="610">
        <v>1200</v>
      </c>
      <c r="P235" s="598">
        <v>2.0100502512562812</v>
      </c>
      <c r="Q235" s="611">
        <v>100</v>
      </c>
    </row>
    <row r="236" spans="1:17" ht="14.45" customHeight="1" x14ac:dyDescent="0.2">
      <c r="A236" s="592" t="s">
        <v>1569</v>
      </c>
      <c r="B236" s="593" t="s">
        <v>1476</v>
      </c>
      <c r="C236" s="593" t="s">
        <v>1452</v>
      </c>
      <c r="D236" s="593" t="s">
        <v>1484</v>
      </c>
      <c r="E236" s="593" t="s">
        <v>1485</v>
      </c>
      <c r="F236" s="610"/>
      <c r="G236" s="610"/>
      <c r="H236" s="610"/>
      <c r="I236" s="610"/>
      <c r="J236" s="610"/>
      <c r="K236" s="610"/>
      <c r="L236" s="610"/>
      <c r="M236" s="610"/>
      <c r="N236" s="610">
        <v>1</v>
      </c>
      <c r="O236" s="610">
        <v>235</v>
      </c>
      <c r="P236" s="598"/>
      <c r="Q236" s="611">
        <v>235</v>
      </c>
    </row>
    <row r="237" spans="1:17" ht="14.45" customHeight="1" x14ac:dyDescent="0.2">
      <c r="A237" s="592" t="s">
        <v>1569</v>
      </c>
      <c r="B237" s="593" t="s">
        <v>1476</v>
      </c>
      <c r="C237" s="593" t="s">
        <v>1452</v>
      </c>
      <c r="D237" s="593" t="s">
        <v>1486</v>
      </c>
      <c r="E237" s="593" t="s">
        <v>1487</v>
      </c>
      <c r="F237" s="610">
        <v>726</v>
      </c>
      <c r="G237" s="610">
        <v>99462</v>
      </c>
      <c r="H237" s="610">
        <v>0.97711978465679672</v>
      </c>
      <c r="I237" s="610">
        <v>137</v>
      </c>
      <c r="J237" s="610">
        <v>743</v>
      </c>
      <c r="K237" s="610">
        <v>101791</v>
      </c>
      <c r="L237" s="610">
        <v>1</v>
      </c>
      <c r="M237" s="610">
        <v>137</v>
      </c>
      <c r="N237" s="610">
        <v>783</v>
      </c>
      <c r="O237" s="610">
        <v>108054</v>
      </c>
      <c r="P237" s="598">
        <v>1.0615280329302197</v>
      </c>
      <c r="Q237" s="611">
        <v>138</v>
      </c>
    </row>
    <row r="238" spans="1:17" ht="14.45" customHeight="1" x14ac:dyDescent="0.2">
      <c r="A238" s="592" t="s">
        <v>1569</v>
      </c>
      <c r="B238" s="593" t="s">
        <v>1476</v>
      </c>
      <c r="C238" s="593" t="s">
        <v>1452</v>
      </c>
      <c r="D238" s="593" t="s">
        <v>1488</v>
      </c>
      <c r="E238" s="593" t="s">
        <v>1487</v>
      </c>
      <c r="F238" s="610">
        <v>1</v>
      </c>
      <c r="G238" s="610">
        <v>183</v>
      </c>
      <c r="H238" s="610">
        <v>0.99456521739130432</v>
      </c>
      <c r="I238" s="610">
        <v>183</v>
      </c>
      <c r="J238" s="610">
        <v>1</v>
      </c>
      <c r="K238" s="610">
        <v>184</v>
      </c>
      <c r="L238" s="610">
        <v>1</v>
      </c>
      <c r="M238" s="610">
        <v>184</v>
      </c>
      <c r="N238" s="610">
        <v>2</v>
      </c>
      <c r="O238" s="610">
        <v>370</v>
      </c>
      <c r="P238" s="598">
        <v>2.0108695652173911</v>
      </c>
      <c r="Q238" s="611">
        <v>185</v>
      </c>
    </row>
    <row r="239" spans="1:17" ht="14.45" customHeight="1" x14ac:dyDescent="0.2">
      <c r="A239" s="592" t="s">
        <v>1569</v>
      </c>
      <c r="B239" s="593" t="s">
        <v>1476</v>
      </c>
      <c r="C239" s="593" t="s">
        <v>1452</v>
      </c>
      <c r="D239" s="593" t="s">
        <v>1491</v>
      </c>
      <c r="E239" s="593" t="s">
        <v>1492</v>
      </c>
      <c r="F239" s="610">
        <v>3</v>
      </c>
      <c r="G239" s="610">
        <v>1917</v>
      </c>
      <c r="H239" s="610">
        <v>1.4976562499999999</v>
      </c>
      <c r="I239" s="610">
        <v>639</v>
      </c>
      <c r="J239" s="610">
        <v>2</v>
      </c>
      <c r="K239" s="610">
        <v>1280</v>
      </c>
      <c r="L239" s="610">
        <v>1</v>
      </c>
      <c r="M239" s="610">
        <v>640</v>
      </c>
      <c r="N239" s="610">
        <v>3</v>
      </c>
      <c r="O239" s="610">
        <v>1935</v>
      </c>
      <c r="P239" s="598">
        <v>1.51171875</v>
      </c>
      <c r="Q239" s="611">
        <v>645</v>
      </c>
    </row>
    <row r="240" spans="1:17" ht="14.45" customHeight="1" x14ac:dyDescent="0.2">
      <c r="A240" s="592" t="s">
        <v>1569</v>
      </c>
      <c r="B240" s="593" t="s">
        <v>1476</v>
      </c>
      <c r="C240" s="593" t="s">
        <v>1452</v>
      </c>
      <c r="D240" s="593" t="s">
        <v>1493</v>
      </c>
      <c r="E240" s="593" t="s">
        <v>1494</v>
      </c>
      <c r="F240" s="610"/>
      <c r="G240" s="610"/>
      <c r="H240" s="610"/>
      <c r="I240" s="610"/>
      <c r="J240" s="610">
        <v>1</v>
      </c>
      <c r="K240" s="610">
        <v>609</v>
      </c>
      <c r="L240" s="610">
        <v>1</v>
      </c>
      <c r="M240" s="610">
        <v>609</v>
      </c>
      <c r="N240" s="610"/>
      <c r="O240" s="610"/>
      <c r="P240" s="598"/>
      <c r="Q240" s="611"/>
    </row>
    <row r="241" spans="1:17" ht="14.45" customHeight="1" x14ac:dyDescent="0.2">
      <c r="A241" s="592" t="s">
        <v>1569</v>
      </c>
      <c r="B241" s="593" t="s">
        <v>1476</v>
      </c>
      <c r="C241" s="593" t="s">
        <v>1452</v>
      </c>
      <c r="D241" s="593" t="s">
        <v>1495</v>
      </c>
      <c r="E241" s="593" t="s">
        <v>1496</v>
      </c>
      <c r="F241" s="610">
        <v>32</v>
      </c>
      <c r="G241" s="610">
        <v>5536</v>
      </c>
      <c r="H241" s="610">
        <v>0.72309299895506796</v>
      </c>
      <c r="I241" s="610">
        <v>173</v>
      </c>
      <c r="J241" s="610">
        <v>44</v>
      </c>
      <c r="K241" s="610">
        <v>7656</v>
      </c>
      <c r="L241" s="610">
        <v>1</v>
      </c>
      <c r="M241" s="610">
        <v>174</v>
      </c>
      <c r="N241" s="610">
        <v>40</v>
      </c>
      <c r="O241" s="610">
        <v>7000</v>
      </c>
      <c r="P241" s="598">
        <v>0.91431556948798332</v>
      </c>
      <c r="Q241" s="611">
        <v>175</v>
      </c>
    </row>
    <row r="242" spans="1:17" ht="14.45" customHeight="1" x14ac:dyDescent="0.2">
      <c r="A242" s="592" t="s">
        <v>1569</v>
      </c>
      <c r="B242" s="593" t="s">
        <v>1476</v>
      </c>
      <c r="C242" s="593" t="s">
        <v>1452</v>
      </c>
      <c r="D242" s="593" t="s">
        <v>1455</v>
      </c>
      <c r="E242" s="593" t="s">
        <v>1456</v>
      </c>
      <c r="F242" s="610">
        <v>66</v>
      </c>
      <c r="G242" s="610">
        <v>22902</v>
      </c>
      <c r="H242" s="610">
        <v>1.2692307692307692</v>
      </c>
      <c r="I242" s="610">
        <v>347</v>
      </c>
      <c r="J242" s="610">
        <v>52</v>
      </c>
      <c r="K242" s="610">
        <v>18044</v>
      </c>
      <c r="L242" s="610">
        <v>1</v>
      </c>
      <c r="M242" s="610">
        <v>347</v>
      </c>
      <c r="N242" s="610">
        <v>97</v>
      </c>
      <c r="O242" s="610">
        <v>33756</v>
      </c>
      <c r="P242" s="598">
        <v>1.8707603635557526</v>
      </c>
      <c r="Q242" s="611">
        <v>348</v>
      </c>
    </row>
    <row r="243" spans="1:17" ht="14.45" customHeight="1" x14ac:dyDescent="0.2">
      <c r="A243" s="592" t="s">
        <v>1569</v>
      </c>
      <c r="B243" s="593" t="s">
        <v>1476</v>
      </c>
      <c r="C243" s="593" t="s">
        <v>1452</v>
      </c>
      <c r="D243" s="593" t="s">
        <v>1497</v>
      </c>
      <c r="E243" s="593" t="s">
        <v>1498</v>
      </c>
      <c r="F243" s="610">
        <v>889</v>
      </c>
      <c r="G243" s="610">
        <v>15113</v>
      </c>
      <c r="H243" s="610">
        <v>1.016</v>
      </c>
      <c r="I243" s="610">
        <v>17</v>
      </c>
      <c r="J243" s="610">
        <v>875</v>
      </c>
      <c r="K243" s="610">
        <v>14875</v>
      </c>
      <c r="L243" s="610">
        <v>1</v>
      </c>
      <c r="M243" s="610">
        <v>17</v>
      </c>
      <c r="N243" s="610">
        <v>952</v>
      </c>
      <c r="O243" s="610">
        <v>16184</v>
      </c>
      <c r="P243" s="598">
        <v>1.0880000000000001</v>
      </c>
      <c r="Q243" s="611">
        <v>17</v>
      </c>
    </row>
    <row r="244" spans="1:17" ht="14.45" customHeight="1" x14ac:dyDescent="0.2">
      <c r="A244" s="592" t="s">
        <v>1569</v>
      </c>
      <c r="B244" s="593" t="s">
        <v>1476</v>
      </c>
      <c r="C244" s="593" t="s">
        <v>1452</v>
      </c>
      <c r="D244" s="593" t="s">
        <v>1499</v>
      </c>
      <c r="E244" s="593" t="s">
        <v>1500</v>
      </c>
      <c r="F244" s="610">
        <v>16</v>
      </c>
      <c r="G244" s="610">
        <v>4384</v>
      </c>
      <c r="H244" s="610">
        <v>0.24242424242424243</v>
      </c>
      <c r="I244" s="610">
        <v>274</v>
      </c>
      <c r="J244" s="610">
        <v>66</v>
      </c>
      <c r="K244" s="610">
        <v>18084</v>
      </c>
      <c r="L244" s="610">
        <v>1</v>
      </c>
      <c r="M244" s="610">
        <v>274</v>
      </c>
      <c r="N244" s="610">
        <v>57</v>
      </c>
      <c r="O244" s="610">
        <v>15789</v>
      </c>
      <c r="P244" s="598">
        <v>0.87309223623092236</v>
      </c>
      <c r="Q244" s="611">
        <v>277</v>
      </c>
    </row>
    <row r="245" spans="1:17" ht="14.45" customHeight="1" x14ac:dyDescent="0.2">
      <c r="A245" s="592" t="s">
        <v>1569</v>
      </c>
      <c r="B245" s="593" t="s">
        <v>1476</v>
      </c>
      <c r="C245" s="593" t="s">
        <v>1452</v>
      </c>
      <c r="D245" s="593" t="s">
        <v>1501</v>
      </c>
      <c r="E245" s="593" t="s">
        <v>1502</v>
      </c>
      <c r="F245" s="610">
        <v>73</v>
      </c>
      <c r="G245" s="610">
        <v>10366</v>
      </c>
      <c r="H245" s="610">
        <v>1.0446437569283482</v>
      </c>
      <c r="I245" s="610">
        <v>142</v>
      </c>
      <c r="J245" s="610">
        <v>70</v>
      </c>
      <c r="K245" s="610">
        <v>9923</v>
      </c>
      <c r="L245" s="610">
        <v>1</v>
      </c>
      <c r="M245" s="610">
        <v>141.75714285714287</v>
      </c>
      <c r="N245" s="610">
        <v>59</v>
      </c>
      <c r="O245" s="610">
        <v>8319</v>
      </c>
      <c r="P245" s="598">
        <v>0.8383553360878766</v>
      </c>
      <c r="Q245" s="611">
        <v>141</v>
      </c>
    </row>
    <row r="246" spans="1:17" ht="14.45" customHeight="1" x14ac:dyDescent="0.2">
      <c r="A246" s="592" t="s">
        <v>1569</v>
      </c>
      <c r="B246" s="593" t="s">
        <v>1476</v>
      </c>
      <c r="C246" s="593" t="s">
        <v>1452</v>
      </c>
      <c r="D246" s="593" t="s">
        <v>1503</v>
      </c>
      <c r="E246" s="593" t="s">
        <v>1502</v>
      </c>
      <c r="F246" s="610">
        <v>726</v>
      </c>
      <c r="G246" s="610">
        <v>56628</v>
      </c>
      <c r="H246" s="610">
        <v>0.97463082165846271</v>
      </c>
      <c r="I246" s="610">
        <v>78</v>
      </c>
      <c r="J246" s="610">
        <v>743</v>
      </c>
      <c r="K246" s="610">
        <v>58102</v>
      </c>
      <c r="L246" s="610">
        <v>1</v>
      </c>
      <c r="M246" s="610">
        <v>78.199192462987881</v>
      </c>
      <c r="N246" s="610">
        <v>783</v>
      </c>
      <c r="O246" s="610">
        <v>61857</v>
      </c>
      <c r="P246" s="598">
        <v>1.0646277236583939</v>
      </c>
      <c r="Q246" s="611">
        <v>79</v>
      </c>
    </row>
    <row r="247" spans="1:17" ht="14.45" customHeight="1" x14ac:dyDescent="0.2">
      <c r="A247" s="592" t="s">
        <v>1569</v>
      </c>
      <c r="B247" s="593" t="s">
        <v>1476</v>
      </c>
      <c r="C247" s="593" t="s">
        <v>1452</v>
      </c>
      <c r="D247" s="593" t="s">
        <v>1504</v>
      </c>
      <c r="E247" s="593" t="s">
        <v>1505</v>
      </c>
      <c r="F247" s="610">
        <v>73</v>
      </c>
      <c r="G247" s="610">
        <v>22922</v>
      </c>
      <c r="H247" s="610">
        <v>1.0428571428571429</v>
      </c>
      <c r="I247" s="610">
        <v>314</v>
      </c>
      <c r="J247" s="610">
        <v>70</v>
      </c>
      <c r="K247" s="610">
        <v>21980</v>
      </c>
      <c r="L247" s="610">
        <v>1</v>
      </c>
      <c r="M247" s="610">
        <v>314</v>
      </c>
      <c r="N247" s="610">
        <v>59</v>
      </c>
      <c r="O247" s="610">
        <v>18644</v>
      </c>
      <c r="P247" s="598">
        <v>0.8482256596906278</v>
      </c>
      <c r="Q247" s="611">
        <v>316</v>
      </c>
    </row>
    <row r="248" spans="1:17" ht="14.45" customHeight="1" x14ac:dyDescent="0.2">
      <c r="A248" s="592" t="s">
        <v>1569</v>
      </c>
      <c r="B248" s="593" t="s">
        <v>1476</v>
      </c>
      <c r="C248" s="593" t="s">
        <v>1452</v>
      </c>
      <c r="D248" s="593" t="s">
        <v>1463</v>
      </c>
      <c r="E248" s="593" t="s">
        <v>1464</v>
      </c>
      <c r="F248" s="610">
        <v>66</v>
      </c>
      <c r="G248" s="610">
        <v>21648</v>
      </c>
      <c r="H248" s="610">
        <v>1.2692307692307692</v>
      </c>
      <c r="I248" s="610">
        <v>328</v>
      </c>
      <c r="J248" s="610">
        <v>52</v>
      </c>
      <c r="K248" s="610">
        <v>17056</v>
      </c>
      <c r="L248" s="610">
        <v>1</v>
      </c>
      <c r="M248" s="610">
        <v>328</v>
      </c>
      <c r="N248" s="610">
        <v>97</v>
      </c>
      <c r="O248" s="610">
        <v>31913</v>
      </c>
      <c r="P248" s="598">
        <v>1.8710717636022514</v>
      </c>
      <c r="Q248" s="611">
        <v>329</v>
      </c>
    </row>
    <row r="249" spans="1:17" ht="14.45" customHeight="1" x14ac:dyDescent="0.2">
      <c r="A249" s="592" t="s">
        <v>1569</v>
      </c>
      <c r="B249" s="593" t="s">
        <v>1476</v>
      </c>
      <c r="C249" s="593" t="s">
        <v>1452</v>
      </c>
      <c r="D249" s="593" t="s">
        <v>1506</v>
      </c>
      <c r="E249" s="593" t="s">
        <v>1507</v>
      </c>
      <c r="F249" s="610">
        <v>750</v>
      </c>
      <c r="G249" s="610">
        <v>122250</v>
      </c>
      <c r="H249" s="610">
        <v>1.0935682977010466</v>
      </c>
      <c r="I249" s="610">
        <v>163</v>
      </c>
      <c r="J249" s="610">
        <v>685</v>
      </c>
      <c r="K249" s="610">
        <v>111790</v>
      </c>
      <c r="L249" s="610">
        <v>1</v>
      </c>
      <c r="M249" s="610">
        <v>163.19708029197079</v>
      </c>
      <c r="N249" s="610">
        <v>700</v>
      </c>
      <c r="O249" s="610">
        <v>115500</v>
      </c>
      <c r="P249" s="598">
        <v>1.0331872260488415</v>
      </c>
      <c r="Q249" s="611">
        <v>165</v>
      </c>
    </row>
    <row r="250" spans="1:17" ht="14.45" customHeight="1" x14ac:dyDescent="0.2">
      <c r="A250" s="592" t="s">
        <v>1569</v>
      </c>
      <c r="B250" s="593" t="s">
        <v>1476</v>
      </c>
      <c r="C250" s="593" t="s">
        <v>1452</v>
      </c>
      <c r="D250" s="593" t="s">
        <v>1508</v>
      </c>
      <c r="E250" s="593" t="s">
        <v>1478</v>
      </c>
      <c r="F250" s="610">
        <v>2129</v>
      </c>
      <c r="G250" s="610">
        <v>153288</v>
      </c>
      <c r="H250" s="610">
        <v>0.9650040605110578</v>
      </c>
      <c r="I250" s="610">
        <v>72</v>
      </c>
      <c r="J250" s="610">
        <v>2200</v>
      </c>
      <c r="K250" s="610">
        <v>158847</v>
      </c>
      <c r="L250" s="610">
        <v>1</v>
      </c>
      <c r="M250" s="610">
        <v>72.203181818181818</v>
      </c>
      <c r="N250" s="610">
        <v>2374</v>
      </c>
      <c r="O250" s="610">
        <v>175676</v>
      </c>
      <c r="P250" s="598">
        <v>1.105944714095954</v>
      </c>
      <c r="Q250" s="611">
        <v>74</v>
      </c>
    </row>
    <row r="251" spans="1:17" ht="14.45" customHeight="1" x14ac:dyDescent="0.2">
      <c r="A251" s="592" t="s">
        <v>1569</v>
      </c>
      <c r="B251" s="593" t="s">
        <v>1476</v>
      </c>
      <c r="C251" s="593" t="s">
        <v>1452</v>
      </c>
      <c r="D251" s="593" t="s">
        <v>1511</v>
      </c>
      <c r="E251" s="593" t="s">
        <v>1512</v>
      </c>
      <c r="F251" s="610">
        <v>1</v>
      </c>
      <c r="G251" s="610">
        <v>230</v>
      </c>
      <c r="H251" s="610"/>
      <c r="I251" s="610">
        <v>230</v>
      </c>
      <c r="J251" s="610"/>
      <c r="K251" s="610"/>
      <c r="L251" s="610"/>
      <c r="M251" s="610"/>
      <c r="N251" s="610">
        <v>2</v>
      </c>
      <c r="O251" s="610">
        <v>466</v>
      </c>
      <c r="P251" s="598"/>
      <c r="Q251" s="611">
        <v>233</v>
      </c>
    </row>
    <row r="252" spans="1:17" ht="14.45" customHeight="1" x14ac:dyDescent="0.2">
      <c r="A252" s="592" t="s">
        <v>1569</v>
      </c>
      <c r="B252" s="593" t="s">
        <v>1476</v>
      </c>
      <c r="C252" s="593" t="s">
        <v>1452</v>
      </c>
      <c r="D252" s="593" t="s">
        <v>1513</v>
      </c>
      <c r="E252" s="593" t="s">
        <v>1514</v>
      </c>
      <c r="F252" s="610">
        <v>36</v>
      </c>
      <c r="G252" s="610">
        <v>43596</v>
      </c>
      <c r="H252" s="610">
        <v>0.71940594059405938</v>
      </c>
      <c r="I252" s="610">
        <v>1211</v>
      </c>
      <c r="J252" s="610">
        <v>50</v>
      </c>
      <c r="K252" s="610">
        <v>60600</v>
      </c>
      <c r="L252" s="610">
        <v>1</v>
      </c>
      <c r="M252" s="610">
        <v>1212</v>
      </c>
      <c r="N252" s="610">
        <v>51</v>
      </c>
      <c r="O252" s="610">
        <v>62016</v>
      </c>
      <c r="P252" s="598">
        <v>1.0233663366336634</v>
      </c>
      <c r="Q252" s="611">
        <v>1216</v>
      </c>
    </row>
    <row r="253" spans="1:17" ht="14.45" customHeight="1" x14ac:dyDescent="0.2">
      <c r="A253" s="592" t="s">
        <v>1569</v>
      </c>
      <c r="B253" s="593" t="s">
        <v>1476</v>
      </c>
      <c r="C253" s="593" t="s">
        <v>1452</v>
      </c>
      <c r="D253" s="593" t="s">
        <v>1515</v>
      </c>
      <c r="E253" s="593" t="s">
        <v>1516</v>
      </c>
      <c r="F253" s="610">
        <v>28</v>
      </c>
      <c r="G253" s="610">
        <v>3192</v>
      </c>
      <c r="H253" s="610">
        <v>0.8163682864450128</v>
      </c>
      <c r="I253" s="610">
        <v>114</v>
      </c>
      <c r="J253" s="610">
        <v>34</v>
      </c>
      <c r="K253" s="610">
        <v>3910</v>
      </c>
      <c r="L253" s="610">
        <v>1</v>
      </c>
      <c r="M253" s="610">
        <v>115</v>
      </c>
      <c r="N253" s="610">
        <v>34</v>
      </c>
      <c r="O253" s="610">
        <v>3944</v>
      </c>
      <c r="P253" s="598">
        <v>1.008695652173913</v>
      </c>
      <c r="Q253" s="611">
        <v>116</v>
      </c>
    </row>
    <row r="254" spans="1:17" ht="14.45" customHeight="1" x14ac:dyDescent="0.2">
      <c r="A254" s="592" t="s">
        <v>1569</v>
      </c>
      <c r="B254" s="593" t="s">
        <v>1476</v>
      </c>
      <c r="C254" s="593" t="s">
        <v>1452</v>
      </c>
      <c r="D254" s="593" t="s">
        <v>1517</v>
      </c>
      <c r="E254" s="593" t="s">
        <v>1518</v>
      </c>
      <c r="F254" s="610"/>
      <c r="G254" s="610"/>
      <c r="H254" s="610"/>
      <c r="I254" s="610"/>
      <c r="J254" s="610"/>
      <c r="K254" s="610"/>
      <c r="L254" s="610"/>
      <c r="M254" s="610"/>
      <c r="N254" s="610">
        <v>1</v>
      </c>
      <c r="O254" s="610">
        <v>350</v>
      </c>
      <c r="P254" s="598"/>
      <c r="Q254" s="611">
        <v>350</v>
      </c>
    </row>
    <row r="255" spans="1:17" ht="14.45" customHeight="1" x14ac:dyDescent="0.2">
      <c r="A255" s="592" t="s">
        <v>1569</v>
      </c>
      <c r="B255" s="593" t="s">
        <v>1476</v>
      </c>
      <c r="C255" s="593" t="s">
        <v>1452</v>
      </c>
      <c r="D255" s="593" t="s">
        <v>1523</v>
      </c>
      <c r="E255" s="593" t="s">
        <v>1524</v>
      </c>
      <c r="F255" s="610">
        <v>1</v>
      </c>
      <c r="G255" s="610">
        <v>1065</v>
      </c>
      <c r="H255" s="610">
        <v>0.99812558575445176</v>
      </c>
      <c r="I255" s="610">
        <v>1065</v>
      </c>
      <c r="J255" s="610">
        <v>1</v>
      </c>
      <c r="K255" s="610">
        <v>1067</v>
      </c>
      <c r="L255" s="610">
        <v>1</v>
      </c>
      <c r="M255" s="610">
        <v>1067</v>
      </c>
      <c r="N255" s="610">
        <v>2</v>
      </c>
      <c r="O255" s="610">
        <v>2150</v>
      </c>
      <c r="P255" s="598">
        <v>2.0149953139643859</v>
      </c>
      <c r="Q255" s="611">
        <v>1075</v>
      </c>
    </row>
    <row r="256" spans="1:17" ht="14.45" customHeight="1" x14ac:dyDescent="0.2">
      <c r="A256" s="592" t="s">
        <v>1569</v>
      </c>
      <c r="B256" s="593" t="s">
        <v>1476</v>
      </c>
      <c r="C256" s="593" t="s">
        <v>1452</v>
      </c>
      <c r="D256" s="593" t="s">
        <v>1525</v>
      </c>
      <c r="E256" s="593" t="s">
        <v>1526</v>
      </c>
      <c r="F256" s="610">
        <v>1</v>
      </c>
      <c r="G256" s="610">
        <v>302</v>
      </c>
      <c r="H256" s="610">
        <v>1</v>
      </c>
      <c r="I256" s="610">
        <v>302</v>
      </c>
      <c r="J256" s="610">
        <v>1</v>
      </c>
      <c r="K256" s="610">
        <v>302</v>
      </c>
      <c r="L256" s="610">
        <v>1</v>
      </c>
      <c r="M256" s="610">
        <v>302</v>
      </c>
      <c r="N256" s="610">
        <v>1</v>
      </c>
      <c r="O256" s="610">
        <v>304</v>
      </c>
      <c r="P256" s="598">
        <v>1.0066225165562914</v>
      </c>
      <c r="Q256" s="611">
        <v>304</v>
      </c>
    </row>
    <row r="257" spans="1:17" ht="14.45" customHeight="1" x14ac:dyDescent="0.2">
      <c r="A257" s="592" t="s">
        <v>1570</v>
      </c>
      <c r="B257" s="593" t="s">
        <v>1476</v>
      </c>
      <c r="C257" s="593" t="s">
        <v>1452</v>
      </c>
      <c r="D257" s="593" t="s">
        <v>1477</v>
      </c>
      <c r="E257" s="593" t="s">
        <v>1478</v>
      </c>
      <c r="F257" s="610">
        <v>215</v>
      </c>
      <c r="G257" s="610">
        <v>45365</v>
      </c>
      <c r="H257" s="610">
        <v>0.67503422415332426</v>
      </c>
      <c r="I257" s="610">
        <v>211</v>
      </c>
      <c r="J257" s="610">
        <v>317</v>
      </c>
      <c r="K257" s="610">
        <v>67204</v>
      </c>
      <c r="L257" s="610">
        <v>1</v>
      </c>
      <c r="M257" s="610">
        <v>212</v>
      </c>
      <c r="N257" s="610">
        <v>250</v>
      </c>
      <c r="O257" s="610">
        <v>53250</v>
      </c>
      <c r="P257" s="598">
        <v>0.79236354978870305</v>
      </c>
      <c r="Q257" s="611">
        <v>213</v>
      </c>
    </row>
    <row r="258" spans="1:17" ht="14.45" customHeight="1" x14ac:dyDescent="0.2">
      <c r="A258" s="592" t="s">
        <v>1570</v>
      </c>
      <c r="B258" s="593" t="s">
        <v>1476</v>
      </c>
      <c r="C258" s="593" t="s">
        <v>1452</v>
      </c>
      <c r="D258" s="593" t="s">
        <v>1479</v>
      </c>
      <c r="E258" s="593" t="s">
        <v>1478</v>
      </c>
      <c r="F258" s="610">
        <v>2</v>
      </c>
      <c r="G258" s="610">
        <v>174</v>
      </c>
      <c r="H258" s="610">
        <v>0.22222222222222221</v>
      </c>
      <c r="I258" s="610">
        <v>87</v>
      </c>
      <c r="J258" s="610">
        <v>9</v>
      </c>
      <c r="K258" s="610">
        <v>783</v>
      </c>
      <c r="L258" s="610">
        <v>1</v>
      </c>
      <c r="M258" s="610">
        <v>87</v>
      </c>
      <c r="N258" s="610">
        <v>5</v>
      </c>
      <c r="O258" s="610">
        <v>440</v>
      </c>
      <c r="P258" s="598">
        <v>0.56194125159642405</v>
      </c>
      <c r="Q258" s="611">
        <v>88</v>
      </c>
    </row>
    <row r="259" spans="1:17" ht="14.45" customHeight="1" x14ac:dyDescent="0.2">
      <c r="A259" s="592" t="s">
        <v>1570</v>
      </c>
      <c r="B259" s="593" t="s">
        <v>1476</v>
      </c>
      <c r="C259" s="593" t="s">
        <v>1452</v>
      </c>
      <c r="D259" s="593" t="s">
        <v>1480</v>
      </c>
      <c r="E259" s="593" t="s">
        <v>1481</v>
      </c>
      <c r="F259" s="610">
        <v>491</v>
      </c>
      <c r="G259" s="610">
        <v>147791</v>
      </c>
      <c r="H259" s="610">
        <v>0.81156579135228935</v>
      </c>
      <c r="I259" s="610">
        <v>301</v>
      </c>
      <c r="J259" s="610">
        <v>603</v>
      </c>
      <c r="K259" s="610">
        <v>182106</v>
      </c>
      <c r="L259" s="610">
        <v>1</v>
      </c>
      <c r="M259" s="610">
        <v>302</v>
      </c>
      <c r="N259" s="610">
        <v>702</v>
      </c>
      <c r="O259" s="610">
        <v>212706</v>
      </c>
      <c r="P259" s="598">
        <v>1.1680340021745577</v>
      </c>
      <c r="Q259" s="611">
        <v>303</v>
      </c>
    </row>
    <row r="260" spans="1:17" ht="14.45" customHeight="1" x14ac:dyDescent="0.2">
      <c r="A260" s="592" t="s">
        <v>1570</v>
      </c>
      <c r="B260" s="593" t="s">
        <v>1476</v>
      </c>
      <c r="C260" s="593" t="s">
        <v>1452</v>
      </c>
      <c r="D260" s="593" t="s">
        <v>1482</v>
      </c>
      <c r="E260" s="593" t="s">
        <v>1483</v>
      </c>
      <c r="F260" s="610">
        <v>6</v>
      </c>
      <c r="G260" s="610">
        <v>594</v>
      </c>
      <c r="H260" s="610">
        <v>0.99</v>
      </c>
      <c r="I260" s="610">
        <v>99</v>
      </c>
      <c r="J260" s="610">
        <v>6</v>
      </c>
      <c r="K260" s="610">
        <v>600</v>
      </c>
      <c r="L260" s="610">
        <v>1</v>
      </c>
      <c r="M260" s="610">
        <v>100</v>
      </c>
      <c r="N260" s="610">
        <v>15</v>
      </c>
      <c r="O260" s="610">
        <v>1500</v>
      </c>
      <c r="P260" s="598">
        <v>2.5</v>
      </c>
      <c r="Q260" s="611">
        <v>100</v>
      </c>
    </row>
    <row r="261" spans="1:17" ht="14.45" customHeight="1" x14ac:dyDescent="0.2">
      <c r="A261" s="592" t="s">
        <v>1570</v>
      </c>
      <c r="B261" s="593" t="s">
        <v>1476</v>
      </c>
      <c r="C261" s="593" t="s">
        <v>1452</v>
      </c>
      <c r="D261" s="593" t="s">
        <v>1484</v>
      </c>
      <c r="E261" s="593" t="s">
        <v>1485</v>
      </c>
      <c r="F261" s="610"/>
      <c r="G261" s="610"/>
      <c r="H261" s="610"/>
      <c r="I261" s="610"/>
      <c r="J261" s="610"/>
      <c r="K261" s="610"/>
      <c r="L261" s="610"/>
      <c r="M261" s="610"/>
      <c r="N261" s="610">
        <v>1</v>
      </c>
      <c r="O261" s="610">
        <v>235</v>
      </c>
      <c r="P261" s="598"/>
      <c r="Q261" s="611">
        <v>235</v>
      </c>
    </row>
    <row r="262" spans="1:17" ht="14.45" customHeight="1" x14ac:dyDescent="0.2">
      <c r="A262" s="592" t="s">
        <v>1570</v>
      </c>
      <c r="B262" s="593" t="s">
        <v>1476</v>
      </c>
      <c r="C262" s="593" t="s">
        <v>1452</v>
      </c>
      <c r="D262" s="593" t="s">
        <v>1486</v>
      </c>
      <c r="E262" s="593" t="s">
        <v>1487</v>
      </c>
      <c r="F262" s="610">
        <v>559</v>
      </c>
      <c r="G262" s="610">
        <v>76583</v>
      </c>
      <c r="H262" s="610">
        <v>0.99466192170818502</v>
      </c>
      <c r="I262" s="610">
        <v>137</v>
      </c>
      <c r="J262" s="610">
        <v>562</v>
      </c>
      <c r="K262" s="610">
        <v>76994</v>
      </c>
      <c r="L262" s="610">
        <v>1</v>
      </c>
      <c r="M262" s="610">
        <v>137</v>
      </c>
      <c r="N262" s="610">
        <v>578</v>
      </c>
      <c r="O262" s="610">
        <v>79764</v>
      </c>
      <c r="P262" s="598">
        <v>1.0359768293633269</v>
      </c>
      <c r="Q262" s="611">
        <v>138</v>
      </c>
    </row>
    <row r="263" spans="1:17" ht="14.45" customHeight="1" x14ac:dyDescent="0.2">
      <c r="A263" s="592" t="s">
        <v>1570</v>
      </c>
      <c r="B263" s="593" t="s">
        <v>1476</v>
      </c>
      <c r="C263" s="593" t="s">
        <v>1452</v>
      </c>
      <c r="D263" s="593" t="s">
        <v>1488</v>
      </c>
      <c r="E263" s="593" t="s">
        <v>1487</v>
      </c>
      <c r="F263" s="610">
        <v>1</v>
      </c>
      <c r="G263" s="610">
        <v>183</v>
      </c>
      <c r="H263" s="610">
        <v>0.99456521739130432</v>
      </c>
      <c r="I263" s="610">
        <v>183</v>
      </c>
      <c r="J263" s="610">
        <v>1</v>
      </c>
      <c r="K263" s="610">
        <v>184</v>
      </c>
      <c r="L263" s="610">
        <v>1</v>
      </c>
      <c r="M263" s="610">
        <v>184</v>
      </c>
      <c r="N263" s="610">
        <v>3</v>
      </c>
      <c r="O263" s="610">
        <v>555</v>
      </c>
      <c r="P263" s="598">
        <v>3.0163043478260869</v>
      </c>
      <c r="Q263" s="611">
        <v>185</v>
      </c>
    </row>
    <row r="264" spans="1:17" ht="14.45" customHeight="1" x14ac:dyDescent="0.2">
      <c r="A264" s="592" t="s">
        <v>1570</v>
      </c>
      <c r="B264" s="593" t="s">
        <v>1476</v>
      </c>
      <c r="C264" s="593" t="s">
        <v>1452</v>
      </c>
      <c r="D264" s="593" t="s">
        <v>1491</v>
      </c>
      <c r="E264" s="593" t="s">
        <v>1492</v>
      </c>
      <c r="F264" s="610">
        <v>4</v>
      </c>
      <c r="G264" s="610">
        <v>2556</v>
      </c>
      <c r="H264" s="610">
        <v>0.99843749999999998</v>
      </c>
      <c r="I264" s="610">
        <v>639</v>
      </c>
      <c r="J264" s="610">
        <v>4</v>
      </c>
      <c r="K264" s="610">
        <v>2560</v>
      </c>
      <c r="L264" s="610">
        <v>1</v>
      </c>
      <c r="M264" s="610">
        <v>640</v>
      </c>
      <c r="N264" s="610">
        <v>3</v>
      </c>
      <c r="O264" s="610">
        <v>1935</v>
      </c>
      <c r="P264" s="598">
        <v>0.755859375</v>
      </c>
      <c r="Q264" s="611">
        <v>645</v>
      </c>
    </row>
    <row r="265" spans="1:17" ht="14.45" customHeight="1" x14ac:dyDescent="0.2">
      <c r="A265" s="592" t="s">
        <v>1570</v>
      </c>
      <c r="B265" s="593" t="s">
        <v>1476</v>
      </c>
      <c r="C265" s="593" t="s">
        <v>1452</v>
      </c>
      <c r="D265" s="593" t="s">
        <v>1493</v>
      </c>
      <c r="E265" s="593" t="s">
        <v>1494</v>
      </c>
      <c r="F265" s="610"/>
      <c r="G265" s="610"/>
      <c r="H265" s="610"/>
      <c r="I265" s="610"/>
      <c r="J265" s="610"/>
      <c r="K265" s="610"/>
      <c r="L265" s="610"/>
      <c r="M265" s="610"/>
      <c r="N265" s="610">
        <v>1</v>
      </c>
      <c r="O265" s="610">
        <v>614</v>
      </c>
      <c r="P265" s="598"/>
      <c r="Q265" s="611">
        <v>614</v>
      </c>
    </row>
    <row r="266" spans="1:17" ht="14.45" customHeight="1" x14ac:dyDescent="0.2">
      <c r="A266" s="592" t="s">
        <v>1570</v>
      </c>
      <c r="B266" s="593" t="s">
        <v>1476</v>
      </c>
      <c r="C266" s="593" t="s">
        <v>1452</v>
      </c>
      <c r="D266" s="593" t="s">
        <v>1495</v>
      </c>
      <c r="E266" s="593" t="s">
        <v>1496</v>
      </c>
      <c r="F266" s="610">
        <v>21</v>
      </c>
      <c r="G266" s="610">
        <v>3633</v>
      </c>
      <c r="H266" s="610">
        <v>0.86997126436781613</v>
      </c>
      <c r="I266" s="610">
        <v>173</v>
      </c>
      <c r="J266" s="610">
        <v>24</v>
      </c>
      <c r="K266" s="610">
        <v>4176</v>
      </c>
      <c r="L266" s="610">
        <v>1</v>
      </c>
      <c r="M266" s="610">
        <v>174</v>
      </c>
      <c r="N266" s="610">
        <v>34</v>
      </c>
      <c r="O266" s="610">
        <v>5950</v>
      </c>
      <c r="P266" s="598">
        <v>1.4248084291187739</v>
      </c>
      <c r="Q266" s="611">
        <v>175</v>
      </c>
    </row>
    <row r="267" spans="1:17" ht="14.45" customHeight="1" x14ac:dyDescent="0.2">
      <c r="A267" s="592" t="s">
        <v>1570</v>
      </c>
      <c r="B267" s="593" t="s">
        <v>1476</v>
      </c>
      <c r="C267" s="593" t="s">
        <v>1452</v>
      </c>
      <c r="D267" s="593" t="s">
        <v>1455</v>
      </c>
      <c r="E267" s="593" t="s">
        <v>1456</v>
      </c>
      <c r="F267" s="610">
        <v>9</v>
      </c>
      <c r="G267" s="610">
        <v>3123</v>
      </c>
      <c r="H267" s="610">
        <v>0.69230769230769229</v>
      </c>
      <c r="I267" s="610">
        <v>347</v>
      </c>
      <c r="J267" s="610">
        <v>13</v>
      </c>
      <c r="K267" s="610">
        <v>4511</v>
      </c>
      <c r="L267" s="610">
        <v>1</v>
      </c>
      <c r="M267" s="610">
        <v>347</v>
      </c>
      <c r="N267" s="610">
        <v>9</v>
      </c>
      <c r="O267" s="610">
        <v>3132</v>
      </c>
      <c r="P267" s="598">
        <v>0.69430281534027927</v>
      </c>
      <c r="Q267" s="611">
        <v>348</v>
      </c>
    </row>
    <row r="268" spans="1:17" ht="14.45" customHeight="1" x14ac:dyDescent="0.2">
      <c r="A268" s="592" t="s">
        <v>1570</v>
      </c>
      <c r="B268" s="593" t="s">
        <v>1476</v>
      </c>
      <c r="C268" s="593" t="s">
        <v>1452</v>
      </c>
      <c r="D268" s="593" t="s">
        <v>1497</v>
      </c>
      <c r="E268" s="593" t="s">
        <v>1498</v>
      </c>
      <c r="F268" s="610">
        <v>637</v>
      </c>
      <c r="G268" s="610">
        <v>10829</v>
      </c>
      <c r="H268" s="610">
        <v>0.96078431372549022</v>
      </c>
      <c r="I268" s="610">
        <v>17</v>
      </c>
      <c r="J268" s="610">
        <v>663</v>
      </c>
      <c r="K268" s="610">
        <v>11271</v>
      </c>
      <c r="L268" s="610">
        <v>1</v>
      </c>
      <c r="M268" s="610">
        <v>17</v>
      </c>
      <c r="N268" s="610">
        <v>660</v>
      </c>
      <c r="O268" s="610">
        <v>11220</v>
      </c>
      <c r="P268" s="598">
        <v>0.99547511312217196</v>
      </c>
      <c r="Q268" s="611">
        <v>17</v>
      </c>
    </row>
    <row r="269" spans="1:17" ht="14.45" customHeight="1" x14ac:dyDescent="0.2">
      <c r="A269" s="592" t="s">
        <v>1570</v>
      </c>
      <c r="B269" s="593" t="s">
        <v>1476</v>
      </c>
      <c r="C269" s="593" t="s">
        <v>1452</v>
      </c>
      <c r="D269" s="593" t="s">
        <v>1499</v>
      </c>
      <c r="E269" s="593" t="s">
        <v>1500</v>
      </c>
      <c r="F269" s="610">
        <v>18</v>
      </c>
      <c r="G269" s="610">
        <v>4932</v>
      </c>
      <c r="H269" s="610">
        <v>0.24</v>
      </c>
      <c r="I269" s="610">
        <v>274</v>
      </c>
      <c r="J269" s="610">
        <v>75</v>
      </c>
      <c r="K269" s="610">
        <v>20550</v>
      </c>
      <c r="L269" s="610">
        <v>1</v>
      </c>
      <c r="M269" s="610">
        <v>274</v>
      </c>
      <c r="N269" s="610">
        <v>57</v>
      </c>
      <c r="O269" s="610">
        <v>15789</v>
      </c>
      <c r="P269" s="598">
        <v>0.7683211678832117</v>
      </c>
      <c r="Q269" s="611">
        <v>277</v>
      </c>
    </row>
    <row r="270" spans="1:17" ht="14.45" customHeight="1" x14ac:dyDescent="0.2">
      <c r="A270" s="592" t="s">
        <v>1570</v>
      </c>
      <c r="B270" s="593" t="s">
        <v>1476</v>
      </c>
      <c r="C270" s="593" t="s">
        <v>1452</v>
      </c>
      <c r="D270" s="593" t="s">
        <v>1501</v>
      </c>
      <c r="E270" s="593" t="s">
        <v>1502</v>
      </c>
      <c r="F270" s="610">
        <v>60</v>
      </c>
      <c r="G270" s="610">
        <v>8520</v>
      </c>
      <c r="H270" s="610">
        <v>0.69847515986227249</v>
      </c>
      <c r="I270" s="610">
        <v>142</v>
      </c>
      <c r="J270" s="610">
        <v>86</v>
      </c>
      <c r="K270" s="610">
        <v>12198</v>
      </c>
      <c r="L270" s="610">
        <v>1</v>
      </c>
      <c r="M270" s="610">
        <v>141.83720930232559</v>
      </c>
      <c r="N270" s="610">
        <v>76</v>
      </c>
      <c r="O270" s="610">
        <v>10716</v>
      </c>
      <c r="P270" s="598">
        <v>0.87850467289719625</v>
      </c>
      <c r="Q270" s="611">
        <v>141</v>
      </c>
    </row>
    <row r="271" spans="1:17" ht="14.45" customHeight="1" x14ac:dyDescent="0.2">
      <c r="A271" s="592" t="s">
        <v>1570</v>
      </c>
      <c r="B271" s="593" t="s">
        <v>1476</v>
      </c>
      <c r="C271" s="593" t="s">
        <v>1452</v>
      </c>
      <c r="D271" s="593" t="s">
        <v>1503</v>
      </c>
      <c r="E271" s="593" t="s">
        <v>1502</v>
      </c>
      <c r="F271" s="610">
        <v>559</v>
      </c>
      <c r="G271" s="610">
        <v>43602</v>
      </c>
      <c r="H271" s="610">
        <v>0.99230769230769234</v>
      </c>
      <c r="I271" s="610">
        <v>78</v>
      </c>
      <c r="J271" s="610">
        <v>562</v>
      </c>
      <c r="K271" s="610">
        <v>43940</v>
      </c>
      <c r="L271" s="610">
        <v>1</v>
      </c>
      <c r="M271" s="610">
        <v>78.185053380782918</v>
      </c>
      <c r="N271" s="610">
        <v>578</v>
      </c>
      <c r="O271" s="610">
        <v>45662</v>
      </c>
      <c r="P271" s="598">
        <v>1.0391898042785617</v>
      </c>
      <c r="Q271" s="611">
        <v>79</v>
      </c>
    </row>
    <row r="272" spans="1:17" ht="14.45" customHeight="1" x14ac:dyDescent="0.2">
      <c r="A272" s="592" t="s">
        <v>1570</v>
      </c>
      <c r="B272" s="593" t="s">
        <v>1476</v>
      </c>
      <c r="C272" s="593" t="s">
        <v>1452</v>
      </c>
      <c r="D272" s="593" t="s">
        <v>1504</v>
      </c>
      <c r="E272" s="593" t="s">
        <v>1505</v>
      </c>
      <c r="F272" s="610">
        <v>60</v>
      </c>
      <c r="G272" s="610">
        <v>18840</v>
      </c>
      <c r="H272" s="610">
        <v>0.69767441860465118</v>
      </c>
      <c r="I272" s="610">
        <v>314</v>
      </c>
      <c r="J272" s="610">
        <v>86</v>
      </c>
      <c r="K272" s="610">
        <v>27004</v>
      </c>
      <c r="L272" s="610">
        <v>1</v>
      </c>
      <c r="M272" s="610">
        <v>314</v>
      </c>
      <c r="N272" s="610">
        <v>76</v>
      </c>
      <c r="O272" s="610">
        <v>24016</v>
      </c>
      <c r="P272" s="598">
        <v>0.88934972596652351</v>
      </c>
      <c r="Q272" s="611">
        <v>316</v>
      </c>
    </row>
    <row r="273" spans="1:17" ht="14.45" customHeight="1" x14ac:dyDescent="0.2">
      <c r="A273" s="592" t="s">
        <v>1570</v>
      </c>
      <c r="B273" s="593" t="s">
        <v>1476</v>
      </c>
      <c r="C273" s="593" t="s">
        <v>1452</v>
      </c>
      <c r="D273" s="593" t="s">
        <v>1463</v>
      </c>
      <c r="E273" s="593" t="s">
        <v>1464</v>
      </c>
      <c r="F273" s="610">
        <v>9</v>
      </c>
      <c r="G273" s="610">
        <v>2952</v>
      </c>
      <c r="H273" s="610">
        <v>0.69230769230769229</v>
      </c>
      <c r="I273" s="610">
        <v>328</v>
      </c>
      <c r="J273" s="610">
        <v>13</v>
      </c>
      <c r="K273" s="610">
        <v>4264</v>
      </c>
      <c r="L273" s="610">
        <v>1</v>
      </c>
      <c r="M273" s="610">
        <v>328</v>
      </c>
      <c r="N273" s="610">
        <v>9</v>
      </c>
      <c r="O273" s="610">
        <v>2961</v>
      </c>
      <c r="P273" s="598">
        <v>0.69441838649155718</v>
      </c>
      <c r="Q273" s="611">
        <v>329</v>
      </c>
    </row>
    <row r="274" spans="1:17" ht="14.45" customHeight="1" x14ac:dyDescent="0.2">
      <c r="A274" s="592" t="s">
        <v>1570</v>
      </c>
      <c r="B274" s="593" t="s">
        <v>1476</v>
      </c>
      <c r="C274" s="593" t="s">
        <v>1452</v>
      </c>
      <c r="D274" s="593" t="s">
        <v>1506</v>
      </c>
      <c r="E274" s="593" t="s">
        <v>1507</v>
      </c>
      <c r="F274" s="610">
        <v>568</v>
      </c>
      <c r="G274" s="610">
        <v>92584</v>
      </c>
      <c r="H274" s="610">
        <v>1.0391254573615569</v>
      </c>
      <c r="I274" s="610">
        <v>163</v>
      </c>
      <c r="J274" s="610">
        <v>546</v>
      </c>
      <c r="K274" s="610">
        <v>89098</v>
      </c>
      <c r="L274" s="610">
        <v>1</v>
      </c>
      <c r="M274" s="610">
        <v>163.18315018315019</v>
      </c>
      <c r="N274" s="610">
        <v>551</v>
      </c>
      <c r="O274" s="610">
        <v>90915</v>
      </c>
      <c r="P274" s="598">
        <v>1.0203932748209836</v>
      </c>
      <c r="Q274" s="611">
        <v>165</v>
      </c>
    </row>
    <row r="275" spans="1:17" ht="14.45" customHeight="1" x14ac:dyDescent="0.2">
      <c r="A275" s="592" t="s">
        <v>1570</v>
      </c>
      <c r="B275" s="593" t="s">
        <v>1476</v>
      </c>
      <c r="C275" s="593" t="s">
        <v>1452</v>
      </c>
      <c r="D275" s="593" t="s">
        <v>1508</v>
      </c>
      <c r="E275" s="593" t="s">
        <v>1478</v>
      </c>
      <c r="F275" s="610">
        <v>1192</v>
      </c>
      <c r="G275" s="610">
        <v>85824</v>
      </c>
      <c r="H275" s="610">
        <v>0.96182898128432137</v>
      </c>
      <c r="I275" s="610">
        <v>72</v>
      </c>
      <c r="J275" s="610">
        <v>1236</v>
      </c>
      <c r="K275" s="610">
        <v>89230</v>
      </c>
      <c r="L275" s="610">
        <v>1</v>
      </c>
      <c r="M275" s="610">
        <v>72.192556634304211</v>
      </c>
      <c r="N275" s="610">
        <v>1277</v>
      </c>
      <c r="O275" s="610">
        <v>94498</v>
      </c>
      <c r="P275" s="598">
        <v>1.0590384399865516</v>
      </c>
      <c r="Q275" s="611">
        <v>74</v>
      </c>
    </row>
    <row r="276" spans="1:17" ht="14.45" customHeight="1" x14ac:dyDescent="0.2">
      <c r="A276" s="592" t="s">
        <v>1570</v>
      </c>
      <c r="B276" s="593" t="s">
        <v>1476</v>
      </c>
      <c r="C276" s="593" t="s">
        <v>1452</v>
      </c>
      <c r="D276" s="593" t="s">
        <v>1511</v>
      </c>
      <c r="E276" s="593" t="s">
        <v>1512</v>
      </c>
      <c r="F276" s="610"/>
      <c r="G276" s="610"/>
      <c r="H276" s="610"/>
      <c r="I276" s="610"/>
      <c r="J276" s="610">
        <v>2</v>
      </c>
      <c r="K276" s="610">
        <v>460</v>
      </c>
      <c r="L276" s="610">
        <v>1</v>
      </c>
      <c r="M276" s="610">
        <v>230</v>
      </c>
      <c r="N276" s="610">
        <v>2</v>
      </c>
      <c r="O276" s="610">
        <v>466</v>
      </c>
      <c r="P276" s="598">
        <v>1.0130434782608695</v>
      </c>
      <c r="Q276" s="611">
        <v>233</v>
      </c>
    </row>
    <row r="277" spans="1:17" ht="14.45" customHeight="1" x14ac:dyDescent="0.2">
      <c r="A277" s="592" t="s">
        <v>1570</v>
      </c>
      <c r="B277" s="593" t="s">
        <v>1476</v>
      </c>
      <c r="C277" s="593" t="s">
        <v>1452</v>
      </c>
      <c r="D277" s="593" t="s">
        <v>1513</v>
      </c>
      <c r="E277" s="593" t="s">
        <v>1514</v>
      </c>
      <c r="F277" s="610">
        <v>29</v>
      </c>
      <c r="G277" s="610">
        <v>35119</v>
      </c>
      <c r="H277" s="610">
        <v>0.96586908690869089</v>
      </c>
      <c r="I277" s="610">
        <v>1211</v>
      </c>
      <c r="J277" s="610">
        <v>30</v>
      </c>
      <c r="K277" s="610">
        <v>36360</v>
      </c>
      <c r="L277" s="610">
        <v>1</v>
      </c>
      <c r="M277" s="610">
        <v>1212</v>
      </c>
      <c r="N277" s="610">
        <v>36</v>
      </c>
      <c r="O277" s="610">
        <v>43776</v>
      </c>
      <c r="P277" s="598">
        <v>1.2039603960396039</v>
      </c>
      <c r="Q277" s="611">
        <v>1216</v>
      </c>
    </row>
    <row r="278" spans="1:17" ht="14.45" customHeight="1" x14ac:dyDescent="0.2">
      <c r="A278" s="592" t="s">
        <v>1570</v>
      </c>
      <c r="B278" s="593" t="s">
        <v>1476</v>
      </c>
      <c r="C278" s="593" t="s">
        <v>1452</v>
      </c>
      <c r="D278" s="593" t="s">
        <v>1515</v>
      </c>
      <c r="E278" s="593" t="s">
        <v>1516</v>
      </c>
      <c r="F278" s="610">
        <v>21</v>
      </c>
      <c r="G278" s="610">
        <v>2394</v>
      </c>
      <c r="H278" s="610">
        <v>1.2245524296675192</v>
      </c>
      <c r="I278" s="610">
        <v>114</v>
      </c>
      <c r="J278" s="610">
        <v>17</v>
      </c>
      <c r="K278" s="610">
        <v>1955</v>
      </c>
      <c r="L278" s="610">
        <v>1</v>
      </c>
      <c r="M278" s="610">
        <v>115</v>
      </c>
      <c r="N278" s="610">
        <v>25</v>
      </c>
      <c r="O278" s="610">
        <v>2900</v>
      </c>
      <c r="P278" s="598">
        <v>1.4833759590792839</v>
      </c>
      <c r="Q278" s="611">
        <v>116</v>
      </c>
    </row>
    <row r="279" spans="1:17" ht="14.45" customHeight="1" x14ac:dyDescent="0.2">
      <c r="A279" s="592" t="s">
        <v>1570</v>
      </c>
      <c r="B279" s="593" t="s">
        <v>1476</v>
      </c>
      <c r="C279" s="593" t="s">
        <v>1452</v>
      </c>
      <c r="D279" s="593" t="s">
        <v>1517</v>
      </c>
      <c r="E279" s="593" t="s">
        <v>1518</v>
      </c>
      <c r="F279" s="610"/>
      <c r="G279" s="610"/>
      <c r="H279" s="610"/>
      <c r="I279" s="610"/>
      <c r="J279" s="610">
        <v>1</v>
      </c>
      <c r="K279" s="610">
        <v>347</v>
      </c>
      <c r="L279" s="610">
        <v>1</v>
      </c>
      <c r="M279" s="610">
        <v>347</v>
      </c>
      <c r="N279" s="610">
        <v>2</v>
      </c>
      <c r="O279" s="610">
        <v>700</v>
      </c>
      <c r="P279" s="598">
        <v>2.0172910662824206</v>
      </c>
      <c r="Q279" s="611">
        <v>350</v>
      </c>
    </row>
    <row r="280" spans="1:17" ht="14.45" customHeight="1" x14ac:dyDescent="0.2">
      <c r="A280" s="592" t="s">
        <v>1570</v>
      </c>
      <c r="B280" s="593" t="s">
        <v>1476</v>
      </c>
      <c r="C280" s="593" t="s">
        <v>1452</v>
      </c>
      <c r="D280" s="593" t="s">
        <v>1523</v>
      </c>
      <c r="E280" s="593" t="s">
        <v>1524</v>
      </c>
      <c r="F280" s="610">
        <v>1</v>
      </c>
      <c r="G280" s="610">
        <v>1065</v>
      </c>
      <c r="H280" s="610">
        <v>0.99812558575445176</v>
      </c>
      <c r="I280" s="610">
        <v>1065</v>
      </c>
      <c r="J280" s="610">
        <v>1</v>
      </c>
      <c r="K280" s="610">
        <v>1067</v>
      </c>
      <c r="L280" s="610">
        <v>1</v>
      </c>
      <c r="M280" s="610">
        <v>1067</v>
      </c>
      <c r="N280" s="610">
        <v>2</v>
      </c>
      <c r="O280" s="610">
        <v>2150</v>
      </c>
      <c r="P280" s="598">
        <v>2.0149953139643859</v>
      </c>
      <c r="Q280" s="611">
        <v>1075</v>
      </c>
    </row>
    <row r="281" spans="1:17" ht="14.45" customHeight="1" x14ac:dyDescent="0.2">
      <c r="A281" s="592" t="s">
        <v>1570</v>
      </c>
      <c r="B281" s="593" t="s">
        <v>1476</v>
      </c>
      <c r="C281" s="593" t="s">
        <v>1452</v>
      </c>
      <c r="D281" s="593" t="s">
        <v>1525</v>
      </c>
      <c r="E281" s="593" t="s">
        <v>1526</v>
      </c>
      <c r="F281" s="610"/>
      <c r="G281" s="610"/>
      <c r="H281" s="610"/>
      <c r="I281" s="610"/>
      <c r="J281" s="610">
        <v>1</v>
      </c>
      <c r="K281" s="610">
        <v>302</v>
      </c>
      <c r="L281" s="610">
        <v>1</v>
      </c>
      <c r="M281" s="610">
        <v>302</v>
      </c>
      <c r="N281" s="610">
        <v>1</v>
      </c>
      <c r="O281" s="610">
        <v>304</v>
      </c>
      <c r="P281" s="598">
        <v>1.0066225165562914</v>
      </c>
      <c r="Q281" s="611">
        <v>304</v>
      </c>
    </row>
    <row r="282" spans="1:17" ht="14.45" customHeight="1" x14ac:dyDescent="0.2">
      <c r="A282" s="592" t="s">
        <v>1571</v>
      </c>
      <c r="B282" s="593" t="s">
        <v>1476</v>
      </c>
      <c r="C282" s="593" t="s">
        <v>1452</v>
      </c>
      <c r="D282" s="593" t="s">
        <v>1477</v>
      </c>
      <c r="E282" s="593" t="s">
        <v>1478</v>
      </c>
      <c r="F282" s="610">
        <v>14</v>
      </c>
      <c r="G282" s="610">
        <v>2954</v>
      </c>
      <c r="H282" s="610">
        <v>1.9905660377358489</v>
      </c>
      <c r="I282" s="610">
        <v>211</v>
      </c>
      <c r="J282" s="610">
        <v>7</v>
      </c>
      <c r="K282" s="610">
        <v>1484</v>
      </c>
      <c r="L282" s="610">
        <v>1</v>
      </c>
      <c r="M282" s="610">
        <v>212</v>
      </c>
      <c r="N282" s="610">
        <v>19</v>
      </c>
      <c r="O282" s="610">
        <v>4047</v>
      </c>
      <c r="P282" s="598">
        <v>2.727088948787062</v>
      </c>
      <c r="Q282" s="611">
        <v>213</v>
      </c>
    </row>
    <row r="283" spans="1:17" ht="14.45" customHeight="1" x14ac:dyDescent="0.2">
      <c r="A283" s="592" t="s">
        <v>1571</v>
      </c>
      <c r="B283" s="593" t="s">
        <v>1476</v>
      </c>
      <c r="C283" s="593" t="s">
        <v>1452</v>
      </c>
      <c r="D283" s="593" t="s">
        <v>1480</v>
      </c>
      <c r="E283" s="593" t="s">
        <v>1481</v>
      </c>
      <c r="F283" s="610">
        <v>66</v>
      </c>
      <c r="G283" s="610">
        <v>19866</v>
      </c>
      <c r="H283" s="610">
        <v>0.60908756438557765</v>
      </c>
      <c r="I283" s="610">
        <v>301</v>
      </c>
      <c r="J283" s="610">
        <v>108</v>
      </c>
      <c r="K283" s="610">
        <v>32616</v>
      </c>
      <c r="L283" s="610">
        <v>1</v>
      </c>
      <c r="M283" s="610">
        <v>302</v>
      </c>
      <c r="N283" s="610">
        <v>36</v>
      </c>
      <c r="O283" s="610">
        <v>10908</v>
      </c>
      <c r="P283" s="598">
        <v>0.33443708609271522</v>
      </c>
      <c r="Q283" s="611">
        <v>303</v>
      </c>
    </row>
    <row r="284" spans="1:17" ht="14.45" customHeight="1" x14ac:dyDescent="0.2">
      <c r="A284" s="592" t="s">
        <v>1571</v>
      </c>
      <c r="B284" s="593" t="s">
        <v>1476</v>
      </c>
      <c r="C284" s="593" t="s">
        <v>1452</v>
      </c>
      <c r="D284" s="593" t="s">
        <v>1482</v>
      </c>
      <c r="E284" s="593" t="s">
        <v>1483</v>
      </c>
      <c r="F284" s="610">
        <v>3</v>
      </c>
      <c r="G284" s="610">
        <v>297</v>
      </c>
      <c r="H284" s="610"/>
      <c r="I284" s="610">
        <v>99</v>
      </c>
      <c r="J284" s="610"/>
      <c r="K284" s="610"/>
      <c r="L284" s="610"/>
      <c r="M284" s="610"/>
      <c r="N284" s="610"/>
      <c r="O284" s="610"/>
      <c r="P284" s="598"/>
      <c r="Q284" s="611"/>
    </row>
    <row r="285" spans="1:17" ht="14.45" customHeight="1" x14ac:dyDescent="0.2">
      <c r="A285" s="592" t="s">
        <v>1571</v>
      </c>
      <c r="B285" s="593" t="s">
        <v>1476</v>
      </c>
      <c r="C285" s="593" t="s">
        <v>1452</v>
      </c>
      <c r="D285" s="593" t="s">
        <v>1486</v>
      </c>
      <c r="E285" s="593" t="s">
        <v>1487</v>
      </c>
      <c r="F285" s="610">
        <v>25</v>
      </c>
      <c r="G285" s="610">
        <v>3425</v>
      </c>
      <c r="H285" s="610">
        <v>0.6097560975609756</v>
      </c>
      <c r="I285" s="610">
        <v>137</v>
      </c>
      <c r="J285" s="610">
        <v>41</v>
      </c>
      <c r="K285" s="610">
        <v>5617</v>
      </c>
      <c r="L285" s="610">
        <v>1</v>
      </c>
      <c r="M285" s="610">
        <v>137</v>
      </c>
      <c r="N285" s="610">
        <v>45</v>
      </c>
      <c r="O285" s="610">
        <v>6210</v>
      </c>
      <c r="P285" s="598">
        <v>1.105572369592309</v>
      </c>
      <c r="Q285" s="611">
        <v>138</v>
      </c>
    </row>
    <row r="286" spans="1:17" ht="14.45" customHeight="1" x14ac:dyDescent="0.2">
      <c r="A286" s="592" t="s">
        <v>1571</v>
      </c>
      <c r="B286" s="593" t="s">
        <v>1476</v>
      </c>
      <c r="C286" s="593" t="s">
        <v>1452</v>
      </c>
      <c r="D286" s="593" t="s">
        <v>1491</v>
      </c>
      <c r="E286" s="593" t="s">
        <v>1492</v>
      </c>
      <c r="F286" s="610">
        <v>1</v>
      </c>
      <c r="G286" s="610">
        <v>639</v>
      </c>
      <c r="H286" s="610">
        <v>0.99843749999999998</v>
      </c>
      <c r="I286" s="610">
        <v>639</v>
      </c>
      <c r="J286" s="610">
        <v>1</v>
      </c>
      <c r="K286" s="610">
        <v>640</v>
      </c>
      <c r="L286" s="610">
        <v>1</v>
      </c>
      <c r="M286" s="610">
        <v>640</v>
      </c>
      <c r="N286" s="610"/>
      <c r="O286" s="610"/>
      <c r="P286" s="598"/>
      <c r="Q286" s="611"/>
    </row>
    <row r="287" spans="1:17" ht="14.45" customHeight="1" x14ac:dyDescent="0.2">
      <c r="A287" s="592" t="s">
        <v>1571</v>
      </c>
      <c r="B287" s="593" t="s">
        <v>1476</v>
      </c>
      <c r="C287" s="593" t="s">
        <v>1452</v>
      </c>
      <c r="D287" s="593" t="s">
        <v>1495</v>
      </c>
      <c r="E287" s="593" t="s">
        <v>1496</v>
      </c>
      <c r="F287" s="610">
        <v>2</v>
      </c>
      <c r="G287" s="610">
        <v>346</v>
      </c>
      <c r="H287" s="610">
        <v>0.66283524904214564</v>
      </c>
      <c r="I287" s="610">
        <v>173</v>
      </c>
      <c r="J287" s="610">
        <v>3</v>
      </c>
      <c r="K287" s="610">
        <v>522</v>
      </c>
      <c r="L287" s="610">
        <v>1</v>
      </c>
      <c r="M287" s="610">
        <v>174</v>
      </c>
      <c r="N287" s="610">
        <v>2</v>
      </c>
      <c r="O287" s="610">
        <v>350</v>
      </c>
      <c r="P287" s="598">
        <v>0.67049808429118773</v>
      </c>
      <c r="Q287" s="611">
        <v>175</v>
      </c>
    </row>
    <row r="288" spans="1:17" ht="14.45" customHeight="1" x14ac:dyDescent="0.2">
      <c r="A288" s="592" t="s">
        <v>1571</v>
      </c>
      <c r="B288" s="593" t="s">
        <v>1476</v>
      </c>
      <c r="C288" s="593" t="s">
        <v>1452</v>
      </c>
      <c r="D288" s="593" t="s">
        <v>1455</v>
      </c>
      <c r="E288" s="593" t="s">
        <v>1456</v>
      </c>
      <c r="F288" s="610"/>
      <c r="G288" s="610"/>
      <c r="H288" s="610"/>
      <c r="I288" s="610"/>
      <c r="J288" s="610">
        <v>1</v>
      </c>
      <c r="K288" s="610">
        <v>347</v>
      </c>
      <c r="L288" s="610">
        <v>1</v>
      </c>
      <c r="M288" s="610">
        <v>347</v>
      </c>
      <c r="N288" s="610"/>
      <c r="O288" s="610"/>
      <c r="P288" s="598"/>
      <c r="Q288" s="611"/>
    </row>
    <row r="289" spans="1:17" ht="14.45" customHeight="1" x14ac:dyDescent="0.2">
      <c r="A289" s="592" t="s">
        <v>1571</v>
      </c>
      <c r="B289" s="593" t="s">
        <v>1476</v>
      </c>
      <c r="C289" s="593" t="s">
        <v>1452</v>
      </c>
      <c r="D289" s="593" t="s">
        <v>1497</v>
      </c>
      <c r="E289" s="593" t="s">
        <v>1498</v>
      </c>
      <c r="F289" s="610">
        <v>33</v>
      </c>
      <c r="G289" s="610">
        <v>561</v>
      </c>
      <c r="H289" s="610">
        <v>0.71739130434782605</v>
      </c>
      <c r="I289" s="610">
        <v>17</v>
      </c>
      <c r="J289" s="610">
        <v>46</v>
      </c>
      <c r="K289" s="610">
        <v>782</v>
      </c>
      <c r="L289" s="610">
        <v>1</v>
      </c>
      <c r="M289" s="610">
        <v>17</v>
      </c>
      <c r="N289" s="610">
        <v>56</v>
      </c>
      <c r="O289" s="610">
        <v>952</v>
      </c>
      <c r="P289" s="598">
        <v>1.2173913043478262</v>
      </c>
      <c r="Q289" s="611">
        <v>17</v>
      </c>
    </row>
    <row r="290" spans="1:17" ht="14.45" customHeight="1" x14ac:dyDescent="0.2">
      <c r="A290" s="592" t="s">
        <v>1571</v>
      </c>
      <c r="B290" s="593" t="s">
        <v>1476</v>
      </c>
      <c r="C290" s="593" t="s">
        <v>1452</v>
      </c>
      <c r="D290" s="593" t="s">
        <v>1499</v>
      </c>
      <c r="E290" s="593" t="s">
        <v>1500</v>
      </c>
      <c r="F290" s="610">
        <v>3</v>
      </c>
      <c r="G290" s="610">
        <v>822</v>
      </c>
      <c r="H290" s="610">
        <v>0.75</v>
      </c>
      <c r="I290" s="610">
        <v>274</v>
      </c>
      <c r="J290" s="610">
        <v>4</v>
      </c>
      <c r="K290" s="610">
        <v>1096</v>
      </c>
      <c r="L290" s="610">
        <v>1</v>
      </c>
      <c r="M290" s="610">
        <v>274</v>
      </c>
      <c r="N290" s="610">
        <v>4</v>
      </c>
      <c r="O290" s="610">
        <v>1108</v>
      </c>
      <c r="P290" s="598">
        <v>1.0109489051094891</v>
      </c>
      <c r="Q290" s="611">
        <v>277</v>
      </c>
    </row>
    <row r="291" spans="1:17" ht="14.45" customHeight="1" x14ac:dyDescent="0.2">
      <c r="A291" s="592" t="s">
        <v>1571</v>
      </c>
      <c r="B291" s="593" t="s">
        <v>1476</v>
      </c>
      <c r="C291" s="593" t="s">
        <v>1452</v>
      </c>
      <c r="D291" s="593" t="s">
        <v>1501</v>
      </c>
      <c r="E291" s="593" t="s">
        <v>1502</v>
      </c>
      <c r="F291" s="610">
        <v>7</v>
      </c>
      <c r="G291" s="610">
        <v>994</v>
      </c>
      <c r="H291" s="610">
        <v>1.7530864197530864</v>
      </c>
      <c r="I291" s="610">
        <v>142</v>
      </c>
      <c r="J291" s="610">
        <v>4</v>
      </c>
      <c r="K291" s="610">
        <v>567</v>
      </c>
      <c r="L291" s="610">
        <v>1</v>
      </c>
      <c r="M291" s="610">
        <v>141.75</v>
      </c>
      <c r="N291" s="610">
        <v>5</v>
      </c>
      <c r="O291" s="610">
        <v>705</v>
      </c>
      <c r="P291" s="598">
        <v>1.2433862433862435</v>
      </c>
      <c r="Q291" s="611">
        <v>141</v>
      </c>
    </row>
    <row r="292" spans="1:17" ht="14.45" customHeight="1" x14ac:dyDescent="0.2">
      <c r="A292" s="592" t="s">
        <v>1571</v>
      </c>
      <c r="B292" s="593" t="s">
        <v>1476</v>
      </c>
      <c r="C292" s="593" t="s">
        <v>1452</v>
      </c>
      <c r="D292" s="593" t="s">
        <v>1503</v>
      </c>
      <c r="E292" s="593" t="s">
        <v>1502</v>
      </c>
      <c r="F292" s="610">
        <v>25</v>
      </c>
      <c r="G292" s="610">
        <v>1950</v>
      </c>
      <c r="H292" s="610">
        <v>0.60842433697347897</v>
      </c>
      <c r="I292" s="610">
        <v>78</v>
      </c>
      <c r="J292" s="610">
        <v>41</v>
      </c>
      <c r="K292" s="610">
        <v>3205</v>
      </c>
      <c r="L292" s="610">
        <v>1</v>
      </c>
      <c r="M292" s="610">
        <v>78.170731707317074</v>
      </c>
      <c r="N292" s="610">
        <v>45</v>
      </c>
      <c r="O292" s="610">
        <v>3555</v>
      </c>
      <c r="P292" s="598">
        <v>1.109204368174727</v>
      </c>
      <c r="Q292" s="611">
        <v>79</v>
      </c>
    </row>
    <row r="293" spans="1:17" ht="14.45" customHeight="1" x14ac:dyDescent="0.2">
      <c r="A293" s="592" t="s">
        <v>1571</v>
      </c>
      <c r="B293" s="593" t="s">
        <v>1476</v>
      </c>
      <c r="C293" s="593" t="s">
        <v>1452</v>
      </c>
      <c r="D293" s="593" t="s">
        <v>1504</v>
      </c>
      <c r="E293" s="593" t="s">
        <v>1505</v>
      </c>
      <c r="F293" s="610">
        <v>7</v>
      </c>
      <c r="G293" s="610">
        <v>2198</v>
      </c>
      <c r="H293" s="610">
        <v>1.75</v>
      </c>
      <c r="I293" s="610">
        <v>314</v>
      </c>
      <c r="J293" s="610">
        <v>4</v>
      </c>
      <c r="K293" s="610">
        <v>1256</v>
      </c>
      <c r="L293" s="610">
        <v>1</v>
      </c>
      <c r="M293" s="610">
        <v>314</v>
      </c>
      <c r="N293" s="610">
        <v>5</v>
      </c>
      <c r="O293" s="610">
        <v>1580</v>
      </c>
      <c r="P293" s="598">
        <v>1.2579617834394905</v>
      </c>
      <c r="Q293" s="611">
        <v>316</v>
      </c>
    </row>
    <row r="294" spans="1:17" ht="14.45" customHeight="1" x14ac:dyDescent="0.2">
      <c r="A294" s="592" t="s">
        <v>1571</v>
      </c>
      <c r="B294" s="593" t="s">
        <v>1476</v>
      </c>
      <c r="C294" s="593" t="s">
        <v>1452</v>
      </c>
      <c r="D294" s="593" t="s">
        <v>1463</v>
      </c>
      <c r="E294" s="593" t="s">
        <v>1464</v>
      </c>
      <c r="F294" s="610"/>
      <c r="G294" s="610"/>
      <c r="H294" s="610"/>
      <c r="I294" s="610"/>
      <c r="J294" s="610">
        <v>1</v>
      </c>
      <c r="K294" s="610">
        <v>328</v>
      </c>
      <c r="L294" s="610">
        <v>1</v>
      </c>
      <c r="M294" s="610">
        <v>328</v>
      </c>
      <c r="N294" s="610"/>
      <c r="O294" s="610"/>
      <c r="P294" s="598"/>
      <c r="Q294" s="611"/>
    </row>
    <row r="295" spans="1:17" ht="14.45" customHeight="1" x14ac:dyDescent="0.2">
      <c r="A295" s="592" t="s">
        <v>1571</v>
      </c>
      <c r="B295" s="593" t="s">
        <v>1476</v>
      </c>
      <c r="C295" s="593" t="s">
        <v>1452</v>
      </c>
      <c r="D295" s="593" t="s">
        <v>1506</v>
      </c>
      <c r="E295" s="593" t="s">
        <v>1507</v>
      </c>
      <c r="F295" s="610">
        <v>29</v>
      </c>
      <c r="G295" s="610">
        <v>4727</v>
      </c>
      <c r="H295" s="610">
        <v>0.64365468409586057</v>
      </c>
      <c r="I295" s="610">
        <v>163</v>
      </c>
      <c r="J295" s="610">
        <v>45</v>
      </c>
      <c r="K295" s="610">
        <v>7344</v>
      </c>
      <c r="L295" s="610">
        <v>1</v>
      </c>
      <c r="M295" s="610">
        <v>163.19999999999999</v>
      </c>
      <c r="N295" s="610">
        <v>48</v>
      </c>
      <c r="O295" s="610">
        <v>7920</v>
      </c>
      <c r="P295" s="598">
        <v>1.0784313725490196</v>
      </c>
      <c r="Q295" s="611">
        <v>165</v>
      </c>
    </row>
    <row r="296" spans="1:17" ht="14.45" customHeight="1" x14ac:dyDescent="0.2">
      <c r="A296" s="592" t="s">
        <v>1571</v>
      </c>
      <c r="B296" s="593" t="s">
        <v>1476</v>
      </c>
      <c r="C296" s="593" t="s">
        <v>1452</v>
      </c>
      <c r="D296" s="593" t="s">
        <v>1508</v>
      </c>
      <c r="E296" s="593" t="s">
        <v>1478</v>
      </c>
      <c r="F296" s="610">
        <v>74</v>
      </c>
      <c r="G296" s="610">
        <v>5328</v>
      </c>
      <c r="H296" s="610">
        <v>0.77701618783724657</v>
      </c>
      <c r="I296" s="610">
        <v>72</v>
      </c>
      <c r="J296" s="610">
        <v>95</v>
      </c>
      <c r="K296" s="610">
        <v>6857</v>
      </c>
      <c r="L296" s="610">
        <v>1</v>
      </c>
      <c r="M296" s="610">
        <v>72.178947368421049</v>
      </c>
      <c r="N296" s="610">
        <v>97</v>
      </c>
      <c r="O296" s="610">
        <v>7178</v>
      </c>
      <c r="P296" s="598">
        <v>1.046813475280735</v>
      </c>
      <c r="Q296" s="611">
        <v>74</v>
      </c>
    </row>
    <row r="297" spans="1:17" ht="14.45" customHeight="1" x14ac:dyDescent="0.2">
      <c r="A297" s="592" t="s">
        <v>1571</v>
      </c>
      <c r="B297" s="593" t="s">
        <v>1476</v>
      </c>
      <c r="C297" s="593" t="s">
        <v>1452</v>
      </c>
      <c r="D297" s="593" t="s">
        <v>1513</v>
      </c>
      <c r="E297" s="593" t="s">
        <v>1514</v>
      </c>
      <c r="F297" s="610">
        <v>5</v>
      </c>
      <c r="G297" s="610">
        <v>6055</v>
      </c>
      <c r="H297" s="610">
        <v>1.2489686468646866</v>
      </c>
      <c r="I297" s="610">
        <v>1211</v>
      </c>
      <c r="J297" s="610">
        <v>4</v>
      </c>
      <c r="K297" s="610">
        <v>4848</v>
      </c>
      <c r="L297" s="610">
        <v>1</v>
      </c>
      <c r="M297" s="610">
        <v>1212</v>
      </c>
      <c r="N297" s="610">
        <v>2</v>
      </c>
      <c r="O297" s="610">
        <v>2432</v>
      </c>
      <c r="P297" s="598">
        <v>0.50165016501650161</v>
      </c>
      <c r="Q297" s="611">
        <v>1216</v>
      </c>
    </row>
    <row r="298" spans="1:17" ht="14.45" customHeight="1" x14ac:dyDescent="0.2">
      <c r="A298" s="592" t="s">
        <v>1571</v>
      </c>
      <c r="B298" s="593" t="s">
        <v>1476</v>
      </c>
      <c r="C298" s="593" t="s">
        <v>1452</v>
      </c>
      <c r="D298" s="593" t="s">
        <v>1515</v>
      </c>
      <c r="E298" s="593" t="s">
        <v>1516</v>
      </c>
      <c r="F298" s="610">
        <v>2</v>
      </c>
      <c r="G298" s="610">
        <v>228</v>
      </c>
      <c r="H298" s="610">
        <v>0.4956521739130435</v>
      </c>
      <c r="I298" s="610">
        <v>114</v>
      </c>
      <c r="J298" s="610">
        <v>4</v>
      </c>
      <c r="K298" s="610">
        <v>460</v>
      </c>
      <c r="L298" s="610">
        <v>1</v>
      </c>
      <c r="M298" s="610">
        <v>115</v>
      </c>
      <c r="N298" s="610">
        <v>1</v>
      </c>
      <c r="O298" s="610">
        <v>116</v>
      </c>
      <c r="P298" s="598">
        <v>0.25217391304347825</v>
      </c>
      <c r="Q298" s="611">
        <v>116</v>
      </c>
    </row>
    <row r="299" spans="1:17" ht="14.45" customHeight="1" x14ac:dyDescent="0.2">
      <c r="A299" s="592" t="s">
        <v>1571</v>
      </c>
      <c r="B299" s="593" t="s">
        <v>1476</v>
      </c>
      <c r="C299" s="593" t="s">
        <v>1452</v>
      </c>
      <c r="D299" s="593" t="s">
        <v>1517</v>
      </c>
      <c r="E299" s="593" t="s">
        <v>1518</v>
      </c>
      <c r="F299" s="610">
        <v>1</v>
      </c>
      <c r="G299" s="610">
        <v>347</v>
      </c>
      <c r="H299" s="610"/>
      <c r="I299" s="610">
        <v>347</v>
      </c>
      <c r="J299" s="610"/>
      <c r="K299" s="610"/>
      <c r="L299" s="610"/>
      <c r="M299" s="610"/>
      <c r="N299" s="610"/>
      <c r="O299" s="610"/>
      <c r="P299" s="598"/>
      <c r="Q299" s="611"/>
    </row>
    <row r="300" spans="1:17" ht="14.45" customHeight="1" x14ac:dyDescent="0.2">
      <c r="A300" s="592" t="s">
        <v>1571</v>
      </c>
      <c r="B300" s="593" t="s">
        <v>1476</v>
      </c>
      <c r="C300" s="593" t="s">
        <v>1452</v>
      </c>
      <c r="D300" s="593" t="s">
        <v>1525</v>
      </c>
      <c r="E300" s="593" t="s">
        <v>1526</v>
      </c>
      <c r="F300" s="610">
        <v>1</v>
      </c>
      <c r="G300" s="610">
        <v>302</v>
      </c>
      <c r="H300" s="610"/>
      <c r="I300" s="610">
        <v>302</v>
      </c>
      <c r="J300" s="610"/>
      <c r="K300" s="610"/>
      <c r="L300" s="610"/>
      <c r="M300" s="610"/>
      <c r="N300" s="610"/>
      <c r="O300" s="610"/>
      <c r="P300" s="598"/>
      <c r="Q300" s="611"/>
    </row>
    <row r="301" spans="1:17" ht="14.45" customHeight="1" x14ac:dyDescent="0.2">
      <c r="A301" s="592" t="s">
        <v>1572</v>
      </c>
      <c r="B301" s="593" t="s">
        <v>1476</v>
      </c>
      <c r="C301" s="593" t="s">
        <v>1452</v>
      </c>
      <c r="D301" s="593" t="s">
        <v>1486</v>
      </c>
      <c r="E301" s="593" t="s">
        <v>1487</v>
      </c>
      <c r="F301" s="610"/>
      <c r="G301" s="610"/>
      <c r="H301" s="610"/>
      <c r="I301" s="610"/>
      <c r="J301" s="610">
        <v>1</v>
      </c>
      <c r="K301" s="610">
        <v>137</v>
      </c>
      <c r="L301" s="610">
        <v>1</v>
      </c>
      <c r="M301" s="610">
        <v>137</v>
      </c>
      <c r="N301" s="610"/>
      <c r="O301" s="610"/>
      <c r="P301" s="598"/>
      <c r="Q301" s="611"/>
    </row>
    <row r="302" spans="1:17" ht="14.45" customHeight="1" x14ac:dyDescent="0.2">
      <c r="A302" s="592" t="s">
        <v>1572</v>
      </c>
      <c r="B302" s="593" t="s">
        <v>1476</v>
      </c>
      <c r="C302" s="593" t="s">
        <v>1452</v>
      </c>
      <c r="D302" s="593" t="s">
        <v>1497</v>
      </c>
      <c r="E302" s="593" t="s">
        <v>1498</v>
      </c>
      <c r="F302" s="610"/>
      <c r="G302" s="610"/>
      <c r="H302" s="610"/>
      <c r="I302" s="610"/>
      <c r="J302" s="610">
        <v>1</v>
      </c>
      <c r="K302" s="610">
        <v>17</v>
      </c>
      <c r="L302" s="610">
        <v>1</v>
      </c>
      <c r="M302" s="610">
        <v>17</v>
      </c>
      <c r="N302" s="610"/>
      <c r="O302" s="610"/>
      <c r="P302" s="598"/>
      <c r="Q302" s="611"/>
    </row>
    <row r="303" spans="1:17" ht="14.45" customHeight="1" x14ac:dyDescent="0.2">
      <c r="A303" s="592" t="s">
        <v>1572</v>
      </c>
      <c r="B303" s="593" t="s">
        <v>1476</v>
      </c>
      <c r="C303" s="593" t="s">
        <v>1452</v>
      </c>
      <c r="D303" s="593" t="s">
        <v>1503</v>
      </c>
      <c r="E303" s="593" t="s">
        <v>1502</v>
      </c>
      <c r="F303" s="610"/>
      <c r="G303" s="610"/>
      <c r="H303" s="610"/>
      <c r="I303" s="610"/>
      <c r="J303" s="610">
        <v>1</v>
      </c>
      <c r="K303" s="610">
        <v>78</v>
      </c>
      <c r="L303" s="610">
        <v>1</v>
      </c>
      <c r="M303" s="610">
        <v>78</v>
      </c>
      <c r="N303" s="610"/>
      <c r="O303" s="610"/>
      <c r="P303" s="598"/>
      <c r="Q303" s="611"/>
    </row>
    <row r="304" spans="1:17" ht="14.45" customHeight="1" x14ac:dyDescent="0.2">
      <c r="A304" s="592" t="s">
        <v>1572</v>
      </c>
      <c r="B304" s="593" t="s">
        <v>1476</v>
      </c>
      <c r="C304" s="593" t="s">
        <v>1452</v>
      </c>
      <c r="D304" s="593" t="s">
        <v>1506</v>
      </c>
      <c r="E304" s="593" t="s">
        <v>1507</v>
      </c>
      <c r="F304" s="610">
        <v>1</v>
      </c>
      <c r="G304" s="610">
        <v>163</v>
      </c>
      <c r="H304" s="610">
        <v>0.5</v>
      </c>
      <c r="I304" s="610">
        <v>163</v>
      </c>
      <c r="J304" s="610">
        <v>2</v>
      </c>
      <c r="K304" s="610">
        <v>326</v>
      </c>
      <c r="L304" s="610">
        <v>1</v>
      </c>
      <c r="M304" s="610">
        <v>163</v>
      </c>
      <c r="N304" s="610"/>
      <c r="O304" s="610"/>
      <c r="P304" s="598"/>
      <c r="Q304" s="611"/>
    </row>
    <row r="305" spans="1:17" ht="14.45" customHeight="1" x14ac:dyDescent="0.2">
      <c r="A305" s="592" t="s">
        <v>1572</v>
      </c>
      <c r="B305" s="593" t="s">
        <v>1476</v>
      </c>
      <c r="C305" s="593" t="s">
        <v>1452</v>
      </c>
      <c r="D305" s="593" t="s">
        <v>1508</v>
      </c>
      <c r="E305" s="593" t="s">
        <v>1478</v>
      </c>
      <c r="F305" s="610"/>
      <c r="G305" s="610"/>
      <c r="H305" s="610"/>
      <c r="I305" s="610"/>
      <c r="J305" s="610">
        <v>1</v>
      </c>
      <c r="K305" s="610">
        <v>72</v>
      </c>
      <c r="L305" s="610">
        <v>1</v>
      </c>
      <c r="M305" s="610">
        <v>72</v>
      </c>
      <c r="N305" s="610"/>
      <c r="O305" s="610"/>
      <c r="P305" s="598"/>
      <c r="Q305" s="611"/>
    </row>
    <row r="306" spans="1:17" ht="14.45" customHeight="1" x14ac:dyDescent="0.2">
      <c r="A306" s="592" t="s">
        <v>1573</v>
      </c>
      <c r="B306" s="593" t="s">
        <v>1476</v>
      </c>
      <c r="C306" s="593" t="s">
        <v>1452</v>
      </c>
      <c r="D306" s="593" t="s">
        <v>1477</v>
      </c>
      <c r="E306" s="593" t="s">
        <v>1478</v>
      </c>
      <c r="F306" s="610">
        <v>49</v>
      </c>
      <c r="G306" s="610">
        <v>10339</v>
      </c>
      <c r="H306" s="610">
        <v>1.0837526205450734</v>
      </c>
      <c r="I306" s="610">
        <v>211</v>
      </c>
      <c r="J306" s="610">
        <v>45</v>
      </c>
      <c r="K306" s="610">
        <v>9540</v>
      </c>
      <c r="L306" s="610">
        <v>1</v>
      </c>
      <c r="M306" s="610">
        <v>212</v>
      </c>
      <c r="N306" s="610">
        <v>53</v>
      </c>
      <c r="O306" s="610">
        <v>11289</v>
      </c>
      <c r="P306" s="598">
        <v>1.1833333333333333</v>
      </c>
      <c r="Q306" s="611">
        <v>213</v>
      </c>
    </row>
    <row r="307" spans="1:17" ht="14.45" customHeight="1" x14ac:dyDescent="0.2">
      <c r="A307" s="592" t="s">
        <v>1573</v>
      </c>
      <c r="B307" s="593" t="s">
        <v>1476</v>
      </c>
      <c r="C307" s="593" t="s">
        <v>1452</v>
      </c>
      <c r="D307" s="593" t="s">
        <v>1479</v>
      </c>
      <c r="E307" s="593" t="s">
        <v>1478</v>
      </c>
      <c r="F307" s="610"/>
      <c r="G307" s="610"/>
      <c r="H307" s="610"/>
      <c r="I307" s="610"/>
      <c r="J307" s="610">
        <v>1</v>
      </c>
      <c r="K307" s="610">
        <v>87</v>
      </c>
      <c r="L307" s="610">
        <v>1</v>
      </c>
      <c r="M307" s="610">
        <v>87</v>
      </c>
      <c r="N307" s="610"/>
      <c r="O307" s="610"/>
      <c r="P307" s="598"/>
      <c r="Q307" s="611"/>
    </row>
    <row r="308" spans="1:17" ht="14.45" customHeight="1" x14ac:dyDescent="0.2">
      <c r="A308" s="592" t="s">
        <v>1573</v>
      </c>
      <c r="B308" s="593" t="s">
        <v>1476</v>
      </c>
      <c r="C308" s="593" t="s">
        <v>1452</v>
      </c>
      <c r="D308" s="593" t="s">
        <v>1480</v>
      </c>
      <c r="E308" s="593" t="s">
        <v>1481</v>
      </c>
      <c r="F308" s="610">
        <v>303</v>
      </c>
      <c r="G308" s="610">
        <v>91203</v>
      </c>
      <c r="H308" s="610">
        <v>1.1102819439033891</v>
      </c>
      <c r="I308" s="610">
        <v>301</v>
      </c>
      <c r="J308" s="610">
        <v>272</v>
      </c>
      <c r="K308" s="610">
        <v>82144</v>
      </c>
      <c r="L308" s="610">
        <v>1</v>
      </c>
      <c r="M308" s="610">
        <v>302</v>
      </c>
      <c r="N308" s="610">
        <v>140</v>
      </c>
      <c r="O308" s="610">
        <v>42420</v>
      </c>
      <c r="P308" s="598">
        <v>0.51641020646669267</v>
      </c>
      <c r="Q308" s="611">
        <v>303</v>
      </c>
    </row>
    <row r="309" spans="1:17" ht="14.45" customHeight="1" x14ac:dyDescent="0.2">
      <c r="A309" s="592" t="s">
        <v>1573</v>
      </c>
      <c r="B309" s="593" t="s">
        <v>1476</v>
      </c>
      <c r="C309" s="593" t="s">
        <v>1452</v>
      </c>
      <c r="D309" s="593" t="s">
        <v>1482</v>
      </c>
      <c r="E309" s="593" t="s">
        <v>1483</v>
      </c>
      <c r="F309" s="610">
        <v>6</v>
      </c>
      <c r="G309" s="610">
        <v>594</v>
      </c>
      <c r="H309" s="610">
        <v>0.66</v>
      </c>
      <c r="I309" s="610">
        <v>99</v>
      </c>
      <c r="J309" s="610">
        <v>9</v>
      </c>
      <c r="K309" s="610">
        <v>900</v>
      </c>
      <c r="L309" s="610">
        <v>1</v>
      </c>
      <c r="M309" s="610">
        <v>100</v>
      </c>
      <c r="N309" s="610">
        <v>3</v>
      </c>
      <c r="O309" s="610">
        <v>300</v>
      </c>
      <c r="P309" s="598">
        <v>0.33333333333333331</v>
      </c>
      <c r="Q309" s="611">
        <v>100</v>
      </c>
    </row>
    <row r="310" spans="1:17" ht="14.45" customHeight="1" x14ac:dyDescent="0.2">
      <c r="A310" s="592" t="s">
        <v>1573</v>
      </c>
      <c r="B310" s="593" t="s">
        <v>1476</v>
      </c>
      <c r="C310" s="593" t="s">
        <v>1452</v>
      </c>
      <c r="D310" s="593" t="s">
        <v>1484</v>
      </c>
      <c r="E310" s="593" t="s">
        <v>1485</v>
      </c>
      <c r="F310" s="610">
        <v>1</v>
      </c>
      <c r="G310" s="610">
        <v>232</v>
      </c>
      <c r="H310" s="610"/>
      <c r="I310" s="610">
        <v>232</v>
      </c>
      <c r="J310" s="610"/>
      <c r="K310" s="610"/>
      <c r="L310" s="610"/>
      <c r="M310" s="610"/>
      <c r="N310" s="610"/>
      <c r="O310" s="610"/>
      <c r="P310" s="598"/>
      <c r="Q310" s="611"/>
    </row>
    <row r="311" spans="1:17" ht="14.45" customHeight="1" x14ac:dyDescent="0.2">
      <c r="A311" s="592" t="s">
        <v>1573</v>
      </c>
      <c r="B311" s="593" t="s">
        <v>1476</v>
      </c>
      <c r="C311" s="593" t="s">
        <v>1452</v>
      </c>
      <c r="D311" s="593" t="s">
        <v>1486</v>
      </c>
      <c r="E311" s="593" t="s">
        <v>1487</v>
      </c>
      <c r="F311" s="610">
        <v>166</v>
      </c>
      <c r="G311" s="610">
        <v>22742</v>
      </c>
      <c r="H311" s="610">
        <v>1.2575757575757576</v>
      </c>
      <c r="I311" s="610">
        <v>137</v>
      </c>
      <c r="J311" s="610">
        <v>132</v>
      </c>
      <c r="K311" s="610">
        <v>18084</v>
      </c>
      <c r="L311" s="610">
        <v>1</v>
      </c>
      <c r="M311" s="610">
        <v>137</v>
      </c>
      <c r="N311" s="610">
        <v>127</v>
      </c>
      <c r="O311" s="610">
        <v>17526</v>
      </c>
      <c r="P311" s="598">
        <v>0.96914399469143997</v>
      </c>
      <c r="Q311" s="611">
        <v>138</v>
      </c>
    </row>
    <row r="312" spans="1:17" ht="14.45" customHeight="1" x14ac:dyDescent="0.2">
      <c r="A312" s="592" t="s">
        <v>1573</v>
      </c>
      <c r="B312" s="593" t="s">
        <v>1476</v>
      </c>
      <c r="C312" s="593" t="s">
        <v>1452</v>
      </c>
      <c r="D312" s="593" t="s">
        <v>1488</v>
      </c>
      <c r="E312" s="593" t="s">
        <v>1487</v>
      </c>
      <c r="F312" s="610"/>
      <c r="G312" s="610"/>
      <c r="H312" s="610"/>
      <c r="I312" s="610"/>
      <c r="J312" s="610">
        <v>1</v>
      </c>
      <c r="K312" s="610">
        <v>184</v>
      </c>
      <c r="L312" s="610">
        <v>1</v>
      </c>
      <c r="M312" s="610">
        <v>184</v>
      </c>
      <c r="N312" s="610"/>
      <c r="O312" s="610"/>
      <c r="P312" s="598"/>
      <c r="Q312" s="611"/>
    </row>
    <row r="313" spans="1:17" ht="14.45" customHeight="1" x14ac:dyDescent="0.2">
      <c r="A313" s="592" t="s">
        <v>1573</v>
      </c>
      <c r="B313" s="593" t="s">
        <v>1476</v>
      </c>
      <c r="C313" s="593" t="s">
        <v>1452</v>
      </c>
      <c r="D313" s="593" t="s">
        <v>1491</v>
      </c>
      <c r="E313" s="593" t="s">
        <v>1492</v>
      </c>
      <c r="F313" s="610">
        <v>1</v>
      </c>
      <c r="G313" s="610">
        <v>639</v>
      </c>
      <c r="H313" s="610"/>
      <c r="I313" s="610">
        <v>639</v>
      </c>
      <c r="J313" s="610"/>
      <c r="K313" s="610"/>
      <c r="L313" s="610"/>
      <c r="M313" s="610"/>
      <c r="N313" s="610"/>
      <c r="O313" s="610"/>
      <c r="P313" s="598"/>
      <c r="Q313" s="611"/>
    </row>
    <row r="314" spans="1:17" ht="14.45" customHeight="1" x14ac:dyDescent="0.2">
      <c r="A314" s="592" t="s">
        <v>1573</v>
      </c>
      <c r="B314" s="593" t="s">
        <v>1476</v>
      </c>
      <c r="C314" s="593" t="s">
        <v>1452</v>
      </c>
      <c r="D314" s="593" t="s">
        <v>1493</v>
      </c>
      <c r="E314" s="593" t="s">
        <v>1494</v>
      </c>
      <c r="F314" s="610"/>
      <c r="G314" s="610"/>
      <c r="H314" s="610"/>
      <c r="I314" s="610"/>
      <c r="J314" s="610">
        <v>1</v>
      </c>
      <c r="K314" s="610">
        <v>609</v>
      </c>
      <c r="L314" s="610">
        <v>1</v>
      </c>
      <c r="M314" s="610">
        <v>609</v>
      </c>
      <c r="N314" s="610"/>
      <c r="O314" s="610"/>
      <c r="P314" s="598"/>
      <c r="Q314" s="611"/>
    </row>
    <row r="315" spans="1:17" ht="14.45" customHeight="1" x14ac:dyDescent="0.2">
      <c r="A315" s="592" t="s">
        <v>1573</v>
      </c>
      <c r="B315" s="593" t="s">
        <v>1476</v>
      </c>
      <c r="C315" s="593" t="s">
        <v>1452</v>
      </c>
      <c r="D315" s="593" t="s">
        <v>1495</v>
      </c>
      <c r="E315" s="593" t="s">
        <v>1496</v>
      </c>
      <c r="F315" s="610">
        <v>19</v>
      </c>
      <c r="G315" s="610">
        <v>3287</v>
      </c>
      <c r="H315" s="610">
        <v>1.889080459770115</v>
      </c>
      <c r="I315" s="610">
        <v>173</v>
      </c>
      <c r="J315" s="610">
        <v>10</v>
      </c>
      <c r="K315" s="610">
        <v>1740</v>
      </c>
      <c r="L315" s="610">
        <v>1</v>
      </c>
      <c r="M315" s="610">
        <v>174</v>
      </c>
      <c r="N315" s="610">
        <v>5</v>
      </c>
      <c r="O315" s="610">
        <v>875</v>
      </c>
      <c r="P315" s="598">
        <v>0.50287356321839083</v>
      </c>
      <c r="Q315" s="611">
        <v>175</v>
      </c>
    </row>
    <row r="316" spans="1:17" ht="14.45" customHeight="1" x14ac:dyDescent="0.2">
      <c r="A316" s="592" t="s">
        <v>1573</v>
      </c>
      <c r="B316" s="593" t="s">
        <v>1476</v>
      </c>
      <c r="C316" s="593" t="s">
        <v>1452</v>
      </c>
      <c r="D316" s="593" t="s">
        <v>1455</v>
      </c>
      <c r="E316" s="593" t="s">
        <v>1456</v>
      </c>
      <c r="F316" s="610">
        <v>1</v>
      </c>
      <c r="G316" s="610">
        <v>347</v>
      </c>
      <c r="H316" s="610">
        <v>0.5</v>
      </c>
      <c r="I316" s="610">
        <v>347</v>
      </c>
      <c r="J316" s="610">
        <v>2</v>
      </c>
      <c r="K316" s="610">
        <v>694</v>
      </c>
      <c r="L316" s="610">
        <v>1</v>
      </c>
      <c r="M316" s="610">
        <v>347</v>
      </c>
      <c r="N316" s="610"/>
      <c r="O316" s="610"/>
      <c r="P316" s="598"/>
      <c r="Q316" s="611"/>
    </row>
    <row r="317" spans="1:17" ht="14.45" customHeight="1" x14ac:dyDescent="0.2">
      <c r="A317" s="592" t="s">
        <v>1573</v>
      </c>
      <c r="B317" s="593" t="s">
        <v>1476</v>
      </c>
      <c r="C317" s="593" t="s">
        <v>1452</v>
      </c>
      <c r="D317" s="593" t="s">
        <v>1497</v>
      </c>
      <c r="E317" s="593" t="s">
        <v>1498</v>
      </c>
      <c r="F317" s="610">
        <v>292</v>
      </c>
      <c r="G317" s="610">
        <v>4964</v>
      </c>
      <c r="H317" s="610">
        <v>1.4313725490196079</v>
      </c>
      <c r="I317" s="610">
        <v>17</v>
      </c>
      <c r="J317" s="610">
        <v>204</v>
      </c>
      <c r="K317" s="610">
        <v>3468</v>
      </c>
      <c r="L317" s="610">
        <v>1</v>
      </c>
      <c r="M317" s="610">
        <v>17</v>
      </c>
      <c r="N317" s="610">
        <v>171</v>
      </c>
      <c r="O317" s="610">
        <v>2907</v>
      </c>
      <c r="P317" s="598">
        <v>0.83823529411764708</v>
      </c>
      <c r="Q317" s="611">
        <v>17</v>
      </c>
    </row>
    <row r="318" spans="1:17" ht="14.45" customHeight="1" x14ac:dyDescent="0.2">
      <c r="A318" s="592" t="s">
        <v>1573</v>
      </c>
      <c r="B318" s="593" t="s">
        <v>1476</v>
      </c>
      <c r="C318" s="593" t="s">
        <v>1452</v>
      </c>
      <c r="D318" s="593" t="s">
        <v>1499</v>
      </c>
      <c r="E318" s="593" t="s">
        <v>1500</v>
      </c>
      <c r="F318" s="610">
        <v>1</v>
      </c>
      <c r="G318" s="610">
        <v>274</v>
      </c>
      <c r="H318" s="610">
        <v>0.1</v>
      </c>
      <c r="I318" s="610">
        <v>274</v>
      </c>
      <c r="J318" s="610">
        <v>10</v>
      </c>
      <c r="K318" s="610">
        <v>2740</v>
      </c>
      <c r="L318" s="610">
        <v>1</v>
      </c>
      <c r="M318" s="610">
        <v>274</v>
      </c>
      <c r="N318" s="610">
        <v>12</v>
      </c>
      <c r="O318" s="610">
        <v>3324</v>
      </c>
      <c r="P318" s="598">
        <v>1.2131386861313869</v>
      </c>
      <c r="Q318" s="611">
        <v>277</v>
      </c>
    </row>
    <row r="319" spans="1:17" ht="14.45" customHeight="1" x14ac:dyDescent="0.2">
      <c r="A319" s="592" t="s">
        <v>1573</v>
      </c>
      <c r="B319" s="593" t="s">
        <v>1476</v>
      </c>
      <c r="C319" s="593" t="s">
        <v>1452</v>
      </c>
      <c r="D319" s="593" t="s">
        <v>1501</v>
      </c>
      <c r="E319" s="593" t="s">
        <v>1502</v>
      </c>
      <c r="F319" s="610">
        <v>14</v>
      </c>
      <c r="G319" s="610">
        <v>1988</v>
      </c>
      <c r="H319" s="610">
        <v>1.2735426008968609</v>
      </c>
      <c r="I319" s="610">
        <v>142</v>
      </c>
      <c r="J319" s="610">
        <v>11</v>
      </c>
      <c r="K319" s="610">
        <v>1561</v>
      </c>
      <c r="L319" s="610">
        <v>1</v>
      </c>
      <c r="M319" s="610">
        <v>141.90909090909091</v>
      </c>
      <c r="N319" s="610">
        <v>15</v>
      </c>
      <c r="O319" s="610">
        <v>2115</v>
      </c>
      <c r="P319" s="598">
        <v>1.3549007046764894</v>
      </c>
      <c r="Q319" s="611">
        <v>141</v>
      </c>
    </row>
    <row r="320" spans="1:17" ht="14.45" customHeight="1" x14ac:dyDescent="0.2">
      <c r="A320" s="592" t="s">
        <v>1573</v>
      </c>
      <c r="B320" s="593" t="s">
        <v>1476</v>
      </c>
      <c r="C320" s="593" t="s">
        <v>1452</v>
      </c>
      <c r="D320" s="593" t="s">
        <v>1503</v>
      </c>
      <c r="E320" s="593" t="s">
        <v>1502</v>
      </c>
      <c r="F320" s="610">
        <v>164</v>
      </c>
      <c r="G320" s="610">
        <v>12792</v>
      </c>
      <c r="H320" s="610">
        <v>1.2400155098875534</v>
      </c>
      <c r="I320" s="610">
        <v>78</v>
      </c>
      <c r="J320" s="610">
        <v>132</v>
      </c>
      <c r="K320" s="610">
        <v>10316</v>
      </c>
      <c r="L320" s="610">
        <v>1</v>
      </c>
      <c r="M320" s="610">
        <v>78.151515151515156</v>
      </c>
      <c r="N320" s="610">
        <v>127</v>
      </c>
      <c r="O320" s="610">
        <v>10033</v>
      </c>
      <c r="P320" s="598">
        <v>0.97256688639007371</v>
      </c>
      <c r="Q320" s="611">
        <v>79</v>
      </c>
    </row>
    <row r="321" spans="1:17" ht="14.45" customHeight="1" x14ac:dyDescent="0.2">
      <c r="A321" s="592" t="s">
        <v>1573</v>
      </c>
      <c r="B321" s="593" t="s">
        <v>1476</v>
      </c>
      <c r="C321" s="593" t="s">
        <v>1452</v>
      </c>
      <c r="D321" s="593" t="s">
        <v>1504</v>
      </c>
      <c r="E321" s="593" t="s">
        <v>1505</v>
      </c>
      <c r="F321" s="610">
        <v>14</v>
      </c>
      <c r="G321" s="610">
        <v>4396</v>
      </c>
      <c r="H321" s="610">
        <v>1.2727272727272727</v>
      </c>
      <c r="I321" s="610">
        <v>314</v>
      </c>
      <c r="J321" s="610">
        <v>11</v>
      </c>
      <c r="K321" s="610">
        <v>3454</v>
      </c>
      <c r="L321" s="610">
        <v>1</v>
      </c>
      <c r="M321" s="610">
        <v>314</v>
      </c>
      <c r="N321" s="610">
        <v>15</v>
      </c>
      <c r="O321" s="610">
        <v>4740</v>
      </c>
      <c r="P321" s="598">
        <v>1.3723219455703533</v>
      </c>
      <c r="Q321" s="611">
        <v>316</v>
      </c>
    </row>
    <row r="322" spans="1:17" ht="14.45" customHeight="1" x14ac:dyDescent="0.2">
      <c r="A322" s="592" t="s">
        <v>1573</v>
      </c>
      <c r="B322" s="593" t="s">
        <v>1476</v>
      </c>
      <c r="C322" s="593" t="s">
        <v>1452</v>
      </c>
      <c r="D322" s="593" t="s">
        <v>1463</v>
      </c>
      <c r="E322" s="593" t="s">
        <v>1464</v>
      </c>
      <c r="F322" s="610">
        <v>1</v>
      </c>
      <c r="G322" s="610">
        <v>328</v>
      </c>
      <c r="H322" s="610">
        <v>0.5</v>
      </c>
      <c r="I322" s="610">
        <v>328</v>
      </c>
      <c r="J322" s="610">
        <v>2</v>
      </c>
      <c r="K322" s="610">
        <v>656</v>
      </c>
      <c r="L322" s="610">
        <v>1</v>
      </c>
      <c r="M322" s="610">
        <v>328</v>
      </c>
      <c r="N322" s="610"/>
      <c r="O322" s="610"/>
      <c r="P322" s="598"/>
      <c r="Q322" s="611"/>
    </row>
    <row r="323" spans="1:17" ht="14.45" customHeight="1" x14ac:dyDescent="0.2">
      <c r="A323" s="592" t="s">
        <v>1573</v>
      </c>
      <c r="B323" s="593" t="s">
        <v>1476</v>
      </c>
      <c r="C323" s="593" t="s">
        <v>1452</v>
      </c>
      <c r="D323" s="593" t="s">
        <v>1506</v>
      </c>
      <c r="E323" s="593" t="s">
        <v>1507</v>
      </c>
      <c r="F323" s="610">
        <v>238</v>
      </c>
      <c r="G323" s="610">
        <v>38794</v>
      </c>
      <c r="H323" s="610">
        <v>1.366611477084581</v>
      </c>
      <c r="I323" s="610">
        <v>163</v>
      </c>
      <c r="J323" s="610">
        <v>174</v>
      </c>
      <c r="K323" s="610">
        <v>28387</v>
      </c>
      <c r="L323" s="610">
        <v>1</v>
      </c>
      <c r="M323" s="610">
        <v>163.14367816091954</v>
      </c>
      <c r="N323" s="610">
        <v>131</v>
      </c>
      <c r="O323" s="610">
        <v>21615</v>
      </c>
      <c r="P323" s="598">
        <v>0.76144009581850847</v>
      </c>
      <c r="Q323" s="611">
        <v>165</v>
      </c>
    </row>
    <row r="324" spans="1:17" ht="14.45" customHeight="1" x14ac:dyDescent="0.2">
      <c r="A324" s="592" t="s">
        <v>1573</v>
      </c>
      <c r="B324" s="593" t="s">
        <v>1476</v>
      </c>
      <c r="C324" s="593" t="s">
        <v>1452</v>
      </c>
      <c r="D324" s="593" t="s">
        <v>1508</v>
      </c>
      <c r="E324" s="593" t="s">
        <v>1478</v>
      </c>
      <c r="F324" s="610">
        <v>370</v>
      </c>
      <c r="G324" s="610">
        <v>26640</v>
      </c>
      <c r="H324" s="610">
        <v>1.2027088036117382</v>
      </c>
      <c r="I324" s="610">
        <v>72</v>
      </c>
      <c r="J324" s="610">
        <v>307</v>
      </c>
      <c r="K324" s="610">
        <v>22150</v>
      </c>
      <c r="L324" s="610">
        <v>1</v>
      </c>
      <c r="M324" s="610">
        <v>72.149837133550491</v>
      </c>
      <c r="N324" s="610">
        <v>264</v>
      </c>
      <c r="O324" s="610">
        <v>19536</v>
      </c>
      <c r="P324" s="598">
        <v>0.88198645598194136</v>
      </c>
      <c r="Q324" s="611">
        <v>74</v>
      </c>
    </row>
    <row r="325" spans="1:17" ht="14.45" customHeight="1" x14ac:dyDescent="0.2">
      <c r="A325" s="592" t="s">
        <v>1573</v>
      </c>
      <c r="B325" s="593" t="s">
        <v>1476</v>
      </c>
      <c r="C325" s="593" t="s">
        <v>1452</v>
      </c>
      <c r="D325" s="593" t="s">
        <v>1511</v>
      </c>
      <c r="E325" s="593" t="s">
        <v>1512</v>
      </c>
      <c r="F325" s="610"/>
      <c r="G325" s="610"/>
      <c r="H325" s="610"/>
      <c r="I325" s="610"/>
      <c r="J325" s="610">
        <v>1</v>
      </c>
      <c r="K325" s="610">
        <v>230</v>
      </c>
      <c r="L325" s="610">
        <v>1</v>
      </c>
      <c r="M325" s="610">
        <v>230</v>
      </c>
      <c r="N325" s="610"/>
      <c r="O325" s="610"/>
      <c r="P325" s="598"/>
      <c r="Q325" s="611"/>
    </row>
    <row r="326" spans="1:17" ht="14.45" customHeight="1" x14ac:dyDescent="0.2">
      <c r="A326" s="592" t="s">
        <v>1573</v>
      </c>
      <c r="B326" s="593" t="s">
        <v>1476</v>
      </c>
      <c r="C326" s="593" t="s">
        <v>1452</v>
      </c>
      <c r="D326" s="593" t="s">
        <v>1513</v>
      </c>
      <c r="E326" s="593" t="s">
        <v>1514</v>
      </c>
      <c r="F326" s="610">
        <v>17</v>
      </c>
      <c r="G326" s="610">
        <v>20587</v>
      </c>
      <c r="H326" s="610">
        <v>1.415497799779978</v>
      </c>
      <c r="I326" s="610">
        <v>1211</v>
      </c>
      <c r="J326" s="610">
        <v>12</v>
      </c>
      <c r="K326" s="610">
        <v>14544</v>
      </c>
      <c r="L326" s="610">
        <v>1</v>
      </c>
      <c r="M326" s="610">
        <v>1212</v>
      </c>
      <c r="N326" s="610">
        <v>9</v>
      </c>
      <c r="O326" s="610">
        <v>10944</v>
      </c>
      <c r="P326" s="598">
        <v>0.75247524752475248</v>
      </c>
      <c r="Q326" s="611">
        <v>1216</v>
      </c>
    </row>
    <row r="327" spans="1:17" ht="14.45" customHeight="1" x14ac:dyDescent="0.2">
      <c r="A327" s="592" t="s">
        <v>1573</v>
      </c>
      <c r="B327" s="593" t="s">
        <v>1476</v>
      </c>
      <c r="C327" s="593" t="s">
        <v>1452</v>
      </c>
      <c r="D327" s="593" t="s">
        <v>1515</v>
      </c>
      <c r="E327" s="593" t="s">
        <v>1516</v>
      </c>
      <c r="F327" s="610">
        <v>13</v>
      </c>
      <c r="G327" s="610">
        <v>1482</v>
      </c>
      <c r="H327" s="610">
        <v>1.8409937888198757</v>
      </c>
      <c r="I327" s="610">
        <v>114</v>
      </c>
      <c r="J327" s="610">
        <v>7</v>
      </c>
      <c r="K327" s="610">
        <v>805</v>
      </c>
      <c r="L327" s="610">
        <v>1</v>
      </c>
      <c r="M327" s="610">
        <v>115</v>
      </c>
      <c r="N327" s="610">
        <v>5</v>
      </c>
      <c r="O327" s="610">
        <v>580</v>
      </c>
      <c r="P327" s="598">
        <v>0.72049689440993792</v>
      </c>
      <c r="Q327" s="611">
        <v>116</v>
      </c>
    </row>
    <row r="328" spans="1:17" ht="14.45" customHeight="1" x14ac:dyDescent="0.2">
      <c r="A328" s="592" t="s">
        <v>1573</v>
      </c>
      <c r="B328" s="593" t="s">
        <v>1476</v>
      </c>
      <c r="C328" s="593" t="s">
        <v>1452</v>
      </c>
      <c r="D328" s="593" t="s">
        <v>1517</v>
      </c>
      <c r="E328" s="593" t="s">
        <v>1518</v>
      </c>
      <c r="F328" s="610">
        <v>1</v>
      </c>
      <c r="G328" s="610">
        <v>347</v>
      </c>
      <c r="H328" s="610"/>
      <c r="I328" s="610">
        <v>347</v>
      </c>
      <c r="J328" s="610"/>
      <c r="K328" s="610"/>
      <c r="L328" s="610"/>
      <c r="M328" s="610"/>
      <c r="N328" s="610"/>
      <c r="O328" s="610"/>
      <c r="P328" s="598"/>
      <c r="Q328" s="611"/>
    </row>
    <row r="329" spans="1:17" ht="14.45" customHeight="1" x14ac:dyDescent="0.2">
      <c r="A329" s="592" t="s">
        <v>1573</v>
      </c>
      <c r="B329" s="593" t="s">
        <v>1476</v>
      </c>
      <c r="C329" s="593" t="s">
        <v>1452</v>
      </c>
      <c r="D329" s="593" t="s">
        <v>1523</v>
      </c>
      <c r="E329" s="593" t="s">
        <v>1524</v>
      </c>
      <c r="F329" s="610"/>
      <c r="G329" s="610"/>
      <c r="H329" s="610"/>
      <c r="I329" s="610"/>
      <c r="J329" s="610">
        <v>1</v>
      </c>
      <c r="K329" s="610">
        <v>1067</v>
      </c>
      <c r="L329" s="610">
        <v>1</v>
      </c>
      <c r="M329" s="610">
        <v>1067</v>
      </c>
      <c r="N329" s="610"/>
      <c r="O329" s="610"/>
      <c r="P329" s="598"/>
      <c r="Q329" s="611"/>
    </row>
    <row r="330" spans="1:17" ht="14.45" customHeight="1" x14ac:dyDescent="0.2">
      <c r="A330" s="592" t="s">
        <v>1573</v>
      </c>
      <c r="B330" s="593" t="s">
        <v>1476</v>
      </c>
      <c r="C330" s="593" t="s">
        <v>1452</v>
      </c>
      <c r="D330" s="593" t="s">
        <v>1525</v>
      </c>
      <c r="E330" s="593" t="s">
        <v>1526</v>
      </c>
      <c r="F330" s="610">
        <v>1</v>
      </c>
      <c r="G330" s="610">
        <v>302</v>
      </c>
      <c r="H330" s="610"/>
      <c r="I330" s="610">
        <v>302</v>
      </c>
      <c r="J330" s="610"/>
      <c r="K330" s="610"/>
      <c r="L330" s="610"/>
      <c r="M330" s="610"/>
      <c r="N330" s="610"/>
      <c r="O330" s="610"/>
      <c r="P330" s="598"/>
      <c r="Q330" s="611"/>
    </row>
    <row r="331" spans="1:17" ht="14.45" customHeight="1" x14ac:dyDescent="0.2">
      <c r="A331" s="592" t="s">
        <v>1574</v>
      </c>
      <c r="B331" s="593" t="s">
        <v>1476</v>
      </c>
      <c r="C331" s="593" t="s">
        <v>1452</v>
      </c>
      <c r="D331" s="593" t="s">
        <v>1477</v>
      </c>
      <c r="E331" s="593" t="s">
        <v>1478</v>
      </c>
      <c r="F331" s="610">
        <v>57</v>
      </c>
      <c r="G331" s="610">
        <v>12027</v>
      </c>
      <c r="H331" s="610">
        <v>1.2606918238993712</v>
      </c>
      <c r="I331" s="610">
        <v>211</v>
      </c>
      <c r="J331" s="610">
        <v>45</v>
      </c>
      <c r="K331" s="610">
        <v>9540</v>
      </c>
      <c r="L331" s="610">
        <v>1</v>
      </c>
      <c r="M331" s="610">
        <v>212</v>
      </c>
      <c r="N331" s="610">
        <v>66</v>
      </c>
      <c r="O331" s="610">
        <v>14058</v>
      </c>
      <c r="P331" s="598">
        <v>1.4735849056603774</v>
      </c>
      <c r="Q331" s="611">
        <v>213</v>
      </c>
    </row>
    <row r="332" spans="1:17" ht="14.45" customHeight="1" x14ac:dyDescent="0.2">
      <c r="A332" s="592" t="s">
        <v>1574</v>
      </c>
      <c r="B332" s="593" t="s">
        <v>1476</v>
      </c>
      <c r="C332" s="593" t="s">
        <v>1452</v>
      </c>
      <c r="D332" s="593" t="s">
        <v>1479</v>
      </c>
      <c r="E332" s="593" t="s">
        <v>1478</v>
      </c>
      <c r="F332" s="610"/>
      <c r="G332" s="610"/>
      <c r="H332" s="610"/>
      <c r="I332" s="610"/>
      <c r="J332" s="610"/>
      <c r="K332" s="610"/>
      <c r="L332" s="610"/>
      <c r="M332" s="610"/>
      <c r="N332" s="610">
        <v>3</v>
      </c>
      <c r="O332" s="610">
        <v>264</v>
      </c>
      <c r="P332" s="598"/>
      <c r="Q332" s="611">
        <v>88</v>
      </c>
    </row>
    <row r="333" spans="1:17" ht="14.45" customHeight="1" x14ac:dyDescent="0.2">
      <c r="A333" s="592" t="s">
        <v>1574</v>
      </c>
      <c r="B333" s="593" t="s">
        <v>1476</v>
      </c>
      <c r="C333" s="593" t="s">
        <v>1452</v>
      </c>
      <c r="D333" s="593" t="s">
        <v>1480</v>
      </c>
      <c r="E333" s="593" t="s">
        <v>1481</v>
      </c>
      <c r="F333" s="610">
        <v>62</v>
      </c>
      <c r="G333" s="610">
        <v>18662</v>
      </c>
      <c r="H333" s="610">
        <v>0.78221141755386037</v>
      </c>
      <c r="I333" s="610">
        <v>301</v>
      </c>
      <c r="J333" s="610">
        <v>79</v>
      </c>
      <c r="K333" s="610">
        <v>23858</v>
      </c>
      <c r="L333" s="610">
        <v>1</v>
      </c>
      <c r="M333" s="610">
        <v>302</v>
      </c>
      <c r="N333" s="610">
        <v>110</v>
      </c>
      <c r="O333" s="610">
        <v>33330</v>
      </c>
      <c r="P333" s="598">
        <v>1.397015676083494</v>
      </c>
      <c r="Q333" s="611">
        <v>303</v>
      </c>
    </row>
    <row r="334" spans="1:17" ht="14.45" customHeight="1" x14ac:dyDescent="0.2">
      <c r="A334" s="592" t="s">
        <v>1574</v>
      </c>
      <c r="B334" s="593" t="s">
        <v>1476</v>
      </c>
      <c r="C334" s="593" t="s">
        <v>1452</v>
      </c>
      <c r="D334" s="593" t="s">
        <v>1482</v>
      </c>
      <c r="E334" s="593" t="s">
        <v>1483</v>
      </c>
      <c r="F334" s="610"/>
      <c r="G334" s="610"/>
      <c r="H334" s="610"/>
      <c r="I334" s="610"/>
      <c r="J334" s="610">
        <v>3</v>
      </c>
      <c r="K334" s="610">
        <v>297</v>
      </c>
      <c r="L334" s="610">
        <v>1</v>
      </c>
      <c r="M334" s="610">
        <v>99</v>
      </c>
      <c r="N334" s="610"/>
      <c r="O334" s="610"/>
      <c r="P334" s="598"/>
      <c r="Q334" s="611"/>
    </row>
    <row r="335" spans="1:17" ht="14.45" customHeight="1" x14ac:dyDescent="0.2">
      <c r="A335" s="592" t="s">
        <v>1574</v>
      </c>
      <c r="B335" s="593" t="s">
        <v>1476</v>
      </c>
      <c r="C335" s="593" t="s">
        <v>1452</v>
      </c>
      <c r="D335" s="593" t="s">
        <v>1486</v>
      </c>
      <c r="E335" s="593" t="s">
        <v>1487</v>
      </c>
      <c r="F335" s="610">
        <v>9</v>
      </c>
      <c r="G335" s="610">
        <v>1233</v>
      </c>
      <c r="H335" s="610">
        <v>0.9</v>
      </c>
      <c r="I335" s="610">
        <v>137</v>
      </c>
      <c r="J335" s="610">
        <v>10</v>
      </c>
      <c r="K335" s="610">
        <v>1370</v>
      </c>
      <c r="L335" s="610">
        <v>1</v>
      </c>
      <c r="M335" s="610">
        <v>137</v>
      </c>
      <c r="N335" s="610">
        <v>11</v>
      </c>
      <c r="O335" s="610">
        <v>1518</v>
      </c>
      <c r="P335" s="598">
        <v>1.108029197080292</v>
      </c>
      <c r="Q335" s="611">
        <v>138</v>
      </c>
    </row>
    <row r="336" spans="1:17" ht="14.45" customHeight="1" x14ac:dyDescent="0.2">
      <c r="A336" s="592" t="s">
        <v>1574</v>
      </c>
      <c r="B336" s="593" t="s">
        <v>1476</v>
      </c>
      <c r="C336" s="593" t="s">
        <v>1452</v>
      </c>
      <c r="D336" s="593" t="s">
        <v>1488</v>
      </c>
      <c r="E336" s="593" t="s">
        <v>1487</v>
      </c>
      <c r="F336" s="610"/>
      <c r="G336" s="610"/>
      <c r="H336" s="610"/>
      <c r="I336" s="610"/>
      <c r="J336" s="610"/>
      <c r="K336" s="610"/>
      <c r="L336" s="610"/>
      <c r="M336" s="610"/>
      <c r="N336" s="610">
        <v>1</v>
      </c>
      <c r="O336" s="610">
        <v>185</v>
      </c>
      <c r="P336" s="598"/>
      <c r="Q336" s="611">
        <v>185</v>
      </c>
    </row>
    <row r="337" spans="1:17" ht="14.45" customHeight="1" x14ac:dyDescent="0.2">
      <c r="A337" s="592" t="s">
        <v>1574</v>
      </c>
      <c r="B337" s="593" t="s">
        <v>1476</v>
      </c>
      <c r="C337" s="593" t="s">
        <v>1452</v>
      </c>
      <c r="D337" s="593" t="s">
        <v>1491</v>
      </c>
      <c r="E337" s="593" t="s">
        <v>1492</v>
      </c>
      <c r="F337" s="610">
        <v>2</v>
      </c>
      <c r="G337" s="610">
        <v>1278</v>
      </c>
      <c r="H337" s="610">
        <v>1.996875</v>
      </c>
      <c r="I337" s="610">
        <v>639</v>
      </c>
      <c r="J337" s="610">
        <v>1</v>
      </c>
      <c r="K337" s="610">
        <v>640</v>
      </c>
      <c r="L337" s="610">
        <v>1</v>
      </c>
      <c r="M337" s="610">
        <v>640</v>
      </c>
      <c r="N337" s="610"/>
      <c r="O337" s="610"/>
      <c r="P337" s="598"/>
      <c r="Q337" s="611"/>
    </row>
    <row r="338" spans="1:17" ht="14.45" customHeight="1" x14ac:dyDescent="0.2">
      <c r="A338" s="592" t="s">
        <v>1574</v>
      </c>
      <c r="B338" s="593" t="s">
        <v>1476</v>
      </c>
      <c r="C338" s="593" t="s">
        <v>1452</v>
      </c>
      <c r="D338" s="593" t="s">
        <v>1495</v>
      </c>
      <c r="E338" s="593" t="s">
        <v>1496</v>
      </c>
      <c r="F338" s="610">
        <v>4</v>
      </c>
      <c r="G338" s="610">
        <v>692</v>
      </c>
      <c r="H338" s="610">
        <v>0.99425287356321834</v>
      </c>
      <c r="I338" s="610">
        <v>173</v>
      </c>
      <c r="J338" s="610">
        <v>4</v>
      </c>
      <c r="K338" s="610">
        <v>696</v>
      </c>
      <c r="L338" s="610">
        <v>1</v>
      </c>
      <c r="M338" s="610">
        <v>174</v>
      </c>
      <c r="N338" s="610">
        <v>5</v>
      </c>
      <c r="O338" s="610">
        <v>875</v>
      </c>
      <c r="P338" s="598">
        <v>1.257183908045977</v>
      </c>
      <c r="Q338" s="611">
        <v>175</v>
      </c>
    </row>
    <row r="339" spans="1:17" ht="14.45" customHeight="1" x14ac:dyDescent="0.2">
      <c r="A339" s="592" t="s">
        <v>1574</v>
      </c>
      <c r="B339" s="593" t="s">
        <v>1476</v>
      </c>
      <c r="C339" s="593" t="s">
        <v>1452</v>
      </c>
      <c r="D339" s="593" t="s">
        <v>1455</v>
      </c>
      <c r="E339" s="593" t="s">
        <v>1456</v>
      </c>
      <c r="F339" s="610"/>
      <c r="G339" s="610"/>
      <c r="H339" s="610"/>
      <c r="I339" s="610"/>
      <c r="J339" s="610"/>
      <c r="K339" s="610"/>
      <c r="L339" s="610"/>
      <c r="M339" s="610"/>
      <c r="N339" s="610">
        <v>1</v>
      </c>
      <c r="O339" s="610">
        <v>348</v>
      </c>
      <c r="P339" s="598"/>
      <c r="Q339" s="611">
        <v>348</v>
      </c>
    </row>
    <row r="340" spans="1:17" ht="14.45" customHeight="1" x14ac:dyDescent="0.2">
      <c r="A340" s="592" t="s">
        <v>1574</v>
      </c>
      <c r="B340" s="593" t="s">
        <v>1476</v>
      </c>
      <c r="C340" s="593" t="s">
        <v>1452</v>
      </c>
      <c r="D340" s="593" t="s">
        <v>1497</v>
      </c>
      <c r="E340" s="593" t="s">
        <v>1498</v>
      </c>
      <c r="F340" s="610">
        <v>36</v>
      </c>
      <c r="G340" s="610">
        <v>612</v>
      </c>
      <c r="H340" s="610">
        <v>1.0588235294117647</v>
      </c>
      <c r="I340" s="610">
        <v>17</v>
      </c>
      <c r="J340" s="610">
        <v>34</v>
      </c>
      <c r="K340" s="610">
        <v>578</v>
      </c>
      <c r="L340" s="610">
        <v>1</v>
      </c>
      <c r="M340" s="610">
        <v>17</v>
      </c>
      <c r="N340" s="610">
        <v>52</v>
      </c>
      <c r="O340" s="610">
        <v>884</v>
      </c>
      <c r="P340" s="598">
        <v>1.5294117647058822</v>
      </c>
      <c r="Q340" s="611">
        <v>17</v>
      </c>
    </row>
    <row r="341" spans="1:17" ht="14.45" customHeight="1" x14ac:dyDescent="0.2">
      <c r="A341" s="592" t="s">
        <v>1574</v>
      </c>
      <c r="B341" s="593" t="s">
        <v>1476</v>
      </c>
      <c r="C341" s="593" t="s">
        <v>1452</v>
      </c>
      <c r="D341" s="593" t="s">
        <v>1499</v>
      </c>
      <c r="E341" s="593" t="s">
        <v>1500</v>
      </c>
      <c r="F341" s="610">
        <v>5</v>
      </c>
      <c r="G341" s="610">
        <v>1370</v>
      </c>
      <c r="H341" s="610">
        <v>0.35714285714285715</v>
      </c>
      <c r="I341" s="610">
        <v>274</v>
      </c>
      <c r="J341" s="610">
        <v>14</v>
      </c>
      <c r="K341" s="610">
        <v>3836</v>
      </c>
      <c r="L341" s="610">
        <v>1</v>
      </c>
      <c r="M341" s="610">
        <v>274</v>
      </c>
      <c r="N341" s="610">
        <v>19</v>
      </c>
      <c r="O341" s="610">
        <v>5263</v>
      </c>
      <c r="P341" s="598">
        <v>1.3720020855057351</v>
      </c>
      <c r="Q341" s="611">
        <v>277</v>
      </c>
    </row>
    <row r="342" spans="1:17" ht="14.45" customHeight="1" x14ac:dyDescent="0.2">
      <c r="A342" s="592" t="s">
        <v>1574</v>
      </c>
      <c r="B342" s="593" t="s">
        <v>1476</v>
      </c>
      <c r="C342" s="593" t="s">
        <v>1452</v>
      </c>
      <c r="D342" s="593" t="s">
        <v>1501</v>
      </c>
      <c r="E342" s="593" t="s">
        <v>1502</v>
      </c>
      <c r="F342" s="610">
        <v>21</v>
      </c>
      <c r="G342" s="610">
        <v>2982</v>
      </c>
      <c r="H342" s="610">
        <v>1.1064935064935064</v>
      </c>
      <c r="I342" s="610">
        <v>142</v>
      </c>
      <c r="J342" s="610">
        <v>19</v>
      </c>
      <c r="K342" s="610">
        <v>2695</v>
      </c>
      <c r="L342" s="610">
        <v>1</v>
      </c>
      <c r="M342" s="610">
        <v>141.84210526315789</v>
      </c>
      <c r="N342" s="610">
        <v>24</v>
      </c>
      <c r="O342" s="610">
        <v>3384</v>
      </c>
      <c r="P342" s="598">
        <v>1.2556586270871986</v>
      </c>
      <c r="Q342" s="611">
        <v>141</v>
      </c>
    </row>
    <row r="343" spans="1:17" ht="14.45" customHeight="1" x14ac:dyDescent="0.2">
      <c r="A343" s="592" t="s">
        <v>1574</v>
      </c>
      <c r="B343" s="593" t="s">
        <v>1476</v>
      </c>
      <c r="C343" s="593" t="s">
        <v>1452</v>
      </c>
      <c r="D343" s="593" t="s">
        <v>1503</v>
      </c>
      <c r="E343" s="593" t="s">
        <v>1502</v>
      </c>
      <c r="F343" s="610">
        <v>9</v>
      </c>
      <c r="G343" s="610">
        <v>702</v>
      </c>
      <c r="H343" s="610">
        <v>0.89769820971867009</v>
      </c>
      <c r="I343" s="610">
        <v>78</v>
      </c>
      <c r="J343" s="610">
        <v>10</v>
      </c>
      <c r="K343" s="610">
        <v>782</v>
      </c>
      <c r="L343" s="610">
        <v>1</v>
      </c>
      <c r="M343" s="610">
        <v>78.2</v>
      </c>
      <c r="N343" s="610">
        <v>11</v>
      </c>
      <c r="O343" s="610">
        <v>869</v>
      </c>
      <c r="P343" s="598">
        <v>1.1112531969309463</v>
      </c>
      <c r="Q343" s="611">
        <v>79</v>
      </c>
    </row>
    <row r="344" spans="1:17" ht="14.45" customHeight="1" x14ac:dyDescent="0.2">
      <c r="A344" s="592" t="s">
        <v>1574</v>
      </c>
      <c r="B344" s="593" t="s">
        <v>1476</v>
      </c>
      <c r="C344" s="593" t="s">
        <v>1452</v>
      </c>
      <c r="D344" s="593" t="s">
        <v>1504</v>
      </c>
      <c r="E344" s="593" t="s">
        <v>1505</v>
      </c>
      <c r="F344" s="610">
        <v>21</v>
      </c>
      <c r="G344" s="610">
        <v>6594</v>
      </c>
      <c r="H344" s="610">
        <v>1.1052631578947369</v>
      </c>
      <c r="I344" s="610">
        <v>314</v>
      </c>
      <c r="J344" s="610">
        <v>19</v>
      </c>
      <c r="K344" s="610">
        <v>5966</v>
      </c>
      <c r="L344" s="610">
        <v>1</v>
      </c>
      <c r="M344" s="610">
        <v>314</v>
      </c>
      <c r="N344" s="610">
        <v>24</v>
      </c>
      <c r="O344" s="610">
        <v>7584</v>
      </c>
      <c r="P344" s="598">
        <v>1.2712034864230641</v>
      </c>
      <c r="Q344" s="611">
        <v>316</v>
      </c>
    </row>
    <row r="345" spans="1:17" ht="14.45" customHeight="1" x14ac:dyDescent="0.2">
      <c r="A345" s="592" t="s">
        <v>1574</v>
      </c>
      <c r="B345" s="593" t="s">
        <v>1476</v>
      </c>
      <c r="C345" s="593" t="s">
        <v>1452</v>
      </c>
      <c r="D345" s="593" t="s">
        <v>1506</v>
      </c>
      <c r="E345" s="593" t="s">
        <v>1507</v>
      </c>
      <c r="F345" s="610">
        <v>25</v>
      </c>
      <c r="G345" s="610">
        <v>4075</v>
      </c>
      <c r="H345" s="610">
        <v>1.7833698030634573</v>
      </c>
      <c r="I345" s="610">
        <v>163</v>
      </c>
      <c r="J345" s="610">
        <v>14</v>
      </c>
      <c r="K345" s="610">
        <v>2285</v>
      </c>
      <c r="L345" s="610">
        <v>1</v>
      </c>
      <c r="M345" s="610">
        <v>163.21428571428572</v>
      </c>
      <c r="N345" s="610">
        <v>22</v>
      </c>
      <c r="O345" s="610">
        <v>3630</v>
      </c>
      <c r="P345" s="598">
        <v>1.5886214442013129</v>
      </c>
      <c r="Q345" s="611">
        <v>165</v>
      </c>
    </row>
    <row r="346" spans="1:17" ht="14.45" customHeight="1" x14ac:dyDescent="0.2">
      <c r="A346" s="592" t="s">
        <v>1574</v>
      </c>
      <c r="B346" s="593" t="s">
        <v>1476</v>
      </c>
      <c r="C346" s="593" t="s">
        <v>1452</v>
      </c>
      <c r="D346" s="593" t="s">
        <v>1508</v>
      </c>
      <c r="E346" s="593" t="s">
        <v>1478</v>
      </c>
      <c r="F346" s="610">
        <v>22</v>
      </c>
      <c r="G346" s="610">
        <v>1584</v>
      </c>
      <c r="H346" s="610">
        <v>0.62559241706161139</v>
      </c>
      <c r="I346" s="610">
        <v>72</v>
      </c>
      <c r="J346" s="610">
        <v>35</v>
      </c>
      <c r="K346" s="610">
        <v>2532</v>
      </c>
      <c r="L346" s="610">
        <v>1</v>
      </c>
      <c r="M346" s="610">
        <v>72.342857142857142</v>
      </c>
      <c r="N346" s="610">
        <v>29</v>
      </c>
      <c r="O346" s="610">
        <v>2146</v>
      </c>
      <c r="P346" s="598">
        <v>0.84755134281200628</v>
      </c>
      <c r="Q346" s="611">
        <v>74</v>
      </c>
    </row>
    <row r="347" spans="1:17" ht="14.45" customHeight="1" x14ac:dyDescent="0.2">
      <c r="A347" s="592" t="s">
        <v>1574</v>
      </c>
      <c r="B347" s="593" t="s">
        <v>1476</v>
      </c>
      <c r="C347" s="593" t="s">
        <v>1452</v>
      </c>
      <c r="D347" s="593" t="s">
        <v>1513</v>
      </c>
      <c r="E347" s="593" t="s">
        <v>1514</v>
      </c>
      <c r="F347" s="610">
        <v>6</v>
      </c>
      <c r="G347" s="610">
        <v>7266</v>
      </c>
      <c r="H347" s="610">
        <v>0.85643564356435642</v>
      </c>
      <c r="I347" s="610">
        <v>1211</v>
      </c>
      <c r="J347" s="610">
        <v>7</v>
      </c>
      <c r="K347" s="610">
        <v>8484</v>
      </c>
      <c r="L347" s="610">
        <v>1</v>
      </c>
      <c r="M347" s="610">
        <v>1212</v>
      </c>
      <c r="N347" s="610">
        <v>1</v>
      </c>
      <c r="O347" s="610">
        <v>1216</v>
      </c>
      <c r="P347" s="598">
        <v>0.14332861857614332</v>
      </c>
      <c r="Q347" s="611">
        <v>1216</v>
      </c>
    </row>
    <row r="348" spans="1:17" ht="14.45" customHeight="1" x14ac:dyDescent="0.2">
      <c r="A348" s="592" t="s">
        <v>1574</v>
      </c>
      <c r="B348" s="593" t="s">
        <v>1476</v>
      </c>
      <c r="C348" s="593" t="s">
        <v>1452</v>
      </c>
      <c r="D348" s="593" t="s">
        <v>1515</v>
      </c>
      <c r="E348" s="593" t="s">
        <v>1516</v>
      </c>
      <c r="F348" s="610">
        <v>3</v>
      </c>
      <c r="G348" s="610">
        <v>342</v>
      </c>
      <c r="H348" s="610">
        <v>0.99130434782608701</v>
      </c>
      <c r="I348" s="610">
        <v>114</v>
      </c>
      <c r="J348" s="610">
        <v>3</v>
      </c>
      <c r="K348" s="610">
        <v>345</v>
      </c>
      <c r="L348" s="610">
        <v>1</v>
      </c>
      <c r="M348" s="610">
        <v>115</v>
      </c>
      <c r="N348" s="610">
        <v>2</v>
      </c>
      <c r="O348" s="610">
        <v>232</v>
      </c>
      <c r="P348" s="598">
        <v>0.672463768115942</v>
      </c>
      <c r="Q348" s="611">
        <v>116</v>
      </c>
    </row>
    <row r="349" spans="1:17" ht="14.45" customHeight="1" x14ac:dyDescent="0.2">
      <c r="A349" s="592" t="s">
        <v>1574</v>
      </c>
      <c r="B349" s="593" t="s">
        <v>1476</v>
      </c>
      <c r="C349" s="593" t="s">
        <v>1452</v>
      </c>
      <c r="D349" s="593" t="s">
        <v>1517</v>
      </c>
      <c r="E349" s="593" t="s">
        <v>1518</v>
      </c>
      <c r="F349" s="610"/>
      <c r="G349" s="610"/>
      <c r="H349" s="610"/>
      <c r="I349" s="610"/>
      <c r="J349" s="610"/>
      <c r="K349" s="610"/>
      <c r="L349" s="610"/>
      <c r="M349" s="610"/>
      <c r="N349" s="610">
        <v>1</v>
      </c>
      <c r="O349" s="610">
        <v>350</v>
      </c>
      <c r="P349" s="598"/>
      <c r="Q349" s="611">
        <v>350</v>
      </c>
    </row>
    <row r="350" spans="1:17" ht="14.45" customHeight="1" x14ac:dyDescent="0.2">
      <c r="A350" s="592" t="s">
        <v>1575</v>
      </c>
      <c r="B350" s="593" t="s">
        <v>1476</v>
      </c>
      <c r="C350" s="593" t="s">
        <v>1452</v>
      </c>
      <c r="D350" s="593" t="s">
        <v>1477</v>
      </c>
      <c r="E350" s="593" t="s">
        <v>1478</v>
      </c>
      <c r="F350" s="610">
        <v>17</v>
      </c>
      <c r="G350" s="610">
        <v>3587</v>
      </c>
      <c r="H350" s="610"/>
      <c r="I350" s="610">
        <v>211</v>
      </c>
      <c r="J350" s="610"/>
      <c r="K350" s="610"/>
      <c r="L350" s="610"/>
      <c r="M350" s="610"/>
      <c r="N350" s="610"/>
      <c r="O350" s="610"/>
      <c r="P350" s="598"/>
      <c r="Q350" s="611"/>
    </row>
    <row r="351" spans="1:17" ht="14.45" customHeight="1" x14ac:dyDescent="0.2">
      <c r="A351" s="592" t="s">
        <v>1575</v>
      </c>
      <c r="B351" s="593" t="s">
        <v>1476</v>
      </c>
      <c r="C351" s="593" t="s">
        <v>1452</v>
      </c>
      <c r="D351" s="593" t="s">
        <v>1486</v>
      </c>
      <c r="E351" s="593" t="s">
        <v>1487</v>
      </c>
      <c r="F351" s="610">
        <v>1</v>
      </c>
      <c r="G351" s="610">
        <v>137</v>
      </c>
      <c r="H351" s="610"/>
      <c r="I351" s="610">
        <v>137</v>
      </c>
      <c r="J351" s="610"/>
      <c r="K351" s="610"/>
      <c r="L351" s="610"/>
      <c r="M351" s="610"/>
      <c r="N351" s="610">
        <v>1</v>
      </c>
      <c r="O351" s="610">
        <v>138</v>
      </c>
      <c r="P351" s="598"/>
      <c r="Q351" s="611">
        <v>138</v>
      </c>
    </row>
    <row r="352" spans="1:17" ht="14.45" customHeight="1" x14ac:dyDescent="0.2">
      <c r="A352" s="592" t="s">
        <v>1575</v>
      </c>
      <c r="B352" s="593" t="s">
        <v>1476</v>
      </c>
      <c r="C352" s="593" t="s">
        <v>1452</v>
      </c>
      <c r="D352" s="593" t="s">
        <v>1455</v>
      </c>
      <c r="E352" s="593" t="s">
        <v>1456</v>
      </c>
      <c r="F352" s="610"/>
      <c r="G352" s="610"/>
      <c r="H352" s="610"/>
      <c r="I352" s="610"/>
      <c r="J352" s="610">
        <v>1</v>
      </c>
      <c r="K352" s="610">
        <v>347</v>
      </c>
      <c r="L352" s="610">
        <v>1</v>
      </c>
      <c r="M352" s="610">
        <v>347</v>
      </c>
      <c r="N352" s="610"/>
      <c r="O352" s="610"/>
      <c r="P352" s="598"/>
      <c r="Q352" s="611"/>
    </row>
    <row r="353" spans="1:17" ht="14.45" customHeight="1" x14ac:dyDescent="0.2">
      <c r="A353" s="592" t="s">
        <v>1575</v>
      </c>
      <c r="B353" s="593" t="s">
        <v>1476</v>
      </c>
      <c r="C353" s="593" t="s">
        <v>1452</v>
      </c>
      <c r="D353" s="593" t="s">
        <v>1497</v>
      </c>
      <c r="E353" s="593" t="s">
        <v>1498</v>
      </c>
      <c r="F353" s="610">
        <v>3</v>
      </c>
      <c r="G353" s="610">
        <v>51</v>
      </c>
      <c r="H353" s="610"/>
      <c r="I353" s="610">
        <v>17</v>
      </c>
      <c r="J353" s="610"/>
      <c r="K353" s="610"/>
      <c r="L353" s="610"/>
      <c r="M353" s="610"/>
      <c r="N353" s="610">
        <v>1</v>
      </c>
      <c r="O353" s="610">
        <v>17</v>
      </c>
      <c r="P353" s="598"/>
      <c r="Q353" s="611">
        <v>17</v>
      </c>
    </row>
    <row r="354" spans="1:17" ht="14.45" customHeight="1" x14ac:dyDescent="0.2">
      <c r="A354" s="592" t="s">
        <v>1575</v>
      </c>
      <c r="B354" s="593" t="s">
        <v>1476</v>
      </c>
      <c r="C354" s="593" t="s">
        <v>1452</v>
      </c>
      <c r="D354" s="593" t="s">
        <v>1501</v>
      </c>
      <c r="E354" s="593" t="s">
        <v>1502</v>
      </c>
      <c r="F354" s="610">
        <v>1</v>
      </c>
      <c r="G354" s="610">
        <v>142</v>
      </c>
      <c r="H354" s="610"/>
      <c r="I354" s="610">
        <v>142</v>
      </c>
      <c r="J354" s="610"/>
      <c r="K354" s="610"/>
      <c r="L354" s="610"/>
      <c r="M354" s="610"/>
      <c r="N354" s="610"/>
      <c r="O354" s="610"/>
      <c r="P354" s="598"/>
      <c r="Q354" s="611"/>
    </row>
    <row r="355" spans="1:17" ht="14.45" customHeight="1" x14ac:dyDescent="0.2">
      <c r="A355" s="592" t="s">
        <v>1575</v>
      </c>
      <c r="B355" s="593" t="s">
        <v>1476</v>
      </c>
      <c r="C355" s="593" t="s">
        <v>1452</v>
      </c>
      <c r="D355" s="593" t="s">
        <v>1503</v>
      </c>
      <c r="E355" s="593" t="s">
        <v>1502</v>
      </c>
      <c r="F355" s="610">
        <v>1</v>
      </c>
      <c r="G355" s="610">
        <v>78</v>
      </c>
      <c r="H355" s="610"/>
      <c r="I355" s="610">
        <v>78</v>
      </c>
      <c r="J355" s="610"/>
      <c r="K355" s="610"/>
      <c r="L355" s="610"/>
      <c r="M355" s="610"/>
      <c r="N355" s="610">
        <v>1</v>
      </c>
      <c r="O355" s="610">
        <v>79</v>
      </c>
      <c r="P355" s="598"/>
      <c r="Q355" s="611">
        <v>79</v>
      </c>
    </row>
    <row r="356" spans="1:17" ht="14.45" customHeight="1" x14ac:dyDescent="0.2">
      <c r="A356" s="592" t="s">
        <v>1575</v>
      </c>
      <c r="B356" s="593" t="s">
        <v>1476</v>
      </c>
      <c r="C356" s="593" t="s">
        <v>1452</v>
      </c>
      <c r="D356" s="593" t="s">
        <v>1504</v>
      </c>
      <c r="E356" s="593" t="s">
        <v>1505</v>
      </c>
      <c r="F356" s="610">
        <v>1</v>
      </c>
      <c r="G356" s="610">
        <v>314</v>
      </c>
      <c r="H356" s="610"/>
      <c r="I356" s="610">
        <v>314</v>
      </c>
      <c r="J356" s="610"/>
      <c r="K356" s="610"/>
      <c r="L356" s="610"/>
      <c r="M356" s="610"/>
      <c r="N356" s="610"/>
      <c r="O356" s="610"/>
      <c r="P356" s="598"/>
      <c r="Q356" s="611"/>
    </row>
    <row r="357" spans="1:17" ht="14.45" customHeight="1" x14ac:dyDescent="0.2">
      <c r="A357" s="592" t="s">
        <v>1575</v>
      </c>
      <c r="B357" s="593" t="s">
        <v>1476</v>
      </c>
      <c r="C357" s="593" t="s">
        <v>1452</v>
      </c>
      <c r="D357" s="593" t="s">
        <v>1463</v>
      </c>
      <c r="E357" s="593" t="s">
        <v>1464</v>
      </c>
      <c r="F357" s="610">
        <v>1</v>
      </c>
      <c r="G357" s="610">
        <v>328</v>
      </c>
      <c r="H357" s="610">
        <v>1</v>
      </c>
      <c r="I357" s="610">
        <v>328</v>
      </c>
      <c r="J357" s="610">
        <v>1</v>
      </c>
      <c r="K357" s="610">
        <v>328</v>
      </c>
      <c r="L357" s="610">
        <v>1</v>
      </c>
      <c r="M357" s="610">
        <v>328</v>
      </c>
      <c r="N357" s="610"/>
      <c r="O357" s="610"/>
      <c r="P357" s="598"/>
      <c r="Q357" s="611"/>
    </row>
    <row r="358" spans="1:17" ht="14.45" customHeight="1" x14ac:dyDescent="0.2">
      <c r="A358" s="592" t="s">
        <v>1575</v>
      </c>
      <c r="B358" s="593" t="s">
        <v>1476</v>
      </c>
      <c r="C358" s="593" t="s">
        <v>1452</v>
      </c>
      <c r="D358" s="593" t="s">
        <v>1506</v>
      </c>
      <c r="E358" s="593" t="s">
        <v>1507</v>
      </c>
      <c r="F358" s="610">
        <v>2</v>
      </c>
      <c r="G358" s="610">
        <v>326</v>
      </c>
      <c r="H358" s="610"/>
      <c r="I358" s="610">
        <v>163</v>
      </c>
      <c r="J358" s="610"/>
      <c r="K358" s="610"/>
      <c r="L358" s="610"/>
      <c r="M358" s="610"/>
      <c r="N358" s="610">
        <v>1</v>
      </c>
      <c r="O358" s="610">
        <v>165</v>
      </c>
      <c r="P358" s="598"/>
      <c r="Q358" s="611">
        <v>165</v>
      </c>
    </row>
    <row r="359" spans="1:17" ht="14.45" customHeight="1" x14ac:dyDescent="0.2">
      <c r="A359" s="592" t="s">
        <v>1575</v>
      </c>
      <c r="B359" s="593" t="s">
        <v>1476</v>
      </c>
      <c r="C359" s="593" t="s">
        <v>1452</v>
      </c>
      <c r="D359" s="593" t="s">
        <v>1508</v>
      </c>
      <c r="E359" s="593" t="s">
        <v>1478</v>
      </c>
      <c r="F359" s="610"/>
      <c r="G359" s="610"/>
      <c r="H359" s="610"/>
      <c r="I359" s="610"/>
      <c r="J359" s="610"/>
      <c r="K359" s="610"/>
      <c r="L359" s="610"/>
      <c r="M359" s="610"/>
      <c r="N359" s="610">
        <v>2</v>
      </c>
      <c r="O359" s="610">
        <v>148</v>
      </c>
      <c r="P359" s="598"/>
      <c r="Q359" s="611">
        <v>74</v>
      </c>
    </row>
    <row r="360" spans="1:17" ht="14.45" customHeight="1" x14ac:dyDescent="0.2">
      <c r="A360" s="592" t="s">
        <v>1576</v>
      </c>
      <c r="B360" s="593" t="s">
        <v>1476</v>
      </c>
      <c r="C360" s="593" t="s">
        <v>1452</v>
      </c>
      <c r="D360" s="593" t="s">
        <v>1477</v>
      </c>
      <c r="E360" s="593" t="s">
        <v>1478</v>
      </c>
      <c r="F360" s="610">
        <v>3</v>
      </c>
      <c r="G360" s="610">
        <v>633</v>
      </c>
      <c r="H360" s="610">
        <v>0.42654986522911054</v>
      </c>
      <c r="I360" s="610">
        <v>211</v>
      </c>
      <c r="J360" s="610">
        <v>7</v>
      </c>
      <c r="K360" s="610">
        <v>1484</v>
      </c>
      <c r="L360" s="610">
        <v>1</v>
      </c>
      <c r="M360" s="610">
        <v>212</v>
      </c>
      <c r="N360" s="610">
        <v>1</v>
      </c>
      <c r="O360" s="610">
        <v>213</v>
      </c>
      <c r="P360" s="598">
        <v>0.14353099730458221</v>
      </c>
      <c r="Q360" s="611">
        <v>213</v>
      </c>
    </row>
    <row r="361" spans="1:17" ht="14.45" customHeight="1" x14ac:dyDescent="0.2">
      <c r="A361" s="592" t="s">
        <v>1576</v>
      </c>
      <c r="B361" s="593" t="s">
        <v>1476</v>
      </c>
      <c r="C361" s="593" t="s">
        <v>1452</v>
      </c>
      <c r="D361" s="593" t="s">
        <v>1479</v>
      </c>
      <c r="E361" s="593" t="s">
        <v>1478</v>
      </c>
      <c r="F361" s="610">
        <v>3</v>
      </c>
      <c r="G361" s="610">
        <v>261</v>
      </c>
      <c r="H361" s="610">
        <v>1.5</v>
      </c>
      <c r="I361" s="610">
        <v>87</v>
      </c>
      <c r="J361" s="610">
        <v>2</v>
      </c>
      <c r="K361" s="610">
        <v>174</v>
      </c>
      <c r="L361" s="610">
        <v>1</v>
      </c>
      <c r="M361" s="610">
        <v>87</v>
      </c>
      <c r="N361" s="610">
        <v>2</v>
      </c>
      <c r="O361" s="610">
        <v>176</v>
      </c>
      <c r="P361" s="598">
        <v>1.0114942528735633</v>
      </c>
      <c r="Q361" s="611">
        <v>88</v>
      </c>
    </row>
    <row r="362" spans="1:17" ht="14.45" customHeight="1" x14ac:dyDescent="0.2">
      <c r="A362" s="592" t="s">
        <v>1576</v>
      </c>
      <c r="B362" s="593" t="s">
        <v>1476</v>
      </c>
      <c r="C362" s="593" t="s">
        <v>1452</v>
      </c>
      <c r="D362" s="593" t="s">
        <v>1480</v>
      </c>
      <c r="E362" s="593" t="s">
        <v>1481</v>
      </c>
      <c r="F362" s="610">
        <v>19</v>
      </c>
      <c r="G362" s="610">
        <v>5719</v>
      </c>
      <c r="H362" s="610"/>
      <c r="I362" s="610">
        <v>301</v>
      </c>
      <c r="J362" s="610"/>
      <c r="K362" s="610"/>
      <c r="L362" s="610"/>
      <c r="M362" s="610"/>
      <c r="N362" s="610"/>
      <c r="O362" s="610"/>
      <c r="P362" s="598"/>
      <c r="Q362" s="611"/>
    </row>
    <row r="363" spans="1:17" ht="14.45" customHeight="1" x14ac:dyDescent="0.2">
      <c r="A363" s="592" t="s">
        <v>1576</v>
      </c>
      <c r="B363" s="593" t="s">
        <v>1476</v>
      </c>
      <c r="C363" s="593" t="s">
        <v>1452</v>
      </c>
      <c r="D363" s="593" t="s">
        <v>1482</v>
      </c>
      <c r="E363" s="593" t="s">
        <v>1483</v>
      </c>
      <c r="F363" s="610">
        <v>3</v>
      </c>
      <c r="G363" s="610">
        <v>297</v>
      </c>
      <c r="H363" s="610"/>
      <c r="I363" s="610">
        <v>99</v>
      </c>
      <c r="J363" s="610"/>
      <c r="K363" s="610"/>
      <c r="L363" s="610"/>
      <c r="M363" s="610"/>
      <c r="N363" s="610"/>
      <c r="O363" s="610"/>
      <c r="P363" s="598"/>
      <c r="Q363" s="611"/>
    </row>
    <row r="364" spans="1:17" ht="14.45" customHeight="1" x14ac:dyDescent="0.2">
      <c r="A364" s="592" t="s">
        <v>1576</v>
      </c>
      <c r="B364" s="593" t="s">
        <v>1476</v>
      </c>
      <c r="C364" s="593" t="s">
        <v>1452</v>
      </c>
      <c r="D364" s="593" t="s">
        <v>1486</v>
      </c>
      <c r="E364" s="593" t="s">
        <v>1487</v>
      </c>
      <c r="F364" s="610">
        <v>3</v>
      </c>
      <c r="G364" s="610">
        <v>411</v>
      </c>
      <c r="H364" s="610">
        <v>0.375</v>
      </c>
      <c r="I364" s="610">
        <v>137</v>
      </c>
      <c r="J364" s="610">
        <v>8</v>
      </c>
      <c r="K364" s="610">
        <v>1096</v>
      </c>
      <c r="L364" s="610">
        <v>1</v>
      </c>
      <c r="M364" s="610">
        <v>137</v>
      </c>
      <c r="N364" s="610">
        <v>3</v>
      </c>
      <c r="O364" s="610">
        <v>414</v>
      </c>
      <c r="P364" s="598">
        <v>0.37773722627737227</v>
      </c>
      <c r="Q364" s="611">
        <v>138</v>
      </c>
    </row>
    <row r="365" spans="1:17" ht="14.45" customHeight="1" x14ac:dyDescent="0.2">
      <c r="A365" s="592" t="s">
        <v>1576</v>
      </c>
      <c r="B365" s="593" t="s">
        <v>1476</v>
      </c>
      <c r="C365" s="593" t="s">
        <v>1452</v>
      </c>
      <c r="D365" s="593" t="s">
        <v>1488</v>
      </c>
      <c r="E365" s="593" t="s">
        <v>1487</v>
      </c>
      <c r="F365" s="610">
        <v>3</v>
      </c>
      <c r="G365" s="610">
        <v>549</v>
      </c>
      <c r="H365" s="610">
        <v>1.4918478260869565</v>
      </c>
      <c r="I365" s="610">
        <v>183</v>
      </c>
      <c r="J365" s="610">
        <v>2</v>
      </c>
      <c r="K365" s="610">
        <v>368</v>
      </c>
      <c r="L365" s="610">
        <v>1</v>
      </c>
      <c r="M365" s="610">
        <v>184</v>
      </c>
      <c r="N365" s="610">
        <v>2</v>
      </c>
      <c r="O365" s="610">
        <v>370</v>
      </c>
      <c r="P365" s="598">
        <v>1.0054347826086956</v>
      </c>
      <c r="Q365" s="611">
        <v>185</v>
      </c>
    </row>
    <row r="366" spans="1:17" ht="14.45" customHeight="1" x14ac:dyDescent="0.2">
      <c r="A366" s="592" t="s">
        <v>1576</v>
      </c>
      <c r="B366" s="593" t="s">
        <v>1476</v>
      </c>
      <c r="C366" s="593" t="s">
        <v>1452</v>
      </c>
      <c r="D366" s="593" t="s">
        <v>1493</v>
      </c>
      <c r="E366" s="593" t="s">
        <v>1494</v>
      </c>
      <c r="F366" s="610">
        <v>1</v>
      </c>
      <c r="G366" s="610">
        <v>608</v>
      </c>
      <c r="H366" s="610">
        <v>0.99835796387520526</v>
      </c>
      <c r="I366" s="610">
        <v>608</v>
      </c>
      <c r="J366" s="610">
        <v>1</v>
      </c>
      <c r="K366" s="610">
        <v>609</v>
      </c>
      <c r="L366" s="610">
        <v>1</v>
      </c>
      <c r="M366" s="610">
        <v>609</v>
      </c>
      <c r="N366" s="610"/>
      <c r="O366" s="610"/>
      <c r="P366" s="598"/>
      <c r="Q366" s="611"/>
    </row>
    <row r="367" spans="1:17" ht="14.45" customHeight="1" x14ac:dyDescent="0.2">
      <c r="A367" s="592" t="s">
        <v>1576</v>
      </c>
      <c r="B367" s="593" t="s">
        <v>1476</v>
      </c>
      <c r="C367" s="593" t="s">
        <v>1452</v>
      </c>
      <c r="D367" s="593" t="s">
        <v>1495</v>
      </c>
      <c r="E367" s="593" t="s">
        <v>1496</v>
      </c>
      <c r="F367" s="610">
        <v>2</v>
      </c>
      <c r="G367" s="610">
        <v>346</v>
      </c>
      <c r="H367" s="610">
        <v>0.99425287356321834</v>
      </c>
      <c r="I367" s="610">
        <v>173</v>
      </c>
      <c r="J367" s="610">
        <v>2</v>
      </c>
      <c r="K367" s="610">
        <v>348</v>
      </c>
      <c r="L367" s="610">
        <v>1</v>
      </c>
      <c r="M367" s="610">
        <v>174</v>
      </c>
      <c r="N367" s="610">
        <v>1</v>
      </c>
      <c r="O367" s="610">
        <v>175</v>
      </c>
      <c r="P367" s="598">
        <v>0.50287356321839083</v>
      </c>
      <c r="Q367" s="611">
        <v>175</v>
      </c>
    </row>
    <row r="368" spans="1:17" ht="14.45" customHeight="1" x14ac:dyDescent="0.2">
      <c r="A368" s="592" t="s">
        <v>1576</v>
      </c>
      <c r="B368" s="593" t="s">
        <v>1476</v>
      </c>
      <c r="C368" s="593" t="s">
        <v>1452</v>
      </c>
      <c r="D368" s="593" t="s">
        <v>1497</v>
      </c>
      <c r="E368" s="593" t="s">
        <v>1498</v>
      </c>
      <c r="F368" s="610">
        <v>5</v>
      </c>
      <c r="G368" s="610">
        <v>85</v>
      </c>
      <c r="H368" s="610">
        <v>0.41666666666666669</v>
      </c>
      <c r="I368" s="610">
        <v>17</v>
      </c>
      <c r="J368" s="610">
        <v>12</v>
      </c>
      <c r="K368" s="610">
        <v>204</v>
      </c>
      <c r="L368" s="610">
        <v>1</v>
      </c>
      <c r="M368" s="610">
        <v>17</v>
      </c>
      <c r="N368" s="610">
        <v>6</v>
      </c>
      <c r="O368" s="610">
        <v>102</v>
      </c>
      <c r="P368" s="598">
        <v>0.5</v>
      </c>
      <c r="Q368" s="611">
        <v>17</v>
      </c>
    </row>
    <row r="369" spans="1:17" ht="14.45" customHeight="1" x14ac:dyDescent="0.2">
      <c r="A369" s="592" t="s">
        <v>1576</v>
      </c>
      <c r="B369" s="593" t="s">
        <v>1476</v>
      </c>
      <c r="C369" s="593" t="s">
        <v>1452</v>
      </c>
      <c r="D369" s="593" t="s">
        <v>1499</v>
      </c>
      <c r="E369" s="593" t="s">
        <v>1500</v>
      </c>
      <c r="F369" s="610"/>
      <c r="G369" s="610"/>
      <c r="H369" s="610"/>
      <c r="I369" s="610"/>
      <c r="J369" s="610">
        <v>2</v>
      </c>
      <c r="K369" s="610">
        <v>548</v>
      </c>
      <c r="L369" s="610">
        <v>1</v>
      </c>
      <c r="M369" s="610">
        <v>274</v>
      </c>
      <c r="N369" s="610">
        <v>1</v>
      </c>
      <c r="O369" s="610">
        <v>277</v>
      </c>
      <c r="P369" s="598">
        <v>0.50547445255474455</v>
      </c>
      <c r="Q369" s="611">
        <v>277</v>
      </c>
    </row>
    <row r="370" spans="1:17" ht="14.45" customHeight="1" x14ac:dyDescent="0.2">
      <c r="A370" s="592" t="s">
        <v>1576</v>
      </c>
      <c r="B370" s="593" t="s">
        <v>1476</v>
      </c>
      <c r="C370" s="593" t="s">
        <v>1452</v>
      </c>
      <c r="D370" s="593" t="s">
        <v>1501</v>
      </c>
      <c r="E370" s="593" t="s">
        <v>1502</v>
      </c>
      <c r="F370" s="610"/>
      <c r="G370" s="610"/>
      <c r="H370" s="610"/>
      <c r="I370" s="610"/>
      <c r="J370" s="610">
        <v>2</v>
      </c>
      <c r="K370" s="610">
        <v>283</v>
      </c>
      <c r="L370" s="610">
        <v>1</v>
      </c>
      <c r="M370" s="610">
        <v>141.5</v>
      </c>
      <c r="N370" s="610">
        <v>1</v>
      </c>
      <c r="O370" s="610">
        <v>141</v>
      </c>
      <c r="P370" s="598">
        <v>0.49823321554770317</v>
      </c>
      <c r="Q370" s="611">
        <v>141</v>
      </c>
    </row>
    <row r="371" spans="1:17" ht="14.45" customHeight="1" x14ac:dyDescent="0.2">
      <c r="A371" s="592" t="s">
        <v>1576</v>
      </c>
      <c r="B371" s="593" t="s">
        <v>1476</v>
      </c>
      <c r="C371" s="593" t="s">
        <v>1452</v>
      </c>
      <c r="D371" s="593" t="s">
        <v>1503</v>
      </c>
      <c r="E371" s="593" t="s">
        <v>1502</v>
      </c>
      <c r="F371" s="610">
        <v>3</v>
      </c>
      <c r="G371" s="610">
        <v>234</v>
      </c>
      <c r="H371" s="610">
        <v>0.37261146496815284</v>
      </c>
      <c r="I371" s="610">
        <v>78</v>
      </c>
      <c r="J371" s="610">
        <v>8</v>
      </c>
      <c r="K371" s="610">
        <v>628</v>
      </c>
      <c r="L371" s="610">
        <v>1</v>
      </c>
      <c r="M371" s="610">
        <v>78.5</v>
      </c>
      <c r="N371" s="610">
        <v>3</v>
      </c>
      <c r="O371" s="610">
        <v>237</v>
      </c>
      <c r="P371" s="598">
        <v>0.37738853503184716</v>
      </c>
      <c r="Q371" s="611">
        <v>79</v>
      </c>
    </row>
    <row r="372" spans="1:17" ht="14.45" customHeight="1" x14ac:dyDescent="0.2">
      <c r="A372" s="592" t="s">
        <v>1576</v>
      </c>
      <c r="B372" s="593" t="s">
        <v>1476</v>
      </c>
      <c r="C372" s="593" t="s">
        <v>1452</v>
      </c>
      <c r="D372" s="593" t="s">
        <v>1504</v>
      </c>
      <c r="E372" s="593" t="s">
        <v>1505</v>
      </c>
      <c r="F372" s="610"/>
      <c r="G372" s="610"/>
      <c r="H372" s="610"/>
      <c r="I372" s="610"/>
      <c r="J372" s="610">
        <v>2</v>
      </c>
      <c r="K372" s="610">
        <v>628</v>
      </c>
      <c r="L372" s="610">
        <v>1</v>
      </c>
      <c r="M372" s="610">
        <v>314</v>
      </c>
      <c r="N372" s="610">
        <v>1</v>
      </c>
      <c r="O372" s="610">
        <v>316</v>
      </c>
      <c r="P372" s="598">
        <v>0.50318471337579618</v>
      </c>
      <c r="Q372" s="611">
        <v>316</v>
      </c>
    </row>
    <row r="373" spans="1:17" ht="14.45" customHeight="1" x14ac:dyDescent="0.2">
      <c r="A373" s="592" t="s">
        <v>1576</v>
      </c>
      <c r="B373" s="593" t="s">
        <v>1476</v>
      </c>
      <c r="C373" s="593" t="s">
        <v>1452</v>
      </c>
      <c r="D373" s="593" t="s">
        <v>1506</v>
      </c>
      <c r="E373" s="593" t="s">
        <v>1507</v>
      </c>
      <c r="F373" s="610">
        <v>2</v>
      </c>
      <c r="G373" s="610">
        <v>326</v>
      </c>
      <c r="H373" s="610">
        <v>0.28496503496503495</v>
      </c>
      <c r="I373" s="610">
        <v>163</v>
      </c>
      <c r="J373" s="610">
        <v>7</v>
      </c>
      <c r="K373" s="610">
        <v>1144</v>
      </c>
      <c r="L373" s="610">
        <v>1</v>
      </c>
      <c r="M373" s="610">
        <v>163.42857142857142</v>
      </c>
      <c r="N373" s="610">
        <v>3</v>
      </c>
      <c r="O373" s="610">
        <v>495</v>
      </c>
      <c r="P373" s="598">
        <v>0.43269230769230771</v>
      </c>
      <c r="Q373" s="611">
        <v>165</v>
      </c>
    </row>
    <row r="374" spans="1:17" ht="14.45" customHeight="1" x14ac:dyDescent="0.2">
      <c r="A374" s="592" t="s">
        <v>1576</v>
      </c>
      <c r="B374" s="593" t="s">
        <v>1476</v>
      </c>
      <c r="C374" s="593" t="s">
        <v>1452</v>
      </c>
      <c r="D374" s="593" t="s">
        <v>1508</v>
      </c>
      <c r="E374" s="593" t="s">
        <v>1478</v>
      </c>
      <c r="F374" s="610">
        <v>6</v>
      </c>
      <c r="G374" s="610">
        <v>432</v>
      </c>
      <c r="H374" s="610">
        <v>0.35008103727714751</v>
      </c>
      <c r="I374" s="610">
        <v>72</v>
      </c>
      <c r="J374" s="610">
        <v>17</v>
      </c>
      <c r="K374" s="610">
        <v>1234</v>
      </c>
      <c r="L374" s="610">
        <v>1</v>
      </c>
      <c r="M374" s="610">
        <v>72.588235294117652</v>
      </c>
      <c r="N374" s="610">
        <v>6</v>
      </c>
      <c r="O374" s="610">
        <v>444</v>
      </c>
      <c r="P374" s="598">
        <v>0.35980551053484605</v>
      </c>
      <c r="Q374" s="611">
        <v>74</v>
      </c>
    </row>
    <row r="375" spans="1:17" ht="14.45" customHeight="1" x14ac:dyDescent="0.2">
      <c r="A375" s="592" t="s">
        <v>1576</v>
      </c>
      <c r="B375" s="593" t="s">
        <v>1476</v>
      </c>
      <c r="C375" s="593" t="s">
        <v>1452</v>
      </c>
      <c r="D375" s="593" t="s">
        <v>1511</v>
      </c>
      <c r="E375" s="593" t="s">
        <v>1512</v>
      </c>
      <c r="F375" s="610">
        <v>1</v>
      </c>
      <c r="G375" s="610">
        <v>230</v>
      </c>
      <c r="H375" s="610"/>
      <c r="I375" s="610">
        <v>230</v>
      </c>
      <c r="J375" s="610"/>
      <c r="K375" s="610"/>
      <c r="L375" s="610"/>
      <c r="M375" s="610"/>
      <c r="N375" s="610"/>
      <c r="O375" s="610"/>
      <c r="P375" s="598"/>
      <c r="Q375" s="611"/>
    </row>
    <row r="376" spans="1:17" ht="14.45" customHeight="1" x14ac:dyDescent="0.2">
      <c r="A376" s="592" t="s">
        <v>1576</v>
      </c>
      <c r="B376" s="593" t="s">
        <v>1476</v>
      </c>
      <c r="C376" s="593" t="s">
        <v>1452</v>
      </c>
      <c r="D376" s="593" t="s">
        <v>1513</v>
      </c>
      <c r="E376" s="593" t="s">
        <v>1514</v>
      </c>
      <c r="F376" s="610">
        <v>2</v>
      </c>
      <c r="G376" s="610">
        <v>2422</v>
      </c>
      <c r="H376" s="610"/>
      <c r="I376" s="610">
        <v>1211</v>
      </c>
      <c r="J376" s="610"/>
      <c r="K376" s="610"/>
      <c r="L376" s="610"/>
      <c r="M376" s="610"/>
      <c r="N376" s="610"/>
      <c r="O376" s="610"/>
      <c r="P376" s="598"/>
      <c r="Q376" s="611"/>
    </row>
    <row r="377" spans="1:17" ht="14.45" customHeight="1" x14ac:dyDescent="0.2">
      <c r="A377" s="592" t="s">
        <v>1576</v>
      </c>
      <c r="B377" s="593" t="s">
        <v>1476</v>
      </c>
      <c r="C377" s="593" t="s">
        <v>1452</v>
      </c>
      <c r="D377" s="593" t="s">
        <v>1515</v>
      </c>
      <c r="E377" s="593" t="s">
        <v>1516</v>
      </c>
      <c r="F377" s="610">
        <v>2</v>
      </c>
      <c r="G377" s="610">
        <v>228</v>
      </c>
      <c r="H377" s="610"/>
      <c r="I377" s="610">
        <v>114</v>
      </c>
      <c r="J377" s="610"/>
      <c r="K377" s="610"/>
      <c r="L377" s="610"/>
      <c r="M377" s="610"/>
      <c r="N377" s="610">
        <v>1</v>
      </c>
      <c r="O377" s="610">
        <v>116</v>
      </c>
      <c r="P377" s="598"/>
      <c r="Q377" s="611">
        <v>116</v>
      </c>
    </row>
    <row r="378" spans="1:17" ht="14.45" customHeight="1" x14ac:dyDescent="0.2">
      <c r="A378" s="592" t="s">
        <v>1576</v>
      </c>
      <c r="B378" s="593" t="s">
        <v>1476</v>
      </c>
      <c r="C378" s="593" t="s">
        <v>1452</v>
      </c>
      <c r="D378" s="593" t="s">
        <v>1523</v>
      </c>
      <c r="E378" s="593" t="s">
        <v>1524</v>
      </c>
      <c r="F378" s="610">
        <v>1</v>
      </c>
      <c r="G378" s="610">
        <v>1065</v>
      </c>
      <c r="H378" s="610">
        <v>0.99812558575445176</v>
      </c>
      <c r="I378" s="610">
        <v>1065</v>
      </c>
      <c r="J378" s="610">
        <v>1</v>
      </c>
      <c r="K378" s="610">
        <v>1067</v>
      </c>
      <c r="L378" s="610">
        <v>1</v>
      </c>
      <c r="M378" s="610">
        <v>1067</v>
      </c>
      <c r="N378" s="610"/>
      <c r="O378" s="610"/>
      <c r="P378" s="598"/>
      <c r="Q378" s="611"/>
    </row>
    <row r="379" spans="1:17" ht="14.45" customHeight="1" x14ac:dyDescent="0.2">
      <c r="A379" s="592" t="s">
        <v>1577</v>
      </c>
      <c r="B379" s="593" t="s">
        <v>1476</v>
      </c>
      <c r="C379" s="593" t="s">
        <v>1452</v>
      </c>
      <c r="D379" s="593" t="s">
        <v>1477</v>
      </c>
      <c r="E379" s="593" t="s">
        <v>1478</v>
      </c>
      <c r="F379" s="610">
        <v>46</v>
      </c>
      <c r="G379" s="610">
        <v>9706</v>
      </c>
      <c r="H379" s="610">
        <v>1.4768715763846623</v>
      </c>
      <c r="I379" s="610">
        <v>211</v>
      </c>
      <c r="J379" s="610">
        <v>31</v>
      </c>
      <c r="K379" s="610">
        <v>6572</v>
      </c>
      <c r="L379" s="610">
        <v>1</v>
      </c>
      <c r="M379" s="610">
        <v>212</v>
      </c>
      <c r="N379" s="610">
        <v>60</v>
      </c>
      <c r="O379" s="610">
        <v>12780</v>
      </c>
      <c r="P379" s="598">
        <v>1.9446135118685333</v>
      </c>
      <c r="Q379" s="611">
        <v>213</v>
      </c>
    </row>
    <row r="380" spans="1:17" ht="14.45" customHeight="1" x14ac:dyDescent="0.2">
      <c r="A380" s="592" t="s">
        <v>1577</v>
      </c>
      <c r="B380" s="593" t="s">
        <v>1476</v>
      </c>
      <c r="C380" s="593" t="s">
        <v>1452</v>
      </c>
      <c r="D380" s="593" t="s">
        <v>1479</v>
      </c>
      <c r="E380" s="593" t="s">
        <v>1478</v>
      </c>
      <c r="F380" s="610">
        <v>3</v>
      </c>
      <c r="G380" s="610">
        <v>261</v>
      </c>
      <c r="H380" s="610">
        <v>3</v>
      </c>
      <c r="I380" s="610">
        <v>87</v>
      </c>
      <c r="J380" s="610">
        <v>1</v>
      </c>
      <c r="K380" s="610">
        <v>87</v>
      </c>
      <c r="L380" s="610">
        <v>1</v>
      </c>
      <c r="M380" s="610">
        <v>87</v>
      </c>
      <c r="N380" s="610">
        <v>1</v>
      </c>
      <c r="O380" s="610">
        <v>88</v>
      </c>
      <c r="P380" s="598">
        <v>1.0114942528735633</v>
      </c>
      <c r="Q380" s="611">
        <v>88</v>
      </c>
    </row>
    <row r="381" spans="1:17" ht="14.45" customHeight="1" x14ac:dyDescent="0.2">
      <c r="A381" s="592" t="s">
        <v>1577</v>
      </c>
      <c r="B381" s="593" t="s">
        <v>1476</v>
      </c>
      <c r="C381" s="593" t="s">
        <v>1452</v>
      </c>
      <c r="D381" s="593" t="s">
        <v>1480</v>
      </c>
      <c r="E381" s="593" t="s">
        <v>1481</v>
      </c>
      <c r="F381" s="610">
        <v>475</v>
      </c>
      <c r="G381" s="610">
        <v>142975</v>
      </c>
      <c r="H381" s="610">
        <v>0.82766984670958177</v>
      </c>
      <c r="I381" s="610">
        <v>301</v>
      </c>
      <c r="J381" s="610">
        <v>572</v>
      </c>
      <c r="K381" s="610">
        <v>172744</v>
      </c>
      <c r="L381" s="610">
        <v>1</v>
      </c>
      <c r="M381" s="610">
        <v>302</v>
      </c>
      <c r="N381" s="610">
        <v>1191</v>
      </c>
      <c r="O381" s="610">
        <v>360873</v>
      </c>
      <c r="P381" s="598">
        <v>2.0890624276385865</v>
      </c>
      <c r="Q381" s="611">
        <v>303</v>
      </c>
    </row>
    <row r="382" spans="1:17" ht="14.45" customHeight="1" x14ac:dyDescent="0.2">
      <c r="A382" s="592" t="s">
        <v>1577</v>
      </c>
      <c r="B382" s="593" t="s">
        <v>1476</v>
      </c>
      <c r="C382" s="593" t="s">
        <v>1452</v>
      </c>
      <c r="D382" s="593" t="s">
        <v>1482</v>
      </c>
      <c r="E382" s="593" t="s">
        <v>1483</v>
      </c>
      <c r="F382" s="610">
        <v>18</v>
      </c>
      <c r="G382" s="610">
        <v>1782</v>
      </c>
      <c r="H382" s="610">
        <v>0.99331103678929766</v>
      </c>
      <c r="I382" s="610">
        <v>99</v>
      </c>
      <c r="J382" s="610">
        <v>18</v>
      </c>
      <c r="K382" s="610">
        <v>1794</v>
      </c>
      <c r="L382" s="610">
        <v>1</v>
      </c>
      <c r="M382" s="610">
        <v>99.666666666666671</v>
      </c>
      <c r="N382" s="610">
        <v>12</v>
      </c>
      <c r="O382" s="610">
        <v>1200</v>
      </c>
      <c r="P382" s="598">
        <v>0.66889632107023411</v>
      </c>
      <c r="Q382" s="611">
        <v>100</v>
      </c>
    </row>
    <row r="383" spans="1:17" ht="14.45" customHeight="1" x14ac:dyDescent="0.2">
      <c r="A383" s="592" t="s">
        <v>1577</v>
      </c>
      <c r="B383" s="593" t="s">
        <v>1476</v>
      </c>
      <c r="C383" s="593" t="s">
        <v>1452</v>
      </c>
      <c r="D383" s="593" t="s">
        <v>1484</v>
      </c>
      <c r="E383" s="593" t="s">
        <v>1485</v>
      </c>
      <c r="F383" s="610">
        <v>1</v>
      </c>
      <c r="G383" s="610">
        <v>232</v>
      </c>
      <c r="H383" s="610"/>
      <c r="I383" s="610">
        <v>232</v>
      </c>
      <c r="J383" s="610"/>
      <c r="K383" s="610"/>
      <c r="L383" s="610"/>
      <c r="M383" s="610"/>
      <c r="N383" s="610"/>
      <c r="O383" s="610"/>
      <c r="P383" s="598"/>
      <c r="Q383" s="611"/>
    </row>
    <row r="384" spans="1:17" ht="14.45" customHeight="1" x14ac:dyDescent="0.2">
      <c r="A384" s="592" t="s">
        <v>1577</v>
      </c>
      <c r="B384" s="593" t="s">
        <v>1476</v>
      </c>
      <c r="C384" s="593" t="s">
        <v>1452</v>
      </c>
      <c r="D384" s="593" t="s">
        <v>1486</v>
      </c>
      <c r="E384" s="593" t="s">
        <v>1487</v>
      </c>
      <c r="F384" s="610">
        <v>330</v>
      </c>
      <c r="G384" s="610">
        <v>45210</v>
      </c>
      <c r="H384" s="610">
        <v>1.5207373271889402</v>
      </c>
      <c r="I384" s="610">
        <v>137</v>
      </c>
      <c r="J384" s="610">
        <v>217</v>
      </c>
      <c r="K384" s="610">
        <v>29729</v>
      </c>
      <c r="L384" s="610">
        <v>1</v>
      </c>
      <c r="M384" s="610">
        <v>137</v>
      </c>
      <c r="N384" s="610">
        <v>313</v>
      </c>
      <c r="O384" s="610">
        <v>43194</v>
      </c>
      <c r="P384" s="598">
        <v>1.4529247536075887</v>
      </c>
      <c r="Q384" s="611">
        <v>138</v>
      </c>
    </row>
    <row r="385" spans="1:17" ht="14.45" customHeight="1" x14ac:dyDescent="0.2">
      <c r="A385" s="592" t="s">
        <v>1577</v>
      </c>
      <c r="B385" s="593" t="s">
        <v>1476</v>
      </c>
      <c r="C385" s="593" t="s">
        <v>1452</v>
      </c>
      <c r="D385" s="593" t="s">
        <v>1488</v>
      </c>
      <c r="E385" s="593" t="s">
        <v>1487</v>
      </c>
      <c r="F385" s="610">
        <v>1</v>
      </c>
      <c r="G385" s="610">
        <v>183</v>
      </c>
      <c r="H385" s="610">
        <v>0.99456521739130432</v>
      </c>
      <c r="I385" s="610">
        <v>183</v>
      </c>
      <c r="J385" s="610">
        <v>1</v>
      </c>
      <c r="K385" s="610">
        <v>184</v>
      </c>
      <c r="L385" s="610">
        <v>1</v>
      </c>
      <c r="M385" s="610">
        <v>184</v>
      </c>
      <c r="N385" s="610">
        <v>1</v>
      </c>
      <c r="O385" s="610">
        <v>185</v>
      </c>
      <c r="P385" s="598">
        <v>1.0054347826086956</v>
      </c>
      <c r="Q385" s="611">
        <v>185</v>
      </c>
    </row>
    <row r="386" spans="1:17" ht="14.45" customHeight="1" x14ac:dyDescent="0.2">
      <c r="A386" s="592" t="s">
        <v>1577</v>
      </c>
      <c r="B386" s="593" t="s">
        <v>1476</v>
      </c>
      <c r="C386" s="593" t="s">
        <v>1452</v>
      </c>
      <c r="D386" s="593" t="s">
        <v>1491</v>
      </c>
      <c r="E386" s="593" t="s">
        <v>1492</v>
      </c>
      <c r="F386" s="610">
        <v>4</v>
      </c>
      <c r="G386" s="610">
        <v>2556</v>
      </c>
      <c r="H386" s="610"/>
      <c r="I386" s="610">
        <v>639</v>
      </c>
      <c r="J386" s="610"/>
      <c r="K386" s="610"/>
      <c r="L386" s="610"/>
      <c r="M386" s="610"/>
      <c r="N386" s="610"/>
      <c r="O386" s="610"/>
      <c r="P386" s="598"/>
      <c r="Q386" s="611"/>
    </row>
    <row r="387" spans="1:17" ht="14.45" customHeight="1" x14ac:dyDescent="0.2">
      <c r="A387" s="592" t="s">
        <v>1577</v>
      </c>
      <c r="B387" s="593" t="s">
        <v>1476</v>
      </c>
      <c r="C387" s="593" t="s">
        <v>1452</v>
      </c>
      <c r="D387" s="593" t="s">
        <v>1495</v>
      </c>
      <c r="E387" s="593" t="s">
        <v>1496</v>
      </c>
      <c r="F387" s="610">
        <v>29</v>
      </c>
      <c r="G387" s="610">
        <v>5017</v>
      </c>
      <c r="H387" s="610">
        <v>0.90104166666666663</v>
      </c>
      <c r="I387" s="610">
        <v>173</v>
      </c>
      <c r="J387" s="610">
        <v>32</v>
      </c>
      <c r="K387" s="610">
        <v>5568</v>
      </c>
      <c r="L387" s="610">
        <v>1</v>
      </c>
      <c r="M387" s="610">
        <v>174</v>
      </c>
      <c r="N387" s="610">
        <v>51</v>
      </c>
      <c r="O387" s="610">
        <v>8925</v>
      </c>
      <c r="P387" s="598">
        <v>1.6029094827586208</v>
      </c>
      <c r="Q387" s="611">
        <v>175</v>
      </c>
    </row>
    <row r="388" spans="1:17" ht="14.45" customHeight="1" x14ac:dyDescent="0.2">
      <c r="A388" s="592" t="s">
        <v>1577</v>
      </c>
      <c r="B388" s="593" t="s">
        <v>1476</v>
      </c>
      <c r="C388" s="593" t="s">
        <v>1452</v>
      </c>
      <c r="D388" s="593" t="s">
        <v>1455</v>
      </c>
      <c r="E388" s="593" t="s">
        <v>1456</v>
      </c>
      <c r="F388" s="610"/>
      <c r="G388" s="610"/>
      <c r="H388" s="610"/>
      <c r="I388" s="610"/>
      <c r="J388" s="610">
        <v>1</v>
      </c>
      <c r="K388" s="610">
        <v>347</v>
      </c>
      <c r="L388" s="610">
        <v>1</v>
      </c>
      <c r="M388" s="610">
        <v>347</v>
      </c>
      <c r="N388" s="610">
        <v>1</v>
      </c>
      <c r="O388" s="610">
        <v>348</v>
      </c>
      <c r="P388" s="598">
        <v>1.0028818443804035</v>
      </c>
      <c r="Q388" s="611">
        <v>348</v>
      </c>
    </row>
    <row r="389" spans="1:17" ht="14.45" customHeight="1" x14ac:dyDescent="0.2">
      <c r="A389" s="592" t="s">
        <v>1577</v>
      </c>
      <c r="B389" s="593" t="s">
        <v>1476</v>
      </c>
      <c r="C389" s="593" t="s">
        <v>1452</v>
      </c>
      <c r="D389" s="593" t="s">
        <v>1497</v>
      </c>
      <c r="E389" s="593" t="s">
        <v>1498</v>
      </c>
      <c r="F389" s="610">
        <v>362</v>
      </c>
      <c r="G389" s="610">
        <v>6154</v>
      </c>
      <c r="H389" s="610">
        <v>1.5338983050847457</v>
      </c>
      <c r="I389" s="610">
        <v>17</v>
      </c>
      <c r="J389" s="610">
        <v>236</v>
      </c>
      <c r="K389" s="610">
        <v>4012</v>
      </c>
      <c r="L389" s="610">
        <v>1</v>
      </c>
      <c r="M389" s="610">
        <v>17</v>
      </c>
      <c r="N389" s="610">
        <v>338</v>
      </c>
      <c r="O389" s="610">
        <v>5746</v>
      </c>
      <c r="P389" s="598">
        <v>1.4322033898305084</v>
      </c>
      <c r="Q389" s="611">
        <v>17</v>
      </c>
    </row>
    <row r="390" spans="1:17" ht="14.45" customHeight="1" x14ac:dyDescent="0.2">
      <c r="A390" s="592" t="s">
        <v>1577</v>
      </c>
      <c r="B390" s="593" t="s">
        <v>1476</v>
      </c>
      <c r="C390" s="593" t="s">
        <v>1452</v>
      </c>
      <c r="D390" s="593" t="s">
        <v>1499</v>
      </c>
      <c r="E390" s="593" t="s">
        <v>1500</v>
      </c>
      <c r="F390" s="610">
        <v>3</v>
      </c>
      <c r="G390" s="610">
        <v>822</v>
      </c>
      <c r="H390" s="610">
        <v>0.5</v>
      </c>
      <c r="I390" s="610">
        <v>274</v>
      </c>
      <c r="J390" s="610">
        <v>6</v>
      </c>
      <c r="K390" s="610">
        <v>1644</v>
      </c>
      <c r="L390" s="610">
        <v>1</v>
      </c>
      <c r="M390" s="610">
        <v>274</v>
      </c>
      <c r="N390" s="610">
        <v>17</v>
      </c>
      <c r="O390" s="610">
        <v>4709</v>
      </c>
      <c r="P390" s="598">
        <v>2.8643552311435525</v>
      </c>
      <c r="Q390" s="611">
        <v>277</v>
      </c>
    </row>
    <row r="391" spans="1:17" ht="14.45" customHeight="1" x14ac:dyDescent="0.2">
      <c r="A391" s="592" t="s">
        <v>1577</v>
      </c>
      <c r="B391" s="593" t="s">
        <v>1476</v>
      </c>
      <c r="C391" s="593" t="s">
        <v>1452</v>
      </c>
      <c r="D391" s="593" t="s">
        <v>1501</v>
      </c>
      <c r="E391" s="593" t="s">
        <v>1502</v>
      </c>
      <c r="F391" s="610">
        <v>14</v>
      </c>
      <c r="G391" s="610">
        <v>1988</v>
      </c>
      <c r="H391" s="610">
        <v>2.004032258064516</v>
      </c>
      <c r="I391" s="610">
        <v>142</v>
      </c>
      <c r="J391" s="610">
        <v>7</v>
      </c>
      <c r="K391" s="610">
        <v>992</v>
      </c>
      <c r="L391" s="610">
        <v>1</v>
      </c>
      <c r="M391" s="610">
        <v>141.71428571428572</v>
      </c>
      <c r="N391" s="610">
        <v>17</v>
      </c>
      <c r="O391" s="610">
        <v>2397</v>
      </c>
      <c r="P391" s="598">
        <v>2.4163306451612905</v>
      </c>
      <c r="Q391" s="611">
        <v>141</v>
      </c>
    </row>
    <row r="392" spans="1:17" ht="14.45" customHeight="1" x14ac:dyDescent="0.2">
      <c r="A392" s="592" t="s">
        <v>1577</v>
      </c>
      <c r="B392" s="593" t="s">
        <v>1476</v>
      </c>
      <c r="C392" s="593" t="s">
        <v>1452</v>
      </c>
      <c r="D392" s="593" t="s">
        <v>1503</v>
      </c>
      <c r="E392" s="593" t="s">
        <v>1502</v>
      </c>
      <c r="F392" s="610">
        <v>329</v>
      </c>
      <c r="G392" s="610">
        <v>25662</v>
      </c>
      <c r="H392" s="610">
        <v>1.5128220244060602</v>
      </c>
      <c r="I392" s="610">
        <v>78</v>
      </c>
      <c r="J392" s="610">
        <v>217</v>
      </c>
      <c r="K392" s="610">
        <v>16963</v>
      </c>
      <c r="L392" s="610">
        <v>1</v>
      </c>
      <c r="M392" s="610">
        <v>78.170506912442391</v>
      </c>
      <c r="N392" s="610">
        <v>312</v>
      </c>
      <c r="O392" s="610">
        <v>24648</v>
      </c>
      <c r="P392" s="598">
        <v>1.4530448623474621</v>
      </c>
      <c r="Q392" s="611">
        <v>79</v>
      </c>
    </row>
    <row r="393" spans="1:17" ht="14.45" customHeight="1" x14ac:dyDescent="0.2">
      <c r="A393" s="592" t="s">
        <v>1577</v>
      </c>
      <c r="B393" s="593" t="s">
        <v>1476</v>
      </c>
      <c r="C393" s="593" t="s">
        <v>1452</v>
      </c>
      <c r="D393" s="593" t="s">
        <v>1504</v>
      </c>
      <c r="E393" s="593" t="s">
        <v>1505</v>
      </c>
      <c r="F393" s="610">
        <v>14</v>
      </c>
      <c r="G393" s="610">
        <v>4396</v>
      </c>
      <c r="H393" s="610">
        <v>2</v>
      </c>
      <c r="I393" s="610">
        <v>314</v>
      </c>
      <c r="J393" s="610">
        <v>7</v>
      </c>
      <c r="K393" s="610">
        <v>2198</v>
      </c>
      <c r="L393" s="610">
        <v>1</v>
      </c>
      <c r="M393" s="610">
        <v>314</v>
      </c>
      <c r="N393" s="610">
        <v>17</v>
      </c>
      <c r="O393" s="610">
        <v>5372</v>
      </c>
      <c r="P393" s="598">
        <v>2.4440400363967245</v>
      </c>
      <c r="Q393" s="611">
        <v>316</v>
      </c>
    </row>
    <row r="394" spans="1:17" ht="14.45" customHeight="1" x14ac:dyDescent="0.2">
      <c r="A394" s="592" t="s">
        <v>1577</v>
      </c>
      <c r="B394" s="593" t="s">
        <v>1476</v>
      </c>
      <c r="C394" s="593" t="s">
        <v>1452</v>
      </c>
      <c r="D394" s="593" t="s">
        <v>1463</v>
      </c>
      <c r="E394" s="593" t="s">
        <v>1464</v>
      </c>
      <c r="F394" s="610"/>
      <c r="G394" s="610"/>
      <c r="H394" s="610"/>
      <c r="I394" s="610"/>
      <c r="J394" s="610">
        <v>1</v>
      </c>
      <c r="K394" s="610">
        <v>328</v>
      </c>
      <c r="L394" s="610">
        <v>1</v>
      </c>
      <c r="M394" s="610">
        <v>328</v>
      </c>
      <c r="N394" s="610">
        <v>1</v>
      </c>
      <c r="O394" s="610">
        <v>329</v>
      </c>
      <c r="P394" s="598">
        <v>1.0030487804878048</v>
      </c>
      <c r="Q394" s="611">
        <v>329</v>
      </c>
    </row>
    <row r="395" spans="1:17" ht="14.45" customHeight="1" x14ac:dyDescent="0.2">
      <c r="A395" s="592" t="s">
        <v>1577</v>
      </c>
      <c r="B395" s="593" t="s">
        <v>1476</v>
      </c>
      <c r="C395" s="593" t="s">
        <v>1452</v>
      </c>
      <c r="D395" s="593" t="s">
        <v>1506</v>
      </c>
      <c r="E395" s="593" t="s">
        <v>1507</v>
      </c>
      <c r="F395" s="610">
        <v>292</v>
      </c>
      <c r="G395" s="610">
        <v>47596</v>
      </c>
      <c r="H395" s="610">
        <v>1.4023157832709703</v>
      </c>
      <c r="I395" s="610">
        <v>163</v>
      </c>
      <c r="J395" s="610">
        <v>208</v>
      </c>
      <c r="K395" s="610">
        <v>33941</v>
      </c>
      <c r="L395" s="610">
        <v>1</v>
      </c>
      <c r="M395" s="610">
        <v>163.17788461538461</v>
      </c>
      <c r="N395" s="610">
        <v>222</v>
      </c>
      <c r="O395" s="610">
        <v>36630</v>
      </c>
      <c r="P395" s="598">
        <v>1.0792257152116909</v>
      </c>
      <c r="Q395" s="611">
        <v>165</v>
      </c>
    </row>
    <row r="396" spans="1:17" ht="14.45" customHeight="1" x14ac:dyDescent="0.2">
      <c r="A396" s="592" t="s">
        <v>1577</v>
      </c>
      <c r="B396" s="593" t="s">
        <v>1476</v>
      </c>
      <c r="C396" s="593" t="s">
        <v>1452</v>
      </c>
      <c r="D396" s="593" t="s">
        <v>1508</v>
      </c>
      <c r="E396" s="593" t="s">
        <v>1478</v>
      </c>
      <c r="F396" s="610">
        <v>955</v>
      </c>
      <c r="G396" s="610">
        <v>68760</v>
      </c>
      <c r="H396" s="610">
        <v>1.6456059735784032</v>
      </c>
      <c r="I396" s="610">
        <v>72</v>
      </c>
      <c r="J396" s="610">
        <v>579</v>
      </c>
      <c r="K396" s="610">
        <v>41784</v>
      </c>
      <c r="L396" s="610">
        <v>1</v>
      </c>
      <c r="M396" s="610">
        <v>72.165803108808291</v>
      </c>
      <c r="N396" s="610">
        <v>826</v>
      </c>
      <c r="O396" s="610">
        <v>61124</v>
      </c>
      <c r="P396" s="598">
        <v>1.4628565958261535</v>
      </c>
      <c r="Q396" s="611">
        <v>74</v>
      </c>
    </row>
    <row r="397" spans="1:17" ht="14.45" customHeight="1" x14ac:dyDescent="0.2">
      <c r="A397" s="592" t="s">
        <v>1577</v>
      </c>
      <c r="B397" s="593" t="s">
        <v>1476</v>
      </c>
      <c r="C397" s="593" t="s">
        <v>1452</v>
      </c>
      <c r="D397" s="593" t="s">
        <v>1511</v>
      </c>
      <c r="E397" s="593" t="s">
        <v>1512</v>
      </c>
      <c r="F397" s="610"/>
      <c r="G397" s="610"/>
      <c r="H397" s="610"/>
      <c r="I397" s="610"/>
      <c r="J397" s="610"/>
      <c r="K397" s="610"/>
      <c r="L397" s="610"/>
      <c r="M397" s="610"/>
      <c r="N397" s="610">
        <v>1</v>
      </c>
      <c r="O397" s="610">
        <v>233</v>
      </c>
      <c r="P397" s="598"/>
      <c r="Q397" s="611">
        <v>233</v>
      </c>
    </row>
    <row r="398" spans="1:17" ht="14.45" customHeight="1" x14ac:dyDescent="0.2">
      <c r="A398" s="592" t="s">
        <v>1577</v>
      </c>
      <c r="B398" s="593" t="s">
        <v>1476</v>
      </c>
      <c r="C398" s="593" t="s">
        <v>1452</v>
      </c>
      <c r="D398" s="593" t="s">
        <v>1513</v>
      </c>
      <c r="E398" s="593" t="s">
        <v>1514</v>
      </c>
      <c r="F398" s="610">
        <v>28</v>
      </c>
      <c r="G398" s="610">
        <v>33908</v>
      </c>
      <c r="H398" s="610">
        <v>0.96472060999203368</v>
      </c>
      <c r="I398" s="610">
        <v>1211</v>
      </c>
      <c r="J398" s="610">
        <v>29</v>
      </c>
      <c r="K398" s="610">
        <v>35148</v>
      </c>
      <c r="L398" s="610">
        <v>1</v>
      </c>
      <c r="M398" s="610">
        <v>1212</v>
      </c>
      <c r="N398" s="610">
        <v>44</v>
      </c>
      <c r="O398" s="610">
        <v>53504</v>
      </c>
      <c r="P398" s="598">
        <v>1.522248776601798</v>
      </c>
      <c r="Q398" s="611">
        <v>1216</v>
      </c>
    </row>
    <row r="399" spans="1:17" ht="14.45" customHeight="1" x14ac:dyDescent="0.2">
      <c r="A399" s="592" t="s">
        <v>1577</v>
      </c>
      <c r="B399" s="593" t="s">
        <v>1476</v>
      </c>
      <c r="C399" s="593" t="s">
        <v>1452</v>
      </c>
      <c r="D399" s="593" t="s">
        <v>1515</v>
      </c>
      <c r="E399" s="593" t="s">
        <v>1516</v>
      </c>
      <c r="F399" s="610">
        <v>24</v>
      </c>
      <c r="G399" s="610">
        <v>2736</v>
      </c>
      <c r="H399" s="610">
        <v>1.3217391304347825</v>
      </c>
      <c r="I399" s="610">
        <v>114</v>
      </c>
      <c r="J399" s="610">
        <v>18</v>
      </c>
      <c r="K399" s="610">
        <v>2070</v>
      </c>
      <c r="L399" s="610">
        <v>1</v>
      </c>
      <c r="M399" s="610">
        <v>115</v>
      </c>
      <c r="N399" s="610">
        <v>25</v>
      </c>
      <c r="O399" s="610">
        <v>2900</v>
      </c>
      <c r="P399" s="598">
        <v>1.4009661835748792</v>
      </c>
      <c r="Q399" s="611">
        <v>116</v>
      </c>
    </row>
    <row r="400" spans="1:17" ht="14.45" customHeight="1" x14ac:dyDescent="0.2">
      <c r="A400" s="592" t="s">
        <v>1577</v>
      </c>
      <c r="B400" s="593" t="s">
        <v>1476</v>
      </c>
      <c r="C400" s="593" t="s">
        <v>1452</v>
      </c>
      <c r="D400" s="593" t="s">
        <v>1517</v>
      </c>
      <c r="E400" s="593" t="s">
        <v>1518</v>
      </c>
      <c r="F400" s="610">
        <v>2</v>
      </c>
      <c r="G400" s="610">
        <v>694</v>
      </c>
      <c r="H400" s="610"/>
      <c r="I400" s="610">
        <v>347</v>
      </c>
      <c r="J400" s="610"/>
      <c r="K400" s="610"/>
      <c r="L400" s="610"/>
      <c r="M400" s="610"/>
      <c r="N400" s="610"/>
      <c r="O400" s="610"/>
      <c r="P400" s="598"/>
      <c r="Q400" s="611"/>
    </row>
    <row r="401" spans="1:17" ht="14.45" customHeight="1" x14ac:dyDescent="0.2">
      <c r="A401" s="592" t="s">
        <v>1577</v>
      </c>
      <c r="B401" s="593" t="s">
        <v>1476</v>
      </c>
      <c r="C401" s="593" t="s">
        <v>1452</v>
      </c>
      <c r="D401" s="593" t="s">
        <v>1523</v>
      </c>
      <c r="E401" s="593" t="s">
        <v>1524</v>
      </c>
      <c r="F401" s="610"/>
      <c r="G401" s="610"/>
      <c r="H401" s="610"/>
      <c r="I401" s="610"/>
      <c r="J401" s="610"/>
      <c r="K401" s="610"/>
      <c r="L401" s="610"/>
      <c r="M401" s="610"/>
      <c r="N401" s="610">
        <v>1</v>
      </c>
      <c r="O401" s="610">
        <v>1075</v>
      </c>
      <c r="P401" s="598"/>
      <c r="Q401" s="611">
        <v>1075</v>
      </c>
    </row>
    <row r="402" spans="1:17" ht="14.45" customHeight="1" x14ac:dyDescent="0.2">
      <c r="A402" s="592" t="s">
        <v>1577</v>
      </c>
      <c r="B402" s="593" t="s">
        <v>1476</v>
      </c>
      <c r="C402" s="593" t="s">
        <v>1452</v>
      </c>
      <c r="D402" s="593" t="s">
        <v>1525</v>
      </c>
      <c r="E402" s="593" t="s">
        <v>1526</v>
      </c>
      <c r="F402" s="610">
        <v>1</v>
      </c>
      <c r="G402" s="610">
        <v>302</v>
      </c>
      <c r="H402" s="610"/>
      <c r="I402" s="610">
        <v>302</v>
      </c>
      <c r="J402" s="610"/>
      <c r="K402" s="610"/>
      <c r="L402" s="610"/>
      <c r="M402" s="610"/>
      <c r="N402" s="610">
        <v>1</v>
      </c>
      <c r="O402" s="610">
        <v>304</v>
      </c>
      <c r="P402" s="598"/>
      <c r="Q402" s="611">
        <v>304</v>
      </c>
    </row>
    <row r="403" spans="1:17" ht="14.45" customHeight="1" x14ac:dyDescent="0.2">
      <c r="A403" s="592" t="s">
        <v>1578</v>
      </c>
      <c r="B403" s="593" t="s">
        <v>1476</v>
      </c>
      <c r="C403" s="593" t="s">
        <v>1452</v>
      </c>
      <c r="D403" s="593" t="s">
        <v>1497</v>
      </c>
      <c r="E403" s="593" t="s">
        <v>1498</v>
      </c>
      <c r="F403" s="610"/>
      <c r="G403" s="610"/>
      <c r="H403" s="610"/>
      <c r="I403" s="610"/>
      <c r="J403" s="610">
        <v>1</v>
      </c>
      <c r="K403" s="610">
        <v>17</v>
      </c>
      <c r="L403" s="610">
        <v>1</v>
      </c>
      <c r="M403" s="610">
        <v>17</v>
      </c>
      <c r="N403" s="610"/>
      <c r="O403" s="610"/>
      <c r="P403" s="598"/>
      <c r="Q403" s="611"/>
    </row>
    <row r="404" spans="1:17" ht="14.45" customHeight="1" x14ac:dyDescent="0.2">
      <c r="A404" s="592" t="s">
        <v>1578</v>
      </c>
      <c r="B404" s="593" t="s">
        <v>1476</v>
      </c>
      <c r="C404" s="593" t="s">
        <v>1452</v>
      </c>
      <c r="D404" s="593" t="s">
        <v>1506</v>
      </c>
      <c r="E404" s="593" t="s">
        <v>1507</v>
      </c>
      <c r="F404" s="610"/>
      <c r="G404" s="610"/>
      <c r="H404" s="610"/>
      <c r="I404" s="610"/>
      <c r="J404" s="610">
        <v>1</v>
      </c>
      <c r="K404" s="610">
        <v>164</v>
      </c>
      <c r="L404" s="610">
        <v>1</v>
      </c>
      <c r="M404" s="610">
        <v>164</v>
      </c>
      <c r="N404" s="610"/>
      <c r="O404" s="610"/>
      <c r="P404" s="598"/>
      <c r="Q404" s="611"/>
    </row>
    <row r="405" spans="1:17" ht="14.45" customHeight="1" x14ac:dyDescent="0.2">
      <c r="A405" s="592" t="s">
        <v>1579</v>
      </c>
      <c r="B405" s="593" t="s">
        <v>1476</v>
      </c>
      <c r="C405" s="593" t="s">
        <v>1452</v>
      </c>
      <c r="D405" s="593" t="s">
        <v>1477</v>
      </c>
      <c r="E405" s="593" t="s">
        <v>1478</v>
      </c>
      <c r="F405" s="610">
        <v>20</v>
      </c>
      <c r="G405" s="610">
        <v>4220</v>
      </c>
      <c r="H405" s="610">
        <v>1.3270440251572326</v>
      </c>
      <c r="I405" s="610">
        <v>211</v>
      </c>
      <c r="J405" s="610">
        <v>15</v>
      </c>
      <c r="K405" s="610">
        <v>3180</v>
      </c>
      <c r="L405" s="610">
        <v>1</v>
      </c>
      <c r="M405" s="610">
        <v>212</v>
      </c>
      <c r="N405" s="610">
        <v>29</v>
      </c>
      <c r="O405" s="610">
        <v>6177</v>
      </c>
      <c r="P405" s="598">
        <v>1.9424528301886792</v>
      </c>
      <c r="Q405" s="611">
        <v>213</v>
      </c>
    </row>
    <row r="406" spans="1:17" ht="14.45" customHeight="1" x14ac:dyDescent="0.2">
      <c r="A406" s="592" t="s">
        <v>1579</v>
      </c>
      <c r="B406" s="593" t="s">
        <v>1476</v>
      </c>
      <c r="C406" s="593" t="s">
        <v>1452</v>
      </c>
      <c r="D406" s="593" t="s">
        <v>1480</v>
      </c>
      <c r="E406" s="593" t="s">
        <v>1481</v>
      </c>
      <c r="F406" s="610">
        <v>85</v>
      </c>
      <c r="G406" s="610">
        <v>25585</v>
      </c>
      <c r="H406" s="610">
        <v>1.100240818783865</v>
      </c>
      <c r="I406" s="610">
        <v>301</v>
      </c>
      <c r="J406" s="610">
        <v>77</v>
      </c>
      <c r="K406" s="610">
        <v>23254</v>
      </c>
      <c r="L406" s="610">
        <v>1</v>
      </c>
      <c r="M406" s="610">
        <v>302</v>
      </c>
      <c r="N406" s="610">
        <v>3</v>
      </c>
      <c r="O406" s="610">
        <v>909</v>
      </c>
      <c r="P406" s="598">
        <v>3.9090049023823861E-2</v>
      </c>
      <c r="Q406" s="611">
        <v>303</v>
      </c>
    </row>
    <row r="407" spans="1:17" ht="14.45" customHeight="1" x14ac:dyDescent="0.2">
      <c r="A407" s="592" t="s">
        <v>1579</v>
      </c>
      <c r="B407" s="593" t="s">
        <v>1476</v>
      </c>
      <c r="C407" s="593" t="s">
        <v>1452</v>
      </c>
      <c r="D407" s="593" t="s">
        <v>1486</v>
      </c>
      <c r="E407" s="593" t="s">
        <v>1487</v>
      </c>
      <c r="F407" s="610">
        <v>38</v>
      </c>
      <c r="G407" s="610">
        <v>5206</v>
      </c>
      <c r="H407" s="610">
        <v>0.76</v>
      </c>
      <c r="I407" s="610">
        <v>137</v>
      </c>
      <c r="J407" s="610">
        <v>50</v>
      </c>
      <c r="K407" s="610">
        <v>6850</v>
      </c>
      <c r="L407" s="610">
        <v>1</v>
      </c>
      <c r="M407" s="610">
        <v>137</v>
      </c>
      <c r="N407" s="610">
        <v>34</v>
      </c>
      <c r="O407" s="610">
        <v>4692</v>
      </c>
      <c r="P407" s="598">
        <v>0.68496350364963499</v>
      </c>
      <c r="Q407" s="611">
        <v>138</v>
      </c>
    </row>
    <row r="408" spans="1:17" ht="14.45" customHeight="1" x14ac:dyDescent="0.2">
      <c r="A408" s="592" t="s">
        <v>1579</v>
      </c>
      <c r="B408" s="593" t="s">
        <v>1476</v>
      </c>
      <c r="C408" s="593" t="s">
        <v>1452</v>
      </c>
      <c r="D408" s="593" t="s">
        <v>1491</v>
      </c>
      <c r="E408" s="593" t="s">
        <v>1492</v>
      </c>
      <c r="F408" s="610"/>
      <c r="G408" s="610"/>
      <c r="H408" s="610"/>
      <c r="I408" s="610"/>
      <c r="J408" s="610">
        <v>1</v>
      </c>
      <c r="K408" s="610">
        <v>640</v>
      </c>
      <c r="L408" s="610">
        <v>1</v>
      </c>
      <c r="M408" s="610">
        <v>640</v>
      </c>
      <c r="N408" s="610"/>
      <c r="O408" s="610"/>
      <c r="P408" s="598"/>
      <c r="Q408" s="611"/>
    </row>
    <row r="409" spans="1:17" ht="14.45" customHeight="1" x14ac:dyDescent="0.2">
      <c r="A409" s="592" t="s">
        <v>1579</v>
      </c>
      <c r="B409" s="593" t="s">
        <v>1476</v>
      </c>
      <c r="C409" s="593" t="s">
        <v>1452</v>
      </c>
      <c r="D409" s="593" t="s">
        <v>1495</v>
      </c>
      <c r="E409" s="593" t="s">
        <v>1496</v>
      </c>
      <c r="F409" s="610">
        <v>3</v>
      </c>
      <c r="G409" s="610">
        <v>519</v>
      </c>
      <c r="H409" s="610">
        <v>0.74568965517241381</v>
      </c>
      <c r="I409" s="610">
        <v>173</v>
      </c>
      <c r="J409" s="610">
        <v>4</v>
      </c>
      <c r="K409" s="610">
        <v>696</v>
      </c>
      <c r="L409" s="610">
        <v>1</v>
      </c>
      <c r="M409" s="610">
        <v>174</v>
      </c>
      <c r="N409" s="610">
        <v>1</v>
      </c>
      <c r="O409" s="610">
        <v>175</v>
      </c>
      <c r="P409" s="598">
        <v>0.25143678160919541</v>
      </c>
      <c r="Q409" s="611">
        <v>175</v>
      </c>
    </row>
    <row r="410" spans="1:17" ht="14.45" customHeight="1" x14ac:dyDescent="0.2">
      <c r="A410" s="592" t="s">
        <v>1579</v>
      </c>
      <c r="B410" s="593" t="s">
        <v>1476</v>
      </c>
      <c r="C410" s="593" t="s">
        <v>1452</v>
      </c>
      <c r="D410" s="593" t="s">
        <v>1497</v>
      </c>
      <c r="E410" s="593" t="s">
        <v>1498</v>
      </c>
      <c r="F410" s="610">
        <v>51</v>
      </c>
      <c r="G410" s="610">
        <v>867</v>
      </c>
      <c r="H410" s="610">
        <v>0.89473684210526316</v>
      </c>
      <c r="I410" s="610">
        <v>17</v>
      </c>
      <c r="J410" s="610">
        <v>57</v>
      </c>
      <c r="K410" s="610">
        <v>969</v>
      </c>
      <c r="L410" s="610">
        <v>1</v>
      </c>
      <c r="M410" s="610">
        <v>17</v>
      </c>
      <c r="N410" s="610">
        <v>53</v>
      </c>
      <c r="O410" s="610">
        <v>901</v>
      </c>
      <c r="P410" s="598">
        <v>0.92982456140350878</v>
      </c>
      <c r="Q410" s="611">
        <v>17</v>
      </c>
    </row>
    <row r="411" spans="1:17" ht="14.45" customHeight="1" x14ac:dyDescent="0.2">
      <c r="A411" s="592" t="s">
        <v>1579</v>
      </c>
      <c r="B411" s="593" t="s">
        <v>1476</v>
      </c>
      <c r="C411" s="593" t="s">
        <v>1452</v>
      </c>
      <c r="D411" s="593" t="s">
        <v>1499</v>
      </c>
      <c r="E411" s="593" t="s">
        <v>1500</v>
      </c>
      <c r="F411" s="610">
        <v>1</v>
      </c>
      <c r="G411" s="610">
        <v>274</v>
      </c>
      <c r="H411" s="610">
        <v>0.5</v>
      </c>
      <c r="I411" s="610">
        <v>274</v>
      </c>
      <c r="J411" s="610">
        <v>2</v>
      </c>
      <c r="K411" s="610">
        <v>548</v>
      </c>
      <c r="L411" s="610">
        <v>1</v>
      </c>
      <c r="M411" s="610">
        <v>274</v>
      </c>
      <c r="N411" s="610">
        <v>7</v>
      </c>
      <c r="O411" s="610">
        <v>1939</v>
      </c>
      <c r="P411" s="598">
        <v>3.5383211678832116</v>
      </c>
      <c r="Q411" s="611">
        <v>277</v>
      </c>
    </row>
    <row r="412" spans="1:17" ht="14.45" customHeight="1" x14ac:dyDescent="0.2">
      <c r="A412" s="592" t="s">
        <v>1579</v>
      </c>
      <c r="B412" s="593" t="s">
        <v>1476</v>
      </c>
      <c r="C412" s="593" t="s">
        <v>1452</v>
      </c>
      <c r="D412" s="593" t="s">
        <v>1501</v>
      </c>
      <c r="E412" s="593" t="s">
        <v>1502</v>
      </c>
      <c r="F412" s="610">
        <v>4</v>
      </c>
      <c r="G412" s="610">
        <v>568</v>
      </c>
      <c r="H412" s="610">
        <v>2</v>
      </c>
      <c r="I412" s="610">
        <v>142</v>
      </c>
      <c r="J412" s="610">
        <v>2</v>
      </c>
      <c r="K412" s="610">
        <v>284</v>
      </c>
      <c r="L412" s="610">
        <v>1</v>
      </c>
      <c r="M412" s="610">
        <v>142</v>
      </c>
      <c r="N412" s="610">
        <v>9</v>
      </c>
      <c r="O412" s="610">
        <v>1269</v>
      </c>
      <c r="P412" s="598">
        <v>4.46830985915493</v>
      </c>
      <c r="Q412" s="611">
        <v>141</v>
      </c>
    </row>
    <row r="413" spans="1:17" ht="14.45" customHeight="1" x14ac:dyDescent="0.2">
      <c r="A413" s="592" t="s">
        <v>1579</v>
      </c>
      <c r="B413" s="593" t="s">
        <v>1476</v>
      </c>
      <c r="C413" s="593" t="s">
        <v>1452</v>
      </c>
      <c r="D413" s="593" t="s">
        <v>1503</v>
      </c>
      <c r="E413" s="593" t="s">
        <v>1502</v>
      </c>
      <c r="F413" s="610">
        <v>38</v>
      </c>
      <c r="G413" s="610">
        <v>2964</v>
      </c>
      <c r="H413" s="610">
        <v>0.75844421699078812</v>
      </c>
      <c r="I413" s="610">
        <v>78</v>
      </c>
      <c r="J413" s="610">
        <v>50</v>
      </c>
      <c r="K413" s="610">
        <v>3908</v>
      </c>
      <c r="L413" s="610">
        <v>1</v>
      </c>
      <c r="M413" s="610">
        <v>78.16</v>
      </c>
      <c r="N413" s="610">
        <v>34</v>
      </c>
      <c r="O413" s="610">
        <v>2686</v>
      </c>
      <c r="P413" s="598">
        <v>0.68730808597748205</v>
      </c>
      <c r="Q413" s="611">
        <v>79</v>
      </c>
    </row>
    <row r="414" spans="1:17" ht="14.45" customHeight="1" x14ac:dyDescent="0.2">
      <c r="A414" s="592" t="s">
        <v>1579</v>
      </c>
      <c r="B414" s="593" t="s">
        <v>1476</v>
      </c>
      <c r="C414" s="593" t="s">
        <v>1452</v>
      </c>
      <c r="D414" s="593" t="s">
        <v>1504</v>
      </c>
      <c r="E414" s="593" t="s">
        <v>1505</v>
      </c>
      <c r="F414" s="610">
        <v>4</v>
      </c>
      <c r="G414" s="610">
        <v>1256</v>
      </c>
      <c r="H414" s="610">
        <v>2</v>
      </c>
      <c r="I414" s="610">
        <v>314</v>
      </c>
      <c r="J414" s="610">
        <v>2</v>
      </c>
      <c r="K414" s="610">
        <v>628</v>
      </c>
      <c r="L414" s="610">
        <v>1</v>
      </c>
      <c r="M414" s="610">
        <v>314</v>
      </c>
      <c r="N414" s="610">
        <v>9</v>
      </c>
      <c r="O414" s="610">
        <v>2844</v>
      </c>
      <c r="P414" s="598">
        <v>4.5286624203821653</v>
      </c>
      <c r="Q414" s="611">
        <v>316</v>
      </c>
    </row>
    <row r="415" spans="1:17" ht="14.45" customHeight="1" x14ac:dyDescent="0.2">
      <c r="A415" s="592" t="s">
        <v>1579</v>
      </c>
      <c r="B415" s="593" t="s">
        <v>1476</v>
      </c>
      <c r="C415" s="593" t="s">
        <v>1452</v>
      </c>
      <c r="D415" s="593" t="s">
        <v>1506</v>
      </c>
      <c r="E415" s="593" t="s">
        <v>1507</v>
      </c>
      <c r="F415" s="610">
        <v>47</v>
      </c>
      <c r="G415" s="610">
        <v>7661</v>
      </c>
      <c r="H415" s="610">
        <v>0.85359331476323119</v>
      </c>
      <c r="I415" s="610">
        <v>163</v>
      </c>
      <c r="J415" s="610">
        <v>55</v>
      </c>
      <c r="K415" s="610">
        <v>8975</v>
      </c>
      <c r="L415" s="610">
        <v>1</v>
      </c>
      <c r="M415" s="610">
        <v>163.18181818181819</v>
      </c>
      <c r="N415" s="610">
        <v>43</v>
      </c>
      <c r="O415" s="610">
        <v>7095</v>
      </c>
      <c r="P415" s="598">
        <v>0.79052924791086354</v>
      </c>
      <c r="Q415" s="611">
        <v>165</v>
      </c>
    </row>
    <row r="416" spans="1:17" ht="14.45" customHeight="1" x14ac:dyDescent="0.2">
      <c r="A416" s="592" t="s">
        <v>1579</v>
      </c>
      <c r="B416" s="593" t="s">
        <v>1476</v>
      </c>
      <c r="C416" s="593" t="s">
        <v>1452</v>
      </c>
      <c r="D416" s="593" t="s">
        <v>1508</v>
      </c>
      <c r="E416" s="593" t="s">
        <v>1478</v>
      </c>
      <c r="F416" s="610">
        <v>79</v>
      </c>
      <c r="G416" s="610">
        <v>5688</v>
      </c>
      <c r="H416" s="610">
        <v>0.70387328300952856</v>
      </c>
      <c r="I416" s="610">
        <v>72</v>
      </c>
      <c r="J416" s="610">
        <v>112</v>
      </c>
      <c r="K416" s="610">
        <v>8081</v>
      </c>
      <c r="L416" s="610">
        <v>1</v>
      </c>
      <c r="M416" s="610">
        <v>72.151785714285708</v>
      </c>
      <c r="N416" s="610">
        <v>66</v>
      </c>
      <c r="O416" s="610">
        <v>4884</v>
      </c>
      <c r="P416" s="598">
        <v>0.60438064595965846</v>
      </c>
      <c r="Q416" s="611">
        <v>74</v>
      </c>
    </row>
    <row r="417" spans="1:17" ht="14.45" customHeight="1" x14ac:dyDescent="0.2">
      <c r="A417" s="592" t="s">
        <v>1579</v>
      </c>
      <c r="B417" s="593" t="s">
        <v>1476</v>
      </c>
      <c r="C417" s="593" t="s">
        <v>1452</v>
      </c>
      <c r="D417" s="593" t="s">
        <v>1513</v>
      </c>
      <c r="E417" s="593" t="s">
        <v>1514</v>
      </c>
      <c r="F417" s="610">
        <v>2</v>
      </c>
      <c r="G417" s="610">
        <v>2422</v>
      </c>
      <c r="H417" s="610">
        <v>0.39966996699669965</v>
      </c>
      <c r="I417" s="610">
        <v>1211</v>
      </c>
      <c r="J417" s="610">
        <v>5</v>
      </c>
      <c r="K417" s="610">
        <v>6060</v>
      </c>
      <c r="L417" s="610">
        <v>1</v>
      </c>
      <c r="M417" s="610">
        <v>1212</v>
      </c>
      <c r="N417" s="610"/>
      <c r="O417" s="610"/>
      <c r="P417" s="598"/>
      <c r="Q417" s="611"/>
    </row>
    <row r="418" spans="1:17" ht="14.45" customHeight="1" x14ac:dyDescent="0.2">
      <c r="A418" s="592" t="s">
        <v>1579</v>
      </c>
      <c r="B418" s="593" t="s">
        <v>1476</v>
      </c>
      <c r="C418" s="593" t="s">
        <v>1452</v>
      </c>
      <c r="D418" s="593" t="s">
        <v>1515</v>
      </c>
      <c r="E418" s="593" t="s">
        <v>1516</v>
      </c>
      <c r="F418" s="610">
        <v>3</v>
      </c>
      <c r="G418" s="610">
        <v>342</v>
      </c>
      <c r="H418" s="610">
        <v>0.99130434782608701</v>
      </c>
      <c r="I418" s="610">
        <v>114</v>
      </c>
      <c r="J418" s="610">
        <v>3</v>
      </c>
      <c r="K418" s="610">
        <v>345</v>
      </c>
      <c r="L418" s="610">
        <v>1</v>
      </c>
      <c r="M418" s="610">
        <v>115</v>
      </c>
      <c r="N418" s="610"/>
      <c r="O418" s="610"/>
      <c r="P418" s="598"/>
      <c r="Q418" s="611"/>
    </row>
    <row r="419" spans="1:17" ht="14.45" customHeight="1" x14ac:dyDescent="0.2">
      <c r="A419" s="592" t="s">
        <v>1580</v>
      </c>
      <c r="B419" s="593" t="s">
        <v>1476</v>
      </c>
      <c r="C419" s="593" t="s">
        <v>1452</v>
      </c>
      <c r="D419" s="593" t="s">
        <v>1477</v>
      </c>
      <c r="E419" s="593" t="s">
        <v>1478</v>
      </c>
      <c r="F419" s="610">
        <v>8</v>
      </c>
      <c r="G419" s="610">
        <v>1688</v>
      </c>
      <c r="H419" s="610">
        <v>7.9622641509433958</v>
      </c>
      <c r="I419" s="610">
        <v>211</v>
      </c>
      <c r="J419" s="610">
        <v>1</v>
      </c>
      <c r="K419" s="610">
        <v>212</v>
      </c>
      <c r="L419" s="610">
        <v>1</v>
      </c>
      <c r="M419" s="610">
        <v>212</v>
      </c>
      <c r="N419" s="610"/>
      <c r="O419" s="610"/>
      <c r="P419" s="598"/>
      <c r="Q419" s="611"/>
    </row>
    <row r="420" spans="1:17" ht="14.45" customHeight="1" x14ac:dyDescent="0.2">
      <c r="A420" s="592" t="s">
        <v>1580</v>
      </c>
      <c r="B420" s="593" t="s">
        <v>1476</v>
      </c>
      <c r="C420" s="593" t="s">
        <v>1452</v>
      </c>
      <c r="D420" s="593" t="s">
        <v>1480</v>
      </c>
      <c r="E420" s="593" t="s">
        <v>1481</v>
      </c>
      <c r="F420" s="610"/>
      <c r="G420" s="610"/>
      <c r="H420" s="610"/>
      <c r="I420" s="610"/>
      <c r="J420" s="610"/>
      <c r="K420" s="610"/>
      <c r="L420" s="610"/>
      <c r="M420" s="610"/>
      <c r="N420" s="610">
        <v>12</v>
      </c>
      <c r="O420" s="610">
        <v>3636</v>
      </c>
      <c r="P420" s="598"/>
      <c r="Q420" s="611">
        <v>303</v>
      </c>
    </row>
    <row r="421" spans="1:17" ht="14.45" customHeight="1" x14ac:dyDescent="0.2">
      <c r="A421" s="592" t="s">
        <v>1580</v>
      </c>
      <c r="B421" s="593" t="s">
        <v>1476</v>
      </c>
      <c r="C421" s="593" t="s">
        <v>1452</v>
      </c>
      <c r="D421" s="593" t="s">
        <v>1486</v>
      </c>
      <c r="E421" s="593" t="s">
        <v>1487</v>
      </c>
      <c r="F421" s="610"/>
      <c r="G421" s="610"/>
      <c r="H421" s="610"/>
      <c r="I421" s="610"/>
      <c r="J421" s="610"/>
      <c r="K421" s="610"/>
      <c r="L421" s="610"/>
      <c r="M421" s="610"/>
      <c r="N421" s="610">
        <v>1</v>
      </c>
      <c r="O421" s="610">
        <v>138</v>
      </c>
      <c r="P421" s="598"/>
      <c r="Q421" s="611">
        <v>138</v>
      </c>
    </row>
    <row r="422" spans="1:17" ht="14.45" customHeight="1" x14ac:dyDescent="0.2">
      <c r="A422" s="592" t="s">
        <v>1580</v>
      </c>
      <c r="B422" s="593" t="s">
        <v>1476</v>
      </c>
      <c r="C422" s="593" t="s">
        <v>1452</v>
      </c>
      <c r="D422" s="593" t="s">
        <v>1455</v>
      </c>
      <c r="E422" s="593" t="s">
        <v>1456</v>
      </c>
      <c r="F422" s="610">
        <v>1</v>
      </c>
      <c r="G422" s="610">
        <v>347</v>
      </c>
      <c r="H422" s="610"/>
      <c r="I422" s="610">
        <v>347</v>
      </c>
      <c r="J422" s="610"/>
      <c r="K422" s="610"/>
      <c r="L422" s="610"/>
      <c r="M422" s="610"/>
      <c r="N422" s="610">
        <v>1</v>
      </c>
      <c r="O422" s="610">
        <v>348</v>
      </c>
      <c r="P422" s="598"/>
      <c r="Q422" s="611">
        <v>348</v>
      </c>
    </row>
    <row r="423" spans="1:17" ht="14.45" customHeight="1" x14ac:dyDescent="0.2">
      <c r="A423" s="592" t="s">
        <v>1580</v>
      </c>
      <c r="B423" s="593" t="s">
        <v>1476</v>
      </c>
      <c r="C423" s="593" t="s">
        <v>1452</v>
      </c>
      <c r="D423" s="593" t="s">
        <v>1497</v>
      </c>
      <c r="E423" s="593" t="s">
        <v>1498</v>
      </c>
      <c r="F423" s="610">
        <v>3</v>
      </c>
      <c r="G423" s="610">
        <v>51</v>
      </c>
      <c r="H423" s="610">
        <v>3</v>
      </c>
      <c r="I423" s="610">
        <v>17</v>
      </c>
      <c r="J423" s="610">
        <v>1</v>
      </c>
      <c r="K423" s="610">
        <v>17</v>
      </c>
      <c r="L423" s="610">
        <v>1</v>
      </c>
      <c r="M423" s="610">
        <v>17</v>
      </c>
      <c r="N423" s="610">
        <v>2</v>
      </c>
      <c r="O423" s="610">
        <v>34</v>
      </c>
      <c r="P423" s="598">
        <v>2</v>
      </c>
      <c r="Q423" s="611">
        <v>17</v>
      </c>
    </row>
    <row r="424" spans="1:17" ht="14.45" customHeight="1" x14ac:dyDescent="0.2">
      <c r="A424" s="592" t="s">
        <v>1580</v>
      </c>
      <c r="B424" s="593" t="s">
        <v>1476</v>
      </c>
      <c r="C424" s="593" t="s">
        <v>1452</v>
      </c>
      <c r="D424" s="593" t="s">
        <v>1499</v>
      </c>
      <c r="E424" s="593" t="s">
        <v>1500</v>
      </c>
      <c r="F424" s="610"/>
      <c r="G424" s="610"/>
      <c r="H424" s="610"/>
      <c r="I424" s="610"/>
      <c r="J424" s="610">
        <v>1</v>
      </c>
      <c r="K424" s="610">
        <v>274</v>
      </c>
      <c r="L424" s="610">
        <v>1</v>
      </c>
      <c r="M424" s="610">
        <v>274</v>
      </c>
      <c r="N424" s="610"/>
      <c r="O424" s="610"/>
      <c r="P424" s="598"/>
      <c r="Q424" s="611"/>
    </row>
    <row r="425" spans="1:17" ht="14.45" customHeight="1" x14ac:dyDescent="0.2">
      <c r="A425" s="592" t="s">
        <v>1580</v>
      </c>
      <c r="B425" s="593" t="s">
        <v>1476</v>
      </c>
      <c r="C425" s="593" t="s">
        <v>1452</v>
      </c>
      <c r="D425" s="593" t="s">
        <v>1501</v>
      </c>
      <c r="E425" s="593" t="s">
        <v>1502</v>
      </c>
      <c r="F425" s="610">
        <v>2</v>
      </c>
      <c r="G425" s="610">
        <v>284</v>
      </c>
      <c r="H425" s="610">
        <v>2</v>
      </c>
      <c r="I425" s="610">
        <v>142</v>
      </c>
      <c r="J425" s="610">
        <v>1</v>
      </c>
      <c r="K425" s="610">
        <v>142</v>
      </c>
      <c r="L425" s="610">
        <v>1</v>
      </c>
      <c r="M425" s="610">
        <v>142</v>
      </c>
      <c r="N425" s="610"/>
      <c r="O425" s="610"/>
      <c r="P425" s="598"/>
      <c r="Q425" s="611"/>
    </row>
    <row r="426" spans="1:17" ht="14.45" customHeight="1" x14ac:dyDescent="0.2">
      <c r="A426" s="592" t="s">
        <v>1580</v>
      </c>
      <c r="B426" s="593" t="s">
        <v>1476</v>
      </c>
      <c r="C426" s="593" t="s">
        <v>1452</v>
      </c>
      <c r="D426" s="593" t="s">
        <v>1503</v>
      </c>
      <c r="E426" s="593" t="s">
        <v>1502</v>
      </c>
      <c r="F426" s="610"/>
      <c r="G426" s="610"/>
      <c r="H426" s="610"/>
      <c r="I426" s="610"/>
      <c r="J426" s="610"/>
      <c r="K426" s="610"/>
      <c r="L426" s="610"/>
      <c r="M426" s="610"/>
      <c r="N426" s="610">
        <v>1</v>
      </c>
      <c r="O426" s="610">
        <v>79</v>
      </c>
      <c r="P426" s="598"/>
      <c r="Q426" s="611">
        <v>79</v>
      </c>
    </row>
    <row r="427" spans="1:17" ht="14.45" customHeight="1" x14ac:dyDescent="0.2">
      <c r="A427" s="592" t="s">
        <v>1580</v>
      </c>
      <c r="B427" s="593" t="s">
        <v>1476</v>
      </c>
      <c r="C427" s="593" t="s">
        <v>1452</v>
      </c>
      <c r="D427" s="593" t="s">
        <v>1504</v>
      </c>
      <c r="E427" s="593" t="s">
        <v>1505</v>
      </c>
      <c r="F427" s="610">
        <v>2</v>
      </c>
      <c r="G427" s="610">
        <v>628</v>
      </c>
      <c r="H427" s="610">
        <v>2</v>
      </c>
      <c r="I427" s="610">
        <v>314</v>
      </c>
      <c r="J427" s="610">
        <v>1</v>
      </c>
      <c r="K427" s="610">
        <v>314</v>
      </c>
      <c r="L427" s="610">
        <v>1</v>
      </c>
      <c r="M427" s="610">
        <v>314</v>
      </c>
      <c r="N427" s="610"/>
      <c r="O427" s="610"/>
      <c r="P427" s="598"/>
      <c r="Q427" s="611"/>
    </row>
    <row r="428" spans="1:17" ht="14.45" customHeight="1" x14ac:dyDescent="0.2">
      <c r="A428" s="592" t="s">
        <v>1580</v>
      </c>
      <c r="B428" s="593" t="s">
        <v>1476</v>
      </c>
      <c r="C428" s="593" t="s">
        <v>1452</v>
      </c>
      <c r="D428" s="593" t="s">
        <v>1463</v>
      </c>
      <c r="E428" s="593" t="s">
        <v>1464</v>
      </c>
      <c r="F428" s="610">
        <v>1</v>
      </c>
      <c r="G428" s="610">
        <v>328</v>
      </c>
      <c r="H428" s="610"/>
      <c r="I428" s="610">
        <v>328</v>
      </c>
      <c r="J428" s="610"/>
      <c r="K428" s="610"/>
      <c r="L428" s="610"/>
      <c r="M428" s="610"/>
      <c r="N428" s="610">
        <v>1</v>
      </c>
      <c r="O428" s="610">
        <v>329</v>
      </c>
      <c r="P428" s="598"/>
      <c r="Q428" s="611">
        <v>329</v>
      </c>
    </row>
    <row r="429" spans="1:17" ht="14.45" customHeight="1" x14ac:dyDescent="0.2">
      <c r="A429" s="592" t="s">
        <v>1580</v>
      </c>
      <c r="B429" s="593" t="s">
        <v>1476</v>
      </c>
      <c r="C429" s="593" t="s">
        <v>1452</v>
      </c>
      <c r="D429" s="593" t="s">
        <v>1506</v>
      </c>
      <c r="E429" s="593" t="s">
        <v>1507</v>
      </c>
      <c r="F429" s="610">
        <v>2</v>
      </c>
      <c r="G429" s="610">
        <v>326</v>
      </c>
      <c r="H429" s="610"/>
      <c r="I429" s="610">
        <v>163</v>
      </c>
      <c r="J429" s="610"/>
      <c r="K429" s="610"/>
      <c r="L429" s="610"/>
      <c r="M429" s="610"/>
      <c r="N429" s="610">
        <v>1</v>
      </c>
      <c r="O429" s="610">
        <v>165</v>
      </c>
      <c r="P429" s="598"/>
      <c r="Q429" s="611">
        <v>165</v>
      </c>
    </row>
    <row r="430" spans="1:17" ht="14.45" customHeight="1" x14ac:dyDescent="0.2">
      <c r="A430" s="592" t="s">
        <v>1580</v>
      </c>
      <c r="B430" s="593" t="s">
        <v>1476</v>
      </c>
      <c r="C430" s="593" t="s">
        <v>1452</v>
      </c>
      <c r="D430" s="593" t="s">
        <v>1508</v>
      </c>
      <c r="E430" s="593" t="s">
        <v>1478</v>
      </c>
      <c r="F430" s="610"/>
      <c r="G430" s="610"/>
      <c r="H430" s="610"/>
      <c r="I430" s="610"/>
      <c r="J430" s="610"/>
      <c r="K430" s="610"/>
      <c r="L430" s="610"/>
      <c r="M430" s="610"/>
      <c r="N430" s="610">
        <v>2</v>
      </c>
      <c r="O430" s="610">
        <v>148</v>
      </c>
      <c r="P430" s="598"/>
      <c r="Q430" s="611">
        <v>74</v>
      </c>
    </row>
    <row r="431" spans="1:17" ht="14.45" customHeight="1" x14ac:dyDescent="0.2">
      <c r="A431" s="592" t="s">
        <v>1581</v>
      </c>
      <c r="B431" s="593" t="s">
        <v>1476</v>
      </c>
      <c r="C431" s="593" t="s">
        <v>1452</v>
      </c>
      <c r="D431" s="593" t="s">
        <v>1477</v>
      </c>
      <c r="E431" s="593" t="s">
        <v>1478</v>
      </c>
      <c r="F431" s="610">
        <v>14</v>
      </c>
      <c r="G431" s="610">
        <v>2954</v>
      </c>
      <c r="H431" s="610">
        <v>2.3223270440251573</v>
      </c>
      <c r="I431" s="610">
        <v>211</v>
      </c>
      <c r="J431" s="610">
        <v>6</v>
      </c>
      <c r="K431" s="610">
        <v>1272</v>
      </c>
      <c r="L431" s="610">
        <v>1</v>
      </c>
      <c r="M431" s="610">
        <v>212</v>
      </c>
      <c r="N431" s="610">
        <v>6</v>
      </c>
      <c r="O431" s="610">
        <v>1278</v>
      </c>
      <c r="P431" s="598">
        <v>1.0047169811320755</v>
      </c>
      <c r="Q431" s="611">
        <v>213</v>
      </c>
    </row>
    <row r="432" spans="1:17" ht="14.45" customHeight="1" x14ac:dyDescent="0.2">
      <c r="A432" s="592" t="s">
        <v>1581</v>
      </c>
      <c r="B432" s="593" t="s">
        <v>1476</v>
      </c>
      <c r="C432" s="593" t="s">
        <v>1452</v>
      </c>
      <c r="D432" s="593" t="s">
        <v>1480</v>
      </c>
      <c r="E432" s="593" t="s">
        <v>1481</v>
      </c>
      <c r="F432" s="610">
        <v>44</v>
      </c>
      <c r="G432" s="610">
        <v>13244</v>
      </c>
      <c r="H432" s="610">
        <v>0.50407246707771947</v>
      </c>
      <c r="I432" s="610">
        <v>301</v>
      </c>
      <c r="J432" s="610">
        <v>87</v>
      </c>
      <c r="K432" s="610">
        <v>26274</v>
      </c>
      <c r="L432" s="610">
        <v>1</v>
      </c>
      <c r="M432" s="610">
        <v>302</v>
      </c>
      <c r="N432" s="610">
        <v>147</v>
      </c>
      <c r="O432" s="610">
        <v>44541</v>
      </c>
      <c r="P432" s="598">
        <v>1.6952500570906599</v>
      </c>
      <c r="Q432" s="611">
        <v>303</v>
      </c>
    </row>
    <row r="433" spans="1:17" ht="14.45" customHeight="1" x14ac:dyDescent="0.2">
      <c r="A433" s="592" t="s">
        <v>1581</v>
      </c>
      <c r="B433" s="593" t="s">
        <v>1476</v>
      </c>
      <c r="C433" s="593" t="s">
        <v>1452</v>
      </c>
      <c r="D433" s="593" t="s">
        <v>1482</v>
      </c>
      <c r="E433" s="593" t="s">
        <v>1483</v>
      </c>
      <c r="F433" s="610"/>
      <c r="G433" s="610"/>
      <c r="H433" s="610"/>
      <c r="I433" s="610"/>
      <c r="J433" s="610">
        <v>6</v>
      </c>
      <c r="K433" s="610">
        <v>600</v>
      </c>
      <c r="L433" s="610">
        <v>1</v>
      </c>
      <c r="M433" s="610">
        <v>100</v>
      </c>
      <c r="N433" s="610">
        <v>6</v>
      </c>
      <c r="O433" s="610">
        <v>600</v>
      </c>
      <c r="P433" s="598">
        <v>1</v>
      </c>
      <c r="Q433" s="611">
        <v>100</v>
      </c>
    </row>
    <row r="434" spans="1:17" ht="14.45" customHeight="1" x14ac:dyDescent="0.2">
      <c r="A434" s="592" t="s">
        <v>1581</v>
      </c>
      <c r="B434" s="593" t="s">
        <v>1476</v>
      </c>
      <c r="C434" s="593" t="s">
        <v>1452</v>
      </c>
      <c r="D434" s="593" t="s">
        <v>1486</v>
      </c>
      <c r="E434" s="593" t="s">
        <v>1487</v>
      </c>
      <c r="F434" s="610">
        <v>31</v>
      </c>
      <c r="G434" s="610">
        <v>4247</v>
      </c>
      <c r="H434" s="610">
        <v>1</v>
      </c>
      <c r="I434" s="610">
        <v>137</v>
      </c>
      <c r="J434" s="610">
        <v>31</v>
      </c>
      <c r="K434" s="610">
        <v>4247</v>
      </c>
      <c r="L434" s="610">
        <v>1</v>
      </c>
      <c r="M434" s="610">
        <v>137</v>
      </c>
      <c r="N434" s="610">
        <v>24</v>
      </c>
      <c r="O434" s="610">
        <v>3312</v>
      </c>
      <c r="P434" s="598">
        <v>0.77984459618554269</v>
      </c>
      <c r="Q434" s="611">
        <v>138</v>
      </c>
    </row>
    <row r="435" spans="1:17" ht="14.45" customHeight="1" x14ac:dyDescent="0.2">
      <c r="A435" s="592" t="s">
        <v>1581</v>
      </c>
      <c r="B435" s="593" t="s">
        <v>1476</v>
      </c>
      <c r="C435" s="593" t="s">
        <v>1452</v>
      </c>
      <c r="D435" s="593" t="s">
        <v>1491</v>
      </c>
      <c r="E435" s="593" t="s">
        <v>1492</v>
      </c>
      <c r="F435" s="610"/>
      <c r="G435" s="610"/>
      <c r="H435" s="610"/>
      <c r="I435" s="610"/>
      <c r="J435" s="610">
        <v>1</v>
      </c>
      <c r="K435" s="610">
        <v>640</v>
      </c>
      <c r="L435" s="610">
        <v>1</v>
      </c>
      <c r="M435" s="610">
        <v>640</v>
      </c>
      <c r="N435" s="610"/>
      <c r="O435" s="610"/>
      <c r="P435" s="598"/>
      <c r="Q435" s="611"/>
    </row>
    <row r="436" spans="1:17" ht="14.45" customHeight="1" x14ac:dyDescent="0.2">
      <c r="A436" s="592" t="s">
        <v>1581</v>
      </c>
      <c r="B436" s="593" t="s">
        <v>1476</v>
      </c>
      <c r="C436" s="593" t="s">
        <v>1452</v>
      </c>
      <c r="D436" s="593" t="s">
        <v>1495</v>
      </c>
      <c r="E436" s="593" t="s">
        <v>1496</v>
      </c>
      <c r="F436" s="610">
        <v>2</v>
      </c>
      <c r="G436" s="610">
        <v>346</v>
      </c>
      <c r="H436" s="610">
        <v>0.39770114942528734</v>
      </c>
      <c r="I436" s="610">
        <v>173</v>
      </c>
      <c r="J436" s="610">
        <v>5</v>
      </c>
      <c r="K436" s="610">
        <v>870</v>
      </c>
      <c r="L436" s="610">
        <v>1</v>
      </c>
      <c r="M436" s="610">
        <v>174</v>
      </c>
      <c r="N436" s="610">
        <v>6</v>
      </c>
      <c r="O436" s="610">
        <v>1050</v>
      </c>
      <c r="P436" s="598">
        <v>1.2068965517241379</v>
      </c>
      <c r="Q436" s="611">
        <v>175</v>
      </c>
    </row>
    <row r="437" spans="1:17" ht="14.45" customHeight="1" x14ac:dyDescent="0.2">
      <c r="A437" s="592" t="s">
        <v>1581</v>
      </c>
      <c r="B437" s="593" t="s">
        <v>1476</v>
      </c>
      <c r="C437" s="593" t="s">
        <v>1452</v>
      </c>
      <c r="D437" s="593" t="s">
        <v>1497</v>
      </c>
      <c r="E437" s="593" t="s">
        <v>1498</v>
      </c>
      <c r="F437" s="610">
        <v>34</v>
      </c>
      <c r="G437" s="610">
        <v>578</v>
      </c>
      <c r="H437" s="610">
        <v>0.94444444444444442</v>
      </c>
      <c r="I437" s="610">
        <v>17</v>
      </c>
      <c r="J437" s="610">
        <v>36</v>
      </c>
      <c r="K437" s="610">
        <v>612</v>
      </c>
      <c r="L437" s="610">
        <v>1</v>
      </c>
      <c r="M437" s="610">
        <v>17</v>
      </c>
      <c r="N437" s="610">
        <v>26</v>
      </c>
      <c r="O437" s="610">
        <v>442</v>
      </c>
      <c r="P437" s="598">
        <v>0.72222222222222221</v>
      </c>
      <c r="Q437" s="611">
        <v>17</v>
      </c>
    </row>
    <row r="438" spans="1:17" ht="14.45" customHeight="1" x14ac:dyDescent="0.2">
      <c r="A438" s="592" t="s">
        <v>1581</v>
      </c>
      <c r="B438" s="593" t="s">
        <v>1476</v>
      </c>
      <c r="C438" s="593" t="s">
        <v>1452</v>
      </c>
      <c r="D438" s="593" t="s">
        <v>1499</v>
      </c>
      <c r="E438" s="593" t="s">
        <v>1500</v>
      </c>
      <c r="F438" s="610">
        <v>1</v>
      </c>
      <c r="G438" s="610">
        <v>274</v>
      </c>
      <c r="H438" s="610">
        <v>0.33333333333333331</v>
      </c>
      <c r="I438" s="610">
        <v>274</v>
      </c>
      <c r="J438" s="610">
        <v>3</v>
      </c>
      <c r="K438" s="610">
        <v>822</v>
      </c>
      <c r="L438" s="610">
        <v>1</v>
      </c>
      <c r="M438" s="610">
        <v>274</v>
      </c>
      <c r="N438" s="610">
        <v>2</v>
      </c>
      <c r="O438" s="610">
        <v>554</v>
      </c>
      <c r="P438" s="598">
        <v>0.67396593673965932</v>
      </c>
      <c r="Q438" s="611">
        <v>277</v>
      </c>
    </row>
    <row r="439" spans="1:17" ht="14.45" customHeight="1" x14ac:dyDescent="0.2">
      <c r="A439" s="592" t="s">
        <v>1581</v>
      </c>
      <c r="B439" s="593" t="s">
        <v>1476</v>
      </c>
      <c r="C439" s="593" t="s">
        <v>1452</v>
      </c>
      <c r="D439" s="593" t="s">
        <v>1501</v>
      </c>
      <c r="E439" s="593" t="s">
        <v>1502</v>
      </c>
      <c r="F439" s="610">
        <v>3</v>
      </c>
      <c r="G439" s="610">
        <v>426</v>
      </c>
      <c r="H439" s="610">
        <v>1</v>
      </c>
      <c r="I439" s="610">
        <v>142</v>
      </c>
      <c r="J439" s="610">
        <v>3</v>
      </c>
      <c r="K439" s="610">
        <v>426</v>
      </c>
      <c r="L439" s="610">
        <v>1</v>
      </c>
      <c r="M439" s="610">
        <v>142</v>
      </c>
      <c r="N439" s="610">
        <v>2</v>
      </c>
      <c r="O439" s="610">
        <v>282</v>
      </c>
      <c r="P439" s="598">
        <v>0.6619718309859155</v>
      </c>
      <c r="Q439" s="611">
        <v>141</v>
      </c>
    </row>
    <row r="440" spans="1:17" ht="14.45" customHeight="1" x14ac:dyDescent="0.2">
      <c r="A440" s="592" t="s">
        <v>1581</v>
      </c>
      <c r="B440" s="593" t="s">
        <v>1476</v>
      </c>
      <c r="C440" s="593" t="s">
        <v>1452</v>
      </c>
      <c r="D440" s="593" t="s">
        <v>1503</v>
      </c>
      <c r="E440" s="593" t="s">
        <v>1502</v>
      </c>
      <c r="F440" s="610">
        <v>31</v>
      </c>
      <c r="G440" s="610">
        <v>2418</v>
      </c>
      <c r="H440" s="610">
        <v>0.99958660603555183</v>
      </c>
      <c r="I440" s="610">
        <v>78</v>
      </c>
      <c r="J440" s="610">
        <v>31</v>
      </c>
      <c r="K440" s="610">
        <v>2419</v>
      </c>
      <c r="L440" s="610">
        <v>1</v>
      </c>
      <c r="M440" s="610">
        <v>78.032258064516128</v>
      </c>
      <c r="N440" s="610">
        <v>24</v>
      </c>
      <c r="O440" s="610">
        <v>1896</v>
      </c>
      <c r="P440" s="598">
        <v>0.78379495659363374</v>
      </c>
      <c r="Q440" s="611">
        <v>79</v>
      </c>
    </row>
    <row r="441" spans="1:17" ht="14.45" customHeight="1" x14ac:dyDescent="0.2">
      <c r="A441" s="592" t="s">
        <v>1581</v>
      </c>
      <c r="B441" s="593" t="s">
        <v>1476</v>
      </c>
      <c r="C441" s="593" t="s">
        <v>1452</v>
      </c>
      <c r="D441" s="593" t="s">
        <v>1504</v>
      </c>
      <c r="E441" s="593" t="s">
        <v>1505</v>
      </c>
      <c r="F441" s="610">
        <v>3</v>
      </c>
      <c r="G441" s="610">
        <v>942</v>
      </c>
      <c r="H441" s="610">
        <v>1</v>
      </c>
      <c r="I441" s="610">
        <v>314</v>
      </c>
      <c r="J441" s="610">
        <v>3</v>
      </c>
      <c r="K441" s="610">
        <v>942</v>
      </c>
      <c r="L441" s="610">
        <v>1</v>
      </c>
      <c r="M441" s="610">
        <v>314</v>
      </c>
      <c r="N441" s="610">
        <v>2</v>
      </c>
      <c r="O441" s="610">
        <v>632</v>
      </c>
      <c r="P441" s="598">
        <v>0.6709129511677282</v>
      </c>
      <c r="Q441" s="611">
        <v>316</v>
      </c>
    </row>
    <row r="442" spans="1:17" ht="14.45" customHeight="1" x14ac:dyDescent="0.2">
      <c r="A442" s="592" t="s">
        <v>1581</v>
      </c>
      <c r="B442" s="593" t="s">
        <v>1476</v>
      </c>
      <c r="C442" s="593" t="s">
        <v>1452</v>
      </c>
      <c r="D442" s="593" t="s">
        <v>1506</v>
      </c>
      <c r="E442" s="593" t="s">
        <v>1507</v>
      </c>
      <c r="F442" s="610">
        <v>24</v>
      </c>
      <c r="G442" s="610">
        <v>3912</v>
      </c>
      <c r="H442" s="610">
        <v>0.77388724035608314</v>
      </c>
      <c r="I442" s="610">
        <v>163</v>
      </c>
      <c r="J442" s="610">
        <v>31</v>
      </c>
      <c r="K442" s="610">
        <v>5055</v>
      </c>
      <c r="L442" s="610">
        <v>1</v>
      </c>
      <c r="M442" s="610">
        <v>163.06451612903226</v>
      </c>
      <c r="N442" s="610">
        <v>13</v>
      </c>
      <c r="O442" s="610">
        <v>2145</v>
      </c>
      <c r="P442" s="598">
        <v>0.42433234421364985</v>
      </c>
      <c r="Q442" s="611">
        <v>165</v>
      </c>
    </row>
    <row r="443" spans="1:17" ht="14.45" customHeight="1" x14ac:dyDescent="0.2">
      <c r="A443" s="592" t="s">
        <v>1581</v>
      </c>
      <c r="B443" s="593" t="s">
        <v>1476</v>
      </c>
      <c r="C443" s="593" t="s">
        <v>1452</v>
      </c>
      <c r="D443" s="593" t="s">
        <v>1508</v>
      </c>
      <c r="E443" s="593" t="s">
        <v>1478</v>
      </c>
      <c r="F443" s="610">
        <v>68</v>
      </c>
      <c r="G443" s="610">
        <v>4896</v>
      </c>
      <c r="H443" s="610">
        <v>0.89457336013155486</v>
      </c>
      <c r="I443" s="610">
        <v>72</v>
      </c>
      <c r="J443" s="610">
        <v>76</v>
      </c>
      <c r="K443" s="610">
        <v>5473</v>
      </c>
      <c r="L443" s="610">
        <v>1</v>
      </c>
      <c r="M443" s="610">
        <v>72.013157894736835</v>
      </c>
      <c r="N443" s="610">
        <v>55</v>
      </c>
      <c r="O443" s="610">
        <v>4070</v>
      </c>
      <c r="P443" s="598">
        <v>0.74365064863877217</v>
      </c>
      <c r="Q443" s="611">
        <v>74</v>
      </c>
    </row>
    <row r="444" spans="1:17" ht="14.45" customHeight="1" x14ac:dyDescent="0.2">
      <c r="A444" s="592" t="s">
        <v>1581</v>
      </c>
      <c r="B444" s="593" t="s">
        <v>1476</v>
      </c>
      <c r="C444" s="593" t="s">
        <v>1452</v>
      </c>
      <c r="D444" s="593" t="s">
        <v>1513</v>
      </c>
      <c r="E444" s="593" t="s">
        <v>1514</v>
      </c>
      <c r="F444" s="610">
        <v>1</v>
      </c>
      <c r="G444" s="610">
        <v>1211</v>
      </c>
      <c r="H444" s="610">
        <v>9.9917491749174914E-2</v>
      </c>
      <c r="I444" s="610">
        <v>1211</v>
      </c>
      <c r="J444" s="610">
        <v>10</v>
      </c>
      <c r="K444" s="610">
        <v>12120</v>
      </c>
      <c r="L444" s="610">
        <v>1</v>
      </c>
      <c r="M444" s="610">
        <v>1212</v>
      </c>
      <c r="N444" s="610">
        <v>3</v>
      </c>
      <c r="O444" s="610">
        <v>3648</v>
      </c>
      <c r="P444" s="598">
        <v>0.30099009900990098</v>
      </c>
      <c r="Q444" s="611">
        <v>1216</v>
      </c>
    </row>
    <row r="445" spans="1:17" ht="14.45" customHeight="1" x14ac:dyDescent="0.2">
      <c r="A445" s="592" t="s">
        <v>1581</v>
      </c>
      <c r="B445" s="593" t="s">
        <v>1476</v>
      </c>
      <c r="C445" s="593" t="s">
        <v>1452</v>
      </c>
      <c r="D445" s="593" t="s">
        <v>1515</v>
      </c>
      <c r="E445" s="593" t="s">
        <v>1516</v>
      </c>
      <c r="F445" s="610">
        <v>1</v>
      </c>
      <c r="G445" s="610">
        <v>114</v>
      </c>
      <c r="H445" s="610">
        <v>0.24782608695652175</v>
      </c>
      <c r="I445" s="610">
        <v>114</v>
      </c>
      <c r="J445" s="610">
        <v>4</v>
      </c>
      <c r="K445" s="610">
        <v>460</v>
      </c>
      <c r="L445" s="610">
        <v>1</v>
      </c>
      <c r="M445" s="610">
        <v>115</v>
      </c>
      <c r="N445" s="610">
        <v>2</v>
      </c>
      <c r="O445" s="610">
        <v>232</v>
      </c>
      <c r="P445" s="598">
        <v>0.5043478260869565</v>
      </c>
      <c r="Q445" s="611">
        <v>116</v>
      </c>
    </row>
    <row r="446" spans="1:17" ht="14.45" customHeight="1" x14ac:dyDescent="0.2">
      <c r="A446" s="592" t="s">
        <v>1581</v>
      </c>
      <c r="B446" s="593" t="s">
        <v>1476</v>
      </c>
      <c r="C446" s="593" t="s">
        <v>1452</v>
      </c>
      <c r="D446" s="593" t="s">
        <v>1525</v>
      </c>
      <c r="E446" s="593" t="s">
        <v>1526</v>
      </c>
      <c r="F446" s="610"/>
      <c r="G446" s="610"/>
      <c r="H446" s="610"/>
      <c r="I446" s="610"/>
      <c r="J446" s="610">
        <v>1</v>
      </c>
      <c r="K446" s="610">
        <v>302</v>
      </c>
      <c r="L446" s="610">
        <v>1</v>
      </c>
      <c r="M446" s="610">
        <v>302</v>
      </c>
      <c r="N446" s="610"/>
      <c r="O446" s="610"/>
      <c r="P446" s="598"/>
      <c r="Q446" s="611"/>
    </row>
    <row r="447" spans="1:17" ht="14.45" customHeight="1" x14ac:dyDescent="0.2">
      <c r="A447" s="592" t="s">
        <v>1582</v>
      </c>
      <c r="B447" s="593" t="s">
        <v>1476</v>
      </c>
      <c r="C447" s="593" t="s">
        <v>1452</v>
      </c>
      <c r="D447" s="593" t="s">
        <v>1477</v>
      </c>
      <c r="E447" s="593" t="s">
        <v>1478</v>
      </c>
      <c r="F447" s="610">
        <v>863</v>
      </c>
      <c r="G447" s="610">
        <v>182093</v>
      </c>
      <c r="H447" s="610">
        <v>1.128684947809486</v>
      </c>
      <c r="I447" s="610">
        <v>211</v>
      </c>
      <c r="J447" s="610">
        <v>761</v>
      </c>
      <c r="K447" s="610">
        <v>161332</v>
      </c>
      <c r="L447" s="610">
        <v>1</v>
      </c>
      <c r="M447" s="610">
        <v>212</v>
      </c>
      <c r="N447" s="610">
        <v>808</v>
      </c>
      <c r="O447" s="610">
        <v>172104</v>
      </c>
      <c r="P447" s="598">
        <v>1.0667691468524534</v>
      </c>
      <c r="Q447" s="611">
        <v>213</v>
      </c>
    </row>
    <row r="448" spans="1:17" ht="14.45" customHeight="1" x14ac:dyDescent="0.2">
      <c r="A448" s="592" t="s">
        <v>1582</v>
      </c>
      <c r="B448" s="593" t="s">
        <v>1476</v>
      </c>
      <c r="C448" s="593" t="s">
        <v>1452</v>
      </c>
      <c r="D448" s="593" t="s">
        <v>1479</v>
      </c>
      <c r="E448" s="593" t="s">
        <v>1478</v>
      </c>
      <c r="F448" s="610">
        <v>1</v>
      </c>
      <c r="G448" s="610">
        <v>87</v>
      </c>
      <c r="H448" s="610"/>
      <c r="I448" s="610">
        <v>87</v>
      </c>
      <c r="J448" s="610"/>
      <c r="K448" s="610"/>
      <c r="L448" s="610"/>
      <c r="M448" s="610"/>
      <c r="N448" s="610"/>
      <c r="O448" s="610"/>
      <c r="P448" s="598"/>
      <c r="Q448" s="611"/>
    </row>
    <row r="449" spans="1:17" ht="14.45" customHeight="1" x14ac:dyDescent="0.2">
      <c r="A449" s="592" t="s">
        <v>1582</v>
      </c>
      <c r="B449" s="593" t="s">
        <v>1476</v>
      </c>
      <c r="C449" s="593" t="s">
        <v>1452</v>
      </c>
      <c r="D449" s="593" t="s">
        <v>1480</v>
      </c>
      <c r="E449" s="593" t="s">
        <v>1481</v>
      </c>
      <c r="F449" s="610">
        <v>205</v>
      </c>
      <c r="G449" s="610">
        <v>61705</v>
      </c>
      <c r="H449" s="610">
        <v>0.602717380687257</v>
      </c>
      <c r="I449" s="610">
        <v>301</v>
      </c>
      <c r="J449" s="610">
        <v>339</v>
      </c>
      <c r="K449" s="610">
        <v>102378</v>
      </c>
      <c r="L449" s="610">
        <v>1</v>
      </c>
      <c r="M449" s="610">
        <v>302</v>
      </c>
      <c r="N449" s="610">
        <v>433</v>
      </c>
      <c r="O449" s="610">
        <v>131199</v>
      </c>
      <c r="P449" s="598">
        <v>1.2815155599835901</v>
      </c>
      <c r="Q449" s="611">
        <v>303</v>
      </c>
    </row>
    <row r="450" spans="1:17" ht="14.45" customHeight="1" x14ac:dyDescent="0.2">
      <c r="A450" s="592" t="s">
        <v>1582</v>
      </c>
      <c r="B450" s="593" t="s">
        <v>1476</v>
      </c>
      <c r="C450" s="593" t="s">
        <v>1452</v>
      </c>
      <c r="D450" s="593" t="s">
        <v>1482</v>
      </c>
      <c r="E450" s="593" t="s">
        <v>1483</v>
      </c>
      <c r="F450" s="610">
        <v>3</v>
      </c>
      <c r="G450" s="610">
        <v>297</v>
      </c>
      <c r="H450" s="610">
        <v>0.33</v>
      </c>
      <c r="I450" s="610">
        <v>99</v>
      </c>
      <c r="J450" s="610">
        <v>9</v>
      </c>
      <c r="K450" s="610">
        <v>900</v>
      </c>
      <c r="L450" s="610">
        <v>1</v>
      </c>
      <c r="M450" s="610">
        <v>100</v>
      </c>
      <c r="N450" s="610">
        <v>12</v>
      </c>
      <c r="O450" s="610">
        <v>1200</v>
      </c>
      <c r="P450" s="598">
        <v>1.3333333333333333</v>
      </c>
      <c r="Q450" s="611">
        <v>100</v>
      </c>
    </row>
    <row r="451" spans="1:17" ht="14.45" customHeight="1" x14ac:dyDescent="0.2">
      <c r="A451" s="592" t="s">
        <v>1582</v>
      </c>
      <c r="B451" s="593" t="s">
        <v>1476</v>
      </c>
      <c r="C451" s="593" t="s">
        <v>1452</v>
      </c>
      <c r="D451" s="593" t="s">
        <v>1486</v>
      </c>
      <c r="E451" s="593" t="s">
        <v>1487</v>
      </c>
      <c r="F451" s="610">
        <v>62</v>
      </c>
      <c r="G451" s="610">
        <v>8494</v>
      </c>
      <c r="H451" s="610">
        <v>1.3191489361702127</v>
      </c>
      <c r="I451" s="610">
        <v>137</v>
      </c>
      <c r="J451" s="610">
        <v>47</v>
      </c>
      <c r="K451" s="610">
        <v>6439</v>
      </c>
      <c r="L451" s="610">
        <v>1</v>
      </c>
      <c r="M451" s="610">
        <v>137</v>
      </c>
      <c r="N451" s="610">
        <v>55</v>
      </c>
      <c r="O451" s="610">
        <v>7590</v>
      </c>
      <c r="P451" s="598">
        <v>1.178754464979034</v>
      </c>
      <c r="Q451" s="611">
        <v>138</v>
      </c>
    </row>
    <row r="452" spans="1:17" ht="14.45" customHeight="1" x14ac:dyDescent="0.2">
      <c r="A452" s="592" t="s">
        <v>1582</v>
      </c>
      <c r="B452" s="593" t="s">
        <v>1476</v>
      </c>
      <c r="C452" s="593" t="s">
        <v>1452</v>
      </c>
      <c r="D452" s="593" t="s">
        <v>1488</v>
      </c>
      <c r="E452" s="593" t="s">
        <v>1487</v>
      </c>
      <c r="F452" s="610">
        <v>1</v>
      </c>
      <c r="G452" s="610">
        <v>183</v>
      </c>
      <c r="H452" s="610"/>
      <c r="I452" s="610">
        <v>183</v>
      </c>
      <c r="J452" s="610"/>
      <c r="K452" s="610"/>
      <c r="L452" s="610"/>
      <c r="M452" s="610"/>
      <c r="N452" s="610"/>
      <c r="O452" s="610"/>
      <c r="P452" s="598"/>
      <c r="Q452" s="611"/>
    </row>
    <row r="453" spans="1:17" ht="14.45" customHeight="1" x14ac:dyDescent="0.2">
      <c r="A453" s="592" t="s">
        <v>1582</v>
      </c>
      <c r="B453" s="593" t="s">
        <v>1476</v>
      </c>
      <c r="C453" s="593" t="s">
        <v>1452</v>
      </c>
      <c r="D453" s="593" t="s">
        <v>1491</v>
      </c>
      <c r="E453" s="593" t="s">
        <v>1492</v>
      </c>
      <c r="F453" s="610">
        <v>2</v>
      </c>
      <c r="G453" s="610">
        <v>1278</v>
      </c>
      <c r="H453" s="610">
        <v>0.99843749999999998</v>
      </c>
      <c r="I453" s="610">
        <v>639</v>
      </c>
      <c r="J453" s="610">
        <v>2</v>
      </c>
      <c r="K453" s="610">
        <v>1280</v>
      </c>
      <c r="L453" s="610">
        <v>1</v>
      </c>
      <c r="M453" s="610">
        <v>640</v>
      </c>
      <c r="N453" s="610">
        <v>3</v>
      </c>
      <c r="O453" s="610">
        <v>1935</v>
      </c>
      <c r="P453" s="598">
        <v>1.51171875</v>
      </c>
      <c r="Q453" s="611">
        <v>645</v>
      </c>
    </row>
    <row r="454" spans="1:17" ht="14.45" customHeight="1" x14ac:dyDescent="0.2">
      <c r="A454" s="592" t="s">
        <v>1582</v>
      </c>
      <c r="B454" s="593" t="s">
        <v>1476</v>
      </c>
      <c r="C454" s="593" t="s">
        <v>1452</v>
      </c>
      <c r="D454" s="593" t="s">
        <v>1495</v>
      </c>
      <c r="E454" s="593" t="s">
        <v>1496</v>
      </c>
      <c r="F454" s="610">
        <v>13</v>
      </c>
      <c r="G454" s="610">
        <v>2249</v>
      </c>
      <c r="H454" s="610">
        <v>0.80783045977011492</v>
      </c>
      <c r="I454" s="610">
        <v>173</v>
      </c>
      <c r="J454" s="610">
        <v>16</v>
      </c>
      <c r="K454" s="610">
        <v>2784</v>
      </c>
      <c r="L454" s="610">
        <v>1</v>
      </c>
      <c r="M454" s="610">
        <v>174</v>
      </c>
      <c r="N454" s="610">
        <v>17</v>
      </c>
      <c r="O454" s="610">
        <v>2975</v>
      </c>
      <c r="P454" s="598">
        <v>1.0686063218390804</v>
      </c>
      <c r="Q454" s="611">
        <v>175</v>
      </c>
    </row>
    <row r="455" spans="1:17" ht="14.45" customHeight="1" x14ac:dyDescent="0.2">
      <c r="A455" s="592" t="s">
        <v>1582</v>
      </c>
      <c r="B455" s="593" t="s">
        <v>1476</v>
      </c>
      <c r="C455" s="593" t="s">
        <v>1452</v>
      </c>
      <c r="D455" s="593" t="s">
        <v>1455</v>
      </c>
      <c r="E455" s="593" t="s">
        <v>1456</v>
      </c>
      <c r="F455" s="610"/>
      <c r="G455" s="610"/>
      <c r="H455" s="610"/>
      <c r="I455" s="610"/>
      <c r="J455" s="610"/>
      <c r="K455" s="610"/>
      <c r="L455" s="610"/>
      <c r="M455" s="610"/>
      <c r="N455" s="610">
        <v>1</v>
      </c>
      <c r="O455" s="610">
        <v>348</v>
      </c>
      <c r="P455" s="598"/>
      <c r="Q455" s="611">
        <v>348</v>
      </c>
    </row>
    <row r="456" spans="1:17" ht="14.45" customHeight="1" x14ac:dyDescent="0.2">
      <c r="A456" s="592" t="s">
        <v>1582</v>
      </c>
      <c r="B456" s="593" t="s">
        <v>1476</v>
      </c>
      <c r="C456" s="593" t="s">
        <v>1452</v>
      </c>
      <c r="D456" s="593" t="s">
        <v>1497</v>
      </c>
      <c r="E456" s="593" t="s">
        <v>1498</v>
      </c>
      <c r="F456" s="610">
        <v>340</v>
      </c>
      <c r="G456" s="610">
        <v>5780</v>
      </c>
      <c r="H456" s="610">
        <v>1.0828025477707006</v>
      </c>
      <c r="I456" s="610">
        <v>17</v>
      </c>
      <c r="J456" s="610">
        <v>314</v>
      </c>
      <c r="K456" s="610">
        <v>5338</v>
      </c>
      <c r="L456" s="610">
        <v>1</v>
      </c>
      <c r="M456" s="610">
        <v>17</v>
      </c>
      <c r="N456" s="610">
        <v>301</v>
      </c>
      <c r="O456" s="610">
        <v>5117</v>
      </c>
      <c r="P456" s="598">
        <v>0.95859872611464969</v>
      </c>
      <c r="Q456" s="611">
        <v>17</v>
      </c>
    </row>
    <row r="457" spans="1:17" ht="14.45" customHeight="1" x14ac:dyDescent="0.2">
      <c r="A457" s="592" t="s">
        <v>1582</v>
      </c>
      <c r="B457" s="593" t="s">
        <v>1476</v>
      </c>
      <c r="C457" s="593" t="s">
        <v>1452</v>
      </c>
      <c r="D457" s="593" t="s">
        <v>1499</v>
      </c>
      <c r="E457" s="593" t="s">
        <v>1500</v>
      </c>
      <c r="F457" s="610">
        <v>62</v>
      </c>
      <c r="G457" s="610">
        <v>16988</v>
      </c>
      <c r="H457" s="610">
        <v>0.26160337552742619</v>
      </c>
      <c r="I457" s="610">
        <v>274</v>
      </c>
      <c r="J457" s="610">
        <v>237</v>
      </c>
      <c r="K457" s="610">
        <v>64938</v>
      </c>
      <c r="L457" s="610">
        <v>1</v>
      </c>
      <c r="M457" s="610">
        <v>274</v>
      </c>
      <c r="N457" s="610">
        <v>205</v>
      </c>
      <c r="O457" s="610">
        <v>56785</v>
      </c>
      <c r="P457" s="598">
        <v>0.87444947488373526</v>
      </c>
      <c r="Q457" s="611">
        <v>277</v>
      </c>
    </row>
    <row r="458" spans="1:17" ht="14.45" customHeight="1" x14ac:dyDescent="0.2">
      <c r="A458" s="592" t="s">
        <v>1582</v>
      </c>
      <c r="B458" s="593" t="s">
        <v>1476</v>
      </c>
      <c r="C458" s="593" t="s">
        <v>1452</v>
      </c>
      <c r="D458" s="593" t="s">
        <v>1501</v>
      </c>
      <c r="E458" s="593" t="s">
        <v>1502</v>
      </c>
      <c r="F458" s="610">
        <v>289</v>
      </c>
      <c r="G458" s="610">
        <v>41038</v>
      </c>
      <c r="H458" s="610">
        <v>1.0676413965346792</v>
      </c>
      <c r="I458" s="610">
        <v>142</v>
      </c>
      <c r="J458" s="610">
        <v>271</v>
      </c>
      <c r="K458" s="610">
        <v>38438</v>
      </c>
      <c r="L458" s="610">
        <v>1</v>
      </c>
      <c r="M458" s="610">
        <v>141.83763837638375</v>
      </c>
      <c r="N458" s="610">
        <v>254</v>
      </c>
      <c r="O458" s="610">
        <v>35814</v>
      </c>
      <c r="P458" s="598">
        <v>0.93173422134346218</v>
      </c>
      <c r="Q458" s="611">
        <v>141</v>
      </c>
    </row>
    <row r="459" spans="1:17" ht="14.45" customHeight="1" x14ac:dyDescent="0.2">
      <c r="A459" s="592" t="s">
        <v>1582</v>
      </c>
      <c r="B459" s="593" t="s">
        <v>1476</v>
      </c>
      <c r="C459" s="593" t="s">
        <v>1452</v>
      </c>
      <c r="D459" s="593" t="s">
        <v>1503</v>
      </c>
      <c r="E459" s="593" t="s">
        <v>1502</v>
      </c>
      <c r="F459" s="610">
        <v>62</v>
      </c>
      <c r="G459" s="610">
        <v>4836</v>
      </c>
      <c r="H459" s="610">
        <v>1.3169934640522876</v>
      </c>
      <c r="I459" s="610">
        <v>78</v>
      </c>
      <c r="J459" s="610">
        <v>47</v>
      </c>
      <c r="K459" s="610">
        <v>3672</v>
      </c>
      <c r="L459" s="610">
        <v>1</v>
      </c>
      <c r="M459" s="610">
        <v>78.127659574468083</v>
      </c>
      <c r="N459" s="610">
        <v>55</v>
      </c>
      <c r="O459" s="610">
        <v>4345</v>
      </c>
      <c r="P459" s="598">
        <v>1.1832788671023966</v>
      </c>
      <c r="Q459" s="611">
        <v>79</v>
      </c>
    </row>
    <row r="460" spans="1:17" ht="14.45" customHeight="1" x14ac:dyDescent="0.2">
      <c r="A460" s="592" t="s">
        <v>1582</v>
      </c>
      <c r="B460" s="593" t="s">
        <v>1476</v>
      </c>
      <c r="C460" s="593" t="s">
        <v>1452</v>
      </c>
      <c r="D460" s="593" t="s">
        <v>1504</v>
      </c>
      <c r="E460" s="593" t="s">
        <v>1505</v>
      </c>
      <c r="F460" s="610">
        <v>288</v>
      </c>
      <c r="G460" s="610">
        <v>90432</v>
      </c>
      <c r="H460" s="610">
        <v>1.0627306273062731</v>
      </c>
      <c r="I460" s="610">
        <v>314</v>
      </c>
      <c r="J460" s="610">
        <v>271</v>
      </c>
      <c r="K460" s="610">
        <v>85094</v>
      </c>
      <c r="L460" s="610">
        <v>1</v>
      </c>
      <c r="M460" s="610">
        <v>314</v>
      </c>
      <c r="N460" s="610">
        <v>254</v>
      </c>
      <c r="O460" s="610">
        <v>80264</v>
      </c>
      <c r="P460" s="598">
        <v>0.94323924130961057</v>
      </c>
      <c r="Q460" s="611">
        <v>316</v>
      </c>
    </row>
    <row r="461" spans="1:17" ht="14.45" customHeight="1" x14ac:dyDescent="0.2">
      <c r="A461" s="592" t="s">
        <v>1582</v>
      </c>
      <c r="B461" s="593" t="s">
        <v>1476</v>
      </c>
      <c r="C461" s="593" t="s">
        <v>1452</v>
      </c>
      <c r="D461" s="593" t="s">
        <v>1506</v>
      </c>
      <c r="E461" s="593" t="s">
        <v>1507</v>
      </c>
      <c r="F461" s="610">
        <v>240</v>
      </c>
      <c r="G461" s="610">
        <v>39120</v>
      </c>
      <c r="H461" s="610">
        <v>5.328974254188803</v>
      </c>
      <c r="I461" s="610">
        <v>163</v>
      </c>
      <c r="J461" s="610">
        <v>45</v>
      </c>
      <c r="K461" s="610">
        <v>7341</v>
      </c>
      <c r="L461" s="610">
        <v>1</v>
      </c>
      <c r="M461" s="610">
        <v>163.13333333333333</v>
      </c>
      <c r="N461" s="610">
        <v>50</v>
      </c>
      <c r="O461" s="610">
        <v>8250</v>
      </c>
      <c r="P461" s="598">
        <v>1.1238250919493258</v>
      </c>
      <c r="Q461" s="611">
        <v>165</v>
      </c>
    </row>
    <row r="462" spans="1:17" ht="14.45" customHeight="1" x14ac:dyDescent="0.2">
      <c r="A462" s="592" t="s">
        <v>1582</v>
      </c>
      <c r="B462" s="593" t="s">
        <v>1476</v>
      </c>
      <c r="C462" s="593" t="s">
        <v>1452</v>
      </c>
      <c r="D462" s="593" t="s">
        <v>1508</v>
      </c>
      <c r="E462" s="593" t="s">
        <v>1478</v>
      </c>
      <c r="F462" s="610">
        <v>206</v>
      </c>
      <c r="G462" s="610">
        <v>14832</v>
      </c>
      <c r="H462" s="610">
        <v>1.0026363820726019</v>
      </c>
      <c r="I462" s="610">
        <v>72</v>
      </c>
      <c r="J462" s="610">
        <v>205</v>
      </c>
      <c r="K462" s="610">
        <v>14793</v>
      </c>
      <c r="L462" s="610">
        <v>1</v>
      </c>
      <c r="M462" s="610">
        <v>72.160975609756093</v>
      </c>
      <c r="N462" s="610">
        <v>208</v>
      </c>
      <c r="O462" s="610">
        <v>15392</v>
      </c>
      <c r="P462" s="598">
        <v>1.0404921246535523</v>
      </c>
      <c r="Q462" s="611">
        <v>74</v>
      </c>
    </row>
    <row r="463" spans="1:17" ht="14.45" customHeight="1" x14ac:dyDescent="0.2">
      <c r="A463" s="592" t="s">
        <v>1582</v>
      </c>
      <c r="B463" s="593" t="s">
        <v>1476</v>
      </c>
      <c r="C463" s="593" t="s">
        <v>1452</v>
      </c>
      <c r="D463" s="593" t="s">
        <v>1513</v>
      </c>
      <c r="E463" s="593" t="s">
        <v>1514</v>
      </c>
      <c r="F463" s="610">
        <v>16</v>
      </c>
      <c r="G463" s="610">
        <v>19376</v>
      </c>
      <c r="H463" s="610">
        <v>0.88815548221488816</v>
      </c>
      <c r="I463" s="610">
        <v>1211</v>
      </c>
      <c r="J463" s="610">
        <v>18</v>
      </c>
      <c r="K463" s="610">
        <v>21816</v>
      </c>
      <c r="L463" s="610">
        <v>1</v>
      </c>
      <c r="M463" s="610">
        <v>1212</v>
      </c>
      <c r="N463" s="610">
        <v>24</v>
      </c>
      <c r="O463" s="610">
        <v>29184</v>
      </c>
      <c r="P463" s="598">
        <v>1.3377337733773378</v>
      </c>
      <c r="Q463" s="611">
        <v>1216</v>
      </c>
    </row>
    <row r="464" spans="1:17" ht="14.45" customHeight="1" x14ac:dyDescent="0.2">
      <c r="A464" s="592" t="s">
        <v>1582</v>
      </c>
      <c r="B464" s="593" t="s">
        <v>1476</v>
      </c>
      <c r="C464" s="593" t="s">
        <v>1452</v>
      </c>
      <c r="D464" s="593" t="s">
        <v>1515</v>
      </c>
      <c r="E464" s="593" t="s">
        <v>1516</v>
      </c>
      <c r="F464" s="610">
        <v>11</v>
      </c>
      <c r="G464" s="610">
        <v>1254</v>
      </c>
      <c r="H464" s="610">
        <v>1.0904347826086958</v>
      </c>
      <c r="I464" s="610">
        <v>114</v>
      </c>
      <c r="J464" s="610">
        <v>10</v>
      </c>
      <c r="K464" s="610">
        <v>1150</v>
      </c>
      <c r="L464" s="610">
        <v>1</v>
      </c>
      <c r="M464" s="610">
        <v>115</v>
      </c>
      <c r="N464" s="610">
        <v>12</v>
      </c>
      <c r="O464" s="610">
        <v>1392</v>
      </c>
      <c r="P464" s="598">
        <v>1.2104347826086956</v>
      </c>
      <c r="Q464" s="611">
        <v>116</v>
      </c>
    </row>
    <row r="465" spans="1:17" ht="14.45" customHeight="1" x14ac:dyDescent="0.2">
      <c r="A465" s="592" t="s">
        <v>1582</v>
      </c>
      <c r="B465" s="593" t="s">
        <v>1476</v>
      </c>
      <c r="C465" s="593" t="s">
        <v>1452</v>
      </c>
      <c r="D465" s="593" t="s">
        <v>1525</v>
      </c>
      <c r="E465" s="593" t="s">
        <v>1526</v>
      </c>
      <c r="F465" s="610"/>
      <c r="G465" s="610"/>
      <c r="H465" s="610"/>
      <c r="I465" s="610"/>
      <c r="J465" s="610">
        <v>1</v>
      </c>
      <c r="K465" s="610">
        <v>302</v>
      </c>
      <c r="L465" s="610">
        <v>1</v>
      </c>
      <c r="M465" s="610">
        <v>302</v>
      </c>
      <c r="N465" s="610">
        <v>1</v>
      </c>
      <c r="O465" s="610">
        <v>304</v>
      </c>
      <c r="P465" s="598">
        <v>1.0066225165562914</v>
      </c>
      <c r="Q465" s="611">
        <v>304</v>
      </c>
    </row>
    <row r="466" spans="1:17" ht="14.45" customHeight="1" x14ac:dyDescent="0.2">
      <c r="A466" s="592" t="s">
        <v>1582</v>
      </c>
      <c r="B466" s="593" t="s">
        <v>1476</v>
      </c>
      <c r="C466" s="593" t="s">
        <v>1452</v>
      </c>
      <c r="D466" s="593" t="s">
        <v>1527</v>
      </c>
      <c r="E466" s="593" t="s">
        <v>1528</v>
      </c>
      <c r="F466" s="610"/>
      <c r="G466" s="610"/>
      <c r="H466" s="610"/>
      <c r="I466" s="610"/>
      <c r="J466" s="610"/>
      <c r="K466" s="610"/>
      <c r="L466" s="610"/>
      <c r="M466" s="610"/>
      <c r="N466" s="610">
        <v>1</v>
      </c>
      <c r="O466" s="610">
        <v>757</v>
      </c>
      <c r="P466" s="598"/>
      <c r="Q466" s="611">
        <v>757</v>
      </c>
    </row>
    <row r="467" spans="1:17" ht="14.45" customHeight="1" x14ac:dyDescent="0.2">
      <c r="A467" s="592" t="s">
        <v>1583</v>
      </c>
      <c r="B467" s="593" t="s">
        <v>1476</v>
      </c>
      <c r="C467" s="593" t="s">
        <v>1452</v>
      </c>
      <c r="D467" s="593" t="s">
        <v>1477</v>
      </c>
      <c r="E467" s="593" t="s">
        <v>1478</v>
      </c>
      <c r="F467" s="610">
        <v>228</v>
      </c>
      <c r="G467" s="610">
        <v>48108</v>
      </c>
      <c r="H467" s="610">
        <v>0.93770466240449091</v>
      </c>
      <c r="I467" s="610">
        <v>211</v>
      </c>
      <c r="J467" s="610">
        <v>242</v>
      </c>
      <c r="K467" s="610">
        <v>51304</v>
      </c>
      <c r="L467" s="610">
        <v>1</v>
      </c>
      <c r="M467" s="610">
        <v>212</v>
      </c>
      <c r="N467" s="610">
        <v>278</v>
      </c>
      <c r="O467" s="610">
        <v>59214</v>
      </c>
      <c r="P467" s="598">
        <v>1.1541790113831281</v>
      </c>
      <c r="Q467" s="611">
        <v>213</v>
      </c>
    </row>
    <row r="468" spans="1:17" ht="14.45" customHeight="1" x14ac:dyDescent="0.2">
      <c r="A468" s="592" t="s">
        <v>1583</v>
      </c>
      <c r="B468" s="593" t="s">
        <v>1476</v>
      </c>
      <c r="C468" s="593" t="s">
        <v>1452</v>
      </c>
      <c r="D468" s="593" t="s">
        <v>1479</v>
      </c>
      <c r="E468" s="593" t="s">
        <v>1478</v>
      </c>
      <c r="F468" s="610">
        <v>110</v>
      </c>
      <c r="G468" s="610">
        <v>9570</v>
      </c>
      <c r="H468" s="610">
        <v>1.0476190476190477</v>
      </c>
      <c r="I468" s="610">
        <v>87</v>
      </c>
      <c r="J468" s="610">
        <v>105</v>
      </c>
      <c r="K468" s="610">
        <v>9135</v>
      </c>
      <c r="L468" s="610">
        <v>1</v>
      </c>
      <c r="M468" s="610">
        <v>87</v>
      </c>
      <c r="N468" s="610">
        <v>96</v>
      </c>
      <c r="O468" s="610">
        <v>8448</v>
      </c>
      <c r="P468" s="598">
        <v>0.92479474548440066</v>
      </c>
      <c r="Q468" s="611">
        <v>88</v>
      </c>
    </row>
    <row r="469" spans="1:17" ht="14.45" customHeight="1" x14ac:dyDescent="0.2">
      <c r="A469" s="592" t="s">
        <v>1583</v>
      </c>
      <c r="B469" s="593" t="s">
        <v>1476</v>
      </c>
      <c r="C469" s="593" t="s">
        <v>1452</v>
      </c>
      <c r="D469" s="593" t="s">
        <v>1480</v>
      </c>
      <c r="E469" s="593" t="s">
        <v>1481</v>
      </c>
      <c r="F469" s="610">
        <v>3167</v>
      </c>
      <c r="G469" s="610">
        <v>953267</v>
      </c>
      <c r="H469" s="610">
        <v>0.83000611228848609</v>
      </c>
      <c r="I469" s="610">
        <v>301</v>
      </c>
      <c r="J469" s="610">
        <v>3803</v>
      </c>
      <c r="K469" s="610">
        <v>1148506</v>
      </c>
      <c r="L469" s="610">
        <v>1</v>
      </c>
      <c r="M469" s="610">
        <v>302</v>
      </c>
      <c r="N469" s="610">
        <v>2764</v>
      </c>
      <c r="O469" s="610">
        <v>837492</v>
      </c>
      <c r="P469" s="598">
        <v>0.72920124056818159</v>
      </c>
      <c r="Q469" s="611">
        <v>303</v>
      </c>
    </row>
    <row r="470" spans="1:17" ht="14.45" customHeight="1" x14ac:dyDescent="0.2">
      <c r="A470" s="592" t="s">
        <v>1583</v>
      </c>
      <c r="B470" s="593" t="s">
        <v>1476</v>
      </c>
      <c r="C470" s="593" t="s">
        <v>1452</v>
      </c>
      <c r="D470" s="593" t="s">
        <v>1482</v>
      </c>
      <c r="E470" s="593" t="s">
        <v>1483</v>
      </c>
      <c r="F470" s="610">
        <v>126</v>
      </c>
      <c r="G470" s="610">
        <v>12474</v>
      </c>
      <c r="H470" s="610">
        <v>1.4881889763779528</v>
      </c>
      <c r="I470" s="610">
        <v>99</v>
      </c>
      <c r="J470" s="610">
        <v>84</v>
      </c>
      <c r="K470" s="610">
        <v>8382</v>
      </c>
      <c r="L470" s="610">
        <v>1</v>
      </c>
      <c r="M470" s="610">
        <v>99.785714285714292</v>
      </c>
      <c r="N470" s="610">
        <v>126</v>
      </c>
      <c r="O470" s="610">
        <v>12600</v>
      </c>
      <c r="P470" s="598">
        <v>1.5032211882605584</v>
      </c>
      <c r="Q470" s="611">
        <v>100</v>
      </c>
    </row>
    <row r="471" spans="1:17" ht="14.45" customHeight="1" x14ac:dyDescent="0.2">
      <c r="A471" s="592" t="s">
        <v>1583</v>
      </c>
      <c r="B471" s="593" t="s">
        <v>1476</v>
      </c>
      <c r="C471" s="593" t="s">
        <v>1452</v>
      </c>
      <c r="D471" s="593" t="s">
        <v>1484</v>
      </c>
      <c r="E471" s="593" t="s">
        <v>1485</v>
      </c>
      <c r="F471" s="610">
        <v>12</v>
      </c>
      <c r="G471" s="610">
        <v>2784</v>
      </c>
      <c r="H471" s="610">
        <v>1</v>
      </c>
      <c r="I471" s="610">
        <v>232</v>
      </c>
      <c r="J471" s="610">
        <v>12</v>
      </c>
      <c r="K471" s="610">
        <v>2784</v>
      </c>
      <c r="L471" s="610">
        <v>1</v>
      </c>
      <c r="M471" s="610">
        <v>232</v>
      </c>
      <c r="N471" s="610">
        <v>16</v>
      </c>
      <c r="O471" s="610">
        <v>3760</v>
      </c>
      <c r="P471" s="598">
        <v>1.3505747126436782</v>
      </c>
      <c r="Q471" s="611">
        <v>235</v>
      </c>
    </row>
    <row r="472" spans="1:17" ht="14.45" customHeight="1" x14ac:dyDescent="0.2">
      <c r="A472" s="592" t="s">
        <v>1583</v>
      </c>
      <c r="B472" s="593" t="s">
        <v>1476</v>
      </c>
      <c r="C472" s="593" t="s">
        <v>1452</v>
      </c>
      <c r="D472" s="593" t="s">
        <v>1486</v>
      </c>
      <c r="E472" s="593" t="s">
        <v>1487</v>
      </c>
      <c r="F472" s="610">
        <v>1094</v>
      </c>
      <c r="G472" s="610">
        <v>149878</v>
      </c>
      <c r="H472" s="610">
        <v>1.1017119838872105</v>
      </c>
      <c r="I472" s="610">
        <v>137</v>
      </c>
      <c r="J472" s="610">
        <v>993</v>
      </c>
      <c r="K472" s="610">
        <v>136041</v>
      </c>
      <c r="L472" s="610">
        <v>1</v>
      </c>
      <c r="M472" s="610">
        <v>137</v>
      </c>
      <c r="N472" s="610">
        <v>927</v>
      </c>
      <c r="O472" s="610">
        <v>127926</v>
      </c>
      <c r="P472" s="598">
        <v>0.94034886541557328</v>
      </c>
      <c r="Q472" s="611">
        <v>138</v>
      </c>
    </row>
    <row r="473" spans="1:17" ht="14.45" customHeight="1" x14ac:dyDescent="0.2">
      <c r="A473" s="592" t="s">
        <v>1583</v>
      </c>
      <c r="B473" s="593" t="s">
        <v>1476</v>
      </c>
      <c r="C473" s="593" t="s">
        <v>1452</v>
      </c>
      <c r="D473" s="593" t="s">
        <v>1488</v>
      </c>
      <c r="E473" s="593" t="s">
        <v>1487</v>
      </c>
      <c r="F473" s="610">
        <v>109</v>
      </c>
      <c r="G473" s="610">
        <v>19947</v>
      </c>
      <c r="H473" s="610">
        <v>1.0628196930946292</v>
      </c>
      <c r="I473" s="610">
        <v>183</v>
      </c>
      <c r="J473" s="610">
        <v>102</v>
      </c>
      <c r="K473" s="610">
        <v>18768</v>
      </c>
      <c r="L473" s="610">
        <v>1</v>
      </c>
      <c r="M473" s="610">
        <v>184</v>
      </c>
      <c r="N473" s="610">
        <v>95</v>
      </c>
      <c r="O473" s="610">
        <v>17575</v>
      </c>
      <c r="P473" s="598">
        <v>0.93643435635123617</v>
      </c>
      <c r="Q473" s="611">
        <v>185</v>
      </c>
    </row>
    <row r="474" spans="1:17" ht="14.45" customHeight="1" x14ac:dyDescent="0.2">
      <c r="A474" s="592" t="s">
        <v>1583</v>
      </c>
      <c r="B474" s="593" t="s">
        <v>1476</v>
      </c>
      <c r="C474" s="593" t="s">
        <v>1452</v>
      </c>
      <c r="D474" s="593" t="s">
        <v>1491</v>
      </c>
      <c r="E474" s="593" t="s">
        <v>1492</v>
      </c>
      <c r="F474" s="610">
        <v>12</v>
      </c>
      <c r="G474" s="610">
        <v>7668</v>
      </c>
      <c r="H474" s="610">
        <v>1.33125</v>
      </c>
      <c r="I474" s="610">
        <v>639</v>
      </c>
      <c r="J474" s="610">
        <v>9</v>
      </c>
      <c r="K474" s="610">
        <v>5760</v>
      </c>
      <c r="L474" s="610">
        <v>1</v>
      </c>
      <c r="M474" s="610">
        <v>640</v>
      </c>
      <c r="N474" s="610">
        <v>8</v>
      </c>
      <c r="O474" s="610">
        <v>5160</v>
      </c>
      <c r="P474" s="598">
        <v>0.89583333333333337</v>
      </c>
      <c r="Q474" s="611">
        <v>645</v>
      </c>
    </row>
    <row r="475" spans="1:17" ht="14.45" customHeight="1" x14ac:dyDescent="0.2">
      <c r="A475" s="592" t="s">
        <v>1583</v>
      </c>
      <c r="B475" s="593" t="s">
        <v>1476</v>
      </c>
      <c r="C475" s="593" t="s">
        <v>1452</v>
      </c>
      <c r="D475" s="593" t="s">
        <v>1493</v>
      </c>
      <c r="E475" s="593" t="s">
        <v>1494</v>
      </c>
      <c r="F475" s="610">
        <v>21</v>
      </c>
      <c r="G475" s="610">
        <v>12768</v>
      </c>
      <c r="H475" s="610">
        <v>0.91154422788605693</v>
      </c>
      <c r="I475" s="610">
        <v>608</v>
      </c>
      <c r="J475" s="610">
        <v>23</v>
      </c>
      <c r="K475" s="610">
        <v>14007</v>
      </c>
      <c r="L475" s="610">
        <v>1</v>
      </c>
      <c r="M475" s="610">
        <v>609</v>
      </c>
      <c r="N475" s="610">
        <v>24</v>
      </c>
      <c r="O475" s="610">
        <v>14736</v>
      </c>
      <c r="P475" s="598">
        <v>1.0520454058684943</v>
      </c>
      <c r="Q475" s="611">
        <v>614</v>
      </c>
    </row>
    <row r="476" spans="1:17" ht="14.45" customHeight="1" x14ac:dyDescent="0.2">
      <c r="A476" s="592" t="s">
        <v>1583</v>
      </c>
      <c r="B476" s="593" t="s">
        <v>1476</v>
      </c>
      <c r="C476" s="593" t="s">
        <v>1452</v>
      </c>
      <c r="D476" s="593" t="s">
        <v>1495</v>
      </c>
      <c r="E476" s="593" t="s">
        <v>1496</v>
      </c>
      <c r="F476" s="610">
        <v>223</v>
      </c>
      <c r="G476" s="610">
        <v>38579</v>
      </c>
      <c r="H476" s="610">
        <v>0.92382662835249041</v>
      </c>
      <c r="I476" s="610">
        <v>173</v>
      </c>
      <c r="J476" s="610">
        <v>240</v>
      </c>
      <c r="K476" s="610">
        <v>41760</v>
      </c>
      <c r="L476" s="610">
        <v>1</v>
      </c>
      <c r="M476" s="610">
        <v>174</v>
      </c>
      <c r="N476" s="610">
        <v>205</v>
      </c>
      <c r="O476" s="610">
        <v>35875</v>
      </c>
      <c r="P476" s="598">
        <v>0.85907567049808431</v>
      </c>
      <c r="Q476" s="611">
        <v>175</v>
      </c>
    </row>
    <row r="477" spans="1:17" ht="14.45" customHeight="1" x14ac:dyDescent="0.2">
      <c r="A477" s="592" t="s">
        <v>1583</v>
      </c>
      <c r="B477" s="593" t="s">
        <v>1476</v>
      </c>
      <c r="C477" s="593" t="s">
        <v>1452</v>
      </c>
      <c r="D477" s="593" t="s">
        <v>1455</v>
      </c>
      <c r="E477" s="593" t="s">
        <v>1456</v>
      </c>
      <c r="F477" s="610">
        <v>84</v>
      </c>
      <c r="G477" s="610">
        <v>29148</v>
      </c>
      <c r="H477" s="610">
        <v>1.5849056603773586</v>
      </c>
      <c r="I477" s="610">
        <v>347</v>
      </c>
      <c r="J477" s="610">
        <v>53</v>
      </c>
      <c r="K477" s="610">
        <v>18391</v>
      </c>
      <c r="L477" s="610">
        <v>1</v>
      </c>
      <c r="M477" s="610">
        <v>347</v>
      </c>
      <c r="N477" s="610">
        <v>67</v>
      </c>
      <c r="O477" s="610">
        <v>23316</v>
      </c>
      <c r="P477" s="598">
        <v>1.2677940296884345</v>
      </c>
      <c r="Q477" s="611">
        <v>348</v>
      </c>
    </row>
    <row r="478" spans="1:17" ht="14.45" customHeight="1" x14ac:dyDescent="0.2">
      <c r="A478" s="592" t="s">
        <v>1583</v>
      </c>
      <c r="B478" s="593" t="s">
        <v>1476</v>
      </c>
      <c r="C478" s="593" t="s">
        <v>1452</v>
      </c>
      <c r="D478" s="593" t="s">
        <v>1497</v>
      </c>
      <c r="E478" s="593" t="s">
        <v>1498</v>
      </c>
      <c r="F478" s="610">
        <v>1501</v>
      </c>
      <c r="G478" s="610">
        <v>25517</v>
      </c>
      <c r="H478" s="610">
        <v>1.0861070911722142</v>
      </c>
      <c r="I478" s="610">
        <v>17</v>
      </c>
      <c r="J478" s="610">
        <v>1382</v>
      </c>
      <c r="K478" s="610">
        <v>23494</v>
      </c>
      <c r="L478" s="610">
        <v>1</v>
      </c>
      <c r="M478" s="610">
        <v>17</v>
      </c>
      <c r="N478" s="610">
        <v>1366</v>
      </c>
      <c r="O478" s="610">
        <v>23222</v>
      </c>
      <c r="P478" s="598">
        <v>0.98842257597684513</v>
      </c>
      <c r="Q478" s="611">
        <v>17</v>
      </c>
    </row>
    <row r="479" spans="1:17" ht="14.45" customHeight="1" x14ac:dyDescent="0.2">
      <c r="A479" s="592" t="s">
        <v>1583</v>
      </c>
      <c r="B479" s="593" t="s">
        <v>1476</v>
      </c>
      <c r="C479" s="593" t="s">
        <v>1452</v>
      </c>
      <c r="D479" s="593" t="s">
        <v>1499</v>
      </c>
      <c r="E479" s="593" t="s">
        <v>1500</v>
      </c>
      <c r="F479" s="610">
        <v>42</v>
      </c>
      <c r="G479" s="610">
        <v>11508</v>
      </c>
      <c r="H479" s="610">
        <v>0.34710743801652894</v>
      </c>
      <c r="I479" s="610">
        <v>274</v>
      </c>
      <c r="J479" s="610">
        <v>121</v>
      </c>
      <c r="K479" s="610">
        <v>33154</v>
      </c>
      <c r="L479" s="610">
        <v>1</v>
      </c>
      <c r="M479" s="610">
        <v>274</v>
      </c>
      <c r="N479" s="610">
        <v>84</v>
      </c>
      <c r="O479" s="610">
        <v>23268</v>
      </c>
      <c r="P479" s="598">
        <v>0.70181576883633956</v>
      </c>
      <c r="Q479" s="611">
        <v>277</v>
      </c>
    </row>
    <row r="480" spans="1:17" ht="14.45" customHeight="1" x14ac:dyDescent="0.2">
      <c r="A480" s="592" t="s">
        <v>1583</v>
      </c>
      <c r="B480" s="593" t="s">
        <v>1476</v>
      </c>
      <c r="C480" s="593" t="s">
        <v>1452</v>
      </c>
      <c r="D480" s="593" t="s">
        <v>1501</v>
      </c>
      <c r="E480" s="593" t="s">
        <v>1502</v>
      </c>
      <c r="F480" s="610">
        <v>146</v>
      </c>
      <c r="G480" s="610">
        <v>20732</v>
      </c>
      <c r="H480" s="610">
        <v>0.84492806781595142</v>
      </c>
      <c r="I480" s="610">
        <v>142</v>
      </c>
      <c r="J480" s="610">
        <v>173</v>
      </c>
      <c r="K480" s="610">
        <v>24537</v>
      </c>
      <c r="L480" s="610">
        <v>1</v>
      </c>
      <c r="M480" s="610">
        <v>141.83236994219652</v>
      </c>
      <c r="N480" s="610">
        <v>163</v>
      </c>
      <c r="O480" s="610">
        <v>22983</v>
      </c>
      <c r="P480" s="598">
        <v>0.93666707421445161</v>
      </c>
      <c r="Q480" s="611">
        <v>141</v>
      </c>
    </row>
    <row r="481" spans="1:17" ht="14.45" customHeight="1" x14ac:dyDescent="0.2">
      <c r="A481" s="592" t="s">
        <v>1583</v>
      </c>
      <c r="B481" s="593" t="s">
        <v>1476</v>
      </c>
      <c r="C481" s="593" t="s">
        <v>1452</v>
      </c>
      <c r="D481" s="593" t="s">
        <v>1503</v>
      </c>
      <c r="E481" s="593" t="s">
        <v>1502</v>
      </c>
      <c r="F481" s="610">
        <v>1093</v>
      </c>
      <c r="G481" s="610">
        <v>85254</v>
      </c>
      <c r="H481" s="610">
        <v>1.0981953085751825</v>
      </c>
      <c r="I481" s="610">
        <v>78</v>
      </c>
      <c r="J481" s="610">
        <v>993</v>
      </c>
      <c r="K481" s="610">
        <v>77631</v>
      </c>
      <c r="L481" s="610">
        <v>1</v>
      </c>
      <c r="M481" s="610">
        <v>78.178247734138978</v>
      </c>
      <c r="N481" s="610">
        <v>927</v>
      </c>
      <c r="O481" s="610">
        <v>73233</v>
      </c>
      <c r="P481" s="598">
        <v>0.94334737411601033</v>
      </c>
      <c r="Q481" s="611">
        <v>79</v>
      </c>
    </row>
    <row r="482" spans="1:17" ht="14.45" customHeight="1" x14ac:dyDescent="0.2">
      <c r="A482" s="592" t="s">
        <v>1583</v>
      </c>
      <c r="B482" s="593" t="s">
        <v>1476</v>
      </c>
      <c r="C482" s="593" t="s">
        <v>1452</v>
      </c>
      <c r="D482" s="593" t="s">
        <v>1504</v>
      </c>
      <c r="E482" s="593" t="s">
        <v>1505</v>
      </c>
      <c r="F482" s="610">
        <v>146</v>
      </c>
      <c r="G482" s="610">
        <v>45844</v>
      </c>
      <c r="H482" s="610">
        <v>0.84393063583815031</v>
      </c>
      <c r="I482" s="610">
        <v>314</v>
      </c>
      <c r="J482" s="610">
        <v>173</v>
      </c>
      <c r="K482" s="610">
        <v>54322</v>
      </c>
      <c r="L482" s="610">
        <v>1</v>
      </c>
      <c r="M482" s="610">
        <v>314</v>
      </c>
      <c r="N482" s="610">
        <v>163</v>
      </c>
      <c r="O482" s="610">
        <v>51508</v>
      </c>
      <c r="P482" s="598">
        <v>0.94819778358676043</v>
      </c>
      <c r="Q482" s="611">
        <v>316</v>
      </c>
    </row>
    <row r="483" spans="1:17" ht="14.45" customHeight="1" x14ac:dyDescent="0.2">
      <c r="A483" s="592" t="s">
        <v>1583</v>
      </c>
      <c r="B483" s="593" t="s">
        <v>1476</v>
      </c>
      <c r="C483" s="593" t="s">
        <v>1452</v>
      </c>
      <c r="D483" s="593" t="s">
        <v>1463</v>
      </c>
      <c r="E483" s="593" t="s">
        <v>1464</v>
      </c>
      <c r="F483" s="610">
        <v>84</v>
      </c>
      <c r="G483" s="610">
        <v>27552</v>
      </c>
      <c r="H483" s="610">
        <v>1.5849056603773586</v>
      </c>
      <c r="I483" s="610">
        <v>328</v>
      </c>
      <c r="J483" s="610">
        <v>53</v>
      </c>
      <c r="K483" s="610">
        <v>17384</v>
      </c>
      <c r="L483" s="610">
        <v>1</v>
      </c>
      <c r="M483" s="610">
        <v>328</v>
      </c>
      <c r="N483" s="610">
        <v>65</v>
      </c>
      <c r="O483" s="610">
        <v>21385</v>
      </c>
      <c r="P483" s="598">
        <v>1.2301541647491947</v>
      </c>
      <c r="Q483" s="611">
        <v>329</v>
      </c>
    </row>
    <row r="484" spans="1:17" ht="14.45" customHeight="1" x14ac:dyDescent="0.2">
      <c r="A484" s="592" t="s">
        <v>1583</v>
      </c>
      <c r="B484" s="593" t="s">
        <v>1476</v>
      </c>
      <c r="C484" s="593" t="s">
        <v>1452</v>
      </c>
      <c r="D484" s="593" t="s">
        <v>1506</v>
      </c>
      <c r="E484" s="593" t="s">
        <v>1507</v>
      </c>
      <c r="F484" s="610">
        <v>850</v>
      </c>
      <c r="G484" s="610">
        <v>138550</v>
      </c>
      <c r="H484" s="610">
        <v>1.2199954211647852</v>
      </c>
      <c r="I484" s="610">
        <v>163</v>
      </c>
      <c r="J484" s="610">
        <v>696</v>
      </c>
      <c r="K484" s="610">
        <v>113566</v>
      </c>
      <c r="L484" s="610">
        <v>1</v>
      </c>
      <c r="M484" s="610">
        <v>163.16954022988506</v>
      </c>
      <c r="N484" s="610">
        <v>387</v>
      </c>
      <c r="O484" s="610">
        <v>63855</v>
      </c>
      <c r="P484" s="598">
        <v>0.56227215892080373</v>
      </c>
      <c r="Q484" s="611">
        <v>165</v>
      </c>
    </row>
    <row r="485" spans="1:17" ht="14.45" customHeight="1" x14ac:dyDescent="0.2">
      <c r="A485" s="592" t="s">
        <v>1583</v>
      </c>
      <c r="B485" s="593" t="s">
        <v>1476</v>
      </c>
      <c r="C485" s="593" t="s">
        <v>1452</v>
      </c>
      <c r="D485" s="593" t="s">
        <v>1508</v>
      </c>
      <c r="E485" s="593" t="s">
        <v>1478</v>
      </c>
      <c r="F485" s="610">
        <v>1802</v>
      </c>
      <c r="G485" s="610">
        <v>129744</v>
      </c>
      <c r="H485" s="610">
        <v>1.0870337477797514</v>
      </c>
      <c r="I485" s="610">
        <v>72</v>
      </c>
      <c r="J485" s="610">
        <v>1653</v>
      </c>
      <c r="K485" s="610">
        <v>119356</v>
      </c>
      <c r="L485" s="610">
        <v>1</v>
      </c>
      <c r="M485" s="610">
        <v>72.20568663036903</v>
      </c>
      <c r="N485" s="610">
        <v>1425</v>
      </c>
      <c r="O485" s="610">
        <v>105450</v>
      </c>
      <c r="P485" s="598">
        <v>0.88349140386742187</v>
      </c>
      <c r="Q485" s="611">
        <v>74</v>
      </c>
    </row>
    <row r="486" spans="1:17" ht="14.45" customHeight="1" x14ac:dyDescent="0.2">
      <c r="A486" s="592" t="s">
        <v>1583</v>
      </c>
      <c r="B486" s="593" t="s">
        <v>1476</v>
      </c>
      <c r="C486" s="593" t="s">
        <v>1452</v>
      </c>
      <c r="D486" s="593" t="s">
        <v>1511</v>
      </c>
      <c r="E486" s="593" t="s">
        <v>1512</v>
      </c>
      <c r="F486" s="610">
        <v>18</v>
      </c>
      <c r="G486" s="610">
        <v>4140</v>
      </c>
      <c r="H486" s="610">
        <v>0.8571428571428571</v>
      </c>
      <c r="I486" s="610">
        <v>230</v>
      </c>
      <c r="J486" s="610">
        <v>21</v>
      </c>
      <c r="K486" s="610">
        <v>4830</v>
      </c>
      <c r="L486" s="610">
        <v>1</v>
      </c>
      <c r="M486" s="610">
        <v>230</v>
      </c>
      <c r="N486" s="610">
        <v>22</v>
      </c>
      <c r="O486" s="610">
        <v>5126</v>
      </c>
      <c r="P486" s="598">
        <v>1.0612836438923396</v>
      </c>
      <c r="Q486" s="611">
        <v>233</v>
      </c>
    </row>
    <row r="487" spans="1:17" ht="14.45" customHeight="1" x14ac:dyDescent="0.2">
      <c r="A487" s="592" t="s">
        <v>1583</v>
      </c>
      <c r="B487" s="593" t="s">
        <v>1476</v>
      </c>
      <c r="C487" s="593" t="s">
        <v>1452</v>
      </c>
      <c r="D487" s="593" t="s">
        <v>1513</v>
      </c>
      <c r="E487" s="593" t="s">
        <v>1514</v>
      </c>
      <c r="F487" s="610">
        <v>109</v>
      </c>
      <c r="G487" s="610">
        <v>131999</v>
      </c>
      <c r="H487" s="610">
        <v>1.2518398391563295</v>
      </c>
      <c r="I487" s="610">
        <v>1211</v>
      </c>
      <c r="J487" s="610">
        <v>87</v>
      </c>
      <c r="K487" s="610">
        <v>105444</v>
      </c>
      <c r="L487" s="610">
        <v>1</v>
      </c>
      <c r="M487" s="610">
        <v>1212</v>
      </c>
      <c r="N487" s="610">
        <v>94</v>
      </c>
      <c r="O487" s="610">
        <v>114304</v>
      </c>
      <c r="P487" s="598">
        <v>1.0840256439437048</v>
      </c>
      <c r="Q487" s="611">
        <v>1216</v>
      </c>
    </row>
    <row r="488" spans="1:17" ht="14.45" customHeight="1" x14ac:dyDescent="0.2">
      <c r="A488" s="592" t="s">
        <v>1583</v>
      </c>
      <c r="B488" s="593" t="s">
        <v>1476</v>
      </c>
      <c r="C488" s="593" t="s">
        <v>1452</v>
      </c>
      <c r="D488" s="593" t="s">
        <v>1515</v>
      </c>
      <c r="E488" s="593" t="s">
        <v>1516</v>
      </c>
      <c r="F488" s="610">
        <v>156</v>
      </c>
      <c r="G488" s="610">
        <v>17784</v>
      </c>
      <c r="H488" s="610">
        <v>1.1715415019762845</v>
      </c>
      <c r="I488" s="610">
        <v>114</v>
      </c>
      <c r="J488" s="610">
        <v>132</v>
      </c>
      <c r="K488" s="610">
        <v>15180</v>
      </c>
      <c r="L488" s="610">
        <v>1</v>
      </c>
      <c r="M488" s="610">
        <v>115</v>
      </c>
      <c r="N488" s="610">
        <v>126</v>
      </c>
      <c r="O488" s="610">
        <v>14616</v>
      </c>
      <c r="P488" s="598">
        <v>0.96284584980237153</v>
      </c>
      <c r="Q488" s="611">
        <v>116</v>
      </c>
    </row>
    <row r="489" spans="1:17" ht="14.45" customHeight="1" x14ac:dyDescent="0.2">
      <c r="A489" s="592" t="s">
        <v>1583</v>
      </c>
      <c r="B489" s="593" t="s">
        <v>1476</v>
      </c>
      <c r="C489" s="593" t="s">
        <v>1452</v>
      </c>
      <c r="D489" s="593" t="s">
        <v>1517</v>
      </c>
      <c r="E489" s="593" t="s">
        <v>1518</v>
      </c>
      <c r="F489" s="610">
        <v>9</v>
      </c>
      <c r="G489" s="610">
        <v>3123</v>
      </c>
      <c r="H489" s="610">
        <v>1.5</v>
      </c>
      <c r="I489" s="610">
        <v>347</v>
      </c>
      <c r="J489" s="610">
        <v>6</v>
      </c>
      <c r="K489" s="610">
        <v>2082</v>
      </c>
      <c r="L489" s="610">
        <v>1</v>
      </c>
      <c r="M489" s="610">
        <v>347</v>
      </c>
      <c r="N489" s="610">
        <v>6</v>
      </c>
      <c r="O489" s="610">
        <v>2100</v>
      </c>
      <c r="P489" s="598">
        <v>1.0086455331412103</v>
      </c>
      <c r="Q489" s="611">
        <v>350</v>
      </c>
    </row>
    <row r="490" spans="1:17" ht="14.45" customHeight="1" x14ac:dyDescent="0.2">
      <c r="A490" s="592" t="s">
        <v>1583</v>
      </c>
      <c r="B490" s="593" t="s">
        <v>1476</v>
      </c>
      <c r="C490" s="593" t="s">
        <v>1452</v>
      </c>
      <c r="D490" s="593" t="s">
        <v>1521</v>
      </c>
      <c r="E490" s="593" t="s">
        <v>1522</v>
      </c>
      <c r="F490" s="610"/>
      <c r="G490" s="610"/>
      <c r="H490" s="610"/>
      <c r="I490" s="610"/>
      <c r="J490" s="610"/>
      <c r="K490" s="610"/>
      <c r="L490" s="610"/>
      <c r="M490" s="610"/>
      <c r="N490" s="610">
        <v>1</v>
      </c>
      <c r="O490" s="610">
        <v>152</v>
      </c>
      <c r="P490" s="598"/>
      <c r="Q490" s="611">
        <v>152</v>
      </c>
    </row>
    <row r="491" spans="1:17" ht="14.45" customHeight="1" x14ac:dyDescent="0.2">
      <c r="A491" s="592" t="s">
        <v>1583</v>
      </c>
      <c r="B491" s="593" t="s">
        <v>1476</v>
      </c>
      <c r="C491" s="593" t="s">
        <v>1452</v>
      </c>
      <c r="D491" s="593" t="s">
        <v>1523</v>
      </c>
      <c r="E491" s="593" t="s">
        <v>1524</v>
      </c>
      <c r="F491" s="610">
        <v>19</v>
      </c>
      <c r="G491" s="610">
        <v>20235</v>
      </c>
      <c r="H491" s="610">
        <v>0.86201755133339009</v>
      </c>
      <c r="I491" s="610">
        <v>1065</v>
      </c>
      <c r="J491" s="610">
        <v>22</v>
      </c>
      <c r="K491" s="610">
        <v>23474</v>
      </c>
      <c r="L491" s="610">
        <v>1</v>
      </c>
      <c r="M491" s="610">
        <v>1067</v>
      </c>
      <c r="N491" s="610">
        <v>22</v>
      </c>
      <c r="O491" s="610">
        <v>23650</v>
      </c>
      <c r="P491" s="598">
        <v>1.007497656982193</v>
      </c>
      <c r="Q491" s="611">
        <v>1075</v>
      </c>
    </row>
    <row r="492" spans="1:17" ht="14.45" customHeight="1" x14ac:dyDescent="0.2">
      <c r="A492" s="592" t="s">
        <v>1583</v>
      </c>
      <c r="B492" s="593" t="s">
        <v>1476</v>
      </c>
      <c r="C492" s="593" t="s">
        <v>1452</v>
      </c>
      <c r="D492" s="593" t="s">
        <v>1525</v>
      </c>
      <c r="E492" s="593" t="s">
        <v>1526</v>
      </c>
      <c r="F492" s="610">
        <v>10</v>
      </c>
      <c r="G492" s="610">
        <v>3020</v>
      </c>
      <c r="H492" s="610">
        <v>1.25</v>
      </c>
      <c r="I492" s="610">
        <v>302</v>
      </c>
      <c r="J492" s="610">
        <v>8</v>
      </c>
      <c r="K492" s="610">
        <v>2416</v>
      </c>
      <c r="L492" s="610">
        <v>1</v>
      </c>
      <c r="M492" s="610">
        <v>302</v>
      </c>
      <c r="N492" s="610">
        <v>9</v>
      </c>
      <c r="O492" s="610">
        <v>2736</v>
      </c>
      <c r="P492" s="598">
        <v>1.1324503311258278</v>
      </c>
      <c r="Q492" s="611">
        <v>304</v>
      </c>
    </row>
    <row r="493" spans="1:17" ht="14.45" customHeight="1" x14ac:dyDescent="0.2">
      <c r="A493" s="592" t="s">
        <v>1583</v>
      </c>
      <c r="B493" s="593" t="s">
        <v>1476</v>
      </c>
      <c r="C493" s="593" t="s">
        <v>1452</v>
      </c>
      <c r="D493" s="593" t="s">
        <v>1584</v>
      </c>
      <c r="E493" s="593" t="s">
        <v>1585</v>
      </c>
      <c r="F493" s="610"/>
      <c r="G493" s="610"/>
      <c r="H493" s="610"/>
      <c r="I493" s="610"/>
      <c r="J493" s="610">
        <v>1</v>
      </c>
      <c r="K493" s="610">
        <v>815</v>
      </c>
      <c r="L493" s="610">
        <v>1</v>
      </c>
      <c r="M493" s="610">
        <v>815</v>
      </c>
      <c r="N493" s="610"/>
      <c r="O493" s="610"/>
      <c r="P493" s="598"/>
      <c r="Q493" s="611"/>
    </row>
    <row r="494" spans="1:17" ht="14.45" customHeight="1" x14ac:dyDescent="0.2">
      <c r="A494" s="592" t="s">
        <v>1583</v>
      </c>
      <c r="B494" s="593" t="s">
        <v>1476</v>
      </c>
      <c r="C494" s="593" t="s">
        <v>1452</v>
      </c>
      <c r="D494" s="593" t="s">
        <v>1527</v>
      </c>
      <c r="E494" s="593" t="s">
        <v>1528</v>
      </c>
      <c r="F494" s="610">
        <v>1</v>
      </c>
      <c r="G494" s="610">
        <v>751</v>
      </c>
      <c r="H494" s="610"/>
      <c r="I494" s="610">
        <v>751</v>
      </c>
      <c r="J494" s="610"/>
      <c r="K494" s="610"/>
      <c r="L494" s="610"/>
      <c r="M494" s="610"/>
      <c r="N494" s="610"/>
      <c r="O494" s="610"/>
      <c r="P494" s="598"/>
      <c r="Q494" s="611"/>
    </row>
    <row r="495" spans="1:17" ht="14.45" customHeight="1" x14ac:dyDescent="0.2">
      <c r="A495" s="592" t="s">
        <v>1586</v>
      </c>
      <c r="B495" s="593" t="s">
        <v>1476</v>
      </c>
      <c r="C495" s="593" t="s">
        <v>1452</v>
      </c>
      <c r="D495" s="593" t="s">
        <v>1477</v>
      </c>
      <c r="E495" s="593" t="s">
        <v>1478</v>
      </c>
      <c r="F495" s="610">
        <v>808</v>
      </c>
      <c r="G495" s="610">
        <v>170488</v>
      </c>
      <c r="H495" s="610">
        <v>0.78764806977990498</v>
      </c>
      <c r="I495" s="610">
        <v>211</v>
      </c>
      <c r="J495" s="610">
        <v>1021</v>
      </c>
      <c r="K495" s="610">
        <v>216452</v>
      </c>
      <c r="L495" s="610">
        <v>1</v>
      </c>
      <c r="M495" s="610">
        <v>212</v>
      </c>
      <c r="N495" s="610">
        <v>1147</v>
      </c>
      <c r="O495" s="610">
        <v>244311</v>
      </c>
      <c r="P495" s="598">
        <v>1.1287075194500398</v>
      </c>
      <c r="Q495" s="611">
        <v>213</v>
      </c>
    </row>
    <row r="496" spans="1:17" ht="14.45" customHeight="1" x14ac:dyDescent="0.2">
      <c r="A496" s="592" t="s">
        <v>1586</v>
      </c>
      <c r="B496" s="593" t="s">
        <v>1476</v>
      </c>
      <c r="C496" s="593" t="s">
        <v>1452</v>
      </c>
      <c r="D496" s="593" t="s">
        <v>1479</v>
      </c>
      <c r="E496" s="593" t="s">
        <v>1478</v>
      </c>
      <c r="F496" s="610"/>
      <c r="G496" s="610"/>
      <c r="H496" s="610"/>
      <c r="I496" s="610"/>
      <c r="J496" s="610">
        <v>4</v>
      </c>
      <c r="K496" s="610">
        <v>348</v>
      </c>
      <c r="L496" s="610">
        <v>1</v>
      </c>
      <c r="M496" s="610">
        <v>87</v>
      </c>
      <c r="N496" s="610"/>
      <c r="O496" s="610"/>
      <c r="P496" s="598"/>
      <c r="Q496" s="611"/>
    </row>
    <row r="497" spans="1:17" ht="14.45" customHeight="1" x14ac:dyDescent="0.2">
      <c r="A497" s="592" t="s">
        <v>1586</v>
      </c>
      <c r="B497" s="593" t="s">
        <v>1476</v>
      </c>
      <c r="C497" s="593" t="s">
        <v>1452</v>
      </c>
      <c r="D497" s="593" t="s">
        <v>1480</v>
      </c>
      <c r="E497" s="593" t="s">
        <v>1481</v>
      </c>
      <c r="F497" s="610">
        <v>881</v>
      </c>
      <c r="G497" s="610">
        <v>265181</v>
      </c>
      <c r="H497" s="610">
        <v>1.1359415025316346</v>
      </c>
      <c r="I497" s="610">
        <v>301</v>
      </c>
      <c r="J497" s="610">
        <v>773</v>
      </c>
      <c r="K497" s="610">
        <v>233446</v>
      </c>
      <c r="L497" s="610">
        <v>1</v>
      </c>
      <c r="M497" s="610">
        <v>302</v>
      </c>
      <c r="N497" s="610">
        <v>1064</v>
      </c>
      <c r="O497" s="610">
        <v>322392</v>
      </c>
      <c r="P497" s="598">
        <v>1.3810131679274864</v>
      </c>
      <c r="Q497" s="611">
        <v>303</v>
      </c>
    </row>
    <row r="498" spans="1:17" ht="14.45" customHeight="1" x14ac:dyDescent="0.2">
      <c r="A498" s="592" t="s">
        <v>1586</v>
      </c>
      <c r="B498" s="593" t="s">
        <v>1476</v>
      </c>
      <c r="C498" s="593" t="s">
        <v>1452</v>
      </c>
      <c r="D498" s="593" t="s">
        <v>1482</v>
      </c>
      <c r="E498" s="593" t="s">
        <v>1483</v>
      </c>
      <c r="F498" s="610">
        <v>6</v>
      </c>
      <c r="G498" s="610">
        <v>594</v>
      </c>
      <c r="H498" s="610">
        <v>0.66220735785953178</v>
      </c>
      <c r="I498" s="610">
        <v>99</v>
      </c>
      <c r="J498" s="610">
        <v>9</v>
      </c>
      <c r="K498" s="610">
        <v>897</v>
      </c>
      <c r="L498" s="610">
        <v>1</v>
      </c>
      <c r="M498" s="610">
        <v>99.666666666666671</v>
      </c>
      <c r="N498" s="610">
        <v>18</v>
      </c>
      <c r="O498" s="610">
        <v>1800</v>
      </c>
      <c r="P498" s="598">
        <v>2.0066889632107023</v>
      </c>
      <c r="Q498" s="611">
        <v>100</v>
      </c>
    </row>
    <row r="499" spans="1:17" ht="14.45" customHeight="1" x14ac:dyDescent="0.2">
      <c r="A499" s="592" t="s">
        <v>1586</v>
      </c>
      <c r="B499" s="593" t="s">
        <v>1476</v>
      </c>
      <c r="C499" s="593" t="s">
        <v>1452</v>
      </c>
      <c r="D499" s="593" t="s">
        <v>1486</v>
      </c>
      <c r="E499" s="593" t="s">
        <v>1487</v>
      </c>
      <c r="F499" s="610">
        <v>637</v>
      </c>
      <c r="G499" s="610">
        <v>87269</v>
      </c>
      <c r="H499" s="610">
        <v>1.1456834532374101</v>
      </c>
      <c r="I499" s="610">
        <v>137</v>
      </c>
      <c r="J499" s="610">
        <v>556</v>
      </c>
      <c r="K499" s="610">
        <v>76172</v>
      </c>
      <c r="L499" s="610">
        <v>1</v>
      </c>
      <c r="M499" s="610">
        <v>137</v>
      </c>
      <c r="N499" s="610">
        <v>587</v>
      </c>
      <c r="O499" s="610">
        <v>81006</v>
      </c>
      <c r="P499" s="598">
        <v>1.063461639447566</v>
      </c>
      <c r="Q499" s="611">
        <v>138</v>
      </c>
    </row>
    <row r="500" spans="1:17" ht="14.45" customHeight="1" x14ac:dyDescent="0.2">
      <c r="A500" s="592" t="s">
        <v>1586</v>
      </c>
      <c r="B500" s="593" t="s">
        <v>1476</v>
      </c>
      <c r="C500" s="593" t="s">
        <v>1452</v>
      </c>
      <c r="D500" s="593" t="s">
        <v>1488</v>
      </c>
      <c r="E500" s="593" t="s">
        <v>1487</v>
      </c>
      <c r="F500" s="610"/>
      <c r="G500" s="610"/>
      <c r="H500" s="610"/>
      <c r="I500" s="610"/>
      <c r="J500" s="610">
        <v>1</v>
      </c>
      <c r="K500" s="610">
        <v>184</v>
      </c>
      <c r="L500" s="610">
        <v>1</v>
      </c>
      <c r="M500" s="610">
        <v>184</v>
      </c>
      <c r="N500" s="610"/>
      <c r="O500" s="610"/>
      <c r="P500" s="598"/>
      <c r="Q500" s="611"/>
    </row>
    <row r="501" spans="1:17" ht="14.45" customHeight="1" x14ac:dyDescent="0.2">
      <c r="A501" s="592" t="s">
        <v>1586</v>
      </c>
      <c r="B501" s="593" t="s">
        <v>1476</v>
      </c>
      <c r="C501" s="593" t="s">
        <v>1452</v>
      </c>
      <c r="D501" s="593" t="s">
        <v>1491</v>
      </c>
      <c r="E501" s="593" t="s">
        <v>1492</v>
      </c>
      <c r="F501" s="610"/>
      <c r="G501" s="610"/>
      <c r="H501" s="610"/>
      <c r="I501" s="610"/>
      <c r="J501" s="610">
        <v>2</v>
      </c>
      <c r="K501" s="610">
        <v>1280</v>
      </c>
      <c r="L501" s="610">
        <v>1</v>
      </c>
      <c r="M501" s="610">
        <v>640</v>
      </c>
      <c r="N501" s="610">
        <v>2</v>
      </c>
      <c r="O501" s="610">
        <v>1290</v>
      </c>
      <c r="P501" s="598">
        <v>1.0078125</v>
      </c>
      <c r="Q501" s="611">
        <v>645</v>
      </c>
    </row>
    <row r="502" spans="1:17" ht="14.45" customHeight="1" x14ac:dyDescent="0.2">
      <c r="A502" s="592" t="s">
        <v>1586</v>
      </c>
      <c r="B502" s="593" t="s">
        <v>1476</v>
      </c>
      <c r="C502" s="593" t="s">
        <v>1452</v>
      </c>
      <c r="D502" s="593" t="s">
        <v>1495</v>
      </c>
      <c r="E502" s="593" t="s">
        <v>1496</v>
      </c>
      <c r="F502" s="610">
        <v>27</v>
      </c>
      <c r="G502" s="610">
        <v>4671</v>
      </c>
      <c r="H502" s="610">
        <v>1.0737931034482759</v>
      </c>
      <c r="I502" s="610">
        <v>173</v>
      </c>
      <c r="J502" s="610">
        <v>25</v>
      </c>
      <c r="K502" s="610">
        <v>4350</v>
      </c>
      <c r="L502" s="610">
        <v>1</v>
      </c>
      <c r="M502" s="610">
        <v>174</v>
      </c>
      <c r="N502" s="610">
        <v>36</v>
      </c>
      <c r="O502" s="610">
        <v>6300</v>
      </c>
      <c r="P502" s="598">
        <v>1.4482758620689655</v>
      </c>
      <c r="Q502" s="611">
        <v>175</v>
      </c>
    </row>
    <row r="503" spans="1:17" ht="14.45" customHeight="1" x14ac:dyDescent="0.2">
      <c r="A503" s="592" t="s">
        <v>1586</v>
      </c>
      <c r="B503" s="593" t="s">
        <v>1476</v>
      </c>
      <c r="C503" s="593" t="s">
        <v>1452</v>
      </c>
      <c r="D503" s="593" t="s">
        <v>1455</v>
      </c>
      <c r="E503" s="593" t="s">
        <v>1456</v>
      </c>
      <c r="F503" s="610">
        <v>52</v>
      </c>
      <c r="G503" s="610">
        <v>18044</v>
      </c>
      <c r="H503" s="610">
        <v>0.88135593220338981</v>
      </c>
      <c r="I503" s="610">
        <v>347</v>
      </c>
      <c r="J503" s="610">
        <v>59</v>
      </c>
      <c r="K503" s="610">
        <v>20473</v>
      </c>
      <c r="L503" s="610">
        <v>1</v>
      </c>
      <c r="M503" s="610">
        <v>347</v>
      </c>
      <c r="N503" s="610">
        <v>50</v>
      </c>
      <c r="O503" s="610">
        <v>17400</v>
      </c>
      <c r="P503" s="598">
        <v>0.84989986811898599</v>
      </c>
      <c r="Q503" s="611">
        <v>348</v>
      </c>
    </row>
    <row r="504" spans="1:17" ht="14.45" customHeight="1" x14ac:dyDescent="0.2">
      <c r="A504" s="592" t="s">
        <v>1586</v>
      </c>
      <c r="B504" s="593" t="s">
        <v>1476</v>
      </c>
      <c r="C504" s="593" t="s">
        <v>1452</v>
      </c>
      <c r="D504" s="593" t="s">
        <v>1497</v>
      </c>
      <c r="E504" s="593" t="s">
        <v>1498</v>
      </c>
      <c r="F504" s="610">
        <v>904</v>
      </c>
      <c r="G504" s="610">
        <v>15368</v>
      </c>
      <c r="H504" s="610">
        <v>0.97308934337997843</v>
      </c>
      <c r="I504" s="610">
        <v>17</v>
      </c>
      <c r="J504" s="610">
        <v>929</v>
      </c>
      <c r="K504" s="610">
        <v>15793</v>
      </c>
      <c r="L504" s="610">
        <v>1</v>
      </c>
      <c r="M504" s="610">
        <v>17</v>
      </c>
      <c r="N504" s="610">
        <v>904</v>
      </c>
      <c r="O504" s="610">
        <v>15368</v>
      </c>
      <c r="P504" s="598">
        <v>0.97308934337997843</v>
      </c>
      <c r="Q504" s="611">
        <v>17</v>
      </c>
    </row>
    <row r="505" spans="1:17" ht="14.45" customHeight="1" x14ac:dyDescent="0.2">
      <c r="A505" s="592" t="s">
        <v>1586</v>
      </c>
      <c r="B505" s="593" t="s">
        <v>1476</v>
      </c>
      <c r="C505" s="593" t="s">
        <v>1452</v>
      </c>
      <c r="D505" s="593" t="s">
        <v>1499</v>
      </c>
      <c r="E505" s="593" t="s">
        <v>1500</v>
      </c>
      <c r="F505" s="610">
        <v>43</v>
      </c>
      <c r="G505" s="610">
        <v>11782</v>
      </c>
      <c r="H505" s="610">
        <v>0.25443786982248523</v>
      </c>
      <c r="I505" s="610">
        <v>274</v>
      </c>
      <c r="J505" s="610">
        <v>169</v>
      </c>
      <c r="K505" s="610">
        <v>46306</v>
      </c>
      <c r="L505" s="610">
        <v>1</v>
      </c>
      <c r="M505" s="610">
        <v>274</v>
      </c>
      <c r="N505" s="610">
        <v>146</v>
      </c>
      <c r="O505" s="610">
        <v>40442</v>
      </c>
      <c r="P505" s="598">
        <v>0.87336414287565323</v>
      </c>
      <c r="Q505" s="611">
        <v>277</v>
      </c>
    </row>
    <row r="506" spans="1:17" ht="14.45" customHeight="1" x14ac:dyDescent="0.2">
      <c r="A506" s="592" t="s">
        <v>1586</v>
      </c>
      <c r="B506" s="593" t="s">
        <v>1476</v>
      </c>
      <c r="C506" s="593" t="s">
        <v>1452</v>
      </c>
      <c r="D506" s="593" t="s">
        <v>1501</v>
      </c>
      <c r="E506" s="593" t="s">
        <v>1502</v>
      </c>
      <c r="F506" s="610">
        <v>154</v>
      </c>
      <c r="G506" s="610">
        <v>21868</v>
      </c>
      <c r="H506" s="610">
        <v>0.72043223298412074</v>
      </c>
      <c r="I506" s="610">
        <v>142</v>
      </c>
      <c r="J506" s="610">
        <v>214</v>
      </c>
      <c r="K506" s="610">
        <v>30354</v>
      </c>
      <c r="L506" s="610">
        <v>1</v>
      </c>
      <c r="M506" s="610">
        <v>141.84112149532712</v>
      </c>
      <c r="N506" s="610">
        <v>220</v>
      </c>
      <c r="O506" s="610">
        <v>31020</v>
      </c>
      <c r="P506" s="598">
        <v>1.0219410950780787</v>
      </c>
      <c r="Q506" s="611">
        <v>141</v>
      </c>
    </row>
    <row r="507" spans="1:17" ht="14.45" customHeight="1" x14ac:dyDescent="0.2">
      <c r="A507" s="592" t="s">
        <v>1586</v>
      </c>
      <c r="B507" s="593" t="s">
        <v>1476</v>
      </c>
      <c r="C507" s="593" t="s">
        <v>1452</v>
      </c>
      <c r="D507" s="593" t="s">
        <v>1503</v>
      </c>
      <c r="E507" s="593" t="s">
        <v>1502</v>
      </c>
      <c r="F507" s="610">
        <v>637</v>
      </c>
      <c r="G507" s="610">
        <v>49686</v>
      </c>
      <c r="H507" s="610">
        <v>1.1433634020618557</v>
      </c>
      <c r="I507" s="610">
        <v>78</v>
      </c>
      <c r="J507" s="610">
        <v>556</v>
      </c>
      <c r="K507" s="610">
        <v>43456</v>
      </c>
      <c r="L507" s="610">
        <v>1</v>
      </c>
      <c r="M507" s="610">
        <v>78.158273381294961</v>
      </c>
      <c r="N507" s="610">
        <v>587</v>
      </c>
      <c r="O507" s="610">
        <v>46373</v>
      </c>
      <c r="P507" s="598">
        <v>1.0671253681885124</v>
      </c>
      <c r="Q507" s="611">
        <v>79</v>
      </c>
    </row>
    <row r="508" spans="1:17" ht="14.45" customHeight="1" x14ac:dyDescent="0.2">
      <c r="A508" s="592" t="s">
        <v>1586</v>
      </c>
      <c r="B508" s="593" t="s">
        <v>1476</v>
      </c>
      <c r="C508" s="593" t="s">
        <v>1452</v>
      </c>
      <c r="D508" s="593" t="s">
        <v>1504</v>
      </c>
      <c r="E508" s="593" t="s">
        <v>1505</v>
      </c>
      <c r="F508" s="610">
        <v>153</v>
      </c>
      <c r="G508" s="610">
        <v>48042</v>
      </c>
      <c r="H508" s="610">
        <v>0.71495327102803741</v>
      </c>
      <c r="I508" s="610">
        <v>314</v>
      </c>
      <c r="J508" s="610">
        <v>214</v>
      </c>
      <c r="K508" s="610">
        <v>67196</v>
      </c>
      <c r="L508" s="610">
        <v>1</v>
      </c>
      <c r="M508" s="610">
        <v>314</v>
      </c>
      <c r="N508" s="610">
        <v>220</v>
      </c>
      <c r="O508" s="610">
        <v>69520</v>
      </c>
      <c r="P508" s="598">
        <v>1.0345853919876182</v>
      </c>
      <c r="Q508" s="611">
        <v>316</v>
      </c>
    </row>
    <row r="509" spans="1:17" ht="14.45" customHeight="1" x14ac:dyDescent="0.2">
      <c r="A509" s="592" t="s">
        <v>1586</v>
      </c>
      <c r="B509" s="593" t="s">
        <v>1476</v>
      </c>
      <c r="C509" s="593" t="s">
        <v>1452</v>
      </c>
      <c r="D509" s="593" t="s">
        <v>1463</v>
      </c>
      <c r="E509" s="593" t="s">
        <v>1464</v>
      </c>
      <c r="F509" s="610">
        <v>151</v>
      </c>
      <c r="G509" s="610">
        <v>49528</v>
      </c>
      <c r="H509" s="610">
        <v>1.0486111111111112</v>
      </c>
      <c r="I509" s="610">
        <v>328</v>
      </c>
      <c r="J509" s="610">
        <v>144</v>
      </c>
      <c r="K509" s="610">
        <v>47232</v>
      </c>
      <c r="L509" s="610">
        <v>1</v>
      </c>
      <c r="M509" s="610">
        <v>328</v>
      </c>
      <c r="N509" s="610">
        <v>142</v>
      </c>
      <c r="O509" s="610">
        <v>46718</v>
      </c>
      <c r="P509" s="598">
        <v>0.98911754742547431</v>
      </c>
      <c r="Q509" s="611">
        <v>329</v>
      </c>
    </row>
    <row r="510" spans="1:17" ht="14.45" customHeight="1" x14ac:dyDescent="0.2">
      <c r="A510" s="592" t="s">
        <v>1586</v>
      </c>
      <c r="B510" s="593" t="s">
        <v>1476</v>
      </c>
      <c r="C510" s="593" t="s">
        <v>1452</v>
      </c>
      <c r="D510" s="593" t="s">
        <v>1506</v>
      </c>
      <c r="E510" s="593" t="s">
        <v>1507</v>
      </c>
      <c r="F510" s="610">
        <v>623</v>
      </c>
      <c r="G510" s="610">
        <v>101549</v>
      </c>
      <c r="H510" s="610">
        <v>1.3801543939764604</v>
      </c>
      <c r="I510" s="610">
        <v>163</v>
      </c>
      <c r="J510" s="610">
        <v>451</v>
      </c>
      <c r="K510" s="610">
        <v>73578</v>
      </c>
      <c r="L510" s="610">
        <v>1</v>
      </c>
      <c r="M510" s="610">
        <v>163.14412416851442</v>
      </c>
      <c r="N510" s="610">
        <v>423</v>
      </c>
      <c r="O510" s="610">
        <v>69795</v>
      </c>
      <c r="P510" s="598">
        <v>0.94858517491641525</v>
      </c>
      <c r="Q510" s="611">
        <v>165</v>
      </c>
    </row>
    <row r="511" spans="1:17" ht="14.45" customHeight="1" x14ac:dyDescent="0.2">
      <c r="A511" s="592" t="s">
        <v>1586</v>
      </c>
      <c r="B511" s="593" t="s">
        <v>1476</v>
      </c>
      <c r="C511" s="593" t="s">
        <v>1452</v>
      </c>
      <c r="D511" s="593" t="s">
        <v>1508</v>
      </c>
      <c r="E511" s="593" t="s">
        <v>1478</v>
      </c>
      <c r="F511" s="610">
        <v>1837</v>
      </c>
      <c r="G511" s="610">
        <v>132264</v>
      </c>
      <c r="H511" s="610">
        <v>1.1484539842142281</v>
      </c>
      <c r="I511" s="610">
        <v>72</v>
      </c>
      <c r="J511" s="610">
        <v>1596</v>
      </c>
      <c r="K511" s="610">
        <v>115167</v>
      </c>
      <c r="L511" s="610">
        <v>1</v>
      </c>
      <c r="M511" s="610">
        <v>72.159774436090231</v>
      </c>
      <c r="N511" s="610">
        <v>1718</v>
      </c>
      <c r="O511" s="610">
        <v>127132</v>
      </c>
      <c r="P511" s="598">
        <v>1.1038926081255915</v>
      </c>
      <c r="Q511" s="611">
        <v>74</v>
      </c>
    </row>
    <row r="512" spans="1:17" ht="14.45" customHeight="1" x14ac:dyDescent="0.2">
      <c r="A512" s="592" t="s">
        <v>1586</v>
      </c>
      <c r="B512" s="593" t="s">
        <v>1476</v>
      </c>
      <c r="C512" s="593" t="s">
        <v>1452</v>
      </c>
      <c r="D512" s="593" t="s">
        <v>1513</v>
      </c>
      <c r="E512" s="593" t="s">
        <v>1514</v>
      </c>
      <c r="F512" s="610">
        <v>41</v>
      </c>
      <c r="G512" s="610">
        <v>49651</v>
      </c>
      <c r="H512" s="610">
        <v>0.93104935493549357</v>
      </c>
      <c r="I512" s="610">
        <v>1211</v>
      </c>
      <c r="J512" s="610">
        <v>44</v>
      </c>
      <c r="K512" s="610">
        <v>53328</v>
      </c>
      <c r="L512" s="610">
        <v>1</v>
      </c>
      <c r="M512" s="610">
        <v>1212</v>
      </c>
      <c r="N512" s="610">
        <v>40</v>
      </c>
      <c r="O512" s="610">
        <v>48640</v>
      </c>
      <c r="P512" s="598">
        <v>0.91209120912091213</v>
      </c>
      <c r="Q512" s="611">
        <v>1216</v>
      </c>
    </row>
    <row r="513" spans="1:17" ht="14.45" customHeight="1" x14ac:dyDescent="0.2">
      <c r="A513" s="592" t="s">
        <v>1586</v>
      </c>
      <c r="B513" s="593" t="s">
        <v>1476</v>
      </c>
      <c r="C513" s="593" t="s">
        <v>1452</v>
      </c>
      <c r="D513" s="593" t="s">
        <v>1515</v>
      </c>
      <c r="E513" s="593" t="s">
        <v>1516</v>
      </c>
      <c r="F513" s="610">
        <v>28</v>
      </c>
      <c r="G513" s="610">
        <v>3192</v>
      </c>
      <c r="H513" s="610">
        <v>0.95712143928035986</v>
      </c>
      <c r="I513" s="610">
        <v>114</v>
      </c>
      <c r="J513" s="610">
        <v>29</v>
      </c>
      <c r="K513" s="610">
        <v>3335</v>
      </c>
      <c r="L513" s="610">
        <v>1</v>
      </c>
      <c r="M513" s="610">
        <v>115</v>
      </c>
      <c r="N513" s="610">
        <v>27</v>
      </c>
      <c r="O513" s="610">
        <v>3132</v>
      </c>
      <c r="P513" s="598">
        <v>0.93913043478260871</v>
      </c>
      <c r="Q513" s="611">
        <v>116</v>
      </c>
    </row>
    <row r="514" spans="1:17" ht="14.45" customHeight="1" x14ac:dyDescent="0.2">
      <c r="A514" s="592" t="s">
        <v>1586</v>
      </c>
      <c r="B514" s="593" t="s">
        <v>1476</v>
      </c>
      <c r="C514" s="593" t="s">
        <v>1452</v>
      </c>
      <c r="D514" s="593" t="s">
        <v>1527</v>
      </c>
      <c r="E514" s="593" t="s">
        <v>1528</v>
      </c>
      <c r="F514" s="610"/>
      <c r="G514" s="610"/>
      <c r="H514" s="610"/>
      <c r="I514" s="610"/>
      <c r="J514" s="610"/>
      <c r="K514" s="610"/>
      <c r="L514" s="610"/>
      <c r="M514" s="610"/>
      <c r="N514" s="610">
        <v>1</v>
      </c>
      <c r="O514" s="610">
        <v>757</v>
      </c>
      <c r="P514" s="598"/>
      <c r="Q514" s="611">
        <v>757</v>
      </c>
    </row>
    <row r="515" spans="1:17" ht="14.45" customHeight="1" x14ac:dyDescent="0.2">
      <c r="A515" s="592" t="s">
        <v>1587</v>
      </c>
      <c r="B515" s="593" t="s">
        <v>1476</v>
      </c>
      <c r="C515" s="593" t="s">
        <v>1452</v>
      </c>
      <c r="D515" s="593" t="s">
        <v>1477</v>
      </c>
      <c r="E515" s="593" t="s">
        <v>1478</v>
      </c>
      <c r="F515" s="610">
        <v>1043</v>
      </c>
      <c r="G515" s="610">
        <v>220073</v>
      </c>
      <c r="H515" s="610">
        <v>0.95062288340590229</v>
      </c>
      <c r="I515" s="610">
        <v>211</v>
      </c>
      <c r="J515" s="610">
        <v>1092</v>
      </c>
      <c r="K515" s="610">
        <v>231504</v>
      </c>
      <c r="L515" s="610">
        <v>1</v>
      </c>
      <c r="M515" s="610">
        <v>212</v>
      </c>
      <c r="N515" s="610">
        <v>1133</v>
      </c>
      <c r="O515" s="610">
        <v>241329</v>
      </c>
      <c r="P515" s="598">
        <v>1.0424398714493055</v>
      </c>
      <c r="Q515" s="611">
        <v>213</v>
      </c>
    </row>
    <row r="516" spans="1:17" ht="14.45" customHeight="1" x14ac:dyDescent="0.2">
      <c r="A516" s="592" t="s">
        <v>1587</v>
      </c>
      <c r="B516" s="593" t="s">
        <v>1476</v>
      </c>
      <c r="C516" s="593" t="s">
        <v>1452</v>
      </c>
      <c r="D516" s="593" t="s">
        <v>1479</v>
      </c>
      <c r="E516" s="593" t="s">
        <v>1478</v>
      </c>
      <c r="F516" s="610">
        <v>4</v>
      </c>
      <c r="G516" s="610">
        <v>348</v>
      </c>
      <c r="H516" s="610">
        <v>0.5714285714285714</v>
      </c>
      <c r="I516" s="610">
        <v>87</v>
      </c>
      <c r="J516" s="610">
        <v>7</v>
      </c>
      <c r="K516" s="610">
        <v>609</v>
      </c>
      <c r="L516" s="610">
        <v>1</v>
      </c>
      <c r="M516" s="610">
        <v>87</v>
      </c>
      <c r="N516" s="610">
        <v>3</v>
      </c>
      <c r="O516" s="610">
        <v>264</v>
      </c>
      <c r="P516" s="598">
        <v>0.43349753694581283</v>
      </c>
      <c r="Q516" s="611">
        <v>88</v>
      </c>
    </row>
    <row r="517" spans="1:17" ht="14.45" customHeight="1" x14ac:dyDescent="0.2">
      <c r="A517" s="592" t="s">
        <v>1587</v>
      </c>
      <c r="B517" s="593" t="s">
        <v>1476</v>
      </c>
      <c r="C517" s="593" t="s">
        <v>1452</v>
      </c>
      <c r="D517" s="593" t="s">
        <v>1480</v>
      </c>
      <c r="E517" s="593" t="s">
        <v>1481</v>
      </c>
      <c r="F517" s="610">
        <v>682</v>
      </c>
      <c r="G517" s="610">
        <v>205282</v>
      </c>
      <c r="H517" s="610">
        <v>0.81114763944427759</v>
      </c>
      <c r="I517" s="610">
        <v>301</v>
      </c>
      <c r="J517" s="610">
        <v>838</v>
      </c>
      <c r="K517" s="610">
        <v>253076</v>
      </c>
      <c r="L517" s="610">
        <v>1</v>
      </c>
      <c r="M517" s="610">
        <v>302</v>
      </c>
      <c r="N517" s="610">
        <v>667</v>
      </c>
      <c r="O517" s="610">
        <v>202101</v>
      </c>
      <c r="P517" s="598">
        <v>0.79857829268678182</v>
      </c>
      <c r="Q517" s="611">
        <v>303</v>
      </c>
    </row>
    <row r="518" spans="1:17" ht="14.45" customHeight="1" x14ac:dyDescent="0.2">
      <c r="A518" s="592" t="s">
        <v>1587</v>
      </c>
      <c r="B518" s="593" t="s">
        <v>1476</v>
      </c>
      <c r="C518" s="593" t="s">
        <v>1452</v>
      </c>
      <c r="D518" s="593" t="s">
        <v>1482</v>
      </c>
      <c r="E518" s="593" t="s">
        <v>1483</v>
      </c>
      <c r="F518" s="610">
        <v>12</v>
      </c>
      <c r="G518" s="610">
        <v>1188</v>
      </c>
      <c r="H518" s="610">
        <v>0.66110183639399001</v>
      </c>
      <c r="I518" s="610">
        <v>99</v>
      </c>
      <c r="J518" s="610">
        <v>18</v>
      </c>
      <c r="K518" s="610">
        <v>1797</v>
      </c>
      <c r="L518" s="610">
        <v>1</v>
      </c>
      <c r="M518" s="610">
        <v>99.833333333333329</v>
      </c>
      <c r="N518" s="610">
        <v>9</v>
      </c>
      <c r="O518" s="610">
        <v>900</v>
      </c>
      <c r="P518" s="598">
        <v>0.5008347245409015</v>
      </c>
      <c r="Q518" s="611">
        <v>100</v>
      </c>
    </row>
    <row r="519" spans="1:17" ht="14.45" customHeight="1" x14ac:dyDescent="0.2">
      <c r="A519" s="592" t="s">
        <v>1587</v>
      </c>
      <c r="B519" s="593" t="s">
        <v>1476</v>
      </c>
      <c r="C519" s="593" t="s">
        <v>1452</v>
      </c>
      <c r="D519" s="593" t="s">
        <v>1486</v>
      </c>
      <c r="E519" s="593" t="s">
        <v>1487</v>
      </c>
      <c r="F519" s="610">
        <v>177</v>
      </c>
      <c r="G519" s="610">
        <v>24249</v>
      </c>
      <c r="H519" s="610">
        <v>0.97790055248618779</v>
      </c>
      <c r="I519" s="610">
        <v>137</v>
      </c>
      <c r="J519" s="610">
        <v>181</v>
      </c>
      <c r="K519" s="610">
        <v>24797</v>
      </c>
      <c r="L519" s="610">
        <v>1</v>
      </c>
      <c r="M519" s="610">
        <v>137</v>
      </c>
      <c r="N519" s="610">
        <v>147</v>
      </c>
      <c r="O519" s="610">
        <v>20286</v>
      </c>
      <c r="P519" s="598">
        <v>0.81808283260071779</v>
      </c>
      <c r="Q519" s="611">
        <v>138</v>
      </c>
    </row>
    <row r="520" spans="1:17" ht="14.45" customHeight="1" x14ac:dyDescent="0.2">
      <c r="A520" s="592" t="s">
        <v>1587</v>
      </c>
      <c r="B520" s="593" t="s">
        <v>1476</v>
      </c>
      <c r="C520" s="593" t="s">
        <v>1452</v>
      </c>
      <c r="D520" s="593" t="s">
        <v>1488</v>
      </c>
      <c r="E520" s="593" t="s">
        <v>1487</v>
      </c>
      <c r="F520" s="610">
        <v>1</v>
      </c>
      <c r="G520" s="610">
        <v>183</v>
      </c>
      <c r="H520" s="610">
        <v>0.33152173913043476</v>
      </c>
      <c r="I520" s="610">
        <v>183</v>
      </c>
      <c r="J520" s="610">
        <v>3</v>
      </c>
      <c r="K520" s="610">
        <v>552</v>
      </c>
      <c r="L520" s="610">
        <v>1</v>
      </c>
      <c r="M520" s="610">
        <v>184</v>
      </c>
      <c r="N520" s="610">
        <v>3</v>
      </c>
      <c r="O520" s="610">
        <v>555</v>
      </c>
      <c r="P520" s="598">
        <v>1.0054347826086956</v>
      </c>
      <c r="Q520" s="611">
        <v>185</v>
      </c>
    </row>
    <row r="521" spans="1:17" ht="14.45" customHeight="1" x14ac:dyDescent="0.2">
      <c r="A521" s="592" t="s">
        <v>1587</v>
      </c>
      <c r="B521" s="593" t="s">
        <v>1476</v>
      </c>
      <c r="C521" s="593" t="s">
        <v>1452</v>
      </c>
      <c r="D521" s="593" t="s">
        <v>1491</v>
      </c>
      <c r="E521" s="593" t="s">
        <v>1492</v>
      </c>
      <c r="F521" s="610">
        <v>1</v>
      </c>
      <c r="G521" s="610">
        <v>639</v>
      </c>
      <c r="H521" s="610">
        <v>0.99843749999999998</v>
      </c>
      <c r="I521" s="610">
        <v>639</v>
      </c>
      <c r="J521" s="610">
        <v>1</v>
      </c>
      <c r="K521" s="610">
        <v>640</v>
      </c>
      <c r="L521" s="610">
        <v>1</v>
      </c>
      <c r="M521" s="610">
        <v>640</v>
      </c>
      <c r="N521" s="610"/>
      <c r="O521" s="610"/>
      <c r="P521" s="598"/>
      <c r="Q521" s="611"/>
    </row>
    <row r="522" spans="1:17" ht="14.45" customHeight="1" x14ac:dyDescent="0.2">
      <c r="A522" s="592" t="s">
        <v>1587</v>
      </c>
      <c r="B522" s="593" t="s">
        <v>1476</v>
      </c>
      <c r="C522" s="593" t="s">
        <v>1452</v>
      </c>
      <c r="D522" s="593" t="s">
        <v>1495</v>
      </c>
      <c r="E522" s="593" t="s">
        <v>1496</v>
      </c>
      <c r="F522" s="610">
        <v>25</v>
      </c>
      <c r="G522" s="610">
        <v>4325</v>
      </c>
      <c r="H522" s="610">
        <v>0.92060451255853559</v>
      </c>
      <c r="I522" s="610">
        <v>173</v>
      </c>
      <c r="J522" s="610">
        <v>27</v>
      </c>
      <c r="K522" s="610">
        <v>4698</v>
      </c>
      <c r="L522" s="610">
        <v>1</v>
      </c>
      <c r="M522" s="610">
        <v>174</v>
      </c>
      <c r="N522" s="610">
        <v>25</v>
      </c>
      <c r="O522" s="610">
        <v>4375</v>
      </c>
      <c r="P522" s="598">
        <v>0.93124733929331627</v>
      </c>
      <c r="Q522" s="611">
        <v>175</v>
      </c>
    </row>
    <row r="523" spans="1:17" ht="14.45" customHeight="1" x14ac:dyDescent="0.2">
      <c r="A523" s="592" t="s">
        <v>1587</v>
      </c>
      <c r="B523" s="593" t="s">
        <v>1476</v>
      </c>
      <c r="C523" s="593" t="s">
        <v>1452</v>
      </c>
      <c r="D523" s="593" t="s">
        <v>1455</v>
      </c>
      <c r="E523" s="593" t="s">
        <v>1456</v>
      </c>
      <c r="F523" s="610"/>
      <c r="G523" s="610"/>
      <c r="H523" s="610"/>
      <c r="I523" s="610"/>
      <c r="J523" s="610">
        <v>1</v>
      </c>
      <c r="K523" s="610">
        <v>347</v>
      </c>
      <c r="L523" s="610">
        <v>1</v>
      </c>
      <c r="M523" s="610">
        <v>347</v>
      </c>
      <c r="N523" s="610">
        <v>5</v>
      </c>
      <c r="O523" s="610">
        <v>1740</v>
      </c>
      <c r="P523" s="598">
        <v>5.0144092219020173</v>
      </c>
      <c r="Q523" s="611">
        <v>348</v>
      </c>
    </row>
    <row r="524" spans="1:17" ht="14.45" customHeight="1" x14ac:dyDescent="0.2">
      <c r="A524" s="592" t="s">
        <v>1587</v>
      </c>
      <c r="B524" s="593" t="s">
        <v>1476</v>
      </c>
      <c r="C524" s="593" t="s">
        <v>1452</v>
      </c>
      <c r="D524" s="593" t="s">
        <v>1497</v>
      </c>
      <c r="E524" s="593" t="s">
        <v>1498</v>
      </c>
      <c r="F524" s="610">
        <v>437</v>
      </c>
      <c r="G524" s="610">
        <v>7429</v>
      </c>
      <c r="H524" s="610">
        <v>0.8936605316973415</v>
      </c>
      <c r="I524" s="610">
        <v>17</v>
      </c>
      <c r="J524" s="610">
        <v>489</v>
      </c>
      <c r="K524" s="610">
        <v>8313</v>
      </c>
      <c r="L524" s="610">
        <v>1</v>
      </c>
      <c r="M524" s="610">
        <v>17</v>
      </c>
      <c r="N524" s="610">
        <v>481</v>
      </c>
      <c r="O524" s="610">
        <v>8177</v>
      </c>
      <c r="P524" s="598">
        <v>0.98364008179959095</v>
      </c>
      <c r="Q524" s="611">
        <v>17</v>
      </c>
    </row>
    <row r="525" spans="1:17" ht="14.45" customHeight="1" x14ac:dyDescent="0.2">
      <c r="A525" s="592" t="s">
        <v>1587</v>
      </c>
      <c r="B525" s="593" t="s">
        <v>1476</v>
      </c>
      <c r="C525" s="593" t="s">
        <v>1452</v>
      </c>
      <c r="D525" s="593" t="s">
        <v>1499</v>
      </c>
      <c r="E525" s="593" t="s">
        <v>1500</v>
      </c>
      <c r="F525" s="610">
        <v>51</v>
      </c>
      <c r="G525" s="610">
        <v>13974</v>
      </c>
      <c r="H525" s="610">
        <v>0.21428571428571427</v>
      </c>
      <c r="I525" s="610">
        <v>274</v>
      </c>
      <c r="J525" s="610">
        <v>238</v>
      </c>
      <c r="K525" s="610">
        <v>65212</v>
      </c>
      <c r="L525" s="610">
        <v>1</v>
      </c>
      <c r="M525" s="610">
        <v>274</v>
      </c>
      <c r="N525" s="610">
        <v>225</v>
      </c>
      <c r="O525" s="610">
        <v>62325</v>
      </c>
      <c r="P525" s="598">
        <v>0.95572900693123963</v>
      </c>
      <c r="Q525" s="611">
        <v>277</v>
      </c>
    </row>
    <row r="526" spans="1:17" ht="14.45" customHeight="1" x14ac:dyDescent="0.2">
      <c r="A526" s="592" t="s">
        <v>1587</v>
      </c>
      <c r="B526" s="593" t="s">
        <v>1476</v>
      </c>
      <c r="C526" s="593" t="s">
        <v>1452</v>
      </c>
      <c r="D526" s="593" t="s">
        <v>1501</v>
      </c>
      <c r="E526" s="593" t="s">
        <v>1502</v>
      </c>
      <c r="F526" s="610">
        <v>271</v>
      </c>
      <c r="G526" s="610">
        <v>38482</v>
      </c>
      <c r="H526" s="610">
        <v>0.875486292799454</v>
      </c>
      <c r="I526" s="610">
        <v>142</v>
      </c>
      <c r="J526" s="610">
        <v>310</v>
      </c>
      <c r="K526" s="610">
        <v>43955</v>
      </c>
      <c r="L526" s="610">
        <v>1</v>
      </c>
      <c r="M526" s="610">
        <v>141.79032258064515</v>
      </c>
      <c r="N526" s="610">
        <v>329</v>
      </c>
      <c r="O526" s="610">
        <v>46389</v>
      </c>
      <c r="P526" s="598">
        <v>1.0553748151518598</v>
      </c>
      <c r="Q526" s="611">
        <v>141</v>
      </c>
    </row>
    <row r="527" spans="1:17" ht="14.45" customHeight="1" x14ac:dyDescent="0.2">
      <c r="A527" s="592" t="s">
        <v>1587</v>
      </c>
      <c r="B527" s="593" t="s">
        <v>1476</v>
      </c>
      <c r="C527" s="593" t="s">
        <v>1452</v>
      </c>
      <c r="D527" s="593" t="s">
        <v>1503</v>
      </c>
      <c r="E527" s="593" t="s">
        <v>1502</v>
      </c>
      <c r="F527" s="610">
        <v>177</v>
      </c>
      <c r="G527" s="610">
        <v>13806</v>
      </c>
      <c r="H527" s="610">
        <v>0.97575800409922964</v>
      </c>
      <c r="I527" s="610">
        <v>78</v>
      </c>
      <c r="J527" s="610">
        <v>181</v>
      </c>
      <c r="K527" s="610">
        <v>14149</v>
      </c>
      <c r="L527" s="610">
        <v>1</v>
      </c>
      <c r="M527" s="610">
        <v>78.171270718232037</v>
      </c>
      <c r="N527" s="610">
        <v>147</v>
      </c>
      <c r="O527" s="610">
        <v>11613</v>
      </c>
      <c r="P527" s="598">
        <v>0.82076471835465403</v>
      </c>
      <c r="Q527" s="611">
        <v>79</v>
      </c>
    </row>
    <row r="528" spans="1:17" ht="14.45" customHeight="1" x14ac:dyDescent="0.2">
      <c r="A528" s="592" t="s">
        <v>1587</v>
      </c>
      <c r="B528" s="593" t="s">
        <v>1476</v>
      </c>
      <c r="C528" s="593" t="s">
        <v>1452</v>
      </c>
      <c r="D528" s="593" t="s">
        <v>1504</v>
      </c>
      <c r="E528" s="593" t="s">
        <v>1505</v>
      </c>
      <c r="F528" s="610">
        <v>270</v>
      </c>
      <c r="G528" s="610">
        <v>84780</v>
      </c>
      <c r="H528" s="610">
        <v>0.87096774193548387</v>
      </c>
      <c r="I528" s="610">
        <v>314</v>
      </c>
      <c r="J528" s="610">
        <v>310</v>
      </c>
      <c r="K528" s="610">
        <v>97340</v>
      </c>
      <c r="L528" s="610">
        <v>1</v>
      </c>
      <c r="M528" s="610">
        <v>314</v>
      </c>
      <c r="N528" s="610">
        <v>329</v>
      </c>
      <c r="O528" s="610">
        <v>103964</v>
      </c>
      <c r="P528" s="598">
        <v>1.0680501335524963</v>
      </c>
      <c r="Q528" s="611">
        <v>316</v>
      </c>
    </row>
    <row r="529" spans="1:17" ht="14.45" customHeight="1" x14ac:dyDescent="0.2">
      <c r="A529" s="592" t="s">
        <v>1587</v>
      </c>
      <c r="B529" s="593" t="s">
        <v>1476</v>
      </c>
      <c r="C529" s="593" t="s">
        <v>1452</v>
      </c>
      <c r="D529" s="593" t="s">
        <v>1463</v>
      </c>
      <c r="E529" s="593" t="s">
        <v>1464</v>
      </c>
      <c r="F529" s="610"/>
      <c r="G529" s="610"/>
      <c r="H529" s="610"/>
      <c r="I529" s="610"/>
      <c r="J529" s="610"/>
      <c r="K529" s="610"/>
      <c r="L529" s="610"/>
      <c r="M529" s="610"/>
      <c r="N529" s="610">
        <v>4</v>
      </c>
      <c r="O529" s="610">
        <v>1316</v>
      </c>
      <c r="P529" s="598"/>
      <c r="Q529" s="611">
        <v>329</v>
      </c>
    </row>
    <row r="530" spans="1:17" ht="14.45" customHeight="1" x14ac:dyDescent="0.2">
      <c r="A530" s="592" t="s">
        <v>1587</v>
      </c>
      <c r="B530" s="593" t="s">
        <v>1476</v>
      </c>
      <c r="C530" s="593" t="s">
        <v>1452</v>
      </c>
      <c r="D530" s="593" t="s">
        <v>1506</v>
      </c>
      <c r="E530" s="593" t="s">
        <v>1507</v>
      </c>
      <c r="F530" s="610">
        <v>253</v>
      </c>
      <c r="G530" s="610">
        <v>41239</v>
      </c>
      <c r="H530" s="610">
        <v>2.1977723299936049</v>
      </c>
      <c r="I530" s="610">
        <v>163</v>
      </c>
      <c r="J530" s="610">
        <v>115</v>
      </c>
      <c r="K530" s="610">
        <v>18764</v>
      </c>
      <c r="L530" s="610">
        <v>1</v>
      </c>
      <c r="M530" s="610">
        <v>163.16521739130434</v>
      </c>
      <c r="N530" s="610">
        <v>53</v>
      </c>
      <c r="O530" s="610">
        <v>8745</v>
      </c>
      <c r="P530" s="598">
        <v>0.4660520144958431</v>
      </c>
      <c r="Q530" s="611">
        <v>165</v>
      </c>
    </row>
    <row r="531" spans="1:17" ht="14.45" customHeight="1" x14ac:dyDescent="0.2">
      <c r="A531" s="592" t="s">
        <v>1587</v>
      </c>
      <c r="B531" s="593" t="s">
        <v>1476</v>
      </c>
      <c r="C531" s="593" t="s">
        <v>1452</v>
      </c>
      <c r="D531" s="593" t="s">
        <v>1508</v>
      </c>
      <c r="E531" s="593" t="s">
        <v>1478</v>
      </c>
      <c r="F531" s="610">
        <v>559</v>
      </c>
      <c r="G531" s="610">
        <v>40248</v>
      </c>
      <c r="H531" s="610">
        <v>0.9310847387049761</v>
      </c>
      <c r="I531" s="610">
        <v>72</v>
      </c>
      <c r="J531" s="610">
        <v>599</v>
      </c>
      <c r="K531" s="610">
        <v>43227</v>
      </c>
      <c r="L531" s="610">
        <v>1</v>
      </c>
      <c r="M531" s="610">
        <v>72.165275459098496</v>
      </c>
      <c r="N531" s="610">
        <v>519</v>
      </c>
      <c r="O531" s="610">
        <v>38406</v>
      </c>
      <c r="P531" s="598">
        <v>0.88847248247623012</v>
      </c>
      <c r="Q531" s="611">
        <v>74</v>
      </c>
    </row>
    <row r="532" spans="1:17" ht="14.45" customHeight="1" x14ac:dyDescent="0.2">
      <c r="A532" s="592" t="s">
        <v>1587</v>
      </c>
      <c r="B532" s="593" t="s">
        <v>1476</v>
      </c>
      <c r="C532" s="593" t="s">
        <v>1452</v>
      </c>
      <c r="D532" s="593" t="s">
        <v>1511</v>
      </c>
      <c r="E532" s="593" t="s">
        <v>1512</v>
      </c>
      <c r="F532" s="610"/>
      <c r="G532" s="610"/>
      <c r="H532" s="610"/>
      <c r="I532" s="610"/>
      <c r="J532" s="610">
        <v>1</v>
      </c>
      <c r="K532" s="610">
        <v>230</v>
      </c>
      <c r="L532" s="610">
        <v>1</v>
      </c>
      <c r="M532" s="610">
        <v>230</v>
      </c>
      <c r="N532" s="610">
        <v>2</v>
      </c>
      <c r="O532" s="610">
        <v>466</v>
      </c>
      <c r="P532" s="598">
        <v>2.026086956521739</v>
      </c>
      <c r="Q532" s="611">
        <v>233</v>
      </c>
    </row>
    <row r="533" spans="1:17" ht="14.45" customHeight="1" x14ac:dyDescent="0.2">
      <c r="A533" s="592" t="s">
        <v>1587</v>
      </c>
      <c r="B533" s="593" t="s">
        <v>1476</v>
      </c>
      <c r="C533" s="593" t="s">
        <v>1452</v>
      </c>
      <c r="D533" s="593" t="s">
        <v>1513</v>
      </c>
      <c r="E533" s="593" t="s">
        <v>1514</v>
      </c>
      <c r="F533" s="610">
        <v>22</v>
      </c>
      <c r="G533" s="610">
        <v>26642</v>
      </c>
      <c r="H533" s="610">
        <v>0.56363713294406359</v>
      </c>
      <c r="I533" s="610">
        <v>1211</v>
      </c>
      <c r="J533" s="610">
        <v>39</v>
      </c>
      <c r="K533" s="610">
        <v>47268</v>
      </c>
      <c r="L533" s="610">
        <v>1</v>
      </c>
      <c r="M533" s="610">
        <v>1212</v>
      </c>
      <c r="N533" s="610">
        <v>21</v>
      </c>
      <c r="O533" s="610">
        <v>25536</v>
      </c>
      <c r="P533" s="598">
        <v>0.54023863924854021</v>
      </c>
      <c r="Q533" s="611">
        <v>1216</v>
      </c>
    </row>
    <row r="534" spans="1:17" ht="14.45" customHeight="1" x14ac:dyDescent="0.2">
      <c r="A534" s="592" t="s">
        <v>1587</v>
      </c>
      <c r="B534" s="593" t="s">
        <v>1476</v>
      </c>
      <c r="C534" s="593" t="s">
        <v>1452</v>
      </c>
      <c r="D534" s="593" t="s">
        <v>1515</v>
      </c>
      <c r="E534" s="593" t="s">
        <v>1516</v>
      </c>
      <c r="F534" s="610">
        <v>16</v>
      </c>
      <c r="G534" s="610">
        <v>1824</v>
      </c>
      <c r="H534" s="610">
        <v>0.66086956521739126</v>
      </c>
      <c r="I534" s="610">
        <v>114</v>
      </c>
      <c r="J534" s="610">
        <v>24</v>
      </c>
      <c r="K534" s="610">
        <v>2760</v>
      </c>
      <c r="L534" s="610">
        <v>1</v>
      </c>
      <c r="M534" s="610">
        <v>115</v>
      </c>
      <c r="N534" s="610">
        <v>16</v>
      </c>
      <c r="O534" s="610">
        <v>1856</v>
      </c>
      <c r="P534" s="598">
        <v>0.672463768115942</v>
      </c>
      <c r="Q534" s="611">
        <v>116</v>
      </c>
    </row>
    <row r="535" spans="1:17" ht="14.45" customHeight="1" x14ac:dyDescent="0.2">
      <c r="A535" s="592" t="s">
        <v>1587</v>
      </c>
      <c r="B535" s="593" t="s">
        <v>1476</v>
      </c>
      <c r="C535" s="593" t="s">
        <v>1452</v>
      </c>
      <c r="D535" s="593" t="s">
        <v>1517</v>
      </c>
      <c r="E535" s="593" t="s">
        <v>1518</v>
      </c>
      <c r="F535" s="610"/>
      <c r="G535" s="610"/>
      <c r="H535" s="610"/>
      <c r="I535" s="610"/>
      <c r="J535" s="610">
        <v>1</v>
      </c>
      <c r="K535" s="610">
        <v>347</v>
      </c>
      <c r="L535" s="610">
        <v>1</v>
      </c>
      <c r="M535" s="610">
        <v>347</v>
      </c>
      <c r="N535" s="610">
        <v>4</v>
      </c>
      <c r="O535" s="610">
        <v>1400</v>
      </c>
      <c r="P535" s="598">
        <v>4.0345821325648412</v>
      </c>
      <c r="Q535" s="611">
        <v>350</v>
      </c>
    </row>
    <row r="536" spans="1:17" ht="14.45" customHeight="1" x14ac:dyDescent="0.2">
      <c r="A536" s="592" t="s">
        <v>1587</v>
      </c>
      <c r="B536" s="593" t="s">
        <v>1476</v>
      </c>
      <c r="C536" s="593" t="s">
        <v>1452</v>
      </c>
      <c r="D536" s="593" t="s">
        <v>1523</v>
      </c>
      <c r="E536" s="593" t="s">
        <v>1524</v>
      </c>
      <c r="F536" s="610"/>
      <c r="G536" s="610"/>
      <c r="H536" s="610"/>
      <c r="I536" s="610"/>
      <c r="J536" s="610">
        <v>2</v>
      </c>
      <c r="K536" s="610">
        <v>2134</v>
      </c>
      <c r="L536" s="610">
        <v>1</v>
      </c>
      <c r="M536" s="610">
        <v>1067</v>
      </c>
      <c r="N536" s="610">
        <v>1</v>
      </c>
      <c r="O536" s="610">
        <v>1075</v>
      </c>
      <c r="P536" s="598">
        <v>0.50374882849109648</v>
      </c>
      <c r="Q536" s="611">
        <v>1075</v>
      </c>
    </row>
    <row r="537" spans="1:17" ht="14.45" customHeight="1" thickBot="1" x14ac:dyDescent="0.25">
      <c r="A537" s="600" t="s">
        <v>1587</v>
      </c>
      <c r="B537" s="601" t="s">
        <v>1476</v>
      </c>
      <c r="C537" s="601" t="s">
        <v>1452</v>
      </c>
      <c r="D537" s="601" t="s">
        <v>1525</v>
      </c>
      <c r="E537" s="601" t="s">
        <v>1526</v>
      </c>
      <c r="F537" s="612"/>
      <c r="G537" s="612"/>
      <c r="H537" s="612"/>
      <c r="I537" s="612"/>
      <c r="J537" s="612"/>
      <c r="K537" s="612"/>
      <c r="L537" s="612"/>
      <c r="M537" s="612"/>
      <c r="N537" s="612">
        <v>1</v>
      </c>
      <c r="O537" s="612">
        <v>304</v>
      </c>
      <c r="P537" s="606"/>
      <c r="Q537" s="613">
        <v>304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2AB7AC0-A1EC-423F-92C1-4D270095349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2015</v>
      </c>
      <c r="C3" s="40">
        <v>2018</v>
      </c>
      <c r="D3" s="7"/>
      <c r="E3" s="335">
        <v>2019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5" customHeight="1" x14ac:dyDescent="0.2">
      <c r="A5" s="112" t="str">
        <f>HYPERLINK("#'Léky Žádanky'!A1","Léky (Kč)")</f>
        <v>Léky (Kč)</v>
      </c>
      <c r="B5" s="27">
        <v>59.115120000000012</v>
      </c>
      <c r="C5" s="29">
        <v>105.22478</v>
      </c>
      <c r="D5" s="8"/>
      <c r="E5" s="117">
        <v>54.958070000000014</v>
      </c>
      <c r="F5" s="28">
        <v>100.00000488281249</v>
      </c>
      <c r="G5" s="116">
        <f>E5-F5</f>
        <v>-45.041934882812477</v>
      </c>
      <c r="H5" s="122">
        <f>IF(F5&lt;0.00000001,"",E5/F5)</f>
        <v>0.54958067316500636</v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32842.063019999994</v>
      </c>
      <c r="C6" s="31">
        <v>32711.076079999995</v>
      </c>
      <c r="D6" s="8"/>
      <c r="E6" s="118">
        <v>33266.283589999992</v>
      </c>
      <c r="F6" s="30">
        <v>34758.342205078123</v>
      </c>
      <c r="G6" s="119">
        <f>E6-F6</f>
        <v>-1492.058615078131</v>
      </c>
      <c r="H6" s="123">
        <f>IF(F6&lt;0.00000001,"",E6/F6)</f>
        <v>0.95707336655255826</v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32938.185010000001</v>
      </c>
      <c r="C7" s="31">
        <v>38331.731899999992</v>
      </c>
      <c r="D7" s="8"/>
      <c r="E7" s="118">
        <v>41060.237580000001</v>
      </c>
      <c r="F7" s="30">
        <v>40233.208359863282</v>
      </c>
      <c r="G7" s="119">
        <f>E7-F7</f>
        <v>827.02922013671923</v>
      </c>
      <c r="H7" s="123">
        <f>IF(F7&lt;0.00000001,"",E7/F7)</f>
        <v>1.0205558853954526</v>
      </c>
    </row>
    <row r="8" spans="1:10" ht="14.45" customHeight="1" thickBot="1" x14ac:dyDescent="0.25">
      <c r="A8" s="1" t="s">
        <v>75</v>
      </c>
      <c r="B8" s="11">
        <v>-40538.232749999996</v>
      </c>
      <c r="C8" s="33">
        <v>-45521.111199999992</v>
      </c>
      <c r="D8" s="8"/>
      <c r="E8" s="120">
        <v>-41328.786029999996</v>
      </c>
      <c r="F8" s="32">
        <v>-39431.475950744622</v>
      </c>
      <c r="G8" s="121">
        <f>E8-F8</f>
        <v>-1897.3100792553741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25301.130399999995</v>
      </c>
      <c r="C9" s="35">
        <v>25626.921559999995</v>
      </c>
      <c r="D9" s="8"/>
      <c r="E9" s="3">
        <v>33052.69320999999</v>
      </c>
      <c r="F9" s="34">
        <v>35660.074619079598</v>
      </c>
      <c r="G9" s="34">
        <f>E9-F9</f>
        <v>-2607.3814090796077</v>
      </c>
      <c r="H9" s="125">
        <f>IF(F9&lt;0.00000001,"",E9/F9)</f>
        <v>0.92688233446139368</v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13299.140660000001</v>
      </c>
      <c r="C11" s="29">
        <f>IF(ISERROR(VLOOKUP("Celkem:",'ZV Vykáz.-A'!A:H,5,0)),0,VLOOKUP("Celkem:",'ZV Vykáz.-A'!A:H,5,0)/1000)</f>
        <v>13270.027989999999</v>
      </c>
      <c r="D11" s="8"/>
      <c r="E11" s="117">
        <f>IF(ISERROR(VLOOKUP("Celkem:",'ZV Vykáz.-A'!A:H,8,0)),0,VLOOKUP("Celkem:",'ZV Vykáz.-A'!A:H,8,0)/1000)</f>
        <v>12306.096670000001</v>
      </c>
      <c r="F11" s="28">
        <f>C11</f>
        <v>13270.027989999999</v>
      </c>
      <c r="G11" s="116">
        <f>E11-F11</f>
        <v>-963.93131999999787</v>
      </c>
      <c r="H11" s="122">
        <f>IF(F11&lt;0.00000001,"",E11/F11)</f>
        <v>0.92736026474651034</v>
      </c>
      <c r="I11" s="116">
        <f>E11-B11</f>
        <v>-993.04399000000012</v>
      </c>
      <c r="J11" s="122">
        <f>IF(B11&lt;0.00000001,"",E11/B11)</f>
        <v>0.92533021377939162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13299.140660000001</v>
      </c>
      <c r="C13" s="37">
        <f>SUM(C11:C12)</f>
        <v>13270.027989999999</v>
      </c>
      <c r="D13" s="8"/>
      <c r="E13" s="5">
        <f>SUM(E11:E12)</f>
        <v>12306.096670000001</v>
      </c>
      <c r="F13" s="36">
        <f>SUM(F11:F12)</f>
        <v>13270.027989999999</v>
      </c>
      <c r="G13" s="36">
        <f>E13-F13</f>
        <v>-963.93131999999787</v>
      </c>
      <c r="H13" s="126">
        <f>IF(F13&lt;0.00000001,"",E13/F13)</f>
        <v>0.92736026474651034</v>
      </c>
      <c r="I13" s="36">
        <f>SUM(I11:I12)</f>
        <v>-993.04399000000012</v>
      </c>
      <c r="J13" s="126">
        <f>IF(B13&lt;0.00000001,"",E13/B13)</f>
        <v>0.92533021377939162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0.52563424834172645</v>
      </c>
      <c r="C15" s="39">
        <f>IF(C9=0,"",C13/C9)</f>
        <v>0.51781592100054019</v>
      </c>
      <c r="D15" s="8"/>
      <c r="E15" s="6">
        <f>IF(E9=0,"",E13/E9)</f>
        <v>0.37231751711769223</v>
      </c>
      <c r="F15" s="38">
        <f>IF(F9=0,"",F13/F9)</f>
        <v>0.37212563719370323</v>
      </c>
      <c r="G15" s="38">
        <f>IF(ISERROR(F15-E15),"",E15-F15)</f>
        <v>1.9187992398900233E-4</v>
      </c>
      <c r="H15" s="127">
        <f>IF(ISERROR(F15-E15),"",IF(F15&lt;0.00000001,"",E15/F15))</f>
        <v>1.0005156321005884</v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249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 xr:uid="{52F59469-507A-407A-B695-CE471320AE1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3.1050449744707738</v>
      </c>
      <c r="C4" s="201">
        <f t="shared" ref="C4:M4" si="0">(C10+C8)/C6</f>
        <v>3.3253205563398738</v>
      </c>
      <c r="D4" s="201">
        <f t="shared" si="0"/>
        <v>3.5357974575175701</v>
      </c>
      <c r="E4" s="201">
        <f t="shared" si="0"/>
        <v>3.4955950846445467</v>
      </c>
      <c r="F4" s="201">
        <f t="shared" si="0"/>
        <v>3.5843954146392254</v>
      </c>
      <c r="G4" s="201">
        <f t="shared" si="0"/>
        <v>3.5368377134784139</v>
      </c>
      <c r="H4" s="201">
        <f t="shared" si="0"/>
        <v>3.3137775056376535</v>
      </c>
      <c r="I4" s="201">
        <f t="shared" si="0"/>
        <v>3.2893585825712468</v>
      </c>
      <c r="J4" s="201">
        <f t="shared" si="0"/>
        <v>3.3082268648372581</v>
      </c>
      <c r="K4" s="201">
        <f t="shared" si="0"/>
        <v>3.2974620449048446</v>
      </c>
      <c r="L4" s="201">
        <f t="shared" si="0"/>
        <v>3.2974620449048446</v>
      </c>
      <c r="M4" s="201">
        <f t="shared" si="0"/>
        <v>3.2974620449048446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373.81874000000101</v>
      </c>
      <c r="C5" s="201">
        <f>IF(ISERROR(VLOOKUP($A5,'Man Tab'!$A:$Q,COLUMN()+2,0)),0,VLOOKUP($A5,'Man Tab'!$A:$Q,COLUMN()+2,0))</f>
        <v>359.71846000000102</v>
      </c>
      <c r="D5" s="201">
        <f>IF(ISERROR(VLOOKUP($A5,'Man Tab'!$A:$Q,COLUMN()+2,0)),0,VLOOKUP($A5,'Man Tab'!$A:$Q,COLUMN()+2,0))</f>
        <v>356.41408999999902</v>
      </c>
      <c r="E5" s="201">
        <f>IF(ISERROR(VLOOKUP($A5,'Man Tab'!$A:$Q,COLUMN()+2,0)),0,VLOOKUP($A5,'Man Tab'!$A:$Q,COLUMN()+2,0))</f>
        <v>356.23994999999798</v>
      </c>
      <c r="F5" s="201">
        <f>IF(ISERROR(VLOOKUP($A5,'Man Tab'!$A:$Q,COLUMN()+2,0)),0,VLOOKUP($A5,'Man Tab'!$A:$Q,COLUMN()+2,0))</f>
        <v>361.99189000000001</v>
      </c>
      <c r="G5" s="201">
        <f>IF(ISERROR(VLOOKUP($A5,'Man Tab'!$A:$Q,COLUMN()+2,0)),0,VLOOKUP($A5,'Man Tab'!$A:$Q,COLUMN()+2,0))</f>
        <v>362.85606999999902</v>
      </c>
      <c r="H5" s="201">
        <f>IF(ISERROR(VLOOKUP($A5,'Man Tab'!$A:$Q,COLUMN()+2,0)),0,VLOOKUP($A5,'Man Tab'!$A:$Q,COLUMN()+2,0))</f>
        <v>478.54352999999998</v>
      </c>
      <c r="I5" s="201">
        <f>IF(ISERROR(VLOOKUP($A5,'Man Tab'!$A:$Q,COLUMN()+2,0)),0,VLOOKUP($A5,'Man Tab'!$A:$Q,COLUMN()+2,0))</f>
        <v>361.87925000000098</v>
      </c>
      <c r="J5" s="201">
        <f>IF(ISERROR(VLOOKUP($A5,'Man Tab'!$A:$Q,COLUMN()+2,0)),0,VLOOKUP($A5,'Man Tab'!$A:$Q,COLUMN()+2,0))</f>
        <v>366.90748999999801</v>
      </c>
      <c r="K5" s="201">
        <f>IF(ISERROR(VLOOKUP($A5,'Man Tab'!$A:$Q,COLUMN()+2,0)),0,VLOOKUP($A5,'Man Tab'!$A:$Q,COLUMN()+2,0))</f>
        <v>353.62090999999998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373.81874000000101</v>
      </c>
      <c r="C6" s="203">
        <f t="shared" ref="C6:M6" si="1">C5+B6</f>
        <v>733.53720000000203</v>
      </c>
      <c r="D6" s="203">
        <f t="shared" si="1"/>
        <v>1089.9512900000011</v>
      </c>
      <c r="E6" s="203">
        <f t="shared" si="1"/>
        <v>1446.1912399999992</v>
      </c>
      <c r="F6" s="203">
        <f t="shared" si="1"/>
        <v>1808.1831299999992</v>
      </c>
      <c r="G6" s="203">
        <f t="shared" si="1"/>
        <v>2171.0391999999983</v>
      </c>
      <c r="H6" s="203">
        <f t="shared" si="1"/>
        <v>2649.5827299999983</v>
      </c>
      <c r="I6" s="203">
        <f t="shared" si="1"/>
        <v>3011.4619799999991</v>
      </c>
      <c r="J6" s="203">
        <f t="shared" si="1"/>
        <v>3378.3694699999969</v>
      </c>
      <c r="K6" s="203">
        <f t="shared" si="1"/>
        <v>3731.990379999997</v>
      </c>
      <c r="L6" s="203">
        <f t="shared" si="1"/>
        <v>3731.990379999997</v>
      </c>
      <c r="M6" s="203">
        <f t="shared" si="1"/>
        <v>3731.990379999997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1160724</v>
      </c>
      <c r="C9" s="202">
        <v>1278522.33</v>
      </c>
      <c r="D9" s="202">
        <v>1414600.67</v>
      </c>
      <c r="E9" s="202">
        <v>1201451.99</v>
      </c>
      <c r="F9" s="202">
        <v>1425944.33</v>
      </c>
      <c r="G9" s="202">
        <v>1197370</v>
      </c>
      <c r="H9" s="202">
        <v>1101514.33</v>
      </c>
      <c r="I9" s="202">
        <v>1125650.6600000001</v>
      </c>
      <c r="J9" s="202">
        <v>1270634.33</v>
      </c>
      <c r="K9" s="202">
        <v>1129683.99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1160.7239999999999</v>
      </c>
      <c r="C10" s="203">
        <f t="shared" ref="C10:M10" si="3">C9/1000+B10</f>
        <v>2439.2463299999999</v>
      </c>
      <c r="D10" s="203">
        <f t="shared" si="3"/>
        <v>3853.8469999999998</v>
      </c>
      <c r="E10" s="203">
        <f t="shared" si="3"/>
        <v>5055.2989899999993</v>
      </c>
      <c r="F10" s="203">
        <f t="shared" si="3"/>
        <v>6481.2433199999996</v>
      </c>
      <c r="G10" s="203">
        <f t="shared" si="3"/>
        <v>7678.6133199999995</v>
      </c>
      <c r="H10" s="203">
        <f t="shared" si="3"/>
        <v>8780.1276499999985</v>
      </c>
      <c r="I10" s="203">
        <f t="shared" si="3"/>
        <v>9905.7783099999979</v>
      </c>
      <c r="J10" s="203">
        <f t="shared" si="3"/>
        <v>11176.412639999999</v>
      </c>
      <c r="K10" s="203">
        <f t="shared" si="3"/>
        <v>12306.096629999998</v>
      </c>
      <c r="L10" s="203">
        <f t="shared" si="3"/>
        <v>12306.096629999998</v>
      </c>
      <c r="M10" s="203">
        <f t="shared" si="3"/>
        <v>12306.096629999998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>
        <f>IF(ISERROR(HI!F15),#REF!,HI!F15)</f>
        <v>0.37212563719370323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>
        <f>IF(ISERROR(HI!F15),#REF!,HI!F15)</f>
        <v>0.37212563719370323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AC8EB796-A29F-4181-B16B-79B05C2A3B7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2019</v>
      </c>
      <c r="C4" s="138" t="s">
        <v>30</v>
      </c>
      <c r="D4" s="262" t="s">
        <v>250</v>
      </c>
      <c r="E4" s="262" t="s">
        <v>251</v>
      </c>
      <c r="F4" s="262" t="s">
        <v>252</v>
      </c>
      <c r="G4" s="262" t="s">
        <v>253</v>
      </c>
      <c r="H4" s="262" t="s">
        <v>254</v>
      </c>
      <c r="I4" s="262" t="s">
        <v>255</v>
      </c>
      <c r="J4" s="262" t="s">
        <v>256</v>
      </c>
      <c r="K4" s="262" t="s">
        <v>257</v>
      </c>
      <c r="L4" s="262" t="s">
        <v>258</v>
      </c>
      <c r="M4" s="262" t="s">
        <v>259</v>
      </c>
      <c r="N4" s="262" t="s">
        <v>260</v>
      </c>
      <c r="O4" s="262" t="s">
        <v>261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271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5" t="s">
        <v>271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10.683012961743</v>
      </c>
      <c r="C11" s="52">
        <v>0.89025108014499998</v>
      </c>
      <c r="D11" s="52">
        <v>0.44700000000000001</v>
      </c>
      <c r="E11" s="52">
        <v>3.6787299999999998</v>
      </c>
      <c r="F11" s="52">
        <v>0</v>
      </c>
      <c r="G11" s="52">
        <v>0</v>
      </c>
      <c r="H11" s="52">
        <v>0.30215999999999998</v>
      </c>
      <c r="I11" s="52">
        <v>2.6126899999990001</v>
      </c>
      <c r="J11" s="52">
        <v>0</v>
      </c>
      <c r="K11" s="52">
        <v>1.452</v>
      </c>
      <c r="L11" s="52">
        <v>0.929039999999</v>
      </c>
      <c r="M11" s="52">
        <v>0.90888999999999998</v>
      </c>
      <c r="N11" s="52">
        <v>0</v>
      </c>
      <c r="O11" s="52">
        <v>0</v>
      </c>
      <c r="P11" s="53">
        <v>10.33051</v>
      </c>
      <c r="Q11" s="95">
        <v>1.1604040961469999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0.26899999999899998</v>
      </c>
      <c r="J12" s="52">
        <v>-0.26900000000000002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-9.9920072216264108E-16</v>
      </c>
      <c r="Q12" s="95" t="s">
        <v>271</v>
      </c>
    </row>
    <row r="13" spans="1:17" ht="14.45" customHeight="1" x14ac:dyDescent="0.2">
      <c r="A13" s="15" t="s">
        <v>41</v>
      </c>
      <c r="B13" s="51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0.35695999999900002</v>
      </c>
      <c r="M13" s="52">
        <v>0</v>
      </c>
      <c r="N13" s="52">
        <v>0</v>
      </c>
      <c r="O13" s="52">
        <v>0</v>
      </c>
      <c r="P13" s="53">
        <v>0.35695999999900002</v>
      </c>
      <c r="Q13" s="95" t="s">
        <v>271</v>
      </c>
    </row>
    <row r="14" spans="1:17" ht="14.45" customHeight="1" x14ac:dyDescent="0.2">
      <c r="A14" s="15" t="s">
        <v>42</v>
      </c>
      <c r="B14" s="51">
        <v>158.336532600064</v>
      </c>
      <c r="C14" s="52">
        <v>13.194711050005001</v>
      </c>
      <c r="D14" s="52">
        <v>19.123999999999999</v>
      </c>
      <c r="E14" s="52">
        <v>14.88</v>
      </c>
      <c r="F14" s="52">
        <v>14.238</v>
      </c>
      <c r="G14" s="52">
        <v>12.646999999999</v>
      </c>
      <c r="H14" s="52">
        <v>11.897</v>
      </c>
      <c r="I14" s="52">
        <v>10.035</v>
      </c>
      <c r="J14" s="52">
        <v>10.297000000000001</v>
      </c>
      <c r="K14" s="52">
        <v>9.9760000000000009</v>
      </c>
      <c r="L14" s="52">
        <v>10.539</v>
      </c>
      <c r="M14" s="52">
        <v>13.426</v>
      </c>
      <c r="N14" s="52">
        <v>0</v>
      </c>
      <c r="O14" s="52">
        <v>0</v>
      </c>
      <c r="P14" s="53">
        <v>127.059</v>
      </c>
      <c r="Q14" s="95">
        <v>0.96295401633599997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18.935594709282999</v>
      </c>
      <c r="C17" s="52">
        <v>1.5779662257730001</v>
      </c>
      <c r="D17" s="52">
        <v>2.4929999999999999</v>
      </c>
      <c r="E17" s="52">
        <v>1.0955299999999999</v>
      </c>
      <c r="F17" s="52">
        <v>0.58342999999900003</v>
      </c>
      <c r="G17" s="52">
        <v>0.62445999999900004</v>
      </c>
      <c r="H17" s="52">
        <v>0.57120000000000004</v>
      </c>
      <c r="I17" s="52">
        <v>0.60551999999899997</v>
      </c>
      <c r="J17" s="52">
        <v>2.45295</v>
      </c>
      <c r="K17" s="52">
        <v>0.80027999999999999</v>
      </c>
      <c r="L17" s="52">
        <v>0</v>
      </c>
      <c r="M17" s="52">
        <v>1.10348</v>
      </c>
      <c r="N17" s="52">
        <v>0</v>
      </c>
      <c r="O17" s="52">
        <v>0</v>
      </c>
      <c r="P17" s="53">
        <v>10.32985</v>
      </c>
      <c r="Q17" s="95">
        <v>0.65463061447500004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1.03</v>
      </c>
      <c r="E18" s="52">
        <v>0</v>
      </c>
      <c r="F18" s="52">
        <v>0</v>
      </c>
      <c r="G18" s="52">
        <v>0</v>
      </c>
      <c r="H18" s="52">
        <v>1.67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2.7</v>
      </c>
      <c r="Q18" s="95" t="s">
        <v>271</v>
      </c>
    </row>
    <row r="19" spans="1:17" ht="14.45" customHeight="1" x14ac:dyDescent="0.2">
      <c r="A19" s="15" t="s">
        <v>47</v>
      </c>
      <c r="B19" s="51">
        <v>31.852353964178</v>
      </c>
      <c r="C19" s="52">
        <v>2.654362830348</v>
      </c>
      <c r="D19" s="52">
        <v>2.5553900000000001</v>
      </c>
      <c r="E19" s="52">
        <v>1.79721</v>
      </c>
      <c r="F19" s="52">
        <v>1.80671</v>
      </c>
      <c r="G19" s="52">
        <v>2.3477199999990002</v>
      </c>
      <c r="H19" s="52">
        <v>1.68303</v>
      </c>
      <c r="I19" s="52">
        <v>1.883019999999</v>
      </c>
      <c r="J19" s="52">
        <v>3.95113</v>
      </c>
      <c r="K19" s="52">
        <v>5.0037000000000003</v>
      </c>
      <c r="L19" s="52">
        <v>4.4378199999990002</v>
      </c>
      <c r="M19" s="52">
        <v>1.9171</v>
      </c>
      <c r="N19" s="52">
        <v>0</v>
      </c>
      <c r="O19" s="52">
        <v>0</v>
      </c>
      <c r="P19" s="53">
        <v>27.382829999999998</v>
      </c>
      <c r="Q19" s="95">
        <v>1.0316159376139999</v>
      </c>
    </row>
    <row r="20" spans="1:17" ht="14.45" customHeight="1" x14ac:dyDescent="0.2">
      <c r="A20" s="15" t="s">
        <v>48</v>
      </c>
      <c r="B20" s="51">
        <v>3889.7105539999998</v>
      </c>
      <c r="C20" s="52">
        <v>324.14254616666699</v>
      </c>
      <c r="D20" s="52">
        <v>344.46382000000102</v>
      </c>
      <c r="E20" s="52">
        <v>336.49349000000097</v>
      </c>
      <c r="F20" s="52">
        <v>338.01244999999898</v>
      </c>
      <c r="G20" s="52">
        <v>338.84724999999901</v>
      </c>
      <c r="H20" s="52">
        <v>339.59499</v>
      </c>
      <c r="I20" s="52">
        <v>345.67732999999902</v>
      </c>
      <c r="J20" s="52">
        <v>460.33794</v>
      </c>
      <c r="K20" s="52">
        <v>342.87376000000103</v>
      </c>
      <c r="L20" s="52">
        <v>348.87115999999799</v>
      </c>
      <c r="M20" s="52">
        <v>334.49193000000002</v>
      </c>
      <c r="N20" s="52">
        <v>0</v>
      </c>
      <c r="O20" s="52">
        <v>0</v>
      </c>
      <c r="P20" s="53">
        <v>3529.6641199999999</v>
      </c>
      <c r="Q20" s="95">
        <v>1.088923426357</v>
      </c>
    </row>
    <row r="21" spans="1:17" ht="14.45" customHeight="1" x14ac:dyDescent="0.2">
      <c r="A21" s="16" t="s">
        <v>49</v>
      </c>
      <c r="B21" s="51">
        <v>21.999999999999002</v>
      </c>
      <c r="C21" s="52">
        <v>1.833333333333</v>
      </c>
      <c r="D21" s="52">
        <v>1.7735300000000001</v>
      </c>
      <c r="E21" s="52">
        <v>1.7735000000000001</v>
      </c>
      <c r="F21" s="52">
        <v>1.7735000000000001</v>
      </c>
      <c r="G21" s="52">
        <v>1.7735199999989999</v>
      </c>
      <c r="H21" s="52">
        <v>1.7735099999999999</v>
      </c>
      <c r="I21" s="52">
        <v>1.7735099999990001</v>
      </c>
      <c r="J21" s="52">
        <v>1.7735099999999999</v>
      </c>
      <c r="K21" s="52">
        <v>1.7735099999999999</v>
      </c>
      <c r="L21" s="52">
        <v>1.7735099999990001</v>
      </c>
      <c r="M21" s="52">
        <v>1.7735099999999999</v>
      </c>
      <c r="N21" s="52">
        <v>0</v>
      </c>
      <c r="O21" s="52">
        <v>0</v>
      </c>
      <c r="P21" s="53">
        <v>17.735109999999999</v>
      </c>
      <c r="Q21" s="95">
        <v>0.967369636363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9.0949470177292804E-13</v>
      </c>
      <c r="C24" s="52">
        <v>5.6843418860808002E-14</v>
      </c>
      <c r="D24" s="52">
        <v>1.9319999999990001</v>
      </c>
      <c r="E24" s="52">
        <v>5.6843418860808002E-14</v>
      </c>
      <c r="F24" s="52">
        <v>-5.6843418860808002E-14</v>
      </c>
      <c r="G24" s="52">
        <v>0</v>
      </c>
      <c r="H24" s="52">
        <v>4.4999999999989999</v>
      </c>
      <c r="I24" s="52">
        <v>-5.6843418860808002E-14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6.4319999999990003</v>
      </c>
      <c r="Q24" s="95"/>
    </row>
    <row r="25" spans="1:17" ht="14.45" customHeight="1" x14ac:dyDescent="0.2">
      <c r="A25" s="17" t="s">
        <v>53</v>
      </c>
      <c r="B25" s="54">
        <v>4131.5180482352698</v>
      </c>
      <c r="C25" s="55">
        <v>344.29317068627302</v>
      </c>
      <c r="D25" s="55">
        <v>373.81874000000101</v>
      </c>
      <c r="E25" s="55">
        <v>359.71846000000102</v>
      </c>
      <c r="F25" s="55">
        <v>356.41408999999902</v>
      </c>
      <c r="G25" s="55">
        <v>356.23994999999798</v>
      </c>
      <c r="H25" s="55">
        <v>361.99189000000001</v>
      </c>
      <c r="I25" s="55">
        <v>362.85606999999902</v>
      </c>
      <c r="J25" s="55">
        <v>478.54352999999998</v>
      </c>
      <c r="K25" s="55">
        <v>361.87925000000098</v>
      </c>
      <c r="L25" s="55">
        <v>366.90748999999801</v>
      </c>
      <c r="M25" s="55">
        <v>353.62090999999998</v>
      </c>
      <c r="N25" s="55">
        <v>0</v>
      </c>
      <c r="O25" s="55">
        <v>0</v>
      </c>
      <c r="P25" s="56">
        <v>3731.9903800000002</v>
      </c>
      <c r="Q25" s="96">
        <v>1.083957132394</v>
      </c>
    </row>
    <row r="26" spans="1:17" ht="14.45" customHeight="1" x14ac:dyDescent="0.2">
      <c r="A26" s="15" t="s">
        <v>54</v>
      </c>
      <c r="B26" s="51">
        <v>543.83877935298096</v>
      </c>
      <c r="C26" s="52">
        <v>45.319898279415</v>
      </c>
      <c r="D26" s="52">
        <v>44.441189999999999</v>
      </c>
      <c r="E26" s="52">
        <v>49.175710000000002</v>
      </c>
      <c r="F26" s="52">
        <v>42.843249999999998</v>
      </c>
      <c r="G26" s="52">
        <v>53.08878</v>
      </c>
      <c r="H26" s="52">
        <v>43.298789999999997</v>
      </c>
      <c r="I26" s="52">
        <v>64.528239999999997</v>
      </c>
      <c r="J26" s="52">
        <v>54.32582</v>
      </c>
      <c r="K26" s="52">
        <v>41.105620000000002</v>
      </c>
      <c r="L26" s="52">
        <v>43.621690000000001</v>
      </c>
      <c r="M26" s="52">
        <v>48.635339999999999</v>
      </c>
      <c r="N26" s="52">
        <v>0</v>
      </c>
      <c r="O26" s="52">
        <v>0</v>
      </c>
      <c r="P26" s="53">
        <v>485.06443000000002</v>
      </c>
      <c r="Q26" s="95">
        <v>1.0703122655070001</v>
      </c>
    </row>
    <row r="27" spans="1:17" ht="14.45" customHeight="1" x14ac:dyDescent="0.2">
      <c r="A27" s="18" t="s">
        <v>55</v>
      </c>
      <c r="B27" s="54">
        <v>4675.3568275882599</v>
      </c>
      <c r="C27" s="55">
        <v>389.613068965688</v>
      </c>
      <c r="D27" s="55">
        <v>418.25993000000102</v>
      </c>
      <c r="E27" s="55">
        <v>408.894170000001</v>
      </c>
      <c r="F27" s="55">
        <v>399.25733999999898</v>
      </c>
      <c r="G27" s="55">
        <v>409.32872999999802</v>
      </c>
      <c r="H27" s="55">
        <v>405.29068000000001</v>
      </c>
      <c r="I27" s="55">
        <v>427.384309999999</v>
      </c>
      <c r="J27" s="55">
        <v>532.86935000000005</v>
      </c>
      <c r="K27" s="55">
        <v>402.98487000000102</v>
      </c>
      <c r="L27" s="55">
        <v>410.52917999999801</v>
      </c>
      <c r="M27" s="55">
        <v>402.25625000000002</v>
      </c>
      <c r="N27" s="55">
        <v>0</v>
      </c>
      <c r="O27" s="55">
        <v>0</v>
      </c>
      <c r="P27" s="56">
        <v>4217.0548099999996</v>
      </c>
      <c r="Q27" s="96">
        <v>1.0823699577620001</v>
      </c>
    </row>
    <row r="28" spans="1:17" ht="14.45" customHeight="1" x14ac:dyDescent="0.2">
      <c r="A28" s="16" t="s">
        <v>56</v>
      </c>
      <c r="B28" s="51">
        <v>0.18192918203799999</v>
      </c>
      <c r="C28" s="52">
        <v>1.5160765168999999E-2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0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32A9E3A-6F9C-4517-8616-E8F5C4C5684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5" customHeight="1" x14ac:dyDescent="0.2">
      <c r="A4" s="77"/>
      <c r="B4" s="347"/>
      <c r="C4" s="348"/>
      <c r="D4" s="348"/>
      <c r="E4" s="348"/>
      <c r="F4" s="351" t="s">
        <v>266</v>
      </c>
      <c r="G4" s="353" t="s">
        <v>64</v>
      </c>
      <c r="H4" s="140" t="s">
        <v>141</v>
      </c>
      <c r="I4" s="351" t="s">
        <v>65</v>
      </c>
      <c r="J4" s="353" t="s">
        <v>268</v>
      </c>
      <c r="K4" s="354" t="s">
        <v>269</v>
      </c>
    </row>
    <row r="5" spans="1:11" ht="39" thickBot="1" x14ac:dyDescent="0.25">
      <c r="A5" s="78"/>
      <c r="B5" s="24" t="s">
        <v>262</v>
      </c>
      <c r="C5" s="25" t="s">
        <v>263</v>
      </c>
      <c r="D5" s="26" t="s">
        <v>264</v>
      </c>
      <c r="E5" s="26" t="s">
        <v>265</v>
      </c>
      <c r="F5" s="352"/>
      <c r="G5" s="352"/>
      <c r="H5" s="25" t="s">
        <v>267</v>
      </c>
      <c r="I5" s="352"/>
      <c r="J5" s="352"/>
      <c r="K5" s="355"/>
    </row>
    <row r="6" spans="1:11" ht="14.45" customHeight="1" thickBot="1" x14ac:dyDescent="0.25">
      <c r="A6" s="477" t="s">
        <v>273</v>
      </c>
      <c r="B6" s="459">
        <v>3890.73705373233</v>
      </c>
      <c r="C6" s="459">
        <v>4280.3619800000097</v>
      </c>
      <c r="D6" s="460">
        <v>389.62492626767403</v>
      </c>
      <c r="E6" s="461">
        <v>1.1001416751849999</v>
      </c>
      <c r="F6" s="459">
        <v>4131.5180482352698</v>
      </c>
      <c r="G6" s="460">
        <v>3442.9317068627302</v>
      </c>
      <c r="H6" s="462">
        <v>353.62090999999998</v>
      </c>
      <c r="I6" s="459">
        <v>3731.9903800000002</v>
      </c>
      <c r="J6" s="460">
        <v>289.05867313726901</v>
      </c>
      <c r="K6" s="463">
        <v>0.90329761032800004</v>
      </c>
    </row>
    <row r="7" spans="1:11" ht="14.45" customHeight="1" thickBot="1" x14ac:dyDescent="0.25">
      <c r="A7" s="478" t="s">
        <v>274</v>
      </c>
      <c r="B7" s="459">
        <v>155.92580832235399</v>
      </c>
      <c r="C7" s="459">
        <v>156.29861</v>
      </c>
      <c r="D7" s="460">
        <v>0.37280167764599997</v>
      </c>
      <c r="E7" s="461">
        <v>1.0023908914220001</v>
      </c>
      <c r="F7" s="459">
        <v>169.01954556180701</v>
      </c>
      <c r="G7" s="460">
        <v>140.84962130150601</v>
      </c>
      <c r="H7" s="462">
        <v>14.33489</v>
      </c>
      <c r="I7" s="459">
        <v>137.87846999999999</v>
      </c>
      <c r="J7" s="460">
        <v>-2.971151301505</v>
      </c>
      <c r="K7" s="463">
        <v>0.81575458945699997</v>
      </c>
    </row>
    <row r="8" spans="1:11" ht="14.45" customHeight="1" thickBot="1" x14ac:dyDescent="0.25">
      <c r="A8" s="479" t="s">
        <v>275</v>
      </c>
      <c r="B8" s="459">
        <v>11.450097574803999</v>
      </c>
      <c r="C8" s="459">
        <v>10.854609999999999</v>
      </c>
      <c r="D8" s="460">
        <v>-0.59548757480400005</v>
      </c>
      <c r="E8" s="461">
        <v>0.94799279474099996</v>
      </c>
      <c r="F8" s="459">
        <v>10.683012961743</v>
      </c>
      <c r="G8" s="460">
        <v>8.9025108014519994</v>
      </c>
      <c r="H8" s="462">
        <v>0.90888999999999998</v>
      </c>
      <c r="I8" s="459">
        <v>10.819470000000001</v>
      </c>
      <c r="J8" s="460">
        <v>1.916959198547</v>
      </c>
      <c r="K8" s="463">
        <v>1.0127732727409999</v>
      </c>
    </row>
    <row r="9" spans="1:11" ht="14.45" customHeight="1" thickBot="1" x14ac:dyDescent="0.25">
      <c r="A9" s="480" t="s">
        <v>276</v>
      </c>
      <c r="B9" s="464">
        <v>9.1628049235080002</v>
      </c>
      <c r="C9" s="464">
        <v>9.6688100000000006</v>
      </c>
      <c r="D9" s="465">
        <v>0.50600507649100002</v>
      </c>
      <c r="E9" s="466">
        <v>1.0552238185480001</v>
      </c>
      <c r="F9" s="464">
        <v>10.683012961743</v>
      </c>
      <c r="G9" s="465">
        <v>8.9025108014519994</v>
      </c>
      <c r="H9" s="467">
        <v>0.90888999999999998</v>
      </c>
      <c r="I9" s="464">
        <v>10.33051</v>
      </c>
      <c r="J9" s="465">
        <v>1.427999198547</v>
      </c>
      <c r="K9" s="468">
        <v>0.96700341345499996</v>
      </c>
    </row>
    <row r="10" spans="1:11" ht="14.45" customHeight="1" thickBot="1" x14ac:dyDescent="0.25">
      <c r="A10" s="481" t="s">
        <v>277</v>
      </c>
      <c r="B10" s="459">
        <v>1.7250610238649999</v>
      </c>
      <c r="C10" s="459">
        <v>1.37347</v>
      </c>
      <c r="D10" s="460">
        <v>-0.35159102386500002</v>
      </c>
      <c r="E10" s="461">
        <v>0.79618632674300005</v>
      </c>
      <c r="F10" s="459">
        <v>2</v>
      </c>
      <c r="G10" s="460">
        <v>1.6666666666659999</v>
      </c>
      <c r="H10" s="462">
        <v>0</v>
      </c>
      <c r="I10" s="459">
        <v>1.1237299999999999</v>
      </c>
      <c r="J10" s="460">
        <v>-0.54293666666600005</v>
      </c>
      <c r="K10" s="463">
        <v>0.56186499999899997</v>
      </c>
    </row>
    <row r="11" spans="1:11" ht="14.45" customHeight="1" thickBot="1" x14ac:dyDescent="0.25">
      <c r="A11" s="481" t="s">
        <v>278</v>
      </c>
      <c r="B11" s="459">
        <v>5</v>
      </c>
      <c r="C11" s="459">
        <v>4.2819599999999998</v>
      </c>
      <c r="D11" s="460">
        <v>-0.71803999999900003</v>
      </c>
      <c r="E11" s="461">
        <v>0.85639200000000004</v>
      </c>
      <c r="F11" s="459">
        <v>5</v>
      </c>
      <c r="G11" s="460">
        <v>4.1666666666659999</v>
      </c>
      <c r="H11" s="462">
        <v>0.60638999999999998</v>
      </c>
      <c r="I11" s="459">
        <v>5.9590699999999996</v>
      </c>
      <c r="J11" s="460">
        <v>1.7924033333330001</v>
      </c>
      <c r="K11" s="463">
        <v>1.1918139999999999</v>
      </c>
    </row>
    <row r="12" spans="1:11" ht="14.45" customHeight="1" thickBot="1" x14ac:dyDescent="0.25">
      <c r="A12" s="481" t="s">
        <v>279</v>
      </c>
      <c r="B12" s="459">
        <v>0.13108270061800001</v>
      </c>
      <c r="C12" s="459">
        <v>0.31369999999999998</v>
      </c>
      <c r="D12" s="460">
        <v>0.18261729938099999</v>
      </c>
      <c r="E12" s="461">
        <v>2.393145689862</v>
      </c>
      <c r="F12" s="459">
        <v>0.29589184963300003</v>
      </c>
      <c r="G12" s="460">
        <v>0.24657654136000001</v>
      </c>
      <c r="H12" s="462">
        <v>0</v>
      </c>
      <c r="I12" s="459">
        <v>0</v>
      </c>
      <c r="J12" s="460">
        <v>-0.24657654136000001</v>
      </c>
      <c r="K12" s="463">
        <v>0</v>
      </c>
    </row>
    <row r="13" spans="1:11" ht="14.45" customHeight="1" thickBot="1" x14ac:dyDescent="0.25">
      <c r="A13" s="481" t="s">
        <v>280</v>
      </c>
      <c r="B13" s="459">
        <v>0.30666119902400002</v>
      </c>
      <c r="C13" s="459">
        <v>1.23539</v>
      </c>
      <c r="D13" s="460">
        <v>0.92872880097499999</v>
      </c>
      <c r="E13" s="461">
        <v>4.0285174776849999</v>
      </c>
      <c r="F13" s="459">
        <v>1.38712111211</v>
      </c>
      <c r="G13" s="460">
        <v>1.1559342600910001</v>
      </c>
      <c r="H13" s="462">
        <v>0.30249999999999999</v>
      </c>
      <c r="I13" s="459">
        <v>1.95916</v>
      </c>
      <c r="J13" s="460">
        <v>0.80322573990799995</v>
      </c>
      <c r="K13" s="463">
        <v>1.412392892657</v>
      </c>
    </row>
    <row r="14" spans="1:11" ht="14.45" customHeight="1" thickBot="1" x14ac:dyDescent="0.25">
      <c r="A14" s="481" t="s">
        <v>281</v>
      </c>
      <c r="B14" s="459">
        <v>0</v>
      </c>
      <c r="C14" s="459">
        <v>1.7490000000000001</v>
      </c>
      <c r="D14" s="460">
        <v>1.7490000000000001</v>
      </c>
      <c r="E14" s="469" t="s">
        <v>282</v>
      </c>
      <c r="F14" s="459">
        <v>0</v>
      </c>
      <c r="G14" s="460">
        <v>0</v>
      </c>
      <c r="H14" s="462">
        <v>0</v>
      </c>
      <c r="I14" s="459">
        <v>0</v>
      </c>
      <c r="J14" s="460">
        <v>0</v>
      </c>
      <c r="K14" s="463">
        <v>10</v>
      </c>
    </row>
    <row r="15" spans="1:11" ht="14.45" customHeight="1" thickBot="1" x14ac:dyDescent="0.25">
      <c r="A15" s="481" t="s">
        <v>283</v>
      </c>
      <c r="B15" s="459">
        <v>2</v>
      </c>
      <c r="C15" s="459">
        <v>0.71528999999999998</v>
      </c>
      <c r="D15" s="460">
        <v>-1.28471</v>
      </c>
      <c r="E15" s="461">
        <v>0.35764499999999999</v>
      </c>
      <c r="F15" s="459">
        <v>2</v>
      </c>
      <c r="G15" s="460">
        <v>1.6666666666659999</v>
      </c>
      <c r="H15" s="462">
        <v>0</v>
      </c>
      <c r="I15" s="459">
        <v>1.2885500000000001</v>
      </c>
      <c r="J15" s="460">
        <v>-0.37811666666600002</v>
      </c>
      <c r="K15" s="463">
        <v>0.64427500000000004</v>
      </c>
    </row>
    <row r="16" spans="1:11" ht="14.45" customHeight="1" thickBot="1" x14ac:dyDescent="0.25">
      <c r="A16" s="480" t="s">
        <v>284</v>
      </c>
      <c r="B16" s="464">
        <v>2.287292651295</v>
      </c>
      <c r="C16" s="464">
        <v>1.1858</v>
      </c>
      <c r="D16" s="465">
        <v>-1.1014926512950001</v>
      </c>
      <c r="E16" s="466">
        <v>0.51842950630999995</v>
      </c>
      <c r="F16" s="464">
        <v>0</v>
      </c>
      <c r="G16" s="465">
        <v>0</v>
      </c>
      <c r="H16" s="467">
        <v>0</v>
      </c>
      <c r="I16" s="464">
        <v>0.35695999999900002</v>
      </c>
      <c r="J16" s="465">
        <v>0.35695999999900002</v>
      </c>
      <c r="K16" s="470" t="s">
        <v>271</v>
      </c>
    </row>
    <row r="17" spans="1:11" ht="14.45" customHeight="1" thickBot="1" x14ac:dyDescent="0.25">
      <c r="A17" s="481" t="s">
        <v>285</v>
      </c>
      <c r="B17" s="459">
        <v>2.287292651295</v>
      </c>
      <c r="C17" s="459">
        <v>1.1858</v>
      </c>
      <c r="D17" s="460">
        <v>-1.1014926512950001</v>
      </c>
      <c r="E17" s="461">
        <v>0.51842950630999995</v>
      </c>
      <c r="F17" s="459">
        <v>0</v>
      </c>
      <c r="G17" s="460">
        <v>0</v>
      </c>
      <c r="H17" s="462">
        <v>0</v>
      </c>
      <c r="I17" s="459">
        <v>0.35695999999900002</v>
      </c>
      <c r="J17" s="460">
        <v>0.35695999999900002</v>
      </c>
      <c r="K17" s="471" t="s">
        <v>271</v>
      </c>
    </row>
    <row r="18" spans="1:11" ht="14.45" customHeight="1" thickBot="1" x14ac:dyDescent="0.25">
      <c r="A18" s="480" t="s">
        <v>286</v>
      </c>
      <c r="B18" s="464">
        <v>0</v>
      </c>
      <c r="C18" s="464">
        <v>0</v>
      </c>
      <c r="D18" s="465">
        <v>0</v>
      </c>
      <c r="E18" s="466">
        <v>1</v>
      </c>
      <c r="F18" s="464">
        <v>0</v>
      </c>
      <c r="G18" s="465">
        <v>0</v>
      </c>
      <c r="H18" s="467">
        <v>0</v>
      </c>
      <c r="I18" s="464">
        <v>0.13200000000000001</v>
      </c>
      <c r="J18" s="465">
        <v>0.13200000000000001</v>
      </c>
      <c r="K18" s="470" t="s">
        <v>282</v>
      </c>
    </row>
    <row r="19" spans="1:11" ht="14.45" customHeight="1" thickBot="1" x14ac:dyDescent="0.25">
      <c r="A19" s="481" t="s">
        <v>287</v>
      </c>
      <c r="B19" s="459">
        <v>0</v>
      </c>
      <c r="C19" s="459">
        <v>0</v>
      </c>
      <c r="D19" s="460">
        <v>0</v>
      </c>
      <c r="E19" s="461">
        <v>1</v>
      </c>
      <c r="F19" s="459">
        <v>0</v>
      </c>
      <c r="G19" s="460">
        <v>0</v>
      </c>
      <c r="H19" s="462">
        <v>0</v>
      </c>
      <c r="I19" s="459">
        <v>0.13200000000000001</v>
      </c>
      <c r="J19" s="460">
        <v>0.13200000000000001</v>
      </c>
      <c r="K19" s="471" t="s">
        <v>282</v>
      </c>
    </row>
    <row r="20" spans="1:11" ht="14.45" customHeight="1" thickBot="1" x14ac:dyDescent="0.25">
      <c r="A20" s="479" t="s">
        <v>42</v>
      </c>
      <c r="B20" s="459">
        <v>144.47571074754899</v>
      </c>
      <c r="C20" s="459">
        <v>145.44399999999999</v>
      </c>
      <c r="D20" s="460">
        <v>0.96828925245099995</v>
      </c>
      <c r="E20" s="461">
        <v>1.0067020902499999</v>
      </c>
      <c r="F20" s="459">
        <v>158.336532600064</v>
      </c>
      <c r="G20" s="460">
        <v>131.94711050005299</v>
      </c>
      <c r="H20" s="462">
        <v>13.426</v>
      </c>
      <c r="I20" s="459">
        <v>127.059</v>
      </c>
      <c r="J20" s="460">
        <v>-4.8881105000530001</v>
      </c>
      <c r="K20" s="463">
        <v>0.80246168027999998</v>
      </c>
    </row>
    <row r="21" spans="1:11" ht="14.45" customHeight="1" thickBot="1" x14ac:dyDescent="0.25">
      <c r="A21" s="480" t="s">
        <v>288</v>
      </c>
      <c r="B21" s="464">
        <v>144.47571074754899</v>
      </c>
      <c r="C21" s="464">
        <v>145.44399999999999</v>
      </c>
      <c r="D21" s="465">
        <v>0.96828925245099995</v>
      </c>
      <c r="E21" s="466">
        <v>1.0067020902499999</v>
      </c>
      <c r="F21" s="464">
        <v>158.336532600064</v>
      </c>
      <c r="G21" s="465">
        <v>131.94711050005299</v>
      </c>
      <c r="H21" s="467">
        <v>13.426</v>
      </c>
      <c r="I21" s="464">
        <v>127.059</v>
      </c>
      <c r="J21" s="465">
        <v>-4.8881105000530001</v>
      </c>
      <c r="K21" s="468">
        <v>0.80246168027999998</v>
      </c>
    </row>
    <row r="22" spans="1:11" ht="14.45" customHeight="1" thickBot="1" x14ac:dyDescent="0.25">
      <c r="A22" s="481" t="s">
        <v>289</v>
      </c>
      <c r="B22" s="459">
        <v>24.936078608548002</v>
      </c>
      <c r="C22" s="459">
        <v>25.984999999999999</v>
      </c>
      <c r="D22" s="460">
        <v>1.0489213914510001</v>
      </c>
      <c r="E22" s="461">
        <v>1.042064408278</v>
      </c>
      <c r="F22" s="459">
        <v>34.022358086064997</v>
      </c>
      <c r="G22" s="460">
        <v>28.351965071719999</v>
      </c>
      <c r="H22" s="462">
        <v>3.0459999999999998</v>
      </c>
      <c r="I22" s="459">
        <v>30.222000000000001</v>
      </c>
      <c r="J22" s="460">
        <v>1.8700349282790001</v>
      </c>
      <c r="K22" s="463">
        <v>0.88829821623600003</v>
      </c>
    </row>
    <row r="23" spans="1:11" ht="14.45" customHeight="1" thickBot="1" x14ac:dyDescent="0.25">
      <c r="A23" s="481" t="s">
        <v>290</v>
      </c>
      <c r="B23" s="459">
        <v>56.554263551082002</v>
      </c>
      <c r="C23" s="459">
        <v>60.140999999999998</v>
      </c>
      <c r="D23" s="460">
        <v>3.5867364489170002</v>
      </c>
      <c r="E23" s="461">
        <v>1.0634211503019999</v>
      </c>
      <c r="F23" s="459">
        <v>59.333844447289998</v>
      </c>
      <c r="G23" s="460">
        <v>49.444870372741001</v>
      </c>
      <c r="H23" s="462">
        <v>5.3209999999999997</v>
      </c>
      <c r="I23" s="459">
        <v>48.924999999999997</v>
      </c>
      <c r="J23" s="460">
        <v>-0.51987037274100001</v>
      </c>
      <c r="K23" s="463">
        <v>0.82457154859500004</v>
      </c>
    </row>
    <row r="24" spans="1:11" ht="14.45" customHeight="1" thickBot="1" x14ac:dyDescent="0.25">
      <c r="A24" s="481" t="s">
        <v>291</v>
      </c>
      <c r="B24" s="459">
        <v>62.985368587918003</v>
      </c>
      <c r="C24" s="459">
        <v>59.317999999999998</v>
      </c>
      <c r="D24" s="460">
        <v>-3.6673685879170002</v>
      </c>
      <c r="E24" s="461">
        <v>0.94177427757999999</v>
      </c>
      <c r="F24" s="459">
        <v>64.980330066708007</v>
      </c>
      <c r="G24" s="460">
        <v>54.150275055590001</v>
      </c>
      <c r="H24" s="462">
        <v>5.0590000000000002</v>
      </c>
      <c r="I24" s="459">
        <v>47.911999999999999</v>
      </c>
      <c r="J24" s="460">
        <v>-6.23827505559</v>
      </c>
      <c r="K24" s="463">
        <v>0.73733081919999999</v>
      </c>
    </row>
    <row r="25" spans="1:11" ht="14.45" customHeight="1" thickBot="1" x14ac:dyDescent="0.25">
      <c r="A25" s="482" t="s">
        <v>292</v>
      </c>
      <c r="B25" s="464">
        <v>30.380042663491999</v>
      </c>
      <c r="C25" s="464">
        <v>53.566659999999999</v>
      </c>
      <c r="D25" s="465">
        <v>23.186617336506998</v>
      </c>
      <c r="E25" s="466">
        <v>1.763218722018</v>
      </c>
      <c r="F25" s="464">
        <v>50.787948673461003</v>
      </c>
      <c r="G25" s="465">
        <v>42.323290561218002</v>
      </c>
      <c r="H25" s="467">
        <v>3.0205799999999998</v>
      </c>
      <c r="I25" s="464">
        <v>40.412680000000002</v>
      </c>
      <c r="J25" s="465">
        <v>-1.910610561218</v>
      </c>
      <c r="K25" s="468">
        <v>0.79571396474</v>
      </c>
    </row>
    <row r="26" spans="1:11" ht="14.45" customHeight="1" thickBot="1" x14ac:dyDescent="0.25">
      <c r="A26" s="479" t="s">
        <v>45</v>
      </c>
      <c r="B26" s="459">
        <v>1.190799967524</v>
      </c>
      <c r="C26" s="459">
        <v>15.113</v>
      </c>
      <c r="D26" s="460">
        <v>13.922200032475001</v>
      </c>
      <c r="E26" s="461">
        <v>12.691468266846</v>
      </c>
      <c r="F26" s="459">
        <v>18.935594709282999</v>
      </c>
      <c r="G26" s="460">
        <v>15.779662257736</v>
      </c>
      <c r="H26" s="462">
        <v>1.10348</v>
      </c>
      <c r="I26" s="459">
        <v>10.32985</v>
      </c>
      <c r="J26" s="460">
        <v>-5.4498122577360002</v>
      </c>
      <c r="K26" s="463">
        <v>0.54552551206300004</v>
      </c>
    </row>
    <row r="27" spans="1:11" ht="14.45" customHeight="1" thickBot="1" x14ac:dyDescent="0.25">
      <c r="A27" s="483" t="s">
        <v>293</v>
      </c>
      <c r="B27" s="459">
        <v>1.190799967524</v>
      </c>
      <c r="C27" s="459">
        <v>15.113</v>
      </c>
      <c r="D27" s="460">
        <v>13.922200032475001</v>
      </c>
      <c r="E27" s="461">
        <v>12.691468266846</v>
      </c>
      <c r="F27" s="459">
        <v>18.935594709282999</v>
      </c>
      <c r="G27" s="460">
        <v>15.779662257736</v>
      </c>
      <c r="H27" s="462">
        <v>1.10348</v>
      </c>
      <c r="I27" s="459">
        <v>10.32985</v>
      </c>
      <c r="J27" s="460">
        <v>-5.4498122577360002</v>
      </c>
      <c r="K27" s="463">
        <v>0.54552551206300004</v>
      </c>
    </row>
    <row r="28" spans="1:11" ht="14.45" customHeight="1" thickBot="1" x14ac:dyDescent="0.25">
      <c r="A28" s="481" t="s">
        <v>294</v>
      </c>
      <c r="B28" s="459">
        <v>0.11328915218299999</v>
      </c>
      <c r="C28" s="459">
        <v>0.23530000000000001</v>
      </c>
      <c r="D28" s="460">
        <v>0.122010847816</v>
      </c>
      <c r="E28" s="461">
        <v>2.0769861497390001</v>
      </c>
      <c r="F28" s="459">
        <v>1.2035123946999999E-2</v>
      </c>
      <c r="G28" s="460">
        <v>1.0029269956E-2</v>
      </c>
      <c r="H28" s="462">
        <v>0</v>
      </c>
      <c r="I28" s="459">
        <v>0.26900000000000002</v>
      </c>
      <c r="J28" s="460">
        <v>0.25897073004299997</v>
      </c>
      <c r="K28" s="463">
        <v>22.351244671737</v>
      </c>
    </row>
    <row r="29" spans="1:11" ht="14.45" customHeight="1" thickBot="1" x14ac:dyDescent="0.25">
      <c r="A29" s="481" t="s">
        <v>295</v>
      </c>
      <c r="B29" s="459">
        <v>0</v>
      </c>
      <c r="C29" s="459">
        <v>8.7193699999999996</v>
      </c>
      <c r="D29" s="460">
        <v>8.7193699999999996</v>
      </c>
      <c r="E29" s="469" t="s">
        <v>282</v>
      </c>
      <c r="F29" s="459">
        <v>14.116164084423</v>
      </c>
      <c r="G29" s="460">
        <v>11.763470070353</v>
      </c>
      <c r="H29" s="462">
        <v>0</v>
      </c>
      <c r="I29" s="459">
        <v>2.4929999999999999</v>
      </c>
      <c r="J29" s="460">
        <v>-9.2704700703529994</v>
      </c>
      <c r="K29" s="463">
        <v>0.17660605140899999</v>
      </c>
    </row>
    <row r="30" spans="1:11" ht="14.45" customHeight="1" thickBot="1" x14ac:dyDescent="0.25">
      <c r="A30" s="481" t="s">
        <v>296</v>
      </c>
      <c r="B30" s="459">
        <v>1.077510815341</v>
      </c>
      <c r="C30" s="459">
        <v>6.1583300000000003</v>
      </c>
      <c r="D30" s="460">
        <v>5.080819184658</v>
      </c>
      <c r="E30" s="461">
        <v>5.7153301037149999</v>
      </c>
      <c r="F30" s="459">
        <v>4.5704134365850004</v>
      </c>
      <c r="G30" s="460">
        <v>3.8086778638209999</v>
      </c>
      <c r="H30" s="462">
        <v>1.10348</v>
      </c>
      <c r="I30" s="459">
        <v>7.56785</v>
      </c>
      <c r="J30" s="460">
        <v>3.7591721361779999</v>
      </c>
      <c r="K30" s="463">
        <v>1.6558348834309999</v>
      </c>
    </row>
    <row r="31" spans="1:11" ht="14.45" customHeight="1" thickBot="1" x14ac:dyDescent="0.25">
      <c r="A31" s="481" t="s">
        <v>297</v>
      </c>
      <c r="B31" s="459">
        <v>0</v>
      </c>
      <c r="C31" s="459">
        <v>0</v>
      </c>
      <c r="D31" s="460">
        <v>0</v>
      </c>
      <c r="E31" s="461">
        <v>1</v>
      </c>
      <c r="F31" s="459">
        <v>0.17894564041</v>
      </c>
      <c r="G31" s="460">
        <v>0.14912136700799999</v>
      </c>
      <c r="H31" s="462">
        <v>0</v>
      </c>
      <c r="I31" s="459">
        <v>0</v>
      </c>
      <c r="J31" s="460">
        <v>-0.14912136700799999</v>
      </c>
      <c r="K31" s="463">
        <v>0</v>
      </c>
    </row>
    <row r="32" spans="1:11" ht="14.45" customHeight="1" thickBot="1" x14ac:dyDescent="0.25">
      <c r="A32" s="481" t="s">
        <v>298</v>
      </c>
      <c r="B32" s="459">
        <v>0</v>
      </c>
      <c r="C32" s="459">
        <v>0</v>
      </c>
      <c r="D32" s="460">
        <v>0</v>
      </c>
      <c r="E32" s="461">
        <v>1</v>
      </c>
      <c r="F32" s="459">
        <v>5.8036423916000002E-2</v>
      </c>
      <c r="G32" s="460">
        <v>4.8363686597000001E-2</v>
      </c>
      <c r="H32" s="462">
        <v>0</v>
      </c>
      <c r="I32" s="459">
        <v>0</v>
      </c>
      <c r="J32" s="460">
        <v>-4.8363686597000001E-2</v>
      </c>
      <c r="K32" s="463">
        <v>0</v>
      </c>
    </row>
    <row r="33" spans="1:11" ht="14.45" customHeight="1" thickBot="1" x14ac:dyDescent="0.25">
      <c r="A33" s="484" t="s">
        <v>46</v>
      </c>
      <c r="B33" s="464">
        <v>0</v>
      </c>
      <c r="C33" s="464">
        <v>3.3740000000000001</v>
      </c>
      <c r="D33" s="465">
        <v>3.3740000000000001</v>
      </c>
      <c r="E33" s="472" t="s">
        <v>271</v>
      </c>
      <c r="F33" s="464">
        <v>0</v>
      </c>
      <c r="G33" s="465">
        <v>0</v>
      </c>
      <c r="H33" s="467">
        <v>0</v>
      </c>
      <c r="I33" s="464">
        <v>2.7</v>
      </c>
      <c r="J33" s="465">
        <v>2.7</v>
      </c>
      <c r="K33" s="470" t="s">
        <v>271</v>
      </c>
    </row>
    <row r="34" spans="1:11" ht="14.45" customHeight="1" thickBot="1" x14ac:dyDescent="0.25">
      <c r="A34" s="480" t="s">
        <v>299</v>
      </c>
      <c r="B34" s="464">
        <v>0</v>
      </c>
      <c r="C34" s="464">
        <v>3.3740000000000001</v>
      </c>
      <c r="D34" s="465">
        <v>3.3740000000000001</v>
      </c>
      <c r="E34" s="472" t="s">
        <v>271</v>
      </c>
      <c r="F34" s="464">
        <v>0</v>
      </c>
      <c r="G34" s="465">
        <v>0</v>
      </c>
      <c r="H34" s="467">
        <v>0</v>
      </c>
      <c r="I34" s="464">
        <v>2.7</v>
      </c>
      <c r="J34" s="465">
        <v>2.7</v>
      </c>
      <c r="K34" s="470" t="s">
        <v>271</v>
      </c>
    </row>
    <row r="35" spans="1:11" ht="14.45" customHeight="1" thickBot="1" x14ac:dyDescent="0.25">
      <c r="A35" s="481" t="s">
        <v>300</v>
      </c>
      <c r="B35" s="459">
        <v>0</v>
      </c>
      <c r="C35" s="459">
        <v>3.3740000000000001</v>
      </c>
      <c r="D35" s="460">
        <v>3.3740000000000001</v>
      </c>
      <c r="E35" s="469" t="s">
        <v>271</v>
      </c>
      <c r="F35" s="459">
        <v>0</v>
      </c>
      <c r="G35" s="460">
        <v>0</v>
      </c>
      <c r="H35" s="462">
        <v>0</v>
      </c>
      <c r="I35" s="459">
        <v>2.7</v>
      </c>
      <c r="J35" s="460">
        <v>2.7</v>
      </c>
      <c r="K35" s="471" t="s">
        <v>271</v>
      </c>
    </row>
    <row r="36" spans="1:11" ht="14.45" customHeight="1" thickBot="1" x14ac:dyDescent="0.25">
      <c r="A36" s="479" t="s">
        <v>47</v>
      </c>
      <c r="B36" s="459">
        <v>29.189242695968002</v>
      </c>
      <c r="C36" s="459">
        <v>35.079659999999997</v>
      </c>
      <c r="D36" s="460">
        <v>5.8904173040309997</v>
      </c>
      <c r="E36" s="461">
        <v>1.201800963642</v>
      </c>
      <c r="F36" s="459">
        <v>31.852353964178</v>
      </c>
      <c r="G36" s="460">
        <v>26.543628303481</v>
      </c>
      <c r="H36" s="462">
        <v>1.9171</v>
      </c>
      <c r="I36" s="459">
        <v>27.382829999999998</v>
      </c>
      <c r="J36" s="460">
        <v>0.83920169651800003</v>
      </c>
      <c r="K36" s="463">
        <v>0.85967994801199998</v>
      </c>
    </row>
    <row r="37" spans="1:11" ht="14.45" customHeight="1" thickBot="1" x14ac:dyDescent="0.25">
      <c r="A37" s="480" t="s">
        <v>301</v>
      </c>
      <c r="B37" s="464">
        <v>4.9705299658640003</v>
      </c>
      <c r="C37" s="464">
        <v>2.29392</v>
      </c>
      <c r="D37" s="465">
        <v>-2.6766099658639999</v>
      </c>
      <c r="E37" s="466">
        <v>0.461504108365</v>
      </c>
      <c r="F37" s="464">
        <v>2.3047557493749999</v>
      </c>
      <c r="G37" s="465">
        <v>1.920629791146</v>
      </c>
      <c r="H37" s="467">
        <v>-7.4740000000000001E-2</v>
      </c>
      <c r="I37" s="464">
        <v>2.0183399999999998</v>
      </c>
      <c r="J37" s="465">
        <v>9.7710208852999997E-2</v>
      </c>
      <c r="K37" s="468">
        <v>0.87572837188800001</v>
      </c>
    </row>
    <row r="38" spans="1:11" ht="14.45" customHeight="1" thickBot="1" x14ac:dyDescent="0.25">
      <c r="A38" s="481" t="s">
        <v>302</v>
      </c>
      <c r="B38" s="459">
        <v>5.5946743638999999E-2</v>
      </c>
      <c r="C38" s="459">
        <v>0.10639999999999999</v>
      </c>
      <c r="D38" s="460">
        <v>5.0453256359999997E-2</v>
      </c>
      <c r="E38" s="461">
        <v>1.9018086322579999</v>
      </c>
      <c r="F38" s="459">
        <v>0.10560607165700001</v>
      </c>
      <c r="G38" s="460">
        <v>8.8005059713999995E-2</v>
      </c>
      <c r="H38" s="462">
        <v>0</v>
      </c>
      <c r="I38" s="459">
        <v>1.8999999999000001E-2</v>
      </c>
      <c r="J38" s="460">
        <v>-6.9005059714000005E-2</v>
      </c>
      <c r="K38" s="463">
        <v>0.17991389795900001</v>
      </c>
    </row>
    <row r="39" spans="1:11" ht="14.45" customHeight="1" thickBot="1" x14ac:dyDescent="0.25">
      <c r="A39" s="481" t="s">
        <v>303</v>
      </c>
      <c r="B39" s="459">
        <v>4.9145832222239996</v>
      </c>
      <c r="C39" s="459">
        <v>2.1875200000000001</v>
      </c>
      <c r="D39" s="460">
        <v>-2.7270632222239999</v>
      </c>
      <c r="E39" s="461">
        <v>0.44510793715000002</v>
      </c>
      <c r="F39" s="459">
        <v>2.1991496777180002</v>
      </c>
      <c r="G39" s="460">
        <v>1.832624731431</v>
      </c>
      <c r="H39" s="462">
        <v>-7.4740000000000001E-2</v>
      </c>
      <c r="I39" s="459">
        <v>1.9993399999999999</v>
      </c>
      <c r="J39" s="460">
        <v>0.16671526856800001</v>
      </c>
      <c r="K39" s="463">
        <v>0.90914230179800004</v>
      </c>
    </row>
    <row r="40" spans="1:11" ht="14.45" customHeight="1" thickBot="1" x14ac:dyDescent="0.25">
      <c r="A40" s="480" t="s">
        <v>304</v>
      </c>
      <c r="B40" s="464">
        <v>3.9752112676050002</v>
      </c>
      <c r="C40" s="464">
        <v>3.375</v>
      </c>
      <c r="D40" s="465">
        <v>-0.60021126760499999</v>
      </c>
      <c r="E40" s="466">
        <v>0.84901147959099998</v>
      </c>
      <c r="F40" s="464">
        <v>1.9999999999989999</v>
      </c>
      <c r="G40" s="465">
        <v>1.6666666666659999</v>
      </c>
      <c r="H40" s="467">
        <v>0.54</v>
      </c>
      <c r="I40" s="464">
        <v>2.16</v>
      </c>
      <c r="J40" s="465">
        <v>0.493333333333</v>
      </c>
      <c r="K40" s="468">
        <v>1.08</v>
      </c>
    </row>
    <row r="41" spans="1:11" ht="14.45" customHeight="1" thickBot="1" x14ac:dyDescent="0.25">
      <c r="A41" s="481" t="s">
        <v>305</v>
      </c>
      <c r="B41" s="459">
        <v>3.9752112676050002</v>
      </c>
      <c r="C41" s="459">
        <v>3.375</v>
      </c>
      <c r="D41" s="460">
        <v>-0.60021126760499999</v>
      </c>
      <c r="E41" s="461">
        <v>0.84901147959099998</v>
      </c>
      <c r="F41" s="459">
        <v>1.9999999999989999</v>
      </c>
      <c r="G41" s="460">
        <v>1.6666666666659999</v>
      </c>
      <c r="H41" s="462">
        <v>0.54</v>
      </c>
      <c r="I41" s="459">
        <v>2.16</v>
      </c>
      <c r="J41" s="460">
        <v>0.493333333333</v>
      </c>
      <c r="K41" s="463">
        <v>1.08</v>
      </c>
    </row>
    <row r="42" spans="1:11" ht="14.45" customHeight="1" thickBot="1" x14ac:dyDescent="0.25">
      <c r="A42" s="480" t="s">
        <v>306</v>
      </c>
      <c r="B42" s="464">
        <v>19.569821208876</v>
      </c>
      <c r="C42" s="464">
        <v>17.80904</v>
      </c>
      <c r="D42" s="465">
        <v>-1.760781208876</v>
      </c>
      <c r="E42" s="466">
        <v>0.91002568750699997</v>
      </c>
      <c r="F42" s="464">
        <v>19.132620810790002</v>
      </c>
      <c r="G42" s="465">
        <v>15.943850675659</v>
      </c>
      <c r="H42" s="467">
        <v>1.45184</v>
      </c>
      <c r="I42" s="464">
        <v>17.76849</v>
      </c>
      <c r="J42" s="465">
        <v>1.8246393243400001</v>
      </c>
      <c r="K42" s="468">
        <v>0.92870130943899998</v>
      </c>
    </row>
    <row r="43" spans="1:11" ht="14.45" customHeight="1" thickBot="1" x14ac:dyDescent="0.25">
      <c r="A43" s="481" t="s">
        <v>307</v>
      </c>
      <c r="B43" s="459">
        <v>19.569821208876</v>
      </c>
      <c r="C43" s="459">
        <v>17.80904</v>
      </c>
      <c r="D43" s="460">
        <v>-1.760781208876</v>
      </c>
      <c r="E43" s="461">
        <v>0.91002568750699997</v>
      </c>
      <c r="F43" s="459">
        <v>19.132620810790002</v>
      </c>
      <c r="G43" s="460">
        <v>15.943850675659</v>
      </c>
      <c r="H43" s="462">
        <v>1.45184</v>
      </c>
      <c r="I43" s="459">
        <v>15.15537</v>
      </c>
      <c r="J43" s="460">
        <v>-0.78848067565900004</v>
      </c>
      <c r="K43" s="463">
        <v>0.79212200721799997</v>
      </c>
    </row>
    <row r="44" spans="1:11" ht="14.45" customHeight="1" thickBot="1" x14ac:dyDescent="0.25">
      <c r="A44" s="481" t="s">
        <v>308</v>
      </c>
      <c r="B44" s="459">
        <v>0</v>
      </c>
      <c r="C44" s="459">
        <v>0</v>
      </c>
      <c r="D44" s="460">
        <v>0</v>
      </c>
      <c r="E44" s="461">
        <v>1</v>
      </c>
      <c r="F44" s="459">
        <v>0</v>
      </c>
      <c r="G44" s="460">
        <v>0</v>
      </c>
      <c r="H44" s="462">
        <v>0</v>
      </c>
      <c r="I44" s="459">
        <v>2.6131199999989998</v>
      </c>
      <c r="J44" s="460">
        <v>2.6131199999989998</v>
      </c>
      <c r="K44" s="471" t="s">
        <v>282</v>
      </c>
    </row>
    <row r="45" spans="1:11" ht="14.45" customHeight="1" thickBot="1" x14ac:dyDescent="0.25">
      <c r="A45" s="480" t="s">
        <v>309</v>
      </c>
      <c r="B45" s="464">
        <v>0.67368025362200001</v>
      </c>
      <c r="C45" s="464">
        <v>7.524</v>
      </c>
      <c r="D45" s="465">
        <v>6.850319746377</v>
      </c>
      <c r="E45" s="466">
        <v>11.168503098531</v>
      </c>
      <c r="F45" s="464">
        <v>8.4149774040119993</v>
      </c>
      <c r="G45" s="465">
        <v>7.01248117001</v>
      </c>
      <c r="H45" s="467">
        <v>0</v>
      </c>
      <c r="I45" s="464">
        <v>0.19999999999900001</v>
      </c>
      <c r="J45" s="465">
        <v>-6.8124811700099999</v>
      </c>
      <c r="K45" s="468">
        <v>2.3767146409999999E-2</v>
      </c>
    </row>
    <row r="46" spans="1:11" ht="14.45" customHeight="1" thickBot="1" x14ac:dyDescent="0.25">
      <c r="A46" s="481" t="s">
        <v>310</v>
      </c>
      <c r="B46" s="459">
        <v>0</v>
      </c>
      <c r="C46" s="459">
        <v>7.1239999999999997</v>
      </c>
      <c r="D46" s="460">
        <v>7.1239999999999997</v>
      </c>
      <c r="E46" s="469" t="s">
        <v>282</v>
      </c>
      <c r="F46" s="459">
        <v>8.215950047023</v>
      </c>
      <c r="G46" s="460">
        <v>6.8466250391859997</v>
      </c>
      <c r="H46" s="462">
        <v>0</v>
      </c>
      <c r="I46" s="459">
        <v>0</v>
      </c>
      <c r="J46" s="460">
        <v>-6.8466250391859997</v>
      </c>
      <c r="K46" s="463">
        <v>0</v>
      </c>
    </row>
    <row r="47" spans="1:11" ht="14.45" customHeight="1" thickBot="1" x14ac:dyDescent="0.25">
      <c r="A47" s="481" t="s">
        <v>311</v>
      </c>
      <c r="B47" s="459">
        <v>0.67368025362200001</v>
      </c>
      <c r="C47" s="459">
        <v>0.4</v>
      </c>
      <c r="D47" s="460">
        <v>-0.27368025362199999</v>
      </c>
      <c r="E47" s="461">
        <v>0.59375348742800005</v>
      </c>
      <c r="F47" s="459">
        <v>0.199027356988</v>
      </c>
      <c r="G47" s="460">
        <v>0.16585613082299999</v>
      </c>
      <c r="H47" s="462">
        <v>0</v>
      </c>
      <c r="I47" s="459">
        <v>0.19999999999900001</v>
      </c>
      <c r="J47" s="460">
        <v>3.4143869176E-2</v>
      </c>
      <c r="K47" s="463">
        <v>1.0048869815000001</v>
      </c>
    </row>
    <row r="48" spans="1:11" ht="14.45" customHeight="1" thickBot="1" x14ac:dyDescent="0.25">
      <c r="A48" s="480" t="s">
        <v>312</v>
      </c>
      <c r="B48" s="464">
        <v>0</v>
      </c>
      <c r="C48" s="464">
        <v>4.0777000000000001</v>
      </c>
      <c r="D48" s="465">
        <v>4.0777000000000001</v>
      </c>
      <c r="E48" s="472" t="s">
        <v>271</v>
      </c>
      <c r="F48" s="464">
        <v>0</v>
      </c>
      <c r="G48" s="465">
        <v>0</v>
      </c>
      <c r="H48" s="467">
        <v>0</v>
      </c>
      <c r="I48" s="464">
        <v>5.2359999999999998</v>
      </c>
      <c r="J48" s="465">
        <v>5.2359999999999998</v>
      </c>
      <c r="K48" s="470" t="s">
        <v>271</v>
      </c>
    </row>
    <row r="49" spans="1:11" ht="14.45" customHeight="1" thickBot="1" x14ac:dyDescent="0.25">
      <c r="A49" s="481" t="s">
        <v>313</v>
      </c>
      <c r="B49" s="459">
        <v>0</v>
      </c>
      <c r="C49" s="459">
        <v>4.0777000000000001</v>
      </c>
      <c r="D49" s="460">
        <v>4.0777000000000001</v>
      </c>
      <c r="E49" s="469" t="s">
        <v>282</v>
      </c>
      <c r="F49" s="459">
        <v>0</v>
      </c>
      <c r="G49" s="460">
        <v>0</v>
      </c>
      <c r="H49" s="462">
        <v>0</v>
      </c>
      <c r="I49" s="459">
        <v>5.2359999999999998</v>
      </c>
      <c r="J49" s="460">
        <v>5.2359999999999998</v>
      </c>
      <c r="K49" s="471" t="s">
        <v>271</v>
      </c>
    </row>
    <row r="50" spans="1:11" ht="14.45" customHeight="1" thickBot="1" x14ac:dyDescent="0.25">
      <c r="A50" s="478" t="s">
        <v>48</v>
      </c>
      <c r="B50" s="459">
        <v>3681.1589999999901</v>
      </c>
      <c r="C50" s="459">
        <v>4034.4044600000102</v>
      </c>
      <c r="D50" s="460">
        <v>353.24546000001402</v>
      </c>
      <c r="E50" s="461">
        <v>1.095960391822</v>
      </c>
      <c r="F50" s="459">
        <v>3889.7105539999998</v>
      </c>
      <c r="G50" s="460">
        <v>3241.4254616666699</v>
      </c>
      <c r="H50" s="462">
        <v>334.49193000000002</v>
      </c>
      <c r="I50" s="459">
        <v>3529.6641199999999</v>
      </c>
      <c r="J50" s="460">
        <v>288.23865833332701</v>
      </c>
      <c r="K50" s="463">
        <v>0.90743618863099995</v>
      </c>
    </row>
    <row r="51" spans="1:11" ht="14.45" customHeight="1" thickBot="1" x14ac:dyDescent="0.25">
      <c r="A51" s="484" t="s">
        <v>314</v>
      </c>
      <c r="B51" s="464">
        <v>2708.4389999999898</v>
      </c>
      <c r="C51" s="464">
        <v>2968.5039999999999</v>
      </c>
      <c r="D51" s="465">
        <v>260.06500000001199</v>
      </c>
      <c r="E51" s="466">
        <v>1.0960202537320001</v>
      </c>
      <c r="F51" s="464">
        <v>2795.8700000000099</v>
      </c>
      <c r="G51" s="465">
        <v>2329.8916666666701</v>
      </c>
      <c r="H51" s="467">
        <v>247.215</v>
      </c>
      <c r="I51" s="464">
        <v>2599.7150000000001</v>
      </c>
      <c r="J51" s="465">
        <v>269.82333333332701</v>
      </c>
      <c r="K51" s="468">
        <v>0.92984115856600003</v>
      </c>
    </row>
    <row r="52" spans="1:11" ht="14.45" customHeight="1" thickBot="1" x14ac:dyDescent="0.25">
      <c r="A52" s="480" t="s">
        <v>315</v>
      </c>
      <c r="B52" s="464">
        <v>2701.99999999999</v>
      </c>
      <c r="C52" s="464">
        <v>2960.3910000000001</v>
      </c>
      <c r="D52" s="465">
        <v>258.39100000001201</v>
      </c>
      <c r="E52" s="466">
        <v>1.095629533678</v>
      </c>
      <c r="F52" s="464">
        <v>2787.7400000000098</v>
      </c>
      <c r="G52" s="465">
        <v>2323.11666666667</v>
      </c>
      <c r="H52" s="467">
        <v>243.59</v>
      </c>
      <c r="I52" s="464">
        <v>2574.498</v>
      </c>
      <c r="J52" s="465">
        <v>251.38133333332701</v>
      </c>
      <c r="K52" s="468">
        <v>0.92350721372800004</v>
      </c>
    </row>
    <row r="53" spans="1:11" ht="14.45" customHeight="1" thickBot="1" x14ac:dyDescent="0.25">
      <c r="A53" s="481" t="s">
        <v>316</v>
      </c>
      <c r="B53" s="459">
        <v>2701.99999999999</v>
      </c>
      <c r="C53" s="459">
        <v>2960.3910000000001</v>
      </c>
      <c r="D53" s="460">
        <v>258.39100000001201</v>
      </c>
      <c r="E53" s="461">
        <v>1.095629533678</v>
      </c>
      <c r="F53" s="459">
        <v>2787.7400000000098</v>
      </c>
      <c r="G53" s="460">
        <v>2323.11666666667</v>
      </c>
      <c r="H53" s="462">
        <v>243.59</v>
      </c>
      <c r="I53" s="459">
        <v>2574.498</v>
      </c>
      <c r="J53" s="460">
        <v>251.38133333332701</v>
      </c>
      <c r="K53" s="463">
        <v>0.92350721372800004</v>
      </c>
    </row>
    <row r="54" spans="1:11" ht="14.45" customHeight="1" thickBot="1" x14ac:dyDescent="0.25">
      <c r="A54" s="480" t="s">
        <v>317</v>
      </c>
      <c r="B54" s="464">
        <v>6.4390000000000001</v>
      </c>
      <c r="C54" s="464">
        <v>8.1129999999999995</v>
      </c>
      <c r="D54" s="465">
        <v>1.6739999999999999</v>
      </c>
      <c r="E54" s="466">
        <v>1.2599782574930001</v>
      </c>
      <c r="F54" s="464">
        <v>8.1300000000000008</v>
      </c>
      <c r="G54" s="465">
        <v>6.7750000000000004</v>
      </c>
      <c r="H54" s="467">
        <v>3.625</v>
      </c>
      <c r="I54" s="464">
        <v>10.217000000000001</v>
      </c>
      <c r="J54" s="465">
        <v>3.4419999999990001</v>
      </c>
      <c r="K54" s="468">
        <v>1.256703567035</v>
      </c>
    </row>
    <row r="55" spans="1:11" ht="14.45" customHeight="1" thickBot="1" x14ac:dyDescent="0.25">
      <c r="A55" s="481" t="s">
        <v>318</v>
      </c>
      <c r="B55" s="459">
        <v>6.4390000000000001</v>
      </c>
      <c r="C55" s="459">
        <v>8.1129999999999995</v>
      </c>
      <c r="D55" s="460">
        <v>1.6739999999999999</v>
      </c>
      <c r="E55" s="461">
        <v>1.2599782574930001</v>
      </c>
      <c r="F55" s="459">
        <v>8.1300000000000008</v>
      </c>
      <c r="G55" s="460">
        <v>6.7750000000000004</v>
      </c>
      <c r="H55" s="462">
        <v>3.625</v>
      </c>
      <c r="I55" s="459">
        <v>10.217000000000001</v>
      </c>
      <c r="J55" s="460">
        <v>3.4419999999990001</v>
      </c>
      <c r="K55" s="463">
        <v>1.256703567035</v>
      </c>
    </row>
    <row r="56" spans="1:11" ht="14.45" customHeight="1" thickBot="1" x14ac:dyDescent="0.25">
      <c r="A56" s="483" t="s">
        <v>319</v>
      </c>
      <c r="B56" s="459">
        <v>0</v>
      </c>
      <c r="C56" s="459">
        <v>0</v>
      </c>
      <c r="D56" s="460">
        <v>0</v>
      </c>
      <c r="E56" s="461">
        <v>1</v>
      </c>
      <c r="F56" s="459">
        <v>0</v>
      </c>
      <c r="G56" s="460">
        <v>0</v>
      </c>
      <c r="H56" s="462">
        <v>0</v>
      </c>
      <c r="I56" s="459">
        <v>14.999999999999</v>
      </c>
      <c r="J56" s="460">
        <v>14.999999999999</v>
      </c>
      <c r="K56" s="471" t="s">
        <v>282</v>
      </c>
    </row>
    <row r="57" spans="1:11" ht="14.45" customHeight="1" thickBot="1" x14ac:dyDescent="0.25">
      <c r="A57" s="481" t="s">
        <v>320</v>
      </c>
      <c r="B57" s="459">
        <v>0</v>
      </c>
      <c r="C57" s="459">
        <v>0</v>
      </c>
      <c r="D57" s="460">
        <v>0</v>
      </c>
      <c r="E57" s="461">
        <v>1</v>
      </c>
      <c r="F57" s="459">
        <v>0</v>
      </c>
      <c r="G57" s="460">
        <v>0</v>
      </c>
      <c r="H57" s="462">
        <v>0</v>
      </c>
      <c r="I57" s="459">
        <v>14.999999999999</v>
      </c>
      <c r="J57" s="460">
        <v>14.999999999999</v>
      </c>
      <c r="K57" s="471" t="s">
        <v>282</v>
      </c>
    </row>
    <row r="58" spans="1:11" ht="14.45" customHeight="1" thickBot="1" x14ac:dyDescent="0.25">
      <c r="A58" s="479" t="s">
        <v>321</v>
      </c>
      <c r="B58" s="459">
        <v>918.68</v>
      </c>
      <c r="C58" s="459">
        <v>1006.53122</v>
      </c>
      <c r="D58" s="460">
        <v>87.851220000002002</v>
      </c>
      <c r="E58" s="461">
        <v>1.095627661427</v>
      </c>
      <c r="F58" s="459">
        <v>1021.18</v>
      </c>
      <c r="G58" s="460">
        <v>850.98333333333301</v>
      </c>
      <c r="H58" s="462">
        <v>82.332719999999995</v>
      </c>
      <c r="I58" s="459">
        <v>878.25287999999898</v>
      </c>
      <c r="J58" s="460">
        <v>27.269546666665999</v>
      </c>
      <c r="K58" s="463">
        <v>0.86003729019300001</v>
      </c>
    </row>
    <row r="59" spans="1:11" ht="14.45" customHeight="1" thickBot="1" x14ac:dyDescent="0.25">
      <c r="A59" s="480" t="s">
        <v>322</v>
      </c>
      <c r="B59" s="464">
        <v>243.180000000001</v>
      </c>
      <c r="C59" s="464">
        <v>266.43347</v>
      </c>
      <c r="D59" s="465">
        <v>23.253469999999002</v>
      </c>
      <c r="E59" s="466">
        <v>1.0956224607280001</v>
      </c>
      <c r="F59" s="464">
        <v>270.30999999999898</v>
      </c>
      <c r="G59" s="465">
        <v>225.25833333333301</v>
      </c>
      <c r="H59" s="467">
        <v>21.9224</v>
      </c>
      <c r="I59" s="464">
        <v>233.05282</v>
      </c>
      <c r="J59" s="465">
        <v>7.7944866666659998</v>
      </c>
      <c r="K59" s="468">
        <v>0.86216869520100003</v>
      </c>
    </row>
    <row r="60" spans="1:11" ht="14.45" customHeight="1" thickBot="1" x14ac:dyDescent="0.25">
      <c r="A60" s="481" t="s">
        <v>323</v>
      </c>
      <c r="B60" s="459">
        <v>243.180000000001</v>
      </c>
      <c r="C60" s="459">
        <v>266.43347</v>
      </c>
      <c r="D60" s="460">
        <v>23.253469999999002</v>
      </c>
      <c r="E60" s="461">
        <v>1.0956224607280001</v>
      </c>
      <c r="F60" s="459">
        <v>270.30999999999898</v>
      </c>
      <c r="G60" s="460">
        <v>225.25833333333301</v>
      </c>
      <c r="H60" s="462">
        <v>21.9224</v>
      </c>
      <c r="I60" s="459">
        <v>233.05282</v>
      </c>
      <c r="J60" s="460">
        <v>7.7944866666659998</v>
      </c>
      <c r="K60" s="463">
        <v>0.86216869520100003</v>
      </c>
    </row>
    <row r="61" spans="1:11" ht="14.45" customHeight="1" thickBot="1" x14ac:dyDescent="0.25">
      <c r="A61" s="480" t="s">
        <v>324</v>
      </c>
      <c r="B61" s="464">
        <v>675.49999999999898</v>
      </c>
      <c r="C61" s="464">
        <v>740.09775000000104</v>
      </c>
      <c r="D61" s="465">
        <v>64.597750000001994</v>
      </c>
      <c r="E61" s="466">
        <v>1.095629533678</v>
      </c>
      <c r="F61" s="464">
        <v>750.87</v>
      </c>
      <c r="G61" s="465">
        <v>625.72500000000002</v>
      </c>
      <c r="H61" s="467">
        <v>60.410319999999999</v>
      </c>
      <c r="I61" s="464">
        <v>645.20006000000001</v>
      </c>
      <c r="J61" s="465">
        <v>19.475059999999001</v>
      </c>
      <c r="K61" s="468">
        <v>0.85926999347400002</v>
      </c>
    </row>
    <row r="62" spans="1:11" ht="14.45" customHeight="1" thickBot="1" x14ac:dyDescent="0.25">
      <c r="A62" s="481" t="s">
        <v>325</v>
      </c>
      <c r="B62" s="459">
        <v>675.49999999999898</v>
      </c>
      <c r="C62" s="459">
        <v>740.09775000000104</v>
      </c>
      <c r="D62" s="460">
        <v>64.597750000001994</v>
      </c>
      <c r="E62" s="461">
        <v>1.095629533678</v>
      </c>
      <c r="F62" s="459">
        <v>750.87</v>
      </c>
      <c r="G62" s="460">
        <v>625.72500000000002</v>
      </c>
      <c r="H62" s="462">
        <v>60.410319999999999</v>
      </c>
      <c r="I62" s="459">
        <v>645.20006000000001</v>
      </c>
      <c r="J62" s="460">
        <v>19.475059999999001</v>
      </c>
      <c r="K62" s="463">
        <v>0.85926999347400002</v>
      </c>
    </row>
    <row r="63" spans="1:11" ht="14.45" customHeight="1" thickBot="1" x14ac:dyDescent="0.25">
      <c r="A63" s="479" t="s">
        <v>326</v>
      </c>
      <c r="B63" s="459">
        <v>0</v>
      </c>
      <c r="C63" s="459">
        <v>0</v>
      </c>
      <c r="D63" s="460">
        <v>0</v>
      </c>
      <c r="E63" s="461">
        <v>1</v>
      </c>
      <c r="F63" s="459">
        <v>12.580553999999999</v>
      </c>
      <c r="G63" s="460">
        <v>10.483795000000001</v>
      </c>
      <c r="H63" s="462">
        <v>0</v>
      </c>
      <c r="I63" s="459">
        <v>0</v>
      </c>
      <c r="J63" s="460">
        <v>-10.483795000000001</v>
      </c>
      <c r="K63" s="463">
        <v>0</v>
      </c>
    </row>
    <row r="64" spans="1:11" ht="14.45" customHeight="1" thickBot="1" x14ac:dyDescent="0.25">
      <c r="A64" s="480" t="s">
        <v>327</v>
      </c>
      <c r="B64" s="464">
        <v>0</v>
      </c>
      <c r="C64" s="464">
        <v>0</v>
      </c>
      <c r="D64" s="465">
        <v>0</v>
      </c>
      <c r="E64" s="466">
        <v>1</v>
      </c>
      <c r="F64" s="464">
        <v>12.580553999999999</v>
      </c>
      <c r="G64" s="465">
        <v>10.483795000000001</v>
      </c>
      <c r="H64" s="467">
        <v>0</v>
      </c>
      <c r="I64" s="464">
        <v>0</v>
      </c>
      <c r="J64" s="465">
        <v>-10.483795000000001</v>
      </c>
      <c r="K64" s="468">
        <v>0</v>
      </c>
    </row>
    <row r="65" spans="1:11" ht="14.45" customHeight="1" thickBot="1" x14ac:dyDescent="0.25">
      <c r="A65" s="481" t="s">
        <v>328</v>
      </c>
      <c r="B65" s="459">
        <v>0</v>
      </c>
      <c r="C65" s="459">
        <v>0</v>
      </c>
      <c r="D65" s="460">
        <v>0</v>
      </c>
      <c r="E65" s="461">
        <v>1</v>
      </c>
      <c r="F65" s="459">
        <v>12.580553999999999</v>
      </c>
      <c r="G65" s="460">
        <v>10.483795000000001</v>
      </c>
      <c r="H65" s="462">
        <v>0</v>
      </c>
      <c r="I65" s="459">
        <v>0</v>
      </c>
      <c r="J65" s="460">
        <v>-10.483795000000001</v>
      </c>
      <c r="K65" s="463">
        <v>0</v>
      </c>
    </row>
    <row r="66" spans="1:11" ht="14.45" customHeight="1" thickBot="1" x14ac:dyDescent="0.25">
      <c r="A66" s="479" t="s">
        <v>329</v>
      </c>
      <c r="B66" s="459">
        <v>54.04</v>
      </c>
      <c r="C66" s="459">
        <v>59.369239999999998</v>
      </c>
      <c r="D66" s="460">
        <v>5.3292399999990003</v>
      </c>
      <c r="E66" s="461">
        <v>1.0986165803100001</v>
      </c>
      <c r="F66" s="459">
        <v>60.079999999999004</v>
      </c>
      <c r="G66" s="460">
        <v>50.066666666666002</v>
      </c>
      <c r="H66" s="462">
        <v>4.94421</v>
      </c>
      <c r="I66" s="459">
        <v>51.696239999999001</v>
      </c>
      <c r="J66" s="460">
        <v>1.629573333333</v>
      </c>
      <c r="K66" s="463">
        <v>0.86045672436700005</v>
      </c>
    </row>
    <row r="67" spans="1:11" ht="14.45" customHeight="1" thickBot="1" x14ac:dyDescent="0.25">
      <c r="A67" s="480" t="s">
        <v>330</v>
      </c>
      <c r="B67" s="464">
        <v>54.04</v>
      </c>
      <c r="C67" s="464">
        <v>59.369239999999998</v>
      </c>
      <c r="D67" s="465">
        <v>5.3292399999990003</v>
      </c>
      <c r="E67" s="466">
        <v>1.0986165803100001</v>
      </c>
      <c r="F67" s="464">
        <v>60.079999999999004</v>
      </c>
      <c r="G67" s="465">
        <v>50.066666666666002</v>
      </c>
      <c r="H67" s="467">
        <v>4.94421</v>
      </c>
      <c r="I67" s="464">
        <v>51.696239999999001</v>
      </c>
      <c r="J67" s="465">
        <v>1.629573333333</v>
      </c>
      <c r="K67" s="468">
        <v>0.86045672436700005</v>
      </c>
    </row>
    <row r="68" spans="1:11" ht="14.45" customHeight="1" thickBot="1" x14ac:dyDescent="0.25">
      <c r="A68" s="481" t="s">
        <v>331</v>
      </c>
      <c r="B68" s="459">
        <v>54.04</v>
      </c>
      <c r="C68" s="459">
        <v>59.369239999999998</v>
      </c>
      <c r="D68" s="460">
        <v>5.3292399999990003</v>
      </c>
      <c r="E68" s="461">
        <v>1.0986165803100001</v>
      </c>
      <c r="F68" s="459">
        <v>60.079999999999004</v>
      </c>
      <c r="G68" s="460">
        <v>50.066666666666002</v>
      </c>
      <c r="H68" s="462">
        <v>4.94421</v>
      </c>
      <c r="I68" s="459">
        <v>51.696239999999001</v>
      </c>
      <c r="J68" s="460">
        <v>1.629573333333</v>
      </c>
      <c r="K68" s="463">
        <v>0.86045672436700005</v>
      </c>
    </row>
    <row r="69" spans="1:11" ht="14.45" customHeight="1" thickBot="1" x14ac:dyDescent="0.25">
      <c r="A69" s="478" t="s">
        <v>332</v>
      </c>
      <c r="B69" s="459">
        <v>1.247647293674</v>
      </c>
      <c r="C69" s="459">
        <v>8.7852499999999996</v>
      </c>
      <c r="D69" s="460">
        <v>7.537602706325</v>
      </c>
      <c r="E69" s="461">
        <v>7.0414531771420004</v>
      </c>
      <c r="F69" s="459">
        <v>0</v>
      </c>
      <c r="G69" s="460">
        <v>0</v>
      </c>
      <c r="H69" s="462">
        <v>0</v>
      </c>
      <c r="I69" s="459">
        <v>6.3</v>
      </c>
      <c r="J69" s="460">
        <v>6.3</v>
      </c>
      <c r="K69" s="471" t="s">
        <v>271</v>
      </c>
    </row>
    <row r="70" spans="1:11" ht="14.45" customHeight="1" thickBot="1" x14ac:dyDescent="0.25">
      <c r="A70" s="479" t="s">
        <v>333</v>
      </c>
      <c r="B70" s="459">
        <v>1.247647293674</v>
      </c>
      <c r="C70" s="459">
        <v>8.7852499999999996</v>
      </c>
      <c r="D70" s="460">
        <v>7.537602706325</v>
      </c>
      <c r="E70" s="461">
        <v>7.0414531771420004</v>
      </c>
      <c r="F70" s="459">
        <v>0</v>
      </c>
      <c r="G70" s="460">
        <v>0</v>
      </c>
      <c r="H70" s="462">
        <v>0</v>
      </c>
      <c r="I70" s="459">
        <v>6.3</v>
      </c>
      <c r="J70" s="460">
        <v>6.3</v>
      </c>
      <c r="K70" s="471" t="s">
        <v>271</v>
      </c>
    </row>
    <row r="71" spans="1:11" ht="14.45" customHeight="1" thickBot="1" x14ac:dyDescent="0.25">
      <c r="A71" s="480" t="s">
        <v>334</v>
      </c>
      <c r="B71" s="464">
        <v>0</v>
      </c>
      <c r="C71" s="464">
        <v>8.5250000000000006E-2</v>
      </c>
      <c r="D71" s="465">
        <v>8.5250000000000006E-2</v>
      </c>
      <c r="E71" s="472" t="s">
        <v>282</v>
      </c>
      <c r="F71" s="464">
        <v>0</v>
      </c>
      <c r="G71" s="465">
        <v>0</v>
      </c>
      <c r="H71" s="467">
        <v>0</v>
      </c>
      <c r="I71" s="464">
        <v>0</v>
      </c>
      <c r="J71" s="465">
        <v>0</v>
      </c>
      <c r="K71" s="470" t="s">
        <v>271</v>
      </c>
    </row>
    <row r="72" spans="1:11" ht="14.45" customHeight="1" thickBot="1" x14ac:dyDescent="0.25">
      <c r="A72" s="481" t="s">
        <v>335</v>
      </c>
      <c r="B72" s="459">
        <v>0</v>
      </c>
      <c r="C72" s="459">
        <v>8.5250000000000006E-2</v>
      </c>
      <c r="D72" s="460">
        <v>8.5250000000000006E-2</v>
      </c>
      <c r="E72" s="469" t="s">
        <v>282</v>
      </c>
      <c r="F72" s="459">
        <v>0</v>
      </c>
      <c r="G72" s="460">
        <v>0</v>
      </c>
      <c r="H72" s="462">
        <v>0</v>
      </c>
      <c r="I72" s="459">
        <v>0</v>
      </c>
      <c r="J72" s="460">
        <v>0</v>
      </c>
      <c r="K72" s="471" t="s">
        <v>271</v>
      </c>
    </row>
    <row r="73" spans="1:11" ht="14.45" customHeight="1" thickBot="1" x14ac:dyDescent="0.25">
      <c r="A73" s="483" t="s">
        <v>336</v>
      </c>
      <c r="B73" s="459">
        <v>1.247647293674</v>
      </c>
      <c r="C73" s="459">
        <v>1.6</v>
      </c>
      <c r="D73" s="460">
        <v>0.35235270632499999</v>
      </c>
      <c r="E73" s="461">
        <v>1.2824137142850001</v>
      </c>
      <c r="F73" s="459">
        <v>0</v>
      </c>
      <c r="G73" s="460">
        <v>0</v>
      </c>
      <c r="H73" s="462">
        <v>0</v>
      </c>
      <c r="I73" s="459">
        <v>0</v>
      </c>
      <c r="J73" s="460">
        <v>0</v>
      </c>
      <c r="K73" s="471" t="s">
        <v>271</v>
      </c>
    </row>
    <row r="74" spans="1:11" ht="14.45" customHeight="1" thickBot="1" x14ac:dyDescent="0.25">
      <c r="A74" s="481" t="s">
        <v>337</v>
      </c>
      <c r="B74" s="459">
        <v>1.247647293674</v>
      </c>
      <c r="C74" s="459">
        <v>1.6</v>
      </c>
      <c r="D74" s="460">
        <v>0.35235270632499999</v>
      </c>
      <c r="E74" s="461">
        <v>1.2824137142850001</v>
      </c>
      <c r="F74" s="459">
        <v>0</v>
      </c>
      <c r="G74" s="460">
        <v>0</v>
      </c>
      <c r="H74" s="462">
        <v>0</v>
      </c>
      <c r="I74" s="459">
        <v>0</v>
      </c>
      <c r="J74" s="460">
        <v>0</v>
      </c>
      <c r="K74" s="471" t="s">
        <v>271</v>
      </c>
    </row>
    <row r="75" spans="1:11" ht="14.45" customHeight="1" thickBot="1" x14ac:dyDescent="0.25">
      <c r="A75" s="483" t="s">
        <v>338</v>
      </c>
      <c r="B75" s="459">
        <v>0</v>
      </c>
      <c r="C75" s="459">
        <v>7.1</v>
      </c>
      <c r="D75" s="460">
        <v>7.1</v>
      </c>
      <c r="E75" s="469" t="s">
        <v>271</v>
      </c>
      <c r="F75" s="459">
        <v>0</v>
      </c>
      <c r="G75" s="460">
        <v>0</v>
      </c>
      <c r="H75" s="462">
        <v>0</v>
      </c>
      <c r="I75" s="459">
        <v>6.3</v>
      </c>
      <c r="J75" s="460">
        <v>6.3</v>
      </c>
      <c r="K75" s="471" t="s">
        <v>271</v>
      </c>
    </row>
    <row r="76" spans="1:11" ht="14.45" customHeight="1" thickBot="1" x14ac:dyDescent="0.25">
      <c r="A76" s="481" t="s">
        <v>339</v>
      </c>
      <c r="B76" s="459">
        <v>0</v>
      </c>
      <c r="C76" s="459">
        <v>7.1</v>
      </c>
      <c r="D76" s="460">
        <v>7.1</v>
      </c>
      <c r="E76" s="469" t="s">
        <v>271</v>
      </c>
      <c r="F76" s="459">
        <v>0</v>
      </c>
      <c r="G76" s="460">
        <v>0</v>
      </c>
      <c r="H76" s="462">
        <v>0</v>
      </c>
      <c r="I76" s="459">
        <v>6.3</v>
      </c>
      <c r="J76" s="460">
        <v>6.3</v>
      </c>
      <c r="K76" s="471" t="s">
        <v>271</v>
      </c>
    </row>
    <row r="77" spans="1:11" ht="14.45" customHeight="1" thickBot="1" x14ac:dyDescent="0.25">
      <c r="A77" s="478" t="s">
        <v>340</v>
      </c>
      <c r="B77" s="459">
        <v>22.024555452819001</v>
      </c>
      <c r="C77" s="459">
        <v>27.306999999999999</v>
      </c>
      <c r="D77" s="460">
        <v>5.2824445471799999</v>
      </c>
      <c r="E77" s="461">
        <v>1.2398434128889999</v>
      </c>
      <c r="F77" s="459">
        <v>21.999999999999002</v>
      </c>
      <c r="G77" s="460">
        <v>18.333333333333002</v>
      </c>
      <c r="H77" s="462">
        <v>1.7735099999999999</v>
      </c>
      <c r="I77" s="459">
        <v>17.735109999999999</v>
      </c>
      <c r="J77" s="460">
        <v>-0.59822333333300004</v>
      </c>
      <c r="K77" s="463">
        <v>0.80614136363599997</v>
      </c>
    </row>
    <row r="78" spans="1:11" ht="14.45" customHeight="1" thickBot="1" x14ac:dyDescent="0.25">
      <c r="A78" s="479" t="s">
        <v>341</v>
      </c>
      <c r="B78" s="459">
        <v>22.024555452819001</v>
      </c>
      <c r="C78" s="459">
        <v>21.741</v>
      </c>
      <c r="D78" s="460">
        <v>-0.28355545281900002</v>
      </c>
      <c r="E78" s="461">
        <v>0.98712548575900005</v>
      </c>
      <c r="F78" s="459">
        <v>21.999999999999002</v>
      </c>
      <c r="G78" s="460">
        <v>18.333333333333002</v>
      </c>
      <c r="H78" s="462">
        <v>1.7735099999999999</v>
      </c>
      <c r="I78" s="459">
        <v>17.735109999999999</v>
      </c>
      <c r="J78" s="460">
        <v>-0.59822333333300004</v>
      </c>
      <c r="K78" s="463">
        <v>0.80614136363599997</v>
      </c>
    </row>
    <row r="79" spans="1:11" ht="14.45" customHeight="1" thickBot="1" x14ac:dyDescent="0.25">
      <c r="A79" s="480" t="s">
        <v>342</v>
      </c>
      <c r="B79" s="464">
        <v>22.024555452819001</v>
      </c>
      <c r="C79" s="464">
        <v>21.741</v>
      </c>
      <c r="D79" s="465">
        <v>-0.28355545281900002</v>
      </c>
      <c r="E79" s="466">
        <v>0.98712548575900005</v>
      </c>
      <c r="F79" s="464">
        <v>21.999999999999002</v>
      </c>
      <c r="G79" s="465">
        <v>18.333333333333002</v>
      </c>
      <c r="H79" s="467">
        <v>1.7735099999999999</v>
      </c>
      <c r="I79" s="464">
        <v>17.735109999999999</v>
      </c>
      <c r="J79" s="465">
        <v>-0.59822333333300004</v>
      </c>
      <c r="K79" s="468">
        <v>0.80614136363599997</v>
      </c>
    </row>
    <row r="80" spans="1:11" ht="14.45" customHeight="1" thickBot="1" x14ac:dyDescent="0.25">
      <c r="A80" s="481" t="s">
        <v>343</v>
      </c>
      <c r="B80" s="459">
        <v>19.257138815145002</v>
      </c>
      <c r="C80" s="459">
        <v>18.908000000000001</v>
      </c>
      <c r="D80" s="460">
        <v>-0.349138815145</v>
      </c>
      <c r="E80" s="461">
        <v>0.98186964229200002</v>
      </c>
      <c r="F80" s="459">
        <v>18.999999999999002</v>
      </c>
      <c r="G80" s="460">
        <v>15.833333333333</v>
      </c>
      <c r="H80" s="462">
        <v>1.5444199999999999</v>
      </c>
      <c r="I80" s="459">
        <v>15.444229999999999</v>
      </c>
      <c r="J80" s="460">
        <v>-0.38910333333300001</v>
      </c>
      <c r="K80" s="463">
        <v>0.81285421052600004</v>
      </c>
    </row>
    <row r="81" spans="1:11" ht="14.45" customHeight="1" thickBot="1" x14ac:dyDescent="0.25">
      <c r="A81" s="481" t="s">
        <v>344</v>
      </c>
      <c r="B81" s="459">
        <v>2.7674166376730001</v>
      </c>
      <c r="C81" s="459">
        <v>2.8330000000000002</v>
      </c>
      <c r="D81" s="460">
        <v>6.5583362325999997E-2</v>
      </c>
      <c r="E81" s="461">
        <v>1.0236984057380001</v>
      </c>
      <c r="F81" s="459">
        <v>2.9999999999989999</v>
      </c>
      <c r="G81" s="460">
        <v>2.4999999999989999</v>
      </c>
      <c r="H81" s="462">
        <v>0.22908999999999999</v>
      </c>
      <c r="I81" s="459">
        <v>2.29088</v>
      </c>
      <c r="J81" s="460">
        <v>-0.20911999999899999</v>
      </c>
      <c r="K81" s="463">
        <v>0.76362666666599999</v>
      </c>
    </row>
    <row r="82" spans="1:11" ht="14.45" customHeight="1" thickBot="1" x14ac:dyDescent="0.25">
      <c r="A82" s="479" t="s">
        <v>345</v>
      </c>
      <c r="B82" s="459">
        <v>0</v>
      </c>
      <c r="C82" s="459">
        <v>5.5659999999999998</v>
      </c>
      <c r="D82" s="460">
        <v>5.5659999999999998</v>
      </c>
      <c r="E82" s="469" t="s">
        <v>271</v>
      </c>
      <c r="F82" s="459">
        <v>0</v>
      </c>
      <c r="G82" s="460">
        <v>0</v>
      </c>
      <c r="H82" s="462">
        <v>0</v>
      </c>
      <c r="I82" s="459">
        <v>0</v>
      </c>
      <c r="J82" s="460">
        <v>0</v>
      </c>
      <c r="K82" s="471" t="s">
        <v>271</v>
      </c>
    </row>
    <row r="83" spans="1:11" ht="14.45" customHeight="1" thickBot="1" x14ac:dyDescent="0.25">
      <c r="A83" s="480" t="s">
        <v>346</v>
      </c>
      <c r="B83" s="464">
        <v>0</v>
      </c>
      <c r="C83" s="464">
        <v>5.5659999999999998</v>
      </c>
      <c r="D83" s="465">
        <v>5.5659999999999998</v>
      </c>
      <c r="E83" s="472" t="s">
        <v>282</v>
      </c>
      <c r="F83" s="464">
        <v>0</v>
      </c>
      <c r="G83" s="465">
        <v>0</v>
      </c>
      <c r="H83" s="467">
        <v>0</v>
      </c>
      <c r="I83" s="464">
        <v>0</v>
      </c>
      <c r="J83" s="465">
        <v>0</v>
      </c>
      <c r="K83" s="468">
        <v>10</v>
      </c>
    </row>
    <row r="84" spans="1:11" ht="14.45" customHeight="1" thickBot="1" x14ac:dyDescent="0.25">
      <c r="A84" s="481" t="s">
        <v>347</v>
      </c>
      <c r="B84" s="459">
        <v>0</v>
      </c>
      <c r="C84" s="459">
        <v>5.5659999999999998</v>
      </c>
      <c r="D84" s="460">
        <v>5.5659999999999998</v>
      </c>
      <c r="E84" s="469" t="s">
        <v>282</v>
      </c>
      <c r="F84" s="459">
        <v>0</v>
      </c>
      <c r="G84" s="460">
        <v>0</v>
      </c>
      <c r="H84" s="462">
        <v>0</v>
      </c>
      <c r="I84" s="459">
        <v>0</v>
      </c>
      <c r="J84" s="460">
        <v>0</v>
      </c>
      <c r="K84" s="463">
        <v>10</v>
      </c>
    </row>
    <row r="85" spans="1:11" ht="14.45" customHeight="1" thickBot="1" x14ac:dyDescent="0.25">
      <c r="A85" s="477" t="s">
        <v>348</v>
      </c>
      <c r="B85" s="459">
        <v>1926.7649449140499</v>
      </c>
      <c r="C85" s="459">
        <v>3173.5175199999999</v>
      </c>
      <c r="D85" s="460">
        <v>1246.75257508595</v>
      </c>
      <c r="E85" s="461">
        <v>1.6470704059550001</v>
      </c>
      <c r="F85" s="459">
        <v>3735.8315620824201</v>
      </c>
      <c r="G85" s="460">
        <v>3113.1929684020201</v>
      </c>
      <c r="H85" s="462">
        <v>393.95531999999901</v>
      </c>
      <c r="I85" s="459">
        <v>3317.02828</v>
      </c>
      <c r="J85" s="460">
        <v>203.83531159798099</v>
      </c>
      <c r="K85" s="463">
        <v>0.88789556618800003</v>
      </c>
    </row>
    <row r="86" spans="1:11" ht="14.45" customHeight="1" thickBot="1" x14ac:dyDescent="0.25">
      <c r="A86" s="478" t="s">
        <v>349</v>
      </c>
      <c r="B86" s="459">
        <v>1926.7649449140499</v>
      </c>
      <c r="C86" s="459">
        <v>3167.7324199999998</v>
      </c>
      <c r="D86" s="460">
        <v>1240.9674750859499</v>
      </c>
      <c r="E86" s="461">
        <v>1.6440679120520001</v>
      </c>
      <c r="F86" s="459">
        <v>3735.8315620824201</v>
      </c>
      <c r="G86" s="460">
        <v>3113.1929684020201</v>
      </c>
      <c r="H86" s="462">
        <v>393.95531999999901</v>
      </c>
      <c r="I86" s="459">
        <v>3302.02828</v>
      </c>
      <c r="J86" s="460">
        <v>188.83531159798099</v>
      </c>
      <c r="K86" s="463">
        <v>0.88388039587</v>
      </c>
    </row>
    <row r="87" spans="1:11" ht="14.45" customHeight="1" thickBot="1" x14ac:dyDescent="0.25">
      <c r="A87" s="479" t="s">
        <v>350</v>
      </c>
      <c r="B87" s="459">
        <v>1926.7649449140499</v>
      </c>
      <c r="C87" s="459">
        <v>3167.7324199999998</v>
      </c>
      <c r="D87" s="460">
        <v>1240.9674750859499</v>
      </c>
      <c r="E87" s="461">
        <v>1.6440679120520001</v>
      </c>
      <c r="F87" s="459">
        <v>3735.8315620824201</v>
      </c>
      <c r="G87" s="460">
        <v>3113.1929684020201</v>
      </c>
      <c r="H87" s="462">
        <v>393.95531999999901</v>
      </c>
      <c r="I87" s="459">
        <v>3302.02828</v>
      </c>
      <c r="J87" s="460">
        <v>188.83531159798099</v>
      </c>
      <c r="K87" s="463">
        <v>0.88388039587</v>
      </c>
    </row>
    <row r="88" spans="1:11" ht="14.45" customHeight="1" thickBot="1" x14ac:dyDescent="0.25">
      <c r="A88" s="480" t="s">
        <v>351</v>
      </c>
      <c r="B88" s="464">
        <v>0</v>
      </c>
      <c r="C88" s="464">
        <v>0.1913</v>
      </c>
      <c r="D88" s="465">
        <v>0.1913</v>
      </c>
      <c r="E88" s="472" t="s">
        <v>282</v>
      </c>
      <c r="F88" s="464">
        <v>0.18192918203799999</v>
      </c>
      <c r="G88" s="465">
        <v>0.151607651698</v>
      </c>
      <c r="H88" s="467">
        <v>0</v>
      </c>
      <c r="I88" s="464">
        <v>0</v>
      </c>
      <c r="J88" s="465">
        <v>-0.151607651698</v>
      </c>
      <c r="K88" s="468">
        <v>0</v>
      </c>
    </row>
    <row r="89" spans="1:11" ht="14.45" customHeight="1" thickBot="1" x14ac:dyDescent="0.25">
      <c r="A89" s="481" t="s">
        <v>352</v>
      </c>
      <c r="B89" s="459">
        <v>0</v>
      </c>
      <c r="C89" s="459">
        <v>0.1913</v>
      </c>
      <c r="D89" s="460">
        <v>0.1913</v>
      </c>
      <c r="E89" s="469" t="s">
        <v>282</v>
      </c>
      <c r="F89" s="459">
        <v>0.18192918203799999</v>
      </c>
      <c r="G89" s="460">
        <v>0.151607651698</v>
      </c>
      <c r="H89" s="462">
        <v>0</v>
      </c>
      <c r="I89" s="459">
        <v>0</v>
      </c>
      <c r="J89" s="460">
        <v>-0.151607651698</v>
      </c>
      <c r="K89" s="463">
        <v>0</v>
      </c>
    </row>
    <row r="90" spans="1:11" ht="14.45" customHeight="1" thickBot="1" x14ac:dyDescent="0.25">
      <c r="A90" s="483" t="s">
        <v>353</v>
      </c>
      <c r="B90" s="459">
        <v>0.76415386440300004</v>
      </c>
      <c r="C90" s="459">
        <v>0</v>
      </c>
      <c r="D90" s="460">
        <v>-0.76415386440300004</v>
      </c>
      <c r="E90" s="461">
        <v>0</v>
      </c>
      <c r="F90" s="459">
        <v>0</v>
      </c>
      <c r="G90" s="460">
        <v>0</v>
      </c>
      <c r="H90" s="462">
        <v>3.737059999999</v>
      </c>
      <c r="I90" s="459">
        <v>3.737059999999</v>
      </c>
      <c r="J90" s="460">
        <v>3.737059999999</v>
      </c>
      <c r="K90" s="471" t="s">
        <v>282</v>
      </c>
    </row>
    <row r="91" spans="1:11" ht="14.45" customHeight="1" thickBot="1" x14ac:dyDescent="0.25">
      <c r="A91" s="481" t="s">
        <v>354</v>
      </c>
      <c r="B91" s="459">
        <v>0</v>
      </c>
      <c r="C91" s="459">
        <v>0</v>
      </c>
      <c r="D91" s="460">
        <v>0</v>
      </c>
      <c r="E91" s="461">
        <v>1</v>
      </c>
      <c r="F91" s="459">
        <v>0</v>
      </c>
      <c r="G91" s="460">
        <v>0</v>
      </c>
      <c r="H91" s="462">
        <v>3.737059999999</v>
      </c>
      <c r="I91" s="459">
        <v>3.737059999999</v>
      </c>
      <c r="J91" s="460">
        <v>3.737059999999</v>
      </c>
      <c r="K91" s="471" t="s">
        <v>282</v>
      </c>
    </row>
    <row r="92" spans="1:11" ht="14.45" customHeight="1" thickBot="1" x14ac:dyDescent="0.25">
      <c r="A92" s="481" t="s">
        <v>355</v>
      </c>
      <c r="B92" s="459">
        <v>0.76415386440300004</v>
      </c>
      <c r="C92" s="459">
        <v>0</v>
      </c>
      <c r="D92" s="460">
        <v>-0.76415386440300004</v>
      </c>
      <c r="E92" s="461">
        <v>0</v>
      </c>
      <c r="F92" s="459">
        <v>0</v>
      </c>
      <c r="G92" s="460">
        <v>0</v>
      </c>
      <c r="H92" s="462">
        <v>0</v>
      </c>
      <c r="I92" s="459">
        <v>0</v>
      </c>
      <c r="J92" s="460">
        <v>0</v>
      </c>
      <c r="K92" s="463">
        <v>10</v>
      </c>
    </row>
    <row r="93" spans="1:11" ht="14.45" customHeight="1" thickBot="1" x14ac:dyDescent="0.25">
      <c r="A93" s="480" t="s">
        <v>356</v>
      </c>
      <c r="B93" s="464">
        <v>1926.0007910496399</v>
      </c>
      <c r="C93" s="464">
        <v>3021.2627600000001</v>
      </c>
      <c r="D93" s="465">
        <v>1095.2619689503599</v>
      </c>
      <c r="E93" s="466">
        <v>1.5686716090870001</v>
      </c>
      <c r="F93" s="464">
        <v>3735.6496329003799</v>
      </c>
      <c r="G93" s="465">
        <v>3113.0413607503201</v>
      </c>
      <c r="H93" s="467">
        <v>375.96428999999898</v>
      </c>
      <c r="I93" s="464">
        <v>3235.45919</v>
      </c>
      <c r="J93" s="465">
        <v>122.41782924968</v>
      </c>
      <c r="K93" s="468">
        <v>0.86610349147900001</v>
      </c>
    </row>
    <row r="94" spans="1:11" ht="14.45" customHeight="1" thickBot="1" x14ac:dyDescent="0.25">
      <c r="A94" s="481" t="s">
        <v>357</v>
      </c>
      <c r="B94" s="459">
        <v>678.51229149528001</v>
      </c>
      <c r="C94" s="459">
        <v>1119.8043299999999</v>
      </c>
      <c r="D94" s="460">
        <v>441.29203850471998</v>
      </c>
      <c r="E94" s="461">
        <v>1.6503817897419999</v>
      </c>
      <c r="F94" s="459">
        <v>0</v>
      </c>
      <c r="G94" s="460">
        <v>0</v>
      </c>
      <c r="H94" s="462">
        <v>0</v>
      </c>
      <c r="I94" s="459">
        <v>0</v>
      </c>
      <c r="J94" s="460">
        <v>0</v>
      </c>
      <c r="K94" s="471" t="s">
        <v>271</v>
      </c>
    </row>
    <row r="95" spans="1:11" ht="14.45" customHeight="1" thickBot="1" x14ac:dyDescent="0.25">
      <c r="A95" s="481" t="s">
        <v>358</v>
      </c>
      <c r="B95" s="459">
        <v>1247.48849955436</v>
      </c>
      <c r="C95" s="459">
        <v>1901.4584299999999</v>
      </c>
      <c r="D95" s="460">
        <v>653.96993044563601</v>
      </c>
      <c r="E95" s="461">
        <v>1.524229225904</v>
      </c>
      <c r="F95" s="459">
        <v>3735.6496329003799</v>
      </c>
      <c r="G95" s="460">
        <v>3113.0413607503201</v>
      </c>
      <c r="H95" s="462">
        <v>375.96428999999898</v>
      </c>
      <c r="I95" s="459">
        <v>3235.45919</v>
      </c>
      <c r="J95" s="460">
        <v>122.41782924968</v>
      </c>
      <c r="K95" s="463">
        <v>0.86610349147900001</v>
      </c>
    </row>
    <row r="96" spans="1:11" ht="14.45" customHeight="1" thickBot="1" x14ac:dyDescent="0.25">
      <c r="A96" s="480" t="s">
        <v>359</v>
      </c>
      <c r="B96" s="464">
        <v>0</v>
      </c>
      <c r="C96" s="464">
        <v>146.27835999999999</v>
      </c>
      <c r="D96" s="465">
        <v>146.27835999999999</v>
      </c>
      <c r="E96" s="472" t="s">
        <v>271</v>
      </c>
      <c r="F96" s="464">
        <v>0</v>
      </c>
      <c r="G96" s="465">
        <v>0</v>
      </c>
      <c r="H96" s="467">
        <v>14.253970000000001</v>
      </c>
      <c r="I96" s="464">
        <v>62.832029999999001</v>
      </c>
      <c r="J96" s="465">
        <v>62.832029999999001</v>
      </c>
      <c r="K96" s="470" t="s">
        <v>271</v>
      </c>
    </row>
    <row r="97" spans="1:11" ht="14.45" customHeight="1" thickBot="1" x14ac:dyDescent="0.25">
      <c r="A97" s="481" t="s">
        <v>360</v>
      </c>
      <c r="B97" s="459">
        <v>0</v>
      </c>
      <c r="C97" s="459">
        <v>40.838740000000001</v>
      </c>
      <c r="D97" s="460">
        <v>40.838740000000001</v>
      </c>
      <c r="E97" s="469" t="s">
        <v>271</v>
      </c>
      <c r="F97" s="459">
        <v>0</v>
      </c>
      <c r="G97" s="460">
        <v>0</v>
      </c>
      <c r="H97" s="462">
        <v>0</v>
      </c>
      <c r="I97" s="459">
        <v>0</v>
      </c>
      <c r="J97" s="460">
        <v>0</v>
      </c>
      <c r="K97" s="471" t="s">
        <v>271</v>
      </c>
    </row>
    <row r="98" spans="1:11" ht="14.45" customHeight="1" thickBot="1" x14ac:dyDescent="0.25">
      <c r="A98" s="481" t="s">
        <v>361</v>
      </c>
      <c r="B98" s="459">
        <v>0</v>
      </c>
      <c r="C98" s="459">
        <v>105.43962000000001</v>
      </c>
      <c r="D98" s="460">
        <v>105.43962000000001</v>
      </c>
      <c r="E98" s="469" t="s">
        <v>271</v>
      </c>
      <c r="F98" s="459">
        <v>0</v>
      </c>
      <c r="G98" s="460">
        <v>0</v>
      </c>
      <c r="H98" s="462">
        <v>14.253970000000001</v>
      </c>
      <c r="I98" s="459">
        <v>62.832029999999001</v>
      </c>
      <c r="J98" s="460">
        <v>62.832029999999001</v>
      </c>
      <c r="K98" s="471" t="s">
        <v>271</v>
      </c>
    </row>
    <row r="99" spans="1:11" ht="14.45" customHeight="1" thickBot="1" x14ac:dyDescent="0.25">
      <c r="A99" s="478" t="s">
        <v>362</v>
      </c>
      <c r="B99" s="459">
        <v>0</v>
      </c>
      <c r="C99" s="459">
        <v>5.7850999999999999</v>
      </c>
      <c r="D99" s="460">
        <v>5.7850999999999999</v>
      </c>
      <c r="E99" s="469" t="s">
        <v>271</v>
      </c>
      <c r="F99" s="459">
        <v>0</v>
      </c>
      <c r="G99" s="460">
        <v>0</v>
      </c>
      <c r="H99" s="462">
        <v>0</v>
      </c>
      <c r="I99" s="459">
        <v>15</v>
      </c>
      <c r="J99" s="460">
        <v>15</v>
      </c>
      <c r="K99" s="471" t="s">
        <v>271</v>
      </c>
    </row>
    <row r="100" spans="1:11" ht="14.45" customHeight="1" thickBot="1" x14ac:dyDescent="0.25">
      <c r="A100" s="479" t="s">
        <v>363</v>
      </c>
      <c r="B100" s="459">
        <v>0</v>
      </c>
      <c r="C100" s="459">
        <v>0</v>
      </c>
      <c r="D100" s="460">
        <v>0</v>
      </c>
      <c r="E100" s="469" t="s">
        <v>271</v>
      </c>
      <c r="F100" s="459">
        <v>0</v>
      </c>
      <c r="G100" s="460">
        <v>0</v>
      </c>
      <c r="H100" s="462">
        <v>0</v>
      </c>
      <c r="I100" s="459">
        <v>15</v>
      </c>
      <c r="J100" s="460">
        <v>15</v>
      </c>
      <c r="K100" s="471" t="s">
        <v>282</v>
      </c>
    </row>
    <row r="101" spans="1:11" ht="14.45" customHeight="1" thickBot="1" x14ac:dyDescent="0.25">
      <c r="A101" s="480" t="s">
        <v>364</v>
      </c>
      <c r="B101" s="464">
        <v>0</v>
      </c>
      <c r="C101" s="464">
        <v>0</v>
      </c>
      <c r="D101" s="465">
        <v>0</v>
      </c>
      <c r="E101" s="472" t="s">
        <v>271</v>
      </c>
      <c r="F101" s="464">
        <v>0</v>
      </c>
      <c r="G101" s="465">
        <v>0</v>
      </c>
      <c r="H101" s="467">
        <v>0</v>
      </c>
      <c r="I101" s="464">
        <v>15</v>
      </c>
      <c r="J101" s="465">
        <v>15</v>
      </c>
      <c r="K101" s="470" t="s">
        <v>282</v>
      </c>
    </row>
    <row r="102" spans="1:11" ht="14.45" customHeight="1" thickBot="1" x14ac:dyDescent="0.25">
      <c r="A102" s="481" t="s">
        <v>365</v>
      </c>
      <c r="B102" s="459">
        <v>0</v>
      </c>
      <c r="C102" s="459">
        <v>0</v>
      </c>
      <c r="D102" s="460">
        <v>0</v>
      </c>
      <c r="E102" s="469" t="s">
        <v>271</v>
      </c>
      <c r="F102" s="459">
        <v>0</v>
      </c>
      <c r="G102" s="460">
        <v>0</v>
      </c>
      <c r="H102" s="462">
        <v>0</v>
      </c>
      <c r="I102" s="459">
        <v>15</v>
      </c>
      <c r="J102" s="460">
        <v>15</v>
      </c>
      <c r="K102" s="471" t="s">
        <v>282</v>
      </c>
    </row>
    <row r="103" spans="1:11" ht="14.45" customHeight="1" thickBot="1" x14ac:dyDescent="0.25">
      <c r="A103" s="484" t="s">
        <v>366</v>
      </c>
      <c r="B103" s="464">
        <v>0</v>
      </c>
      <c r="C103" s="464">
        <v>5.7850999999999999</v>
      </c>
      <c r="D103" s="465">
        <v>5.7850999999999999</v>
      </c>
      <c r="E103" s="472" t="s">
        <v>271</v>
      </c>
      <c r="F103" s="464">
        <v>0</v>
      </c>
      <c r="G103" s="465">
        <v>0</v>
      </c>
      <c r="H103" s="467">
        <v>0</v>
      </c>
      <c r="I103" s="464">
        <v>0</v>
      </c>
      <c r="J103" s="465">
        <v>0</v>
      </c>
      <c r="K103" s="470" t="s">
        <v>271</v>
      </c>
    </row>
    <row r="104" spans="1:11" ht="14.45" customHeight="1" thickBot="1" x14ac:dyDescent="0.25">
      <c r="A104" s="480" t="s">
        <v>367</v>
      </c>
      <c r="B104" s="464">
        <v>0</v>
      </c>
      <c r="C104" s="464">
        <v>-1E-4</v>
      </c>
      <c r="D104" s="465">
        <v>-1E-4</v>
      </c>
      <c r="E104" s="472" t="s">
        <v>271</v>
      </c>
      <c r="F104" s="464">
        <v>0</v>
      </c>
      <c r="G104" s="465">
        <v>0</v>
      </c>
      <c r="H104" s="467">
        <v>0</v>
      </c>
      <c r="I104" s="464">
        <v>0</v>
      </c>
      <c r="J104" s="465">
        <v>0</v>
      </c>
      <c r="K104" s="470" t="s">
        <v>271</v>
      </c>
    </row>
    <row r="105" spans="1:11" ht="14.45" customHeight="1" thickBot="1" x14ac:dyDescent="0.25">
      <c r="A105" s="481" t="s">
        <v>368</v>
      </c>
      <c r="B105" s="459">
        <v>0</v>
      </c>
      <c r="C105" s="459">
        <v>-1E-4</v>
      </c>
      <c r="D105" s="460">
        <v>-1E-4</v>
      </c>
      <c r="E105" s="469" t="s">
        <v>282</v>
      </c>
      <c r="F105" s="459">
        <v>0</v>
      </c>
      <c r="G105" s="460">
        <v>0</v>
      </c>
      <c r="H105" s="462">
        <v>0</v>
      </c>
      <c r="I105" s="459">
        <v>0</v>
      </c>
      <c r="J105" s="460">
        <v>0</v>
      </c>
      <c r="K105" s="471" t="s">
        <v>271</v>
      </c>
    </row>
    <row r="106" spans="1:11" ht="14.45" customHeight="1" thickBot="1" x14ac:dyDescent="0.25">
      <c r="A106" s="480" t="s">
        <v>369</v>
      </c>
      <c r="B106" s="464">
        <v>0</v>
      </c>
      <c r="C106" s="464">
        <v>5.7851999999999997</v>
      </c>
      <c r="D106" s="465">
        <v>5.7851999999999997</v>
      </c>
      <c r="E106" s="472" t="s">
        <v>282</v>
      </c>
      <c r="F106" s="464">
        <v>0</v>
      </c>
      <c r="G106" s="465">
        <v>0</v>
      </c>
      <c r="H106" s="467">
        <v>0</v>
      </c>
      <c r="I106" s="464">
        <v>0</v>
      </c>
      <c r="J106" s="465">
        <v>0</v>
      </c>
      <c r="K106" s="470" t="s">
        <v>271</v>
      </c>
    </row>
    <row r="107" spans="1:11" ht="14.45" customHeight="1" thickBot="1" x14ac:dyDescent="0.25">
      <c r="A107" s="481" t="s">
        <v>370</v>
      </c>
      <c r="B107" s="459">
        <v>0</v>
      </c>
      <c r="C107" s="459">
        <v>5.7851999999999997</v>
      </c>
      <c r="D107" s="460">
        <v>5.7851999999999997</v>
      </c>
      <c r="E107" s="469" t="s">
        <v>282</v>
      </c>
      <c r="F107" s="459">
        <v>0</v>
      </c>
      <c r="G107" s="460">
        <v>0</v>
      </c>
      <c r="H107" s="462">
        <v>0</v>
      </c>
      <c r="I107" s="459">
        <v>0</v>
      </c>
      <c r="J107" s="460">
        <v>0</v>
      </c>
      <c r="K107" s="471" t="s">
        <v>271</v>
      </c>
    </row>
    <row r="108" spans="1:11" ht="14.45" customHeight="1" thickBot="1" x14ac:dyDescent="0.25">
      <c r="A108" s="477" t="s">
        <v>371</v>
      </c>
      <c r="B108" s="459">
        <v>531.26276105456304</v>
      </c>
      <c r="C108" s="459">
        <v>534.01505999999995</v>
      </c>
      <c r="D108" s="460">
        <v>2.7522989454369999</v>
      </c>
      <c r="E108" s="461">
        <v>1.00518067357</v>
      </c>
      <c r="F108" s="459">
        <v>543.83877935298096</v>
      </c>
      <c r="G108" s="460">
        <v>453.19898279415099</v>
      </c>
      <c r="H108" s="462">
        <v>48.635339999999999</v>
      </c>
      <c r="I108" s="459">
        <v>485.06443000000002</v>
      </c>
      <c r="J108" s="460">
        <v>31.865447205848</v>
      </c>
      <c r="K108" s="463">
        <v>0.89192688792200003</v>
      </c>
    </row>
    <row r="109" spans="1:11" ht="14.45" customHeight="1" thickBot="1" x14ac:dyDescent="0.25">
      <c r="A109" s="482" t="s">
        <v>372</v>
      </c>
      <c r="B109" s="464">
        <v>531.26276105456304</v>
      </c>
      <c r="C109" s="464">
        <v>534.01505999999995</v>
      </c>
      <c r="D109" s="465">
        <v>2.7522989454369999</v>
      </c>
      <c r="E109" s="466">
        <v>1.00518067357</v>
      </c>
      <c r="F109" s="464">
        <v>543.83877935298096</v>
      </c>
      <c r="G109" s="465">
        <v>453.19898279415099</v>
      </c>
      <c r="H109" s="467">
        <v>48.635339999999999</v>
      </c>
      <c r="I109" s="464">
        <v>485.06443000000002</v>
      </c>
      <c r="J109" s="465">
        <v>31.865447205848</v>
      </c>
      <c r="K109" s="468">
        <v>0.89192688792200003</v>
      </c>
    </row>
    <row r="110" spans="1:11" ht="14.45" customHeight="1" thickBot="1" x14ac:dyDescent="0.25">
      <c r="A110" s="484" t="s">
        <v>54</v>
      </c>
      <c r="B110" s="464">
        <v>531.26276105456304</v>
      </c>
      <c r="C110" s="464">
        <v>534.01505999999995</v>
      </c>
      <c r="D110" s="465">
        <v>2.7522989454369999</v>
      </c>
      <c r="E110" s="466">
        <v>1.00518067357</v>
      </c>
      <c r="F110" s="464">
        <v>543.83877935298096</v>
      </c>
      <c r="G110" s="465">
        <v>453.19898279415099</v>
      </c>
      <c r="H110" s="467">
        <v>48.635339999999999</v>
      </c>
      <c r="I110" s="464">
        <v>485.06443000000002</v>
      </c>
      <c r="J110" s="465">
        <v>31.865447205848</v>
      </c>
      <c r="K110" s="468">
        <v>0.89192688792200003</v>
      </c>
    </row>
    <row r="111" spans="1:11" ht="14.45" customHeight="1" thickBot="1" x14ac:dyDescent="0.25">
      <c r="A111" s="480" t="s">
        <v>373</v>
      </c>
      <c r="B111" s="464">
        <v>4.3126787440239998</v>
      </c>
      <c r="C111" s="464">
        <v>2.7989999999999999</v>
      </c>
      <c r="D111" s="465">
        <v>-1.513678744024</v>
      </c>
      <c r="E111" s="466">
        <v>0.64901657789300005</v>
      </c>
      <c r="F111" s="464">
        <v>2.9247054621949999</v>
      </c>
      <c r="G111" s="465">
        <v>2.4372545518290001</v>
      </c>
      <c r="H111" s="467">
        <v>0.33</v>
      </c>
      <c r="I111" s="464">
        <v>1.6779999999999999</v>
      </c>
      <c r="J111" s="465">
        <v>-0.75925455182900004</v>
      </c>
      <c r="K111" s="468">
        <v>0.57373298668499995</v>
      </c>
    </row>
    <row r="112" spans="1:11" ht="14.45" customHeight="1" thickBot="1" x14ac:dyDescent="0.25">
      <c r="A112" s="481" t="s">
        <v>374</v>
      </c>
      <c r="B112" s="459">
        <v>4.3126787440239998</v>
      </c>
      <c r="C112" s="459">
        <v>2.7989999999999999</v>
      </c>
      <c r="D112" s="460">
        <v>-1.513678744024</v>
      </c>
      <c r="E112" s="461">
        <v>0.64901657789300005</v>
      </c>
      <c r="F112" s="459">
        <v>2.9247054621949999</v>
      </c>
      <c r="G112" s="460">
        <v>2.4372545518290001</v>
      </c>
      <c r="H112" s="462">
        <v>0.33</v>
      </c>
      <c r="I112" s="459">
        <v>1.6779999999999999</v>
      </c>
      <c r="J112" s="460">
        <v>-0.75925455182900004</v>
      </c>
      <c r="K112" s="463">
        <v>0.57373298668499995</v>
      </c>
    </row>
    <row r="113" spans="1:11" ht="14.45" customHeight="1" thickBot="1" x14ac:dyDescent="0.25">
      <c r="A113" s="480" t="s">
        <v>375</v>
      </c>
      <c r="B113" s="464">
        <v>0</v>
      </c>
      <c r="C113" s="464">
        <v>0.14699999999999999</v>
      </c>
      <c r="D113" s="465">
        <v>0.14699999999999999</v>
      </c>
      <c r="E113" s="472" t="s">
        <v>282</v>
      </c>
      <c r="F113" s="464">
        <v>0</v>
      </c>
      <c r="G113" s="465">
        <v>0</v>
      </c>
      <c r="H113" s="467">
        <v>0</v>
      </c>
      <c r="I113" s="464">
        <v>0</v>
      </c>
      <c r="J113" s="465">
        <v>0</v>
      </c>
      <c r="K113" s="468">
        <v>10</v>
      </c>
    </row>
    <row r="114" spans="1:11" ht="14.45" customHeight="1" thickBot="1" x14ac:dyDescent="0.25">
      <c r="A114" s="481" t="s">
        <v>376</v>
      </c>
      <c r="B114" s="459">
        <v>0</v>
      </c>
      <c r="C114" s="459">
        <v>0.14699999999999999</v>
      </c>
      <c r="D114" s="460">
        <v>0.14699999999999999</v>
      </c>
      <c r="E114" s="469" t="s">
        <v>282</v>
      </c>
      <c r="F114" s="459">
        <v>0</v>
      </c>
      <c r="G114" s="460">
        <v>0</v>
      </c>
      <c r="H114" s="462">
        <v>0</v>
      </c>
      <c r="I114" s="459">
        <v>0</v>
      </c>
      <c r="J114" s="460">
        <v>0</v>
      </c>
      <c r="K114" s="463">
        <v>10</v>
      </c>
    </row>
    <row r="115" spans="1:11" ht="14.45" customHeight="1" thickBot="1" x14ac:dyDescent="0.25">
      <c r="A115" s="480" t="s">
        <v>377</v>
      </c>
      <c r="B115" s="464">
        <v>2.2260016179640001</v>
      </c>
      <c r="C115" s="464">
        <v>2.0602999999999998</v>
      </c>
      <c r="D115" s="465">
        <v>-0.16570161796399999</v>
      </c>
      <c r="E115" s="466">
        <v>0.92556087262999998</v>
      </c>
      <c r="F115" s="464">
        <v>2.0400074853030001</v>
      </c>
      <c r="G115" s="465">
        <v>1.700006237752</v>
      </c>
      <c r="H115" s="467">
        <v>0</v>
      </c>
      <c r="I115" s="464">
        <v>0.52059999999999995</v>
      </c>
      <c r="J115" s="465">
        <v>-1.179406237752</v>
      </c>
      <c r="K115" s="468">
        <v>0.255195142052</v>
      </c>
    </row>
    <row r="116" spans="1:11" ht="14.45" customHeight="1" thickBot="1" x14ac:dyDescent="0.25">
      <c r="A116" s="481" t="s">
        <v>378</v>
      </c>
      <c r="B116" s="459">
        <v>2.2260016179640001</v>
      </c>
      <c r="C116" s="459">
        <v>2.0602999999999998</v>
      </c>
      <c r="D116" s="460">
        <v>-0.16570161796399999</v>
      </c>
      <c r="E116" s="461">
        <v>0.92556087262999998</v>
      </c>
      <c r="F116" s="459">
        <v>2.0400074853030001</v>
      </c>
      <c r="G116" s="460">
        <v>1.700006237752</v>
      </c>
      <c r="H116" s="462">
        <v>0</v>
      </c>
      <c r="I116" s="459">
        <v>0.52059999999999995</v>
      </c>
      <c r="J116" s="460">
        <v>-1.179406237752</v>
      </c>
      <c r="K116" s="463">
        <v>0.255195142052</v>
      </c>
    </row>
    <row r="117" spans="1:11" ht="14.45" customHeight="1" thickBot="1" x14ac:dyDescent="0.25">
      <c r="A117" s="480" t="s">
        <v>379</v>
      </c>
      <c r="B117" s="464">
        <v>133.88959628331199</v>
      </c>
      <c r="C117" s="464">
        <v>112.13939000000001</v>
      </c>
      <c r="D117" s="465">
        <v>-21.750206283312</v>
      </c>
      <c r="E117" s="466">
        <v>0.83755118480299995</v>
      </c>
      <c r="F117" s="464">
        <v>150.56957828616299</v>
      </c>
      <c r="G117" s="465">
        <v>125.47464857180201</v>
      </c>
      <c r="H117" s="467">
        <v>8.5944400000000005</v>
      </c>
      <c r="I117" s="464">
        <v>106.43061</v>
      </c>
      <c r="J117" s="465">
        <v>-19.044038571802002</v>
      </c>
      <c r="K117" s="468">
        <v>0.70685334455600002</v>
      </c>
    </row>
    <row r="118" spans="1:11" ht="14.45" customHeight="1" thickBot="1" x14ac:dyDescent="0.25">
      <c r="A118" s="481" t="s">
        <v>380</v>
      </c>
      <c r="B118" s="459">
        <v>133.88959628331199</v>
      </c>
      <c r="C118" s="459">
        <v>112.13939000000001</v>
      </c>
      <c r="D118" s="460">
        <v>-21.750206283312</v>
      </c>
      <c r="E118" s="461">
        <v>0.83755118480299995</v>
      </c>
      <c r="F118" s="459">
        <v>150.56957828616299</v>
      </c>
      <c r="G118" s="460">
        <v>125.47464857180201</v>
      </c>
      <c r="H118" s="462">
        <v>8.5944400000000005</v>
      </c>
      <c r="I118" s="459">
        <v>106.43061</v>
      </c>
      <c r="J118" s="460">
        <v>-19.044038571802002</v>
      </c>
      <c r="K118" s="463">
        <v>0.70685334455600002</v>
      </c>
    </row>
    <row r="119" spans="1:11" ht="14.45" customHeight="1" thickBot="1" x14ac:dyDescent="0.25">
      <c r="A119" s="480" t="s">
        <v>381</v>
      </c>
      <c r="B119" s="464">
        <v>390.83448440926202</v>
      </c>
      <c r="C119" s="464">
        <v>416.86937</v>
      </c>
      <c r="D119" s="465">
        <v>26.034885590738</v>
      </c>
      <c r="E119" s="466">
        <v>1.066613583573</v>
      </c>
      <c r="F119" s="464">
        <v>388.30448811931899</v>
      </c>
      <c r="G119" s="465">
        <v>323.58707343276598</v>
      </c>
      <c r="H119" s="467">
        <v>39.710900000000002</v>
      </c>
      <c r="I119" s="464">
        <v>376.43522000000002</v>
      </c>
      <c r="J119" s="465">
        <v>52.848146567233997</v>
      </c>
      <c r="K119" s="468">
        <v>0.96943309057000004</v>
      </c>
    </row>
    <row r="120" spans="1:11" ht="14.45" customHeight="1" thickBot="1" x14ac:dyDescent="0.25">
      <c r="A120" s="481" t="s">
        <v>382</v>
      </c>
      <c r="B120" s="459">
        <v>390.83448440926202</v>
      </c>
      <c r="C120" s="459">
        <v>416.86937</v>
      </c>
      <c r="D120" s="460">
        <v>26.034885590738</v>
      </c>
      <c r="E120" s="461">
        <v>1.066613583573</v>
      </c>
      <c r="F120" s="459">
        <v>388.30448811931899</v>
      </c>
      <c r="G120" s="460">
        <v>323.58707343276598</v>
      </c>
      <c r="H120" s="462">
        <v>39.710900000000002</v>
      </c>
      <c r="I120" s="459">
        <v>376.43522000000002</v>
      </c>
      <c r="J120" s="460">
        <v>52.848146567233997</v>
      </c>
      <c r="K120" s="463">
        <v>0.96943309057000004</v>
      </c>
    </row>
    <row r="121" spans="1:11" ht="14.45" customHeight="1" thickBot="1" x14ac:dyDescent="0.25">
      <c r="A121" s="485"/>
      <c r="B121" s="459">
        <v>-2495.2348698728501</v>
      </c>
      <c r="C121" s="459">
        <v>-1640.85952000001</v>
      </c>
      <c r="D121" s="460">
        <v>854.37534987284096</v>
      </c>
      <c r="E121" s="461">
        <v>0.65759722253399999</v>
      </c>
      <c r="F121" s="459">
        <v>-939.525265505834</v>
      </c>
      <c r="G121" s="460">
        <v>-782.93772125486203</v>
      </c>
      <c r="H121" s="462">
        <v>-8.3009299999999993</v>
      </c>
      <c r="I121" s="459">
        <v>-900.02652999999805</v>
      </c>
      <c r="J121" s="460">
        <v>-117.08880874513601</v>
      </c>
      <c r="K121" s="463">
        <v>0.95795883628</v>
      </c>
    </row>
    <row r="122" spans="1:11" ht="14.45" customHeight="1" thickBot="1" x14ac:dyDescent="0.25">
      <c r="A122" s="486" t="s">
        <v>66</v>
      </c>
      <c r="B122" s="473">
        <v>-2495.2348698728501</v>
      </c>
      <c r="C122" s="473">
        <v>-1640.85952000001</v>
      </c>
      <c r="D122" s="474">
        <v>854.37534987284005</v>
      </c>
      <c r="E122" s="475">
        <v>-0.45825194280100001</v>
      </c>
      <c r="F122" s="473">
        <v>-939.525265505834</v>
      </c>
      <c r="G122" s="474">
        <v>-782.937721254861</v>
      </c>
      <c r="H122" s="473">
        <v>-8.3009299999999993</v>
      </c>
      <c r="I122" s="473">
        <v>-900.02652999999805</v>
      </c>
      <c r="J122" s="474">
        <v>-117.08880874513601</v>
      </c>
      <c r="K122" s="476">
        <v>0.95795883628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0FCCB0B0-5030-48EB-863A-9F6E05AAD82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2015</v>
      </c>
      <c r="D3" s="239">
        <v>2018</v>
      </c>
      <c r="E3" s="7"/>
      <c r="F3" s="338">
        <v>2019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87" t="s">
        <v>383</v>
      </c>
      <c r="B5" s="488" t="s">
        <v>384</v>
      </c>
      <c r="C5" s="489" t="s">
        <v>385</v>
      </c>
      <c r="D5" s="489" t="s">
        <v>385</v>
      </c>
      <c r="E5" s="489"/>
      <c r="F5" s="489" t="s">
        <v>385</v>
      </c>
      <c r="G5" s="489" t="s">
        <v>385</v>
      </c>
      <c r="H5" s="489" t="s">
        <v>385</v>
      </c>
      <c r="I5" s="490" t="s">
        <v>385</v>
      </c>
      <c r="J5" s="491" t="s">
        <v>68</v>
      </c>
    </row>
    <row r="6" spans="1:10" ht="14.45" customHeight="1" x14ac:dyDescent="0.2">
      <c r="A6" s="487" t="s">
        <v>383</v>
      </c>
      <c r="B6" s="488" t="s">
        <v>386</v>
      </c>
      <c r="C6" s="489">
        <v>57.599070000000005</v>
      </c>
      <c r="D6" s="489">
        <v>67.15673000000001</v>
      </c>
      <c r="E6" s="489"/>
      <c r="F6" s="489">
        <v>45.686710000000012</v>
      </c>
      <c r="G6" s="489">
        <v>75.000004882812505</v>
      </c>
      <c r="H6" s="489">
        <v>-29.313294882812492</v>
      </c>
      <c r="I6" s="490">
        <v>0.60915609367473356</v>
      </c>
      <c r="J6" s="491" t="s">
        <v>1</v>
      </c>
    </row>
    <row r="7" spans="1:10" ht="14.45" customHeight="1" x14ac:dyDescent="0.2">
      <c r="A7" s="487" t="s">
        <v>383</v>
      </c>
      <c r="B7" s="488" t="s">
        <v>387</v>
      </c>
      <c r="C7" s="489">
        <v>1.5160499999999999</v>
      </c>
      <c r="D7" s="489">
        <v>38.068049999999992</v>
      </c>
      <c r="E7" s="489"/>
      <c r="F7" s="489">
        <v>9.2713600000000032</v>
      </c>
      <c r="G7" s="489">
        <v>25</v>
      </c>
      <c r="H7" s="489">
        <v>-15.728639999999997</v>
      </c>
      <c r="I7" s="490">
        <v>0.37085440000000014</v>
      </c>
      <c r="J7" s="491" t="s">
        <v>1</v>
      </c>
    </row>
    <row r="8" spans="1:10" ht="14.45" customHeight="1" x14ac:dyDescent="0.2">
      <c r="A8" s="487" t="s">
        <v>383</v>
      </c>
      <c r="B8" s="488" t="s">
        <v>388</v>
      </c>
      <c r="C8" s="489">
        <v>59.115120000000005</v>
      </c>
      <c r="D8" s="489">
        <v>105.22478000000001</v>
      </c>
      <c r="E8" s="489"/>
      <c r="F8" s="489">
        <v>54.958070000000014</v>
      </c>
      <c r="G8" s="489">
        <v>100.0000048828125</v>
      </c>
      <c r="H8" s="489">
        <v>-45.041934882812491</v>
      </c>
      <c r="I8" s="490">
        <v>0.54958067316500625</v>
      </c>
      <c r="J8" s="491" t="s">
        <v>389</v>
      </c>
    </row>
    <row r="10" spans="1:10" ht="14.45" customHeight="1" x14ac:dyDescent="0.2">
      <c r="A10" s="487" t="s">
        <v>383</v>
      </c>
      <c r="B10" s="488" t="s">
        <v>384</v>
      </c>
      <c r="C10" s="489" t="s">
        <v>385</v>
      </c>
      <c r="D10" s="489" t="s">
        <v>385</v>
      </c>
      <c r="E10" s="489"/>
      <c r="F10" s="489" t="s">
        <v>385</v>
      </c>
      <c r="G10" s="489" t="s">
        <v>385</v>
      </c>
      <c r="H10" s="489" t="s">
        <v>385</v>
      </c>
      <c r="I10" s="490" t="s">
        <v>385</v>
      </c>
      <c r="J10" s="491" t="s">
        <v>68</v>
      </c>
    </row>
    <row r="11" spans="1:10" ht="14.45" customHeight="1" x14ac:dyDescent="0.2">
      <c r="A11" s="487" t="s">
        <v>390</v>
      </c>
      <c r="B11" s="488" t="s">
        <v>391</v>
      </c>
      <c r="C11" s="489" t="s">
        <v>385</v>
      </c>
      <c r="D11" s="489" t="s">
        <v>385</v>
      </c>
      <c r="E11" s="489"/>
      <c r="F11" s="489" t="s">
        <v>385</v>
      </c>
      <c r="G11" s="489" t="s">
        <v>385</v>
      </c>
      <c r="H11" s="489" t="s">
        <v>385</v>
      </c>
      <c r="I11" s="490" t="s">
        <v>385</v>
      </c>
      <c r="J11" s="491" t="s">
        <v>0</v>
      </c>
    </row>
    <row r="12" spans="1:10" ht="14.45" customHeight="1" x14ac:dyDescent="0.2">
      <c r="A12" s="487" t="s">
        <v>390</v>
      </c>
      <c r="B12" s="488" t="s">
        <v>386</v>
      </c>
      <c r="C12" s="489">
        <v>7.9718400000000003</v>
      </c>
      <c r="D12" s="489">
        <v>11.61331</v>
      </c>
      <c r="E12" s="489"/>
      <c r="F12" s="489">
        <v>2.0481599999999998</v>
      </c>
      <c r="G12" s="489">
        <v>14</v>
      </c>
      <c r="H12" s="489">
        <v>-11.951840000000001</v>
      </c>
      <c r="I12" s="490">
        <v>0.14629714285714285</v>
      </c>
      <c r="J12" s="491" t="s">
        <v>1</v>
      </c>
    </row>
    <row r="13" spans="1:10" ht="14.45" customHeight="1" x14ac:dyDescent="0.2">
      <c r="A13" s="487" t="s">
        <v>390</v>
      </c>
      <c r="B13" s="488" t="s">
        <v>387</v>
      </c>
      <c r="C13" s="489">
        <v>0.54955999999999994</v>
      </c>
      <c r="D13" s="489">
        <v>0</v>
      </c>
      <c r="E13" s="489"/>
      <c r="F13" s="489">
        <v>0</v>
      </c>
      <c r="G13" s="489">
        <v>0</v>
      </c>
      <c r="H13" s="489">
        <v>0</v>
      </c>
      <c r="I13" s="490" t="s">
        <v>385</v>
      </c>
      <c r="J13" s="491" t="s">
        <v>1</v>
      </c>
    </row>
    <row r="14" spans="1:10" ht="14.45" customHeight="1" x14ac:dyDescent="0.2">
      <c r="A14" s="487" t="s">
        <v>390</v>
      </c>
      <c r="B14" s="488" t="s">
        <v>392</v>
      </c>
      <c r="C14" s="489">
        <v>8.5213999999999999</v>
      </c>
      <c r="D14" s="489">
        <v>11.61331</v>
      </c>
      <c r="E14" s="489"/>
      <c r="F14" s="489">
        <v>2.0481599999999998</v>
      </c>
      <c r="G14" s="489">
        <v>14</v>
      </c>
      <c r="H14" s="489">
        <v>-11.951840000000001</v>
      </c>
      <c r="I14" s="490">
        <v>0.14629714285714285</v>
      </c>
      <c r="J14" s="491" t="s">
        <v>393</v>
      </c>
    </row>
    <row r="15" spans="1:10" ht="14.45" customHeight="1" x14ac:dyDescent="0.2">
      <c r="A15" s="487" t="s">
        <v>385</v>
      </c>
      <c r="B15" s="488" t="s">
        <v>385</v>
      </c>
      <c r="C15" s="489" t="s">
        <v>385</v>
      </c>
      <c r="D15" s="489" t="s">
        <v>385</v>
      </c>
      <c r="E15" s="489"/>
      <c r="F15" s="489" t="s">
        <v>385</v>
      </c>
      <c r="G15" s="489" t="s">
        <v>385</v>
      </c>
      <c r="H15" s="489" t="s">
        <v>385</v>
      </c>
      <c r="I15" s="490" t="s">
        <v>385</v>
      </c>
      <c r="J15" s="491" t="s">
        <v>394</v>
      </c>
    </row>
    <row r="16" spans="1:10" ht="14.45" customHeight="1" x14ac:dyDescent="0.2">
      <c r="A16" s="487" t="s">
        <v>395</v>
      </c>
      <c r="B16" s="488" t="s">
        <v>396</v>
      </c>
      <c r="C16" s="489" t="s">
        <v>385</v>
      </c>
      <c r="D16" s="489" t="s">
        <v>385</v>
      </c>
      <c r="E16" s="489"/>
      <c r="F16" s="489" t="s">
        <v>385</v>
      </c>
      <c r="G16" s="489" t="s">
        <v>385</v>
      </c>
      <c r="H16" s="489" t="s">
        <v>385</v>
      </c>
      <c r="I16" s="490" t="s">
        <v>385</v>
      </c>
      <c r="J16" s="491" t="s">
        <v>0</v>
      </c>
    </row>
    <row r="17" spans="1:10" ht="14.45" customHeight="1" x14ac:dyDescent="0.2">
      <c r="A17" s="487" t="s">
        <v>395</v>
      </c>
      <c r="B17" s="488" t="s">
        <v>386</v>
      </c>
      <c r="C17" s="489">
        <v>49.627230000000004</v>
      </c>
      <c r="D17" s="489">
        <v>55.543420000000005</v>
      </c>
      <c r="E17" s="489"/>
      <c r="F17" s="489">
        <v>43.638550000000009</v>
      </c>
      <c r="G17" s="489">
        <v>61</v>
      </c>
      <c r="H17" s="489">
        <v>-17.361449999999991</v>
      </c>
      <c r="I17" s="490">
        <v>0.7153860655737706</v>
      </c>
      <c r="J17" s="491" t="s">
        <v>1</v>
      </c>
    </row>
    <row r="18" spans="1:10" ht="14.45" customHeight="1" x14ac:dyDescent="0.2">
      <c r="A18" s="487" t="s">
        <v>395</v>
      </c>
      <c r="B18" s="488" t="s">
        <v>387</v>
      </c>
      <c r="C18" s="489">
        <v>0.96649000000000007</v>
      </c>
      <c r="D18" s="489">
        <v>38.068049999999992</v>
      </c>
      <c r="E18" s="489"/>
      <c r="F18" s="489">
        <v>9.2713600000000032</v>
      </c>
      <c r="G18" s="489">
        <v>25</v>
      </c>
      <c r="H18" s="489">
        <v>-15.728639999999997</v>
      </c>
      <c r="I18" s="490">
        <v>0.37085440000000014</v>
      </c>
      <c r="J18" s="491" t="s">
        <v>1</v>
      </c>
    </row>
    <row r="19" spans="1:10" ht="14.45" customHeight="1" x14ac:dyDescent="0.2">
      <c r="A19" s="487" t="s">
        <v>395</v>
      </c>
      <c r="B19" s="488" t="s">
        <v>397</v>
      </c>
      <c r="C19" s="489">
        <v>50.593720000000005</v>
      </c>
      <c r="D19" s="489">
        <v>93.611469999999997</v>
      </c>
      <c r="E19" s="489"/>
      <c r="F19" s="489">
        <v>52.909910000000011</v>
      </c>
      <c r="G19" s="489">
        <v>86</v>
      </c>
      <c r="H19" s="489">
        <v>-33.090089999999989</v>
      </c>
      <c r="I19" s="490">
        <v>0.61523151162790712</v>
      </c>
      <c r="J19" s="491" t="s">
        <v>393</v>
      </c>
    </row>
    <row r="20" spans="1:10" ht="14.45" customHeight="1" x14ac:dyDescent="0.2">
      <c r="A20" s="487" t="s">
        <v>385</v>
      </c>
      <c r="B20" s="488" t="s">
        <v>385</v>
      </c>
      <c r="C20" s="489" t="s">
        <v>385</v>
      </c>
      <c r="D20" s="489" t="s">
        <v>385</v>
      </c>
      <c r="E20" s="489"/>
      <c r="F20" s="489" t="s">
        <v>385</v>
      </c>
      <c r="G20" s="489" t="s">
        <v>385</v>
      </c>
      <c r="H20" s="489" t="s">
        <v>385</v>
      </c>
      <c r="I20" s="490" t="s">
        <v>385</v>
      </c>
      <c r="J20" s="491" t="s">
        <v>394</v>
      </c>
    </row>
    <row r="21" spans="1:10" ht="14.45" customHeight="1" x14ac:dyDescent="0.2">
      <c r="A21" s="487" t="s">
        <v>383</v>
      </c>
      <c r="B21" s="488" t="s">
        <v>388</v>
      </c>
      <c r="C21" s="489">
        <v>59.115120000000005</v>
      </c>
      <c r="D21" s="489">
        <v>105.22478000000001</v>
      </c>
      <c r="E21" s="489"/>
      <c r="F21" s="489">
        <v>54.958070000000014</v>
      </c>
      <c r="G21" s="489">
        <v>100</v>
      </c>
      <c r="H21" s="489">
        <v>-45.041929999999986</v>
      </c>
      <c r="I21" s="490">
        <v>0.54958070000000014</v>
      </c>
      <c r="J21" s="491" t="s">
        <v>389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92E028CA-DB44-4479-850E-2067F4204D90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96.699339105067196</v>
      </c>
      <c r="M3" s="98">
        <f>SUBTOTAL(9,M5:M1048576)</f>
        <v>447</v>
      </c>
      <c r="N3" s="99">
        <f>SUBTOTAL(9,N5:N1048576)</f>
        <v>43224.604579965038</v>
      </c>
    </row>
    <row r="4" spans="1:14" s="208" customFormat="1" ht="14.45" customHeight="1" thickBot="1" x14ac:dyDescent="0.2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5" customHeight="1" x14ac:dyDescent="0.2">
      <c r="A5" s="500" t="s">
        <v>383</v>
      </c>
      <c r="B5" s="501" t="s">
        <v>384</v>
      </c>
      <c r="C5" s="502" t="s">
        <v>395</v>
      </c>
      <c r="D5" s="503" t="s">
        <v>396</v>
      </c>
      <c r="E5" s="504">
        <v>50113001</v>
      </c>
      <c r="F5" s="503" t="s">
        <v>398</v>
      </c>
      <c r="G5" s="502" t="s">
        <v>399</v>
      </c>
      <c r="H5" s="502">
        <v>100362</v>
      </c>
      <c r="I5" s="502">
        <v>362</v>
      </c>
      <c r="J5" s="502" t="s">
        <v>400</v>
      </c>
      <c r="K5" s="502" t="s">
        <v>401</v>
      </c>
      <c r="L5" s="505">
        <v>72.569999999999993</v>
      </c>
      <c r="M5" s="505">
        <v>1</v>
      </c>
      <c r="N5" s="506">
        <v>72.569999999999993</v>
      </c>
    </row>
    <row r="6" spans="1:14" ht="14.45" customHeight="1" x14ac:dyDescent="0.2">
      <c r="A6" s="507" t="s">
        <v>383</v>
      </c>
      <c r="B6" s="508" t="s">
        <v>384</v>
      </c>
      <c r="C6" s="509" t="s">
        <v>395</v>
      </c>
      <c r="D6" s="510" t="s">
        <v>396</v>
      </c>
      <c r="E6" s="511">
        <v>50113001</v>
      </c>
      <c r="F6" s="510" t="s">
        <v>398</v>
      </c>
      <c r="G6" s="509" t="s">
        <v>399</v>
      </c>
      <c r="H6" s="509">
        <v>159622</v>
      </c>
      <c r="I6" s="509">
        <v>59622</v>
      </c>
      <c r="J6" s="509" t="s">
        <v>402</v>
      </c>
      <c r="K6" s="509" t="s">
        <v>403</v>
      </c>
      <c r="L6" s="512">
        <v>39.599999999999994</v>
      </c>
      <c r="M6" s="512">
        <v>1</v>
      </c>
      <c r="N6" s="513">
        <v>39.599999999999994</v>
      </c>
    </row>
    <row r="7" spans="1:14" ht="14.45" customHeight="1" x14ac:dyDescent="0.2">
      <c r="A7" s="507" t="s">
        <v>383</v>
      </c>
      <c r="B7" s="508" t="s">
        <v>384</v>
      </c>
      <c r="C7" s="509" t="s">
        <v>395</v>
      </c>
      <c r="D7" s="510" t="s">
        <v>396</v>
      </c>
      <c r="E7" s="511">
        <v>50113001</v>
      </c>
      <c r="F7" s="510" t="s">
        <v>398</v>
      </c>
      <c r="G7" s="509" t="s">
        <v>399</v>
      </c>
      <c r="H7" s="509">
        <v>176954</v>
      </c>
      <c r="I7" s="509">
        <v>176954</v>
      </c>
      <c r="J7" s="509" t="s">
        <v>404</v>
      </c>
      <c r="K7" s="509" t="s">
        <v>405</v>
      </c>
      <c r="L7" s="512">
        <v>94.299999999999983</v>
      </c>
      <c r="M7" s="512">
        <v>2</v>
      </c>
      <c r="N7" s="513">
        <v>188.59999999999997</v>
      </c>
    </row>
    <row r="8" spans="1:14" ht="14.45" customHeight="1" x14ac:dyDescent="0.2">
      <c r="A8" s="507" t="s">
        <v>383</v>
      </c>
      <c r="B8" s="508" t="s">
        <v>384</v>
      </c>
      <c r="C8" s="509" t="s">
        <v>395</v>
      </c>
      <c r="D8" s="510" t="s">
        <v>396</v>
      </c>
      <c r="E8" s="511">
        <v>50113001</v>
      </c>
      <c r="F8" s="510" t="s">
        <v>398</v>
      </c>
      <c r="G8" s="509" t="s">
        <v>399</v>
      </c>
      <c r="H8" s="509">
        <v>847754</v>
      </c>
      <c r="I8" s="509">
        <v>0</v>
      </c>
      <c r="J8" s="509" t="s">
        <v>406</v>
      </c>
      <c r="K8" s="509" t="s">
        <v>385</v>
      </c>
      <c r="L8" s="512">
        <v>66.265712530712548</v>
      </c>
      <c r="M8" s="512">
        <v>74</v>
      </c>
      <c r="N8" s="513">
        <v>4903.6627272727283</v>
      </c>
    </row>
    <row r="9" spans="1:14" ht="14.45" customHeight="1" x14ac:dyDescent="0.2">
      <c r="A9" s="507" t="s">
        <v>383</v>
      </c>
      <c r="B9" s="508" t="s">
        <v>384</v>
      </c>
      <c r="C9" s="509" t="s">
        <v>395</v>
      </c>
      <c r="D9" s="510" t="s">
        <v>396</v>
      </c>
      <c r="E9" s="511">
        <v>50113001</v>
      </c>
      <c r="F9" s="510" t="s">
        <v>398</v>
      </c>
      <c r="G9" s="509" t="s">
        <v>399</v>
      </c>
      <c r="H9" s="509">
        <v>847025</v>
      </c>
      <c r="I9" s="509">
        <v>137119</v>
      </c>
      <c r="J9" s="509" t="s">
        <v>407</v>
      </c>
      <c r="K9" s="509" t="s">
        <v>408</v>
      </c>
      <c r="L9" s="512">
        <v>71.484000000000009</v>
      </c>
      <c r="M9" s="512">
        <v>5</v>
      </c>
      <c r="N9" s="513">
        <v>357.42</v>
      </c>
    </row>
    <row r="10" spans="1:14" ht="14.45" customHeight="1" x14ac:dyDescent="0.2">
      <c r="A10" s="507" t="s">
        <v>383</v>
      </c>
      <c r="B10" s="508" t="s">
        <v>384</v>
      </c>
      <c r="C10" s="509" t="s">
        <v>395</v>
      </c>
      <c r="D10" s="510" t="s">
        <v>396</v>
      </c>
      <c r="E10" s="511">
        <v>50113001</v>
      </c>
      <c r="F10" s="510" t="s">
        <v>398</v>
      </c>
      <c r="G10" s="509" t="s">
        <v>399</v>
      </c>
      <c r="H10" s="509">
        <v>930043</v>
      </c>
      <c r="I10" s="509">
        <v>0</v>
      </c>
      <c r="J10" s="509" t="s">
        <v>409</v>
      </c>
      <c r="K10" s="509" t="s">
        <v>385</v>
      </c>
      <c r="L10" s="512">
        <v>31.871416371884361</v>
      </c>
      <c r="M10" s="512">
        <v>36</v>
      </c>
      <c r="N10" s="513">
        <v>1147.370989387837</v>
      </c>
    </row>
    <row r="11" spans="1:14" ht="14.45" customHeight="1" x14ac:dyDescent="0.2">
      <c r="A11" s="507" t="s">
        <v>383</v>
      </c>
      <c r="B11" s="508" t="s">
        <v>384</v>
      </c>
      <c r="C11" s="509" t="s">
        <v>395</v>
      </c>
      <c r="D11" s="510" t="s">
        <v>396</v>
      </c>
      <c r="E11" s="511">
        <v>50113001</v>
      </c>
      <c r="F11" s="510" t="s">
        <v>398</v>
      </c>
      <c r="G11" s="509" t="s">
        <v>399</v>
      </c>
      <c r="H11" s="509">
        <v>501596</v>
      </c>
      <c r="I11" s="509">
        <v>0</v>
      </c>
      <c r="J11" s="509" t="s">
        <v>410</v>
      </c>
      <c r="K11" s="509" t="s">
        <v>411</v>
      </c>
      <c r="L11" s="512">
        <v>113.25999999999999</v>
      </c>
      <c r="M11" s="512">
        <v>2</v>
      </c>
      <c r="N11" s="513">
        <v>226.51999999999998</v>
      </c>
    </row>
    <row r="12" spans="1:14" ht="14.45" customHeight="1" x14ac:dyDescent="0.2">
      <c r="A12" s="507" t="s">
        <v>383</v>
      </c>
      <c r="B12" s="508" t="s">
        <v>384</v>
      </c>
      <c r="C12" s="509" t="s">
        <v>395</v>
      </c>
      <c r="D12" s="510" t="s">
        <v>396</v>
      </c>
      <c r="E12" s="511">
        <v>50113001</v>
      </c>
      <c r="F12" s="510" t="s">
        <v>398</v>
      </c>
      <c r="G12" s="509" t="s">
        <v>399</v>
      </c>
      <c r="H12" s="509">
        <v>229191</v>
      </c>
      <c r="I12" s="509">
        <v>229191</v>
      </c>
      <c r="J12" s="509" t="s">
        <v>412</v>
      </c>
      <c r="K12" s="509" t="s">
        <v>413</v>
      </c>
      <c r="L12" s="512">
        <v>141.37000000000003</v>
      </c>
      <c r="M12" s="512">
        <v>3</v>
      </c>
      <c r="N12" s="513">
        <v>424.11000000000007</v>
      </c>
    </row>
    <row r="13" spans="1:14" ht="14.45" customHeight="1" x14ac:dyDescent="0.2">
      <c r="A13" s="507" t="s">
        <v>383</v>
      </c>
      <c r="B13" s="508" t="s">
        <v>384</v>
      </c>
      <c r="C13" s="509" t="s">
        <v>395</v>
      </c>
      <c r="D13" s="510" t="s">
        <v>396</v>
      </c>
      <c r="E13" s="511">
        <v>50113001</v>
      </c>
      <c r="F13" s="510" t="s">
        <v>398</v>
      </c>
      <c r="G13" s="509" t="s">
        <v>399</v>
      </c>
      <c r="H13" s="509">
        <v>198876</v>
      </c>
      <c r="I13" s="509">
        <v>98876</v>
      </c>
      <c r="J13" s="509" t="s">
        <v>414</v>
      </c>
      <c r="K13" s="509" t="s">
        <v>415</v>
      </c>
      <c r="L13" s="512">
        <v>255.20000000000002</v>
      </c>
      <c r="M13" s="512">
        <v>26</v>
      </c>
      <c r="N13" s="513">
        <v>6635.2000000000007</v>
      </c>
    </row>
    <row r="14" spans="1:14" ht="14.45" customHeight="1" x14ac:dyDescent="0.2">
      <c r="A14" s="507" t="s">
        <v>383</v>
      </c>
      <c r="B14" s="508" t="s">
        <v>384</v>
      </c>
      <c r="C14" s="509" t="s">
        <v>395</v>
      </c>
      <c r="D14" s="510" t="s">
        <v>396</v>
      </c>
      <c r="E14" s="511">
        <v>50113001</v>
      </c>
      <c r="F14" s="510" t="s">
        <v>398</v>
      </c>
      <c r="G14" s="509" t="s">
        <v>399</v>
      </c>
      <c r="H14" s="509">
        <v>198880</v>
      </c>
      <c r="I14" s="509">
        <v>98880</v>
      </c>
      <c r="J14" s="509" t="s">
        <v>414</v>
      </c>
      <c r="K14" s="509" t="s">
        <v>416</v>
      </c>
      <c r="L14" s="512">
        <v>201.29999999999998</v>
      </c>
      <c r="M14" s="512">
        <v>2</v>
      </c>
      <c r="N14" s="513">
        <v>402.59999999999997</v>
      </c>
    </row>
    <row r="15" spans="1:14" ht="14.45" customHeight="1" x14ac:dyDescent="0.2">
      <c r="A15" s="507" t="s">
        <v>383</v>
      </c>
      <c r="B15" s="508" t="s">
        <v>384</v>
      </c>
      <c r="C15" s="509" t="s">
        <v>395</v>
      </c>
      <c r="D15" s="510" t="s">
        <v>396</v>
      </c>
      <c r="E15" s="511">
        <v>50113001</v>
      </c>
      <c r="F15" s="510" t="s">
        <v>398</v>
      </c>
      <c r="G15" s="509" t="s">
        <v>399</v>
      </c>
      <c r="H15" s="509">
        <v>198864</v>
      </c>
      <c r="I15" s="509">
        <v>98864</v>
      </c>
      <c r="J15" s="509" t="s">
        <v>414</v>
      </c>
      <c r="K15" s="509" t="s">
        <v>417</v>
      </c>
      <c r="L15" s="512">
        <v>537.87</v>
      </c>
      <c r="M15" s="512">
        <v>1</v>
      </c>
      <c r="N15" s="513">
        <v>537.87</v>
      </c>
    </row>
    <row r="16" spans="1:14" ht="14.45" customHeight="1" x14ac:dyDescent="0.2">
      <c r="A16" s="507" t="s">
        <v>383</v>
      </c>
      <c r="B16" s="508" t="s">
        <v>384</v>
      </c>
      <c r="C16" s="509" t="s">
        <v>395</v>
      </c>
      <c r="D16" s="510" t="s">
        <v>396</v>
      </c>
      <c r="E16" s="511">
        <v>50113001</v>
      </c>
      <c r="F16" s="510" t="s">
        <v>398</v>
      </c>
      <c r="G16" s="509" t="s">
        <v>399</v>
      </c>
      <c r="H16" s="509">
        <v>106093</v>
      </c>
      <c r="I16" s="509">
        <v>6093</v>
      </c>
      <c r="J16" s="509" t="s">
        <v>418</v>
      </c>
      <c r="K16" s="509" t="s">
        <v>419</v>
      </c>
      <c r="L16" s="512">
        <v>171.64000000000007</v>
      </c>
      <c r="M16" s="512">
        <v>6</v>
      </c>
      <c r="N16" s="513">
        <v>1029.8400000000004</v>
      </c>
    </row>
    <row r="17" spans="1:14" ht="14.45" customHeight="1" x14ac:dyDescent="0.2">
      <c r="A17" s="507" t="s">
        <v>383</v>
      </c>
      <c r="B17" s="508" t="s">
        <v>384</v>
      </c>
      <c r="C17" s="509" t="s">
        <v>395</v>
      </c>
      <c r="D17" s="510" t="s">
        <v>396</v>
      </c>
      <c r="E17" s="511">
        <v>50113001</v>
      </c>
      <c r="F17" s="510" t="s">
        <v>398</v>
      </c>
      <c r="G17" s="509" t="s">
        <v>420</v>
      </c>
      <c r="H17" s="509">
        <v>100308</v>
      </c>
      <c r="I17" s="509">
        <v>100308</v>
      </c>
      <c r="J17" s="509" t="s">
        <v>421</v>
      </c>
      <c r="K17" s="509" t="s">
        <v>422</v>
      </c>
      <c r="L17" s="512">
        <v>40.832941176470591</v>
      </c>
      <c r="M17" s="512">
        <v>102</v>
      </c>
      <c r="N17" s="513">
        <v>4164.96</v>
      </c>
    </row>
    <row r="18" spans="1:14" ht="14.45" customHeight="1" x14ac:dyDescent="0.2">
      <c r="A18" s="507" t="s">
        <v>383</v>
      </c>
      <c r="B18" s="508" t="s">
        <v>384</v>
      </c>
      <c r="C18" s="509" t="s">
        <v>395</v>
      </c>
      <c r="D18" s="510" t="s">
        <v>396</v>
      </c>
      <c r="E18" s="511">
        <v>50113001</v>
      </c>
      <c r="F18" s="510" t="s">
        <v>398</v>
      </c>
      <c r="G18" s="509" t="s">
        <v>399</v>
      </c>
      <c r="H18" s="509">
        <v>207897</v>
      </c>
      <c r="I18" s="509">
        <v>207897</v>
      </c>
      <c r="J18" s="509" t="s">
        <v>423</v>
      </c>
      <c r="K18" s="509" t="s">
        <v>424</v>
      </c>
      <c r="L18" s="512">
        <v>44.717857142857149</v>
      </c>
      <c r="M18" s="512">
        <v>28</v>
      </c>
      <c r="N18" s="513">
        <v>1252.1000000000001</v>
      </c>
    </row>
    <row r="19" spans="1:14" ht="14.45" customHeight="1" x14ac:dyDescent="0.2">
      <c r="A19" s="507" t="s">
        <v>383</v>
      </c>
      <c r="B19" s="508" t="s">
        <v>384</v>
      </c>
      <c r="C19" s="509" t="s">
        <v>395</v>
      </c>
      <c r="D19" s="510" t="s">
        <v>396</v>
      </c>
      <c r="E19" s="511">
        <v>50113001</v>
      </c>
      <c r="F19" s="510" t="s">
        <v>398</v>
      </c>
      <c r="G19" s="509" t="s">
        <v>399</v>
      </c>
      <c r="H19" s="509">
        <v>395036</v>
      </c>
      <c r="I19" s="509">
        <v>180794</v>
      </c>
      <c r="J19" s="509" t="s">
        <v>425</v>
      </c>
      <c r="K19" s="509" t="s">
        <v>426</v>
      </c>
      <c r="L19" s="512">
        <v>190.21</v>
      </c>
      <c r="M19" s="512">
        <v>3</v>
      </c>
      <c r="N19" s="513">
        <v>570.63</v>
      </c>
    </row>
    <row r="20" spans="1:14" ht="14.45" customHeight="1" x14ac:dyDescent="0.2">
      <c r="A20" s="507" t="s">
        <v>383</v>
      </c>
      <c r="B20" s="508" t="s">
        <v>384</v>
      </c>
      <c r="C20" s="509" t="s">
        <v>395</v>
      </c>
      <c r="D20" s="510" t="s">
        <v>396</v>
      </c>
      <c r="E20" s="511">
        <v>50113001</v>
      </c>
      <c r="F20" s="510" t="s">
        <v>398</v>
      </c>
      <c r="G20" s="509" t="s">
        <v>399</v>
      </c>
      <c r="H20" s="509">
        <v>202878</v>
      </c>
      <c r="I20" s="509">
        <v>202878</v>
      </c>
      <c r="J20" s="509" t="s">
        <v>427</v>
      </c>
      <c r="K20" s="509" t="s">
        <v>428</v>
      </c>
      <c r="L20" s="512">
        <v>42.3</v>
      </c>
      <c r="M20" s="512">
        <v>3</v>
      </c>
      <c r="N20" s="513">
        <v>126.89999999999999</v>
      </c>
    </row>
    <row r="21" spans="1:14" ht="14.45" customHeight="1" x14ac:dyDescent="0.2">
      <c r="A21" s="507" t="s">
        <v>383</v>
      </c>
      <c r="B21" s="508" t="s">
        <v>384</v>
      </c>
      <c r="C21" s="509" t="s">
        <v>395</v>
      </c>
      <c r="D21" s="510" t="s">
        <v>396</v>
      </c>
      <c r="E21" s="511">
        <v>50113001</v>
      </c>
      <c r="F21" s="510" t="s">
        <v>398</v>
      </c>
      <c r="G21" s="509" t="s">
        <v>399</v>
      </c>
      <c r="H21" s="509">
        <v>397412</v>
      </c>
      <c r="I21" s="509">
        <v>0</v>
      </c>
      <c r="J21" s="509" t="s">
        <v>429</v>
      </c>
      <c r="K21" s="509" t="s">
        <v>430</v>
      </c>
      <c r="L21" s="512">
        <v>206.98999999999998</v>
      </c>
      <c r="M21" s="512">
        <v>15</v>
      </c>
      <c r="N21" s="513">
        <v>3104.85</v>
      </c>
    </row>
    <row r="22" spans="1:14" ht="14.45" customHeight="1" x14ac:dyDescent="0.2">
      <c r="A22" s="507" t="s">
        <v>383</v>
      </c>
      <c r="B22" s="508" t="s">
        <v>384</v>
      </c>
      <c r="C22" s="509" t="s">
        <v>395</v>
      </c>
      <c r="D22" s="510" t="s">
        <v>396</v>
      </c>
      <c r="E22" s="511">
        <v>50113001</v>
      </c>
      <c r="F22" s="510" t="s">
        <v>398</v>
      </c>
      <c r="G22" s="509" t="s">
        <v>399</v>
      </c>
      <c r="H22" s="509">
        <v>501582</v>
      </c>
      <c r="I22" s="509">
        <v>0</v>
      </c>
      <c r="J22" s="509" t="s">
        <v>431</v>
      </c>
      <c r="K22" s="509" t="s">
        <v>385</v>
      </c>
      <c r="L22" s="512">
        <v>345.84263728922042</v>
      </c>
      <c r="M22" s="512">
        <v>2</v>
      </c>
      <c r="N22" s="513">
        <v>691.68527457844084</v>
      </c>
    </row>
    <row r="23" spans="1:14" ht="14.45" customHeight="1" x14ac:dyDescent="0.2">
      <c r="A23" s="507" t="s">
        <v>383</v>
      </c>
      <c r="B23" s="508" t="s">
        <v>384</v>
      </c>
      <c r="C23" s="509" t="s">
        <v>395</v>
      </c>
      <c r="D23" s="510" t="s">
        <v>396</v>
      </c>
      <c r="E23" s="511">
        <v>50113001</v>
      </c>
      <c r="F23" s="510" t="s">
        <v>398</v>
      </c>
      <c r="G23" s="509" t="s">
        <v>399</v>
      </c>
      <c r="H23" s="509">
        <v>501829</v>
      </c>
      <c r="I23" s="509">
        <v>0</v>
      </c>
      <c r="J23" s="509" t="s">
        <v>432</v>
      </c>
      <c r="K23" s="509" t="s">
        <v>433</v>
      </c>
      <c r="L23" s="512">
        <v>432.32054131116479</v>
      </c>
      <c r="M23" s="512">
        <v>16</v>
      </c>
      <c r="N23" s="513">
        <v>6917.1286609786366</v>
      </c>
    </row>
    <row r="24" spans="1:14" ht="14.45" customHeight="1" x14ac:dyDescent="0.2">
      <c r="A24" s="507" t="s">
        <v>383</v>
      </c>
      <c r="B24" s="508" t="s">
        <v>384</v>
      </c>
      <c r="C24" s="509" t="s">
        <v>395</v>
      </c>
      <c r="D24" s="510" t="s">
        <v>396</v>
      </c>
      <c r="E24" s="511">
        <v>50113001</v>
      </c>
      <c r="F24" s="510" t="s">
        <v>398</v>
      </c>
      <c r="G24" s="509" t="s">
        <v>399</v>
      </c>
      <c r="H24" s="509">
        <v>930224</v>
      </c>
      <c r="I24" s="509">
        <v>0</v>
      </c>
      <c r="J24" s="509" t="s">
        <v>434</v>
      </c>
      <c r="K24" s="509" t="s">
        <v>385</v>
      </c>
      <c r="L24" s="512">
        <v>111.5359315381922</v>
      </c>
      <c r="M24" s="512">
        <v>2</v>
      </c>
      <c r="N24" s="513">
        <v>223.0718630763844</v>
      </c>
    </row>
    <row r="25" spans="1:14" ht="14.45" customHeight="1" x14ac:dyDescent="0.2">
      <c r="A25" s="507" t="s">
        <v>383</v>
      </c>
      <c r="B25" s="508" t="s">
        <v>384</v>
      </c>
      <c r="C25" s="509" t="s">
        <v>395</v>
      </c>
      <c r="D25" s="510" t="s">
        <v>396</v>
      </c>
      <c r="E25" s="511">
        <v>50113001</v>
      </c>
      <c r="F25" s="510" t="s">
        <v>398</v>
      </c>
      <c r="G25" s="509" t="s">
        <v>399</v>
      </c>
      <c r="H25" s="509">
        <v>921012</v>
      </c>
      <c r="I25" s="509">
        <v>0</v>
      </c>
      <c r="J25" s="509" t="s">
        <v>435</v>
      </c>
      <c r="K25" s="509" t="s">
        <v>385</v>
      </c>
      <c r="L25" s="512">
        <v>145.82507543730696</v>
      </c>
      <c r="M25" s="512">
        <v>1</v>
      </c>
      <c r="N25" s="513">
        <v>145.82507543730696</v>
      </c>
    </row>
    <row r="26" spans="1:14" ht="14.45" customHeight="1" x14ac:dyDescent="0.2">
      <c r="A26" s="507" t="s">
        <v>383</v>
      </c>
      <c r="B26" s="508" t="s">
        <v>384</v>
      </c>
      <c r="C26" s="509" t="s">
        <v>395</v>
      </c>
      <c r="D26" s="510" t="s">
        <v>396</v>
      </c>
      <c r="E26" s="511">
        <v>50113001</v>
      </c>
      <c r="F26" s="510" t="s">
        <v>398</v>
      </c>
      <c r="G26" s="509" t="s">
        <v>399</v>
      </c>
      <c r="H26" s="509">
        <v>900873</v>
      </c>
      <c r="I26" s="509">
        <v>0</v>
      </c>
      <c r="J26" s="509" t="s">
        <v>436</v>
      </c>
      <c r="K26" s="509" t="s">
        <v>385</v>
      </c>
      <c r="L26" s="512">
        <v>61.843329744568926</v>
      </c>
      <c r="M26" s="512">
        <v>3</v>
      </c>
      <c r="N26" s="513">
        <v>185.52998923370677</v>
      </c>
    </row>
    <row r="27" spans="1:14" ht="14.45" customHeight="1" x14ac:dyDescent="0.2">
      <c r="A27" s="507" t="s">
        <v>383</v>
      </c>
      <c r="B27" s="508" t="s">
        <v>384</v>
      </c>
      <c r="C27" s="509" t="s">
        <v>395</v>
      </c>
      <c r="D27" s="510" t="s">
        <v>396</v>
      </c>
      <c r="E27" s="511">
        <v>50113001</v>
      </c>
      <c r="F27" s="510" t="s">
        <v>398</v>
      </c>
      <c r="G27" s="509" t="s">
        <v>399</v>
      </c>
      <c r="H27" s="509">
        <v>105693</v>
      </c>
      <c r="I27" s="509">
        <v>5693</v>
      </c>
      <c r="J27" s="509" t="s">
        <v>437</v>
      </c>
      <c r="K27" s="509" t="s">
        <v>438</v>
      </c>
      <c r="L27" s="512">
        <v>81.810000000000045</v>
      </c>
      <c r="M27" s="512">
        <v>1</v>
      </c>
      <c r="N27" s="513">
        <v>81.810000000000045</v>
      </c>
    </row>
    <row r="28" spans="1:14" ht="14.45" customHeight="1" x14ac:dyDescent="0.2">
      <c r="A28" s="507" t="s">
        <v>383</v>
      </c>
      <c r="B28" s="508" t="s">
        <v>384</v>
      </c>
      <c r="C28" s="509" t="s">
        <v>395</v>
      </c>
      <c r="D28" s="510" t="s">
        <v>396</v>
      </c>
      <c r="E28" s="511">
        <v>50113001</v>
      </c>
      <c r="F28" s="510" t="s">
        <v>398</v>
      </c>
      <c r="G28" s="509" t="s">
        <v>399</v>
      </c>
      <c r="H28" s="509">
        <v>100498</v>
      </c>
      <c r="I28" s="509">
        <v>498</v>
      </c>
      <c r="J28" s="509" t="s">
        <v>439</v>
      </c>
      <c r="K28" s="509" t="s">
        <v>440</v>
      </c>
      <c r="L28" s="512">
        <v>108.66000000000003</v>
      </c>
      <c r="M28" s="512">
        <v>3</v>
      </c>
      <c r="N28" s="513">
        <v>325.98000000000008</v>
      </c>
    </row>
    <row r="29" spans="1:14" ht="14.45" customHeight="1" x14ac:dyDescent="0.2">
      <c r="A29" s="507" t="s">
        <v>383</v>
      </c>
      <c r="B29" s="508" t="s">
        <v>384</v>
      </c>
      <c r="C29" s="509" t="s">
        <v>395</v>
      </c>
      <c r="D29" s="510" t="s">
        <v>396</v>
      </c>
      <c r="E29" s="511">
        <v>50113001</v>
      </c>
      <c r="F29" s="510" t="s">
        <v>398</v>
      </c>
      <c r="G29" s="509" t="s">
        <v>399</v>
      </c>
      <c r="H29" s="509">
        <v>215978</v>
      </c>
      <c r="I29" s="509">
        <v>215978</v>
      </c>
      <c r="J29" s="509" t="s">
        <v>441</v>
      </c>
      <c r="K29" s="509" t="s">
        <v>442</v>
      </c>
      <c r="L29" s="512">
        <v>119.98400000000001</v>
      </c>
      <c r="M29" s="512">
        <v>10</v>
      </c>
      <c r="N29" s="513">
        <v>1199.8400000000001</v>
      </c>
    </row>
    <row r="30" spans="1:14" ht="14.45" customHeight="1" x14ac:dyDescent="0.2">
      <c r="A30" s="507" t="s">
        <v>383</v>
      </c>
      <c r="B30" s="508" t="s">
        <v>384</v>
      </c>
      <c r="C30" s="509" t="s">
        <v>395</v>
      </c>
      <c r="D30" s="510" t="s">
        <v>396</v>
      </c>
      <c r="E30" s="511">
        <v>50113001</v>
      </c>
      <c r="F30" s="510" t="s">
        <v>398</v>
      </c>
      <c r="G30" s="509" t="s">
        <v>399</v>
      </c>
      <c r="H30" s="509">
        <v>234736</v>
      </c>
      <c r="I30" s="509">
        <v>234736</v>
      </c>
      <c r="J30" s="509" t="s">
        <v>441</v>
      </c>
      <c r="K30" s="509" t="s">
        <v>442</v>
      </c>
      <c r="L30" s="512">
        <v>120.57642857142858</v>
      </c>
      <c r="M30" s="512">
        <v>28</v>
      </c>
      <c r="N30" s="513">
        <v>3376.1400000000003</v>
      </c>
    </row>
    <row r="31" spans="1:14" ht="14.45" customHeight="1" x14ac:dyDescent="0.2">
      <c r="A31" s="507" t="s">
        <v>383</v>
      </c>
      <c r="B31" s="508" t="s">
        <v>384</v>
      </c>
      <c r="C31" s="509" t="s">
        <v>395</v>
      </c>
      <c r="D31" s="510" t="s">
        <v>396</v>
      </c>
      <c r="E31" s="511">
        <v>50113001</v>
      </c>
      <c r="F31" s="510" t="s">
        <v>398</v>
      </c>
      <c r="G31" s="509" t="s">
        <v>399</v>
      </c>
      <c r="H31" s="509">
        <v>200863</v>
      </c>
      <c r="I31" s="509">
        <v>200863</v>
      </c>
      <c r="J31" s="509" t="s">
        <v>443</v>
      </c>
      <c r="K31" s="509" t="s">
        <v>444</v>
      </c>
      <c r="L31" s="512">
        <v>85.55</v>
      </c>
      <c r="M31" s="512">
        <v>5</v>
      </c>
      <c r="N31" s="513">
        <v>427.75</v>
      </c>
    </row>
    <row r="32" spans="1:14" ht="14.45" customHeight="1" x14ac:dyDescent="0.2">
      <c r="A32" s="507" t="s">
        <v>383</v>
      </c>
      <c r="B32" s="508" t="s">
        <v>384</v>
      </c>
      <c r="C32" s="509" t="s">
        <v>395</v>
      </c>
      <c r="D32" s="510" t="s">
        <v>396</v>
      </c>
      <c r="E32" s="511">
        <v>50113001</v>
      </c>
      <c r="F32" s="510" t="s">
        <v>398</v>
      </c>
      <c r="G32" s="509" t="s">
        <v>399</v>
      </c>
      <c r="H32" s="509">
        <v>207820</v>
      </c>
      <c r="I32" s="509">
        <v>207820</v>
      </c>
      <c r="J32" s="509" t="s">
        <v>445</v>
      </c>
      <c r="K32" s="509" t="s">
        <v>446</v>
      </c>
      <c r="L32" s="512">
        <v>31.150000000000002</v>
      </c>
      <c r="M32" s="512">
        <v>9</v>
      </c>
      <c r="N32" s="513">
        <v>280.35000000000002</v>
      </c>
    </row>
    <row r="33" spans="1:14" ht="14.45" customHeight="1" x14ac:dyDescent="0.2">
      <c r="A33" s="507" t="s">
        <v>383</v>
      </c>
      <c r="B33" s="508" t="s">
        <v>384</v>
      </c>
      <c r="C33" s="509" t="s">
        <v>395</v>
      </c>
      <c r="D33" s="510" t="s">
        <v>396</v>
      </c>
      <c r="E33" s="511">
        <v>50113001</v>
      </c>
      <c r="F33" s="510" t="s">
        <v>398</v>
      </c>
      <c r="G33" s="509" t="s">
        <v>399</v>
      </c>
      <c r="H33" s="509">
        <v>130229</v>
      </c>
      <c r="I33" s="509">
        <v>30229</v>
      </c>
      <c r="J33" s="509" t="s">
        <v>447</v>
      </c>
      <c r="K33" s="509" t="s">
        <v>448</v>
      </c>
      <c r="L33" s="512">
        <v>174.05</v>
      </c>
      <c r="M33" s="512">
        <v>1</v>
      </c>
      <c r="N33" s="513">
        <v>174.05</v>
      </c>
    </row>
    <row r="34" spans="1:14" ht="14.45" customHeight="1" x14ac:dyDescent="0.2">
      <c r="A34" s="507" t="s">
        <v>383</v>
      </c>
      <c r="B34" s="508" t="s">
        <v>384</v>
      </c>
      <c r="C34" s="509" t="s">
        <v>395</v>
      </c>
      <c r="D34" s="510" t="s">
        <v>396</v>
      </c>
      <c r="E34" s="511">
        <v>50113001</v>
      </c>
      <c r="F34" s="510" t="s">
        <v>398</v>
      </c>
      <c r="G34" s="509" t="s">
        <v>399</v>
      </c>
      <c r="H34" s="509">
        <v>229811</v>
      </c>
      <c r="I34" s="509">
        <v>229811</v>
      </c>
      <c r="J34" s="509" t="s">
        <v>449</v>
      </c>
      <c r="K34" s="509" t="s">
        <v>450</v>
      </c>
      <c r="L34" s="512">
        <v>174.05000000000004</v>
      </c>
      <c r="M34" s="512">
        <v>3</v>
      </c>
      <c r="N34" s="513">
        <v>522.15000000000009</v>
      </c>
    </row>
    <row r="35" spans="1:14" ht="14.45" customHeight="1" x14ac:dyDescent="0.2">
      <c r="A35" s="507" t="s">
        <v>383</v>
      </c>
      <c r="B35" s="508" t="s">
        <v>384</v>
      </c>
      <c r="C35" s="509" t="s">
        <v>395</v>
      </c>
      <c r="D35" s="510" t="s">
        <v>396</v>
      </c>
      <c r="E35" s="511">
        <v>50113001</v>
      </c>
      <c r="F35" s="510" t="s">
        <v>398</v>
      </c>
      <c r="G35" s="509" t="s">
        <v>399</v>
      </c>
      <c r="H35" s="509">
        <v>192160</v>
      </c>
      <c r="I35" s="509">
        <v>92160</v>
      </c>
      <c r="J35" s="509" t="s">
        <v>451</v>
      </c>
      <c r="K35" s="509" t="s">
        <v>452</v>
      </c>
      <c r="L35" s="512">
        <v>66.128269230769234</v>
      </c>
      <c r="M35" s="512">
        <v>52</v>
      </c>
      <c r="N35" s="513">
        <v>3438.67</v>
      </c>
    </row>
    <row r="36" spans="1:14" ht="14.45" customHeight="1" thickBot="1" x14ac:dyDescent="0.25">
      <c r="A36" s="514" t="s">
        <v>383</v>
      </c>
      <c r="B36" s="515" t="s">
        <v>384</v>
      </c>
      <c r="C36" s="516" t="s">
        <v>395</v>
      </c>
      <c r="D36" s="517" t="s">
        <v>396</v>
      </c>
      <c r="E36" s="518">
        <v>50113001</v>
      </c>
      <c r="F36" s="517" t="s">
        <v>398</v>
      </c>
      <c r="G36" s="516" t="s">
        <v>420</v>
      </c>
      <c r="H36" s="516">
        <v>131934</v>
      </c>
      <c r="I36" s="516">
        <v>31934</v>
      </c>
      <c r="J36" s="516" t="s">
        <v>453</v>
      </c>
      <c r="K36" s="516" t="s">
        <v>454</v>
      </c>
      <c r="L36" s="519">
        <v>49.82</v>
      </c>
      <c r="M36" s="519">
        <v>1</v>
      </c>
      <c r="N36" s="520">
        <v>49.82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D881B37-9143-4555-B434-516DDC2E5D2B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5" customHeight="1" thickBot="1" x14ac:dyDescent="0.25">
      <c r="A5" s="532" t="s">
        <v>455</v>
      </c>
      <c r="B5" s="498"/>
      <c r="C5" s="525">
        <v>0</v>
      </c>
      <c r="D5" s="498">
        <v>4214.78</v>
      </c>
      <c r="E5" s="525">
        <v>1</v>
      </c>
      <c r="F5" s="499">
        <v>4214.78</v>
      </c>
    </row>
    <row r="6" spans="1:6" ht="14.45" customHeight="1" thickBot="1" x14ac:dyDescent="0.25">
      <c r="A6" s="528" t="s">
        <v>3</v>
      </c>
      <c r="B6" s="529"/>
      <c r="C6" s="530">
        <v>0</v>
      </c>
      <c r="D6" s="529">
        <v>4214.78</v>
      </c>
      <c r="E6" s="530">
        <v>1</v>
      </c>
      <c r="F6" s="531">
        <v>4214.78</v>
      </c>
    </row>
    <row r="7" spans="1:6" ht="14.45" customHeight="1" thickBot="1" x14ac:dyDescent="0.25"/>
    <row r="8" spans="1:6" ht="14.45" customHeight="1" x14ac:dyDescent="0.2">
      <c r="A8" s="538" t="s">
        <v>456</v>
      </c>
      <c r="B8" s="505"/>
      <c r="C8" s="526">
        <v>0</v>
      </c>
      <c r="D8" s="505">
        <v>4164.96</v>
      </c>
      <c r="E8" s="526">
        <v>1</v>
      </c>
      <c r="F8" s="506">
        <v>4164.96</v>
      </c>
    </row>
    <row r="9" spans="1:6" ht="14.45" customHeight="1" thickBot="1" x14ac:dyDescent="0.25">
      <c r="A9" s="539" t="s">
        <v>457</v>
      </c>
      <c r="B9" s="535"/>
      <c r="C9" s="536">
        <v>0</v>
      </c>
      <c r="D9" s="535">
        <v>49.82</v>
      </c>
      <c r="E9" s="536">
        <v>1</v>
      </c>
      <c r="F9" s="537">
        <v>49.82</v>
      </c>
    </row>
    <row r="10" spans="1:6" ht="14.45" customHeight="1" thickBot="1" x14ac:dyDescent="0.25">
      <c r="A10" s="528" t="s">
        <v>3</v>
      </c>
      <c r="B10" s="529"/>
      <c r="C10" s="530">
        <v>0</v>
      </c>
      <c r="D10" s="529">
        <v>4214.78</v>
      </c>
      <c r="E10" s="530">
        <v>1</v>
      </c>
      <c r="F10" s="531">
        <v>4214.78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0593C588-A651-4B86-A74A-8D306545F6ED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2019-11-25T13:18:33Z</dcterms:modified>
</cp:coreProperties>
</file>