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C13" i="431"/>
  <c r="C17" i="431"/>
  <c r="C21" i="431"/>
  <c r="D11" i="431"/>
  <c r="D15" i="431"/>
  <c r="D19" i="431"/>
  <c r="E9" i="431"/>
  <c r="E13" i="431"/>
  <c r="E17" i="431"/>
  <c r="E21" i="431"/>
  <c r="F11" i="431"/>
  <c r="F15" i="431"/>
  <c r="F19" i="431"/>
  <c r="G9" i="431"/>
  <c r="G13" i="431"/>
  <c r="G17" i="431"/>
  <c r="G21" i="431"/>
  <c r="H11" i="431"/>
  <c r="H15" i="431"/>
  <c r="H19" i="431"/>
  <c r="I9" i="431"/>
  <c r="I13" i="431"/>
  <c r="I17" i="431"/>
  <c r="I21" i="431"/>
  <c r="J11" i="431"/>
  <c r="J15" i="431"/>
  <c r="J19" i="431"/>
  <c r="K9" i="431"/>
  <c r="K13" i="431"/>
  <c r="K17" i="431"/>
  <c r="K21" i="431"/>
  <c r="L11" i="431"/>
  <c r="L15" i="431"/>
  <c r="L19" i="431"/>
  <c r="M9" i="431"/>
  <c r="M13" i="431"/>
  <c r="M17" i="431"/>
  <c r="M21" i="431"/>
  <c r="N11" i="431"/>
  <c r="N15" i="431"/>
  <c r="N19" i="431"/>
  <c r="O9" i="431"/>
  <c r="O13" i="431"/>
  <c r="O17" i="431"/>
  <c r="O21" i="431"/>
  <c r="P11" i="431"/>
  <c r="P15" i="431"/>
  <c r="P19" i="431"/>
  <c r="Q9" i="431"/>
  <c r="Q13" i="431"/>
  <c r="Q17" i="431"/>
  <c r="Q21" i="431"/>
  <c r="C20" i="431"/>
  <c r="D18" i="431"/>
  <c r="E16" i="431"/>
  <c r="F10" i="431"/>
  <c r="F22" i="431"/>
  <c r="G20" i="431"/>
  <c r="H18" i="431"/>
  <c r="I16" i="431"/>
  <c r="J14" i="431"/>
  <c r="K12" i="431"/>
  <c r="L10" i="431"/>
  <c r="L22" i="431"/>
  <c r="M20" i="431"/>
  <c r="N22" i="431"/>
  <c r="O20" i="431"/>
  <c r="P18" i="431"/>
  <c r="Q16" i="431"/>
  <c r="C10" i="431"/>
  <c r="C14" i="431"/>
  <c r="C18" i="431"/>
  <c r="C22" i="431"/>
  <c r="D12" i="431"/>
  <c r="D16" i="431"/>
  <c r="D20" i="431"/>
  <c r="E10" i="431"/>
  <c r="E14" i="431"/>
  <c r="E18" i="431"/>
  <c r="E22" i="431"/>
  <c r="F12" i="431"/>
  <c r="F16" i="431"/>
  <c r="F20" i="431"/>
  <c r="G10" i="431"/>
  <c r="G14" i="431"/>
  <c r="G18" i="431"/>
  <c r="G22" i="431"/>
  <c r="H12" i="431"/>
  <c r="H16" i="431"/>
  <c r="H20" i="431"/>
  <c r="I10" i="431"/>
  <c r="I14" i="431"/>
  <c r="I18" i="431"/>
  <c r="I22" i="431"/>
  <c r="J12" i="431"/>
  <c r="J16" i="431"/>
  <c r="J20" i="431"/>
  <c r="K10" i="431"/>
  <c r="K14" i="431"/>
  <c r="K18" i="431"/>
  <c r="K22" i="431"/>
  <c r="L12" i="431"/>
  <c r="L16" i="431"/>
  <c r="L20" i="431"/>
  <c r="M10" i="431"/>
  <c r="M14" i="431"/>
  <c r="M18" i="431"/>
  <c r="M22" i="431"/>
  <c r="N12" i="431"/>
  <c r="N16" i="431"/>
  <c r="N20" i="431"/>
  <c r="O10" i="431"/>
  <c r="O14" i="431"/>
  <c r="O18" i="431"/>
  <c r="O22" i="431"/>
  <c r="P12" i="431"/>
  <c r="P16" i="431"/>
  <c r="P20" i="431"/>
  <c r="Q10" i="431"/>
  <c r="Q14" i="431"/>
  <c r="Q18" i="431"/>
  <c r="Q22" i="431"/>
  <c r="C12" i="431"/>
  <c r="D14" i="431"/>
  <c r="E12" i="431"/>
  <c r="F14" i="431"/>
  <c r="G12" i="431"/>
  <c r="H10" i="431"/>
  <c r="H22" i="431"/>
  <c r="I20" i="431"/>
  <c r="J18" i="431"/>
  <c r="K20" i="431"/>
  <c r="L18" i="431"/>
  <c r="M12" i="431"/>
  <c r="N14" i="431"/>
  <c r="O12" i="431"/>
  <c r="P10" i="431"/>
  <c r="P22" i="431"/>
  <c r="Q20" i="431"/>
  <c r="C11" i="431"/>
  <c r="C15" i="431"/>
  <c r="C19" i="431"/>
  <c r="D9" i="431"/>
  <c r="D13" i="431"/>
  <c r="D17" i="431"/>
  <c r="D21" i="431"/>
  <c r="E11" i="431"/>
  <c r="E15" i="431"/>
  <c r="E19" i="431"/>
  <c r="F9" i="431"/>
  <c r="F13" i="431"/>
  <c r="F17" i="431"/>
  <c r="F21" i="431"/>
  <c r="G11" i="431"/>
  <c r="G15" i="431"/>
  <c r="G19" i="431"/>
  <c r="H9" i="431"/>
  <c r="H13" i="431"/>
  <c r="H17" i="431"/>
  <c r="H21" i="431"/>
  <c r="I11" i="431"/>
  <c r="I15" i="431"/>
  <c r="I19" i="431"/>
  <c r="J9" i="431"/>
  <c r="J13" i="431"/>
  <c r="J17" i="431"/>
  <c r="J21" i="431"/>
  <c r="K11" i="431"/>
  <c r="K15" i="431"/>
  <c r="K19" i="431"/>
  <c r="L9" i="431"/>
  <c r="L13" i="431"/>
  <c r="L17" i="431"/>
  <c r="L21" i="431"/>
  <c r="M11" i="431"/>
  <c r="M15" i="431"/>
  <c r="M19" i="431"/>
  <c r="N9" i="431"/>
  <c r="N13" i="431"/>
  <c r="N17" i="431"/>
  <c r="N21" i="431"/>
  <c r="O11" i="431"/>
  <c r="O15" i="431"/>
  <c r="O19" i="431"/>
  <c r="P9" i="431"/>
  <c r="P13" i="431"/>
  <c r="P17" i="431"/>
  <c r="P21" i="431"/>
  <c r="Q11" i="431"/>
  <c r="Q15" i="431"/>
  <c r="Q19" i="431"/>
  <c r="C16" i="431"/>
  <c r="D10" i="431"/>
  <c r="D22" i="431"/>
  <c r="E20" i="431"/>
  <c r="F18" i="431"/>
  <c r="G16" i="431"/>
  <c r="H14" i="431"/>
  <c r="I12" i="431"/>
  <c r="J10" i="431"/>
  <c r="J22" i="431"/>
  <c r="K16" i="431"/>
  <c r="L14" i="431"/>
  <c r="M16" i="431"/>
  <c r="N10" i="431"/>
  <c r="N18" i="431"/>
  <c r="O16" i="431"/>
  <c r="P14" i="431"/>
  <c r="Q12" i="431"/>
  <c r="O8" i="431"/>
  <c r="I8" i="431"/>
  <c r="M8" i="431"/>
  <c r="Q8" i="431"/>
  <c r="P8" i="431"/>
  <c r="J8" i="431"/>
  <c r="E8" i="431"/>
  <c r="K8" i="431"/>
  <c r="L8" i="431"/>
  <c r="N8" i="431"/>
  <c r="G8" i="431"/>
  <c r="H8" i="431"/>
  <c r="D8" i="431"/>
  <c r="C8" i="431"/>
  <c r="F8" i="431"/>
  <c r="S12" i="431" l="1"/>
  <c r="R12" i="431"/>
  <c r="R19" i="431"/>
  <c r="S19" i="431"/>
  <c r="R15" i="431"/>
  <c r="S15" i="431"/>
  <c r="R11" i="431"/>
  <c r="S11" i="431"/>
  <c r="R20" i="431"/>
  <c r="S20" i="431"/>
  <c r="S22" i="431"/>
  <c r="R22" i="431"/>
  <c r="S18" i="431"/>
  <c r="R18" i="431"/>
  <c r="R14" i="431"/>
  <c r="S14" i="431"/>
  <c r="S10" i="431"/>
  <c r="R10" i="431"/>
  <c r="R16" i="431"/>
  <c r="S16" i="431"/>
  <c r="S21" i="431"/>
  <c r="R21" i="431"/>
  <c r="S17" i="431"/>
  <c r="R17" i="431"/>
  <c r="S13" i="431"/>
  <c r="R13" i="431"/>
  <c r="S9" i="431"/>
  <c r="R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3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D4" i="414"/>
  <c r="C16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M3" i="387"/>
  <c r="K3" i="387" s="1"/>
  <c r="L3" i="387"/>
  <c r="J3" i="387"/>
  <c r="I3" i="387"/>
  <c r="H3" i="387"/>
  <c r="G3" i="387"/>
  <c r="F3" i="387"/>
  <c r="N3" i="220"/>
  <c r="L3" i="220" s="1"/>
  <c r="D24" i="414"/>
  <c r="C24" i="414"/>
  <c r="Q3" i="345" l="1"/>
  <c r="H3" i="390"/>
  <c r="S3" i="347"/>
  <c r="U3" i="34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F15" i="339"/>
  <c r="J13" i="339"/>
  <c r="B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<sst xmlns="http://schemas.openxmlformats.org/spreadsheetml/2006/main" count="6464" uniqueCount="1305">
  <si>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</si>
  <si>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</si>
  <si>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</si>
  <si>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</si>
  <si>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</si>
  <si>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</si>
  <si>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</si>
  <si>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</si>
  <si>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</si>
  <si>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</si>
  <si>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</si>
  <si>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</si>
  <si>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</si>
  <si>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</si>
  <si>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</si>
  <si>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</si>
  <si>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</si>
  <si>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</si>
  <si>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</si>
  <si>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</si>
  <si>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</si>
  <si>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</si>
  <si>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</si>
  <si>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</si>
  <si>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</si>
  <si>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</si>
  <si>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</si>
  <si>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</si>
  <si>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</si>
  <si>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</si>
  <si>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</si>
  <si>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</si>
  <si>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</si>
  <si>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</si>
  <si>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</si>
  <si>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</si>
  <si>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</si>
  <si>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</si>
  <si>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</si>
  <si>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</si>
  <si>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</si>
  <si>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</si>
  <si>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</si>
  <si>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</si>
  <si>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</si>
  <si>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</si>
  <si>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</si>
  <si>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</si>
  <si>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</si>
  <si>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</si>
  <si>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</si>
  <si>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</si>
  <si>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</si>
  <si>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</si>
  <si>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</si>
  <si>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</si>
  <si>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</si>
  <si>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</si>
  <si>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</si>
  <si>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</si>
  <si>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</si>
  <si>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</si>
  <si>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</si>
  <si>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</si>
  <si>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</si>
  <si>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</si>
  <si>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</si>
  <si>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</si>
  <si>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</si>
  <si>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</si>
  <si>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</si>
  <si>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</si>
  <si>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</si>
  <si>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</si>
  <si>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</si>
  <si>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</si>
  <si>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</si>
  <si>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</si>
  <si>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</si>
  <si>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</si>
  <si>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</si>
  <si>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</si>
  <si>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</si>
  <si>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</si>
  <si>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</si>
  <si>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</si>
  <si>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</si>
  <si>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</si>
  <si>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</si>
  <si>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</si>
  <si>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</si>
  <si>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</si>
  <si>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</si>
  <si>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</si>
  <si>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</si>
  <si>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</si>
  <si>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</si>
  <si>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</si>
  <si>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</si>
  <si>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</si>
  <si>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</si>
  <si>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</si>
  <si>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</si>
  <si>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</si>
  <si>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</si>
  <si>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</si>
  <si>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</si>
  <si>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</si>
  <si>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</si>
  <si>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</si>
  <si>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</si>
  <si>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</si>
  <si>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</si>
  <si>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</si>
  <si>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</si>
  <si>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</si>
  <si>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</si>
  <si>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</si>
  <si>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</si>
  <si>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</si>
  <si>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</si>
  <si>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</si>
  <si>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</si>
  <si>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</si>
  <si>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</si>
  <si>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</si>
  <si>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</si>
  <si>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</si>
  <si>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</si>
  <si>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</si>
  <si>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</si>
  <si>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</si>
  <si>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</si>
  <si>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</si>
  <si>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</si>
  <si>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</si>
  <si>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</si>
  <si>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</si>
  <si>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</si>
  <si>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</si>
  <si>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</si>
  <si>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</si>
  <si>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</si>
  <si>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</si>
  <si>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</si>
  <si>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</si>
  <si>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</si>
  <si>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</si>
  <si>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</si>
  <si>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</si>
  <si>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</si>
  <si>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</si>
  <si>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</si>
  <si>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</si>
  <si>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</si>
  <si>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</si>
  <si>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</si>
  <si>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</si>
  <si>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</si>
  <si>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</si>
  <si>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</si>
  <si>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</si>
  <si>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</si>
  <si>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</si>
  <si>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</si>
  <si>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</si>
  <si>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</si>
  <si>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</si>
  <si>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</si>
  <si>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</si>
  <si>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</si>
  <si>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</si>
  <si>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</si>
  <si>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</si>
  <si>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</si>
  <si>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</si>
  <si>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</si>
  <si>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</si>
  <si>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</si>
  <si>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</si>
  <si>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</si>
  <si>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</si>
  <si>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</si>
  <si>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</si>
  <si>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</si>
  <si>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</si>
  <si>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</si>
  <si>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</si>
  <si>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</si>
  <si>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</si>
  <si>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</si>
  <si>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</si>
  <si>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</si>
  <si>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</si>
  <si>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</si>
  <si>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</si>
  <si>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</si>
  <si>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</si>
  <si>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</si>
  <si>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</si>
  <si>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</si>
  <si>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</si>
  <si>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</si>
  <si>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</si>
  <si>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</si>
  <si>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</si>
  <si>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</si>
  <si>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</si>
  <si>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</si>
  <si>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</si>
  <si>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</si>
  <si>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</si>
  <si>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</si>
  <si>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</si>
  <si>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</si>
  <si>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</si>
  <si>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</si>
  <si>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</si>
  <si>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</si>
  <si>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</si>
  <si>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</si>
  <si>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</si>
  <si>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</si>
  <si>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</si>
  <si>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</si>
  <si>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</si>
  <si>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</si>
  <si>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</si>
  <si>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</si>
  <si>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</si>
  <si>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</si>
  <si>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</si>
  <si>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</si>
  <si>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</si>
  <si>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</si>
  <si>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</si>
  <si>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</si>
  <si>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</si>
  <si>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</si>
  <si>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</si>
  <si>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</si>
  <si>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</si>
  <si>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</si>
  <si>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</si>
  <si>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</si>
  <si>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</si>
  <si>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</si>
  <si>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</si>
  <si>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</si>
  <si>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</si>
  <si>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</si>
  <si>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</si>
  <si>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</si>
  <si>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</si>
  <si>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</si>
  <si>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</si>
  <si>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</si>
  <si>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</si>
  <si>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</si>
  <si>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</si>
  <si>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</si>
  <si>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</si>
  <si>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</si>
  <si>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</si>
  <si>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</si>
  <si>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</si>
  <si>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</si>
  <si>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</si>
  <si>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</si>
  <si>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</si>
  <si>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</si>
  <si>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</si>
  <si>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</si>
  <si>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</si>
  <si>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</si>
  <si>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</si>
  <si>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</si>
  <si>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</si>
  <si>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</si>
  <si>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</si>
  <si>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50113008     léky - krev.deriváty ZUL (TO)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</si>
  <si>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</si>
  <si>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</si>
  <si>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</si>
  <si>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</si>
  <si>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</si>
  <si>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</si>
  <si>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</si>
  <si>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</si>
  <si>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</si>
  <si>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</si>
  <si>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</si>
  <si>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</si>
  <si>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50116003     dárci krve</t>
  </si>
  <si>
    <t>50116010     nápoje - horké provozy</t>
  </si>
  <si>
    <t>50116402     závodní stravování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</si>
  <si>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</si>
  <si>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</si>
  <si>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</si>
  <si>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</si>
  <si>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</si>
  <si>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</si>
  <si>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</si>
  <si>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</si>
  <si>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</si>
  <si>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</si>
  <si>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</si>
  <si>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</si>
  <si>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</si>
  <si>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</si>
  <si>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</si>
  <si>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</si>
  <si>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</si>
  <si>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</si>
  <si>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</si>
  <si>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</si>
  <si>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</si>
  <si>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</si>
  <si>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50118008     ND - biomedicina (sk.M01)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</si>
  <si>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</si>
  <si>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</si>
  <si>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</si>
  <si>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</si>
  <si>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</si>
  <si>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</si>
  <si>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</si>
  <si>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</si>
  <si>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</si>
  <si>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</si>
  <si>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</si>
  <si>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</si>
  <si>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</si>
  <si>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</si>
  <si>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</si>
  <si>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</si>
  <si>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</si>
  <si>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507     Aktivace oběžného majetku</t>
  </si>
  <si>
    <t>50700     Aktivace oběžného majetku</t>
  </si>
  <si>
    <t>50700031     aktivace krevní přípravky</t>
  </si>
  <si>
    <t>50700032     aktivace plazma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</si>
  <si>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</si>
  <si>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</si>
  <si>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</si>
  <si>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</si>
  <si>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</si>
  <si>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</si>
  <si>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</si>
  <si>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</si>
  <si>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51102030     opravy - požární techniky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</si>
  <si>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</si>
  <si>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</si>
  <si>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</si>
  <si>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</si>
  <si>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</si>
  <si>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</si>
  <si>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</si>
  <si>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</si>
  <si>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</si>
  <si>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</si>
  <si>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</si>
  <si>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</si>
  <si>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</si>
  <si>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</si>
  <si>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</si>
  <si>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</si>
  <si>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</si>
  <si>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</si>
  <si>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</si>
  <si>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</si>
  <si>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</si>
  <si>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</si>
  <si>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</si>
  <si>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</si>
  <si>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</si>
  <si>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</si>
  <si>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</si>
  <si>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</si>
  <si>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</si>
  <si>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</si>
  <si>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</si>
  <si>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</si>
  <si>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</si>
  <si>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</si>
  <si>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</si>
  <si>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</si>
  <si>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</si>
  <si>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</si>
  <si>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</si>
  <si>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</si>
  <si>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</si>
  <si>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</si>
  <si>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</si>
  <si>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</si>
  <si>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</si>
  <si>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</si>
  <si>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</si>
  <si>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</si>
  <si>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</si>
  <si>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</si>
  <si>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</si>
  <si>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</si>
  <si>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</si>
  <si>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</si>
  <si>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</si>
  <si>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</si>
  <si>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</si>
  <si>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</si>
  <si>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</si>
  <si>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</si>
  <si>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</si>
  <si>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</si>
  <si>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</si>
  <si>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</si>
  <si>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</si>
  <si>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</si>
  <si>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</si>
  <si>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54910010     školení - nezdrav.pracov.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</si>
  <si>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</si>
  <si>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</si>
  <si>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</si>
  <si>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</si>
  <si>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</si>
  <si>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</si>
  <si>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</si>
  <si>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</si>
  <si>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</si>
  <si>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</si>
  <si>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</si>
  <si>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</si>
  <si>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</si>
  <si>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</si>
  <si>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</si>
  <si>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</si>
  <si>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</si>
  <si>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</si>
  <si>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</si>
  <si>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</si>
  <si>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</si>
  <si>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</si>
  <si>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55804     DDHM - výpočetní technika</t>
  </si>
  <si>
    <t>55804001     DDHM - výpočetní technika (sk.P_35)</t>
  </si>
  <si>
    <t>55804002     DDHM - telefony (sk.P_49)</t>
  </si>
  <si>
    <t>55804080     DDHM - výpočetní technika (vecné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</si>
  <si>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</si>
  <si>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</si>
  <si>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</si>
  <si>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</si>
  <si>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</si>
  <si>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</si>
  <si>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</si>
  <si>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</si>
  <si>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</si>
  <si>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</si>
  <si>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</si>
  <si>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</si>
  <si>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</si>
  <si>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</si>
  <si>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</si>
  <si>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</si>
  <si>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</si>
  <si>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</si>
  <si>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</si>
  <si>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</si>
  <si>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</si>
  <si>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</si>
  <si>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</si>
  <si>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</si>
  <si>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</si>
  <si>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</si>
  <si>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</si>
  <si>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</si>
  <si>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</si>
  <si>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</si>
  <si>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</si>
  <si>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</si>
  <si>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</si>
  <si>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</si>
  <si>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</si>
  <si>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</si>
  <si>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</si>
  <si>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</si>
  <si>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</si>
  <si>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</si>
  <si>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</si>
  <si>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</si>
  <si>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</si>
  <si>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</si>
  <si>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</si>
  <si>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</si>
  <si>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</si>
  <si>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</si>
  <si>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</si>
  <si>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</si>
  <si>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</si>
  <si>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</si>
  <si>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</si>
  <si>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</si>
  <si>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</si>
  <si>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</si>
  <si>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</si>
  <si>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</si>
  <si>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</si>
  <si>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</si>
  <si>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</si>
  <si>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</si>
  <si>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</si>
  <si>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</si>
  <si>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</si>
  <si>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</si>
  <si>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</si>
  <si>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</si>
  <si>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</si>
  <si>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</si>
  <si>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</si>
  <si>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</si>
  <si>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</si>
  <si>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</si>
  <si>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</si>
  <si>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</si>
  <si>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</si>
  <si>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</si>
  <si>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</si>
  <si>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</si>
  <si>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</si>
  <si>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</si>
  <si>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</si>
  <si>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</si>
  <si>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35</t>
  </si>
  <si>
    <t>TO: Transfuzní oddělení</t>
  </si>
  <si>
    <t/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</si>
  <si>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</si>
  <si>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</si>
  <si>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</si>
  <si>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</si>
  <si>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</si>
  <si>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</si>
  <si>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TO: laboratoř - SVLS Celkem</t>
  </si>
  <si>
    <t>SumaNS</t>
  </si>
  <si>
    <t>mezeraNS</t>
  </si>
  <si>
    <t>3590</t>
  </si>
  <si>
    <t>TO: výroba</t>
  </si>
  <si>
    <t>TO: výroba Celkem</t>
  </si>
  <si>
    <t>léky - paušál (LEK)</t>
  </si>
  <si>
    <t>O</t>
  </si>
  <si>
    <t>Calcium 500 forte eff 20 tbl Generica</t>
  </si>
  <si>
    <t>DZ TRIXO LIND 100 ml</t>
  </si>
  <si>
    <t>ECOLAV Výplach očí 100ml</t>
  </si>
  <si>
    <t>100 ml</t>
  </si>
  <si>
    <t>ENDIARON</t>
  </si>
  <si>
    <t>250MG TBL FLM 20</t>
  </si>
  <si>
    <t>FYZIOLOGICKÝ ROZTOK VIAFLO</t>
  </si>
  <si>
    <t>INF SOL 20X500ML</t>
  </si>
  <si>
    <t>P</t>
  </si>
  <si>
    <t>HIRUDOID</t>
  </si>
  <si>
    <t>DRM CRM 1X40GM</t>
  </si>
  <si>
    <t>IBALGIN 400</t>
  </si>
  <si>
    <t>400MG TBL FLM 24</t>
  </si>
  <si>
    <t>INFADOLAN</t>
  </si>
  <si>
    <t>1600IU/G+300IU/G UNG 30G II</t>
  </si>
  <si>
    <t>IR  0.9%SOD.CHLOR.FOR IRR. 6X1000 ML</t>
  </si>
  <si>
    <t>Fres. Versylene</t>
  </si>
  <si>
    <t>IR NATRII CITRAS DIH. 46,7 % 40 ml</t>
  </si>
  <si>
    <t>KL Ethanolum 70% 140,0 g v sirokohrdle lahvi</t>
  </si>
  <si>
    <t>KL VASELINUM ALBUM, 100G</t>
  </si>
  <si>
    <t>MAALOX</t>
  </si>
  <si>
    <t>CTB 40</t>
  </si>
  <si>
    <t>MAGNOSOLV</t>
  </si>
  <si>
    <t>365MG POR GRA SOL SCC 30</t>
  </si>
  <si>
    <t>TARDYFERON-FOL</t>
  </si>
  <si>
    <t>POR TBL RET 30</t>
  </si>
  <si>
    <t>3590 - TO: výroba</t>
  </si>
  <si>
    <t>C05BA01 - ORGANO-HEPARINOID</t>
  </si>
  <si>
    <t>C05BA01</t>
  </si>
  <si>
    <t>100308</t>
  </si>
  <si>
    <t>300MG/100G CRM 40G</t>
  </si>
  <si>
    <t>Přehled plnění pozitivního listu - spotřeba léčivých přípravků - orientační přehled</t>
  </si>
  <si>
    <t>35 - Transfuzní oddělení</t>
  </si>
  <si>
    <t>3590 - výroba</t>
  </si>
  <si>
    <t>Transfůzní oddělení</t>
  </si>
  <si>
    <t>HVLP</t>
  </si>
  <si>
    <t>89301356</t>
  </si>
  <si>
    <t>Ambulance - hematologická poradna Celkem</t>
  </si>
  <si>
    <t>Transfůzní oddělení Celkem</t>
  </si>
  <si>
    <t>* Legenda</t>
  </si>
  <si>
    <t>DIAPZT = Pomůcky pro diabetiky, jejichž název začíná slovem "Pumpa"</t>
  </si>
  <si>
    <t>Burgetová Anna</t>
  </si>
  <si>
    <t>Entrová Alice</t>
  </si>
  <si>
    <t>Hamplová Monika</t>
  </si>
  <si>
    <t>Holusková Iva</t>
  </si>
  <si>
    <t>Smital Jan</t>
  </si>
  <si>
    <t>Sulovská Ivana</t>
  </si>
  <si>
    <t>BETAMETHASON A ANTIBIOTIKA</t>
  </si>
  <si>
    <t>83973</t>
  </si>
  <si>
    <t>FUCICORT</t>
  </si>
  <si>
    <t>20MG/G+1MG/1G CRM 15G</t>
  </si>
  <si>
    <t>BUDESONID</t>
  </si>
  <si>
    <t>15124</t>
  </si>
  <si>
    <t>TINKAIR 50 MCG</t>
  </si>
  <si>
    <t>50MCG/DÁV NAS SPR SUS 200DÁV</t>
  </si>
  <si>
    <t>CEFUROXIM</t>
  </si>
  <si>
    <t>18547</t>
  </si>
  <si>
    <t>XORIMAX</t>
  </si>
  <si>
    <t>500MG TBL FLM 10</t>
  </si>
  <si>
    <t>DIOSMIN, KOMBINACE</t>
  </si>
  <si>
    <t>132908</t>
  </si>
  <si>
    <t>DETRALEX</t>
  </si>
  <si>
    <t>500MG TBL FLM 120</t>
  </si>
  <si>
    <t>ROSUVASTATIN</t>
  </si>
  <si>
    <t>145574</t>
  </si>
  <si>
    <t>ROSUMOP</t>
  </si>
  <si>
    <t>20MG TBL FLM 100</t>
  </si>
  <si>
    <t>SODNÁ SŮL LEVOTHYROXINU</t>
  </si>
  <si>
    <t>69189</t>
  </si>
  <si>
    <t>EUTHYROX</t>
  </si>
  <si>
    <t>50MCG TBL NOB 100 II</t>
  </si>
  <si>
    <t>GESTODEN A ETHINYLESTRADIOL</t>
  </si>
  <si>
    <t>97557</t>
  </si>
  <si>
    <t>LINDYNETTE 20</t>
  </si>
  <si>
    <t>75MCG/20MCG TBL OBD 3X21</t>
  </si>
  <si>
    <t>TETRYZOLIN, KOMBINACE</t>
  </si>
  <si>
    <t>187418</t>
  </si>
  <si>
    <t>SPERSALLERG</t>
  </si>
  <si>
    <t>0,5MG/ML+0,4MG/ML OPH GTT SOL 10ML</t>
  </si>
  <si>
    <t>ATORVASTATIN</t>
  </si>
  <si>
    <t>218466</t>
  </si>
  <si>
    <t>ATORVASTATIN SANECA</t>
  </si>
  <si>
    <t>215099</t>
  </si>
  <si>
    <t>ZNOBACT</t>
  </si>
  <si>
    <t>250MG TBL FLM 10</t>
  </si>
  <si>
    <t>JINÁ ANTIBIOTIKA PRO LOKÁLNÍ APLIKACI</t>
  </si>
  <si>
    <t>1066</t>
  </si>
  <si>
    <t>FRAMYKOIN</t>
  </si>
  <si>
    <t>250IU/G+5,2MG/G UNG 10G</t>
  </si>
  <si>
    <t>KETOPROFEN</t>
  </si>
  <si>
    <t>16287</t>
  </si>
  <si>
    <t>FASTUM</t>
  </si>
  <si>
    <t>25MG/G GEL 100G</t>
  </si>
  <si>
    <t>KOMPLEX ŽELEZA S ISOMALTOSOU</t>
  </si>
  <si>
    <t>16595</t>
  </si>
  <si>
    <t>MALTOFER</t>
  </si>
  <si>
    <t>50MG/ML POR GTT SOL 1X30ML</t>
  </si>
  <si>
    <t>MUPIROCIN</t>
  </si>
  <si>
    <t>90778</t>
  </si>
  <si>
    <t>BACTROBAN</t>
  </si>
  <si>
    <t>20MG/G UNG 15G</t>
  </si>
  <si>
    <t>NIMESULID</t>
  </si>
  <si>
    <t>12892</t>
  </si>
  <si>
    <t>AULIN</t>
  </si>
  <si>
    <t>100MG TBL NOB 30</t>
  </si>
  <si>
    <t>OMEPRAZOL</t>
  </si>
  <si>
    <t>122114</t>
  </si>
  <si>
    <t>APO-OME 20</t>
  </si>
  <si>
    <t>20MG CPS ETD 100</t>
  </si>
  <si>
    <t>PITOFENON A ANALGETIKA</t>
  </si>
  <si>
    <t>88708</t>
  </si>
  <si>
    <t>ALGIFEN</t>
  </si>
  <si>
    <t>500MG/5,25MG/0,1MG TBL NOB 20</t>
  </si>
  <si>
    <t>TRIAMCINOLON A ANTISEPTIKA</t>
  </si>
  <si>
    <t>4178</t>
  </si>
  <si>
    <t>TRIAMCINOLON E LÉČIVA</t>
  </si>
  <si>
    <t>1MG/G+10MG/G UNG 1X20G</t>
  </si>
  <si>
    <t>CETIRIZIN</t>
  </si>
  <si>
    <t>66030</t>
  </si>
  <si>
    <t>ZODAC</t>
  </si>
  <si>
    <t>10MG TBL FLM 30</t>
  </si>
  <si>
    <t>46707</t>
  </si>
  <si>
    <t>LOGEST</t>
  </si>
  <si>
    <t>0,075MG/0,02MG TBL OBD 3X21</t>
  </si>
  <si>
    <t>201970</t>
  </si>
  <si>
    <t>PAMYCON NA PŘÍPRAVU KAPEK</t>
  </si>
  <si>
    <t>33000IU/2500IU DRM PLV SOL 1</t>
  </si>
  <si>
    <t>LEVOCETIRIZIN</t>
  </si>
  <si>
    <t>124346</t>
  </si>
  <si>
    <t>CEZERA</t>
  </si>
  <si>
    <t>5MG TBL FLM 90 I</t>
  </si>
  <si>
    <t>12895</t>
  </si>
  <si>
    <t>100MG POR GRA SUS 30 I</t>
  </si>
  <si>
    <t>25365</t>
  </si>
  <si>
    <t>HELICID 20 ZENTIVA</t>
  </si>
  <si>
    <t>20MG CPS ETD 28 I</t>
  </si>
  <si>
    <t>PANTOPRAZOL</t>
  </si>
  <si>
    <t>214463</t>
  </si>
  <si>
    <t>CONTROLOC</t>
  </si>
  <si>
    <t>20MG TBL ENT 90 II</t>
  </si>
  <si>
    <t>PSEUDOEFEDRIN, KOMBINACE</t>
  </si>
  <si>
    <t>216104</t>
  </si>
  <si>
    <t>CLARINASE REPETABS</t>
  </si>
  <si>
    <t>5MG/120MG TBL PRO 14</t>
  </si>
  <si>
    <t>SULFAMETHOXAZOL A TRIMETHOPRIM</t>
  </si>
  <si>
    <t>6264</t>
  </si>
  <si>
    <t>SUMETROLIM</t>
  </si>
  <si>
    <t>400MG/80MG TBL NOB 20</t>
  </si>
  <si>
    <t>AMOROLFIN</t>
  </si>
  <si>
    <t>45304</t>
  </si>
  <si>
    <t>LOCERYL</t>
  </si>
  <si>
    <t>50MG/ML LAC UGC 1X2,5ML I</t>
  </si>
  <si>
    <t>185977</t>
  </si>
  <si>
    <t>50MG/ML LAC UGC 1X2,5ML II</t>
  </si>
  <si>
    <t>CHOLEKALCIFEROL</t>
  </si>
  <si>
    <t>12023</t>
  </si>
  <si>
    <t>VIGANTOL</t>
  </si>
  <si>
    <t>0,5MG/ML POR GTT SOL 1X10ML</t>
  </si>
  <si>
    <t>KLÍŠŤOVÁ ENCEFALITIDA, INAKTIVOVANÝ CELÝ VIRUS</t>
  </si>
  <si>
    <t>215956</t>
  </si>
  <si>
    <t>FSME-IMMUN</t>
  </si>
  <si>
    <t>0,5ML INJ SUS ISP 1X0,5ML+J</t>
  </si>
  <si>
    <t>NITROFURANTOIN</t>
  </si>
  <si>
    <t>207280</t>
  </si>
  <si>
    <t>FUROLIN</t>
  </si>
  <si>
    <t>HOŘČÍK (KOMBINACE RŮZNÝCH SOLÍ)</t>
  </si>
  <si>
    <t>215978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</si>
  <si>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</si>
  <si>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</si>
  <si>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</si>
  <si>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R06AE07 - CETIRIZIN</t>
  </si>
  <si>
    <t>C10AA07 - ROSUVASTATIN</t>
  </si>
  <si>
    <t>H03AA01 - SODNÁ SŮL LEVOTHYROXINU</t>
  </si>
  <si>
    <t>J01DC02 - CEFUROXIM</t>
  </si>
  <si>
    <t>R01AD05 - BUDESONID</t>
  </si>
  <si>
    <t>C10AA07</t>
  </si>
  <si>
    <t>H03AA01</t>
  </si>
  <si>
    <t>J01DC02</t>
  </si>
  <si>
    <t>R01AD05</t>
  </si>
  <si>
    <t>R06AE07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</si>
  <si>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</si>
  <si>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</si>
  <si>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</si>
  <si>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</si>
  <si>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</si>
  <si>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</si>
  <si>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</si>
  <si>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</si>
  <si>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3503</t>
  </si>
  <si>
    <t>TO: TO - krizová připravenost</t>
  </si>
  <si>
    <t>TO: TO - krizová připravenost Celkem</t>
  </si>
  <si>
    <t>3544</t>
  </si>
  <si>
    <t>TO: pochůzková služba</t>
  </si>
  <si>
    <t>TO: pochůzková služba Celkem</t>
  </si>
  <si>
    <t>50115020</t>
  </si>
  <si>
    <t>laboratorní diagnostika-LEK (Z501)</t>
  </si>
  <si>
    <t>DB479</t>
  </si>
  <si>
    <t>AHG</t>
  </si>
  <si>
    <t>DH977</t>
  </si>
  <si>
    <t>Anti-A monoklonální 3x10 ml</t>
  </si>
  <si>
    <t>DH979</t>
  </si>
  <si>
    <t>Anti-AB monoklonální 3x10 ml</t>
  </si>
  <si>
    <t>DH978</t>
  </si>
  <si>
    <t>Anti-B monoklonální 3x10 ml</t>
  </si>
  <si>
    <t>DA606</t>
  </si>
  <si>
    <t>Anti-Fyb (polyclonal human IgG) Coombs 5 ml</t>
  </si>
  <si>
    <t>DB483</t>
  </si>
  <si>
    <t>Anti-k,Coombs reactive 5 ml</t>
  </si>
  <si>
    <t>DI387</t>
  </si>
  <si>
    <t>Anti-Kpa (polyklonální) Medion Grifols</t>
  </si>
  <si>
    <t>DB549</t>
  </si>
  <si>
    <t>anti-Le(a) CE-IM</t>
  </si>
  <si>
    <t>DI385</t>
  </si>
  <si>
    <t>Anti-Lua (polyklonální) Medion Grifols</t>
  </si>
  <si>
    <t>DI386</t>
  </si>
  <si>
    <t>Anti-Lub (polyklonální) Medion Grifols</t>
  </si>
  <si>
    <t>DI381</t>
  </si>
  <si>
    <t>Anti-S (big) Mono-type</t>
  </si>
  <si>
    <t>DI380</t>
  </si>
  <si>
    <t>Anti-s (small) Mono-type</t>
  </si>
  <si>
    <t>DA650</t>
  </si>
  <si>
    <t>ANTI-s 1x12 (bez sera)</t>
  </si>
  <si>
    <t>DD058</t>
  </si>
  <si>
    <t>ARC ANTI HCV CONTROL</t>
  </si>
  <si>
    <t>DF118</t>
  </si>
  <si>
    <t>ARC ANTIHBCII</t>
  </si>
  <si>
    <t>DF117</t>
  </si>
  <si>
    <t>ARC ANTIHBCII CTL</t>
  </si>
  <si>
    <t>DE849</t>
  </si>
  <si>
    <t>ARC CONC WASH BUFFFER(4x1LTR)</t>
  </si>
  <si>
    <t>DA066</t>
  </si>
  <si>
    <t>ARC HBSAG QUALITATIVE  II CTL</t>
  </si>
  <si>
    <t>DD424</t>
  </si>
  <si>
    <t>ARC HIV COMBO CALIBR.</t>
  </si>
  <si>
    <t>DC694</t>
  </si>
  <si>
    <t>ARC HIV COMBO CONTROL</t>
  </si>
  <si>
    <t>DC396</t>
  </si>
  <si>
    <t>ARC PRE-TRIG SOL</t>
  </si>
  <si>
    <t>DC856</t>
  </si>
  <si>
    <t>ARC Probe Conditioning Solution</t>
  </si>
  <si>
    <t>DB248</t>
  </si>
  <si>
    <t>ARC Syphilis TP Controls</t>
  </si>
  <si>
    <t>DB247</t>
  </si>
  <si>
    <t>ARC Syphlis TP Reagent Kit</t>
  </si>
  <si>
    <t>DC689</t>
  </si>
  <si>
    <t>ARC TRIGGER SOL 4PAC</t>
  </si>
  <si>
    <t>DF014</t>
  </si>
  <si>
    <t>COMPLEMENT CONTROL CELLS 3ml</t>
  </si>
  <si>
    <t>DA619</t>
  </si>
  <si>
    <t>DG Gel Coombs ( 2 x 25 cards )</t>
  </si>
  <si>
    <t>DB163</t>
  </si>
  <si>
    <t>DG Gel NEUTRAL ( 2 x 25 cards )</t>
  </si>
  <si>
    <t>DF628</t>
  </si>
  <si>
    <t>DG Gel Newborn</t>
  </si>
  <si>
    <t>DG074</t>
  </si>
  <si>
    <t>DG Gel Rh Kell</t>
  </si>
  <si>
    <t>DC967</t>
  </si>
  <si>
    <t>DG Gel Sol (2x100ml)</t>
  </si>
  <si>
    <t>DB965</t>
  </si>
  <si>
    <t>DG PAPAIN</t>
  </si>
  <si>
    <t>DE736</t>
  </si>
  <si>
    <t>DiaCell MP ABO A1-B</t>
  </si>
  <si>
    <t>DB539</t>
  </si>
  <si>
    <t>Diagn.anti-C mon. 5 ml</t>
  </si>
  <si>
    <t>DC700</t>
  </si>
  <si>
    <t>DIAGN.ANTI-KELL MON. 5 ML</t>
  </si>
  <si>
    <t>DD839</t>
  </si>
  <si>
    <t>Diagn.anti-Kpa pol.3ml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</si>
  <si>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</si>
  <si>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</si>
  <si>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</si>
  <si>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</si>
  <si>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</si>
  <si>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</si>
  <si>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</si>
  <si>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</si>
  <si>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DB669</t>
  </si>
  <si>
    <t>Diagnostické sérum anti-s 5 ml</t>
  </si>
  <si>
    <t>DC945</t>
  </si>
  <si>
    <t>DIAGNOSTIKUM ANTI-A MONOKL.</t>
  </si>
  <si>
    <t>DC946</t>
  </si>
  <si>
    <t>DIAGNOSTIKUM ANTI-B MONOKL.</t>
  </si>
  <si>
    <t>804536</t>
  </si>
  <si>
    <t xml:space="preserve">-Diagnostikum připr. </t>
  </si>
  <si>
    <t>DC235</t>
  </si>
  <si>
    <t>DILUENT 2 1X500</t>
  </si>
  <si>
    <t>DG379</t>
  </si>
  <si>
    <t>Doprava 21%</t>
  </si>
  <si>
    <t>DD735</t>
  </si>
  <si>
    <t>Gamma-clone Anti-Jk(a)</t>
  </si>
  <si>
    <t>DD736</t>
  </si>
  <si>
    <t>Gamma-clone Anti-Jk(b)</t>
  </si>
  <si>
    <t>DC791</t>
  </si>
  <si>
    <t>CheckcellWeak 10 ml</t>
  </si>
  <si>
    <t>DE090</t>
  </si>
  <si>
    <t>ID-Card Anti-Cw</t>
  </si>
  <si>
    <t>DD068</t>
  </si>
  <si>
    <t>ID-Card anti-IgG1/anti-IgG3, 1x12</t>
  </si>
  <si>
    <t>DC915</t>
  </si>
  <si>
    <t>ID-Card Anti-IgG-Dilution, 1x12</t>
  </si>
  <si>
    <t>DB622</t>
  </si>
  <si>
    <t>ID-Card DC-Screening II, 1x12</t>
  </si>
  <si>
    <t>DF040</t>
  </si>
  <si>
    <t>ID-Card DiaClon Anti-Jka</t>
  </si>
  <si>
    <t>DF041</t>
  </si>
  <si>
    <t>ID-Card DiaClon Anti-Jkb</t>
  </si>
  <si>
    <t>DE087</t>
  </si>
  <si>
    <t>ID-Card DiaClon Anti-Lea</t>
  </si>
  <si>
    <t>DE088</t>
  </si>
  <si>
    <t>ID-Card DiaClon Anti-Leb</t>
  </si>
  <si>
    <t>DE084</t>
  </si>
  <si>
    <t>ID-Card DiaClon Anti-M</t>
  </si>
  <si>
    <t>DE085</t>
  </si>
  <si>
    <t>ID-Card DiaClon Anti-N</t>
  </si>
  <si>
    <t>DE086</t>
  </si>
  <si>
    <t>ID-Card DiaClon Anti-P1</t>
  </si>
  <si>
    <t>DD067</t>
  </si>
  <si>
    <t>ID-Card Reverse Grouping with Screening</t>
  </si>
  <si>
    <t>DA649</t>
  </si>
  <si>
    <t>ID-Card S</t>
  </si>
  <si>
    <t>DH312</t>
  </si>
  <si>
    <t>ID-DiaCell A1B</t>
  </si>
  <si>
    <t>DB625</t>
  </si>
  <si>
    <t>ID-DIACELL I+II+IIIP,3X10ML</t>
  </si>
  <si>
    <t>DB621</t>
  </si>
  <si>
    <t>ID-DiaCell I-II-III</t>
  </si>
  <si>
    <t>DE734</t>
  </si>
  <si>
    <t>ID-DIACELL Pool 3X10 ml</t>
  </si>
  <si>
    <t>DD102</t>
  </si>
  <si>
    <t>ID-Diluent 1</t>
  </si>
  <si>
    <t>DF032</t>
  </si>
  <si>
    <t>ID-Diluent 2 IH-1000</t>
  </si>
  <si>
    <t>DB492</t>
  </si>
  <si>
    <t>IDENTISERA DIANA</t>
  </si>
  <si>
    <t>DB493</t>
  </si>
  <si>
    <t>IDENTISERA DIANA P</t>
  </si>
  <si>
    <t>DB016</t>
  </si>
  <si>
    <t>ID-interní kontrola kvality</t>
  </si>
  <si>
    <t>DH315</t>
  </si>
  <si>
    <t>ID-karta DiaClon ABD Confirmation krátký profil 60x12</t>
  </si>
  <si>
    <t>DH313</t>
  </si>
  <si>
    <t>ID-karta DiaClon ABO/D dlouhý profil 112x12</t>
  </si>
  <si>
    <t>DB620</t>
  </si>
  <si>
    <t>ID-Panel P , 11x4ml</t>
  </si>
  <si>
    <t>DB619</t>
  </si>
  <si>
    <t>ID-Panel, 11x 4ml</t>
  </si>
  <si>
    <t>DC433</t>
  </si>
  <si>
    <t>IH-QC1</t>
  </si>
  <si>
    <t>DC311</t>
  </si>
  <si>
    <t>IH-QC2</t>
  </si>
  <si>
    <t>DI446</t>
  </si>
  <si>
    <t>IH-QC3</t>
  </si>
  <si>
    <t>DC268</t>
  </si>
  <si>
    <t>IH-QC4</t>
  </si>
  <si>
    <t>DC202</t>
  </si>
  <si>
    <t>IH-QC5</t>
  </si>
  <si>
    <t>DC080</t>
  </si>
  <si>
    <t>IH-QC6</t>
  </si>
  <si>
    <t>DD737</t>
  </si>
  <si>
    <t>ImmuClone  Anti-S, IgM, 5 ml</t>
  </si>
  <si>
    <t>DD768</t>
  </si>
  <si>
    <t>ImmuClone  Anti-s, IgM, 5 ml</t>
  </si>
  <si>
    <t>DF441</t>
  </si>
  <si>
    <t>ImmuClone Anti-K (Kell), IgM</t>
  </si>
  <si>
    <t>DF026</t>
  </si>
  <si>
    <t>ImmuClone Anti-M, IgM</t>
  </si>
  <si>
    <t>DB099</t>
  </si>
  <si>
    <t>Immutrep-RPR (500t)</t>
  </si>
  <si>
    <t>805061</t>
  </si>
  <si>
    <t>-Isopropanol 5%, transf. 1000 ml</t>
  </si>
  <si>
    <t>DB554</t>
  </si>
  <si>
    <t>LEKTIN ANTI-H 3ML</t>
  </si>
  <si>
    <t>DD779</t>
  </si>
  <si>
    <t>MAKROPANEL 16 16*3 ML</t>
  </si>
  <si>
    <t>DE783</t>
  </si>
  <si>
    <t>MP A, B, AB, D, D, ctl/A,B, 1x12</t>
  </si>
  <si>
    <t>DE784</t>
  </si>
  <si>
    <t>MP A, B, DVI+,ctl/A, B, DVI+,ctl</t>
  </si>
  <si>
    <t>DE785</t>
  </si>
  <si>
    <t>MP C, c, E, e, K, ctl/C, c, E, e, K, ctl</t>
  </si>
  <si>
    <t>DC395</t>
  </si>
  <si>
    <t>Negativní kontr.mon.10 ml</t>
  </si>
  <si>
    <t>DB395</t>
  </si>
  <si>
    <t>PANOSCREEN I.II.III. Cw 3x10 ml</t>
  </si>
  <si>
    <t>DG595</t>
  </si>
  <si>
    <t>Promývací roztok A ředěný</t>
  </si>
  <si>
    <t>DB490</t>
  </si>
  <si>
    <t>SERASCAN DIANA I+II+III+IV</t>
  </si>
  <si>
    <t>DB491</t>
  </si>
  <si>
    <t>SERASCAN DIANA I+II+III+IV-P</t>
  </si>
  <si>
    <t>DB468</t>
  </si>
  <si>
    <t>Test serum ID-anti-S 5 ml</t>
  </si>
  <si>
    <t>DB542</t>
  </si>
  <si>
    <t>WEAK D CELLS</t>
  </si>
  <si>
    <t>50115040</t>
  </si>
  <si>
    <t>laboratorní materiál (Z505)</t>
  </si>
  <si>
    <t>ZK663</t>
  </si>
  <si>
    <t>Deska s jamkami (KS) bal. á 100 ks IBSA7047206000</t>
  </si>
  <si>
    <t>ZC716</t>
  </si>
  <si>
    <t>Špička žlutá pipetovací dlouhá manžeta bal. á 1000 ks 1123</t>
  </si>
  <si>
    <t>ZP900</t>
  </si>
  <si>
    <t>Válec odměrný vysoký sklo, A modrá graduace objem 25 ml VTRB632432110923</t>
  </si>
  <si>
    <t>50115050</t>
  </si>
  <si>
    <t>obvazový materiál (Z502)</t>
  </si>
  <si>
    <t>ZL789</t>
  </si>
  <si>
    <t>Obvaz sterilní hotový č. 2 A4091360</t>
  </si>
  <si>
    <t>ZL790</t>
  </si>
  <si>
    <t>Obvaz sterilní hotový č. 3 A4101144</t>
  </si>
  <si>
    <t>ZA446</t>
  </si>
  <si>
    <t>Vata buničitá přířezy 20 x 30 cm 1230200129</t>
  </si>
  <si>
    <t>50115060</t>
  </si>
  <si>
    <t>ZPr - ostatní (Z503)</t>
  </si>
  <si>
    <t>ZA855</t>
  </si>
  <si>
    <t>Pipeta pasteurova P 223 6,5 ml 204523</t>
  </si>
  <si>
    <t>ZE091</t>
  </si>
  <si>
    <t>Zátka k plast. zkumavkám FLME21341</t>
  </si>
  <si>
    <t>ZF091</t>
  </si>
  <si>
    <t>Zátka k plastovým zkumavkám FLME21301</t>
  </si>
  <si>
    <t>50115067</t>
  </si>
  <si>
    <t>ZPr - rukavice (Z532)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</si>
  <si>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</si>
  <si>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</si>
  <si>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</si>
  <si>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</si>
  <si>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ZP946</t>
  </si>
  <si>
    <t>Rukavice vyšetřovací nitril basic bez pudru modré S bal. á 200 ks 44750</t>
  </si>
  <si>
    <t>DH603</t>
  </si>
  <si>
    <t>ACCURUN 2 Series 2700 6x3,5 ml</t>
  </si>
  <si>
    <t>DC905</t>
  </si>
  <si>
    <t>ANAEROTEST FUER DIE MIKRO</t>
  </si>
  <si>
    <t>DG851</t>
  </si>
  <si>
    <t>ARC ANTI HCV RGT 2000TEST</t>
  </si>
  <si>
    <t>DA064</t>
  </si>
  <si>
    <t>ARC HBSAG QUALITATIVE II Reagent 2000t</t>
  </si>
  <si>
    <t>DC842</t>
  </si>
  <si>
    <t>ARC HIV COMBO RGT</t>
  </si>
  <si>
    <t>DG693</t>
  </si>
  <si>
    <t>Architect HCV Ag Calibrators</t>
  </si>
  <si>
    <t>DG694</t>
  </si>
  <si>
    <t>Architect HCV Ag Controls</t>
  </si>
  <si>
    <t>DG692</t>
  </si>
  <si>
    <t>Architect HCV Ag Reagent Kit</t>
  </si>
  <si>
    <t>DB957</t>
  </si>
  <si>
    <t>CELLCLEAN 50 ml</t>
  </si>
  <si>
    <t>DB700</t>
  </si>
  <si>
    <t>CELLPACK 20 l</t>
  </si>
  <si>
    <t>DC859</t>
  </si>
  <si>
    <t>COLUMBIA AGAR</t>
  </si>
  <si>
    <t>DE868</t>
  </si>
  <si>
    <t>EIGHTCHECK-3WP (N) 12x1,5 ml</t>
  </si>
  <si>
    <t>DD495</t>
  </si>
  <si>
    <t>GAMMA EGA</t>
  </si>
  <si>
    <t>DE273</t>
  </si>
  <si>
    <t>Gamma-Clone Anti-Le(b) IgM (klon GAMA-704) 5 ml</t>
  </si>
  <si>
    <t>DF648</t>
  </si>
  <si>
    <t>GD Bacillus subtilis</t>
  </si>
  <si>
    <t>DF649</t>
  </si>
  <si>
    <t>GD Candida albicans</t>
  </si>
  <si>
    <t>DF650</t>
  </si>
  <si>
    <t>GD Clostridium sporogenes</t>
  </si>
  <si>
    <t>DF651</t>
  </si>
  <si>
    <t>GD Pseudomonas aeruginosa</t>
  </si>
  <si>
    <t>DF652</t>
  </si>
  <si>
    <t>GD Staphylococcus aureus</t>
  </si>
  <si>
    <t>DD182</t>
  </si>
  <si>
    <t>ID-Card ID LISS/Coombs, 112x12</t>
  </si>
  <si>
    <t>DA049</t>
  </si>
  <si>
    <t>ImmuClone Rh-Hr Control</t>
  </si>
  <si>
    <t>DG596</t>
  </si>
  <si>
    <t>Promývací roztok B ředěný</t>
  </si>
  <si>
    <t>DB514</t>
  </si>
  <si>
    <t>ROZTOK HAYEM   orig.</t>
  </si>
  <si>
    <t>DC997</t>
  </si>
  <si>
    <t>Roztok TURCK</t>
  </si>
  <si>
    <t>DD596</t>
  </si>
  <si>
    <t>Sabouraud agar s CMP</t>
  </si>
  <si>
    <t>DB530</t>
  </si>
  <si>
    <t>STROMATOLYSER-WH 3x500 ml</t>
  </si>
  <si>
    <t>DE730</t>
  </si>
  <si>
    <t>Thioglykolátový bujon(10ML)</t>
  </si>
  <si>
    <t>DF844</t>
  </si>
  <si>
    <t>Trypton  sójový agar</t>
  </si>
  <si>
    <t>DD409</t>
  </si>
  <si>
    <t>TRYPTON-SOJOVÝ BUJON</t>
  </si>
  <si>
    <t>ZA887</t>
  </si>
  <si>
    <t>Zkumavka Greiner vacuette 5 ml K2EDTA, bal.á 100 ks,456205</t>
  </si>
  <si>
    <t>ZB640</t>
  </si>
  <si>
    <t>Zkumavka Kep ARC reaction vessels 8 x 500 á 4000 ks 7C1503</t>
  </si>
  <si>
    <t>ZC979</t>
  </si>
  <si>
    <t>Zkumavka Kep ARC sample cups 4 x 250 á 1000 ks 7C1401</t>
  </si>
  <si>
    <t>ZB500</t>
  </si>
  <si>
    <t>Zkumavka vacutainer BD 3 ml Est 75 x 13 H bal . á 100 ks čirá 362725</t>
  </si>
  <si>
    <t>ZA321</t>
  </si>
  <si>
    <t>Kompresa gáza 7,5 cm x 7,5 cm/100 ks nesterilní 06002</t>
  </si>
  <si>
    <t>ZJ687</t>
  </si>
  <si>
    <t>Krytí hemostatické gelitaspon tampon   80 x 30 mm bal. á 5 ks GS -210</t>
  </si>
  <si>
    <t>ZB404</t>
  </si>
  <si>
    <t>Náplast cosmos 8 cm x 1 m 5403353</t>
  </si>
  <si>
    <t>ZI558</t>
  </si>
  <si>
    <t>Náplast curapor   7 x   5 cm 32912  (22120,  náhrada za cosmopor )</t>
  </si>
  <si>
    <t>ZD104</t>
  </si>
  <si>
    <t>Náplast omniplast 10,0 cm x 10,0 m 9004472 (900535)</t>
  </si>
  <si>
    <t>ZF351</t>
  </si>
  <si>
    <t>Náplast transpore bílá 1,25 cm x 9,14 m bal. á 24 ks 1534-0</t>
  </si>
  <si>
    <t>ZF352</t>
  </si>
  <si>
    <t>Náplast transpore bílá 2,50 cm x 9,14 m bal. á 12 ks 1534-1</t>
  </si>
  <si>
    <t>ZN475</t>
  </si>
  <si>
    <t>Obinadlo elastické universal   8 cm x 5 m 1323100312</t>
  </si>
  <si>
    <t>ZA339</t>
  </si>
  <si>
    <t>Obinadlo hydrofilní   8 cm x   5 m 13006</t>
  </si>
  <si>
    <t>ZA314</t>
  </si>
  <si>
    <t>Obinadlo idealast-haft 8 cm x   4 m 9311113</t>
  </si>
  <si>
    <t>ZL999</t>
  </si>
  <si>
    <t>Rychloobvaz 8 x 4 cm 001445510</t>
  </si>
  <si>
    <t>ZA589</t>
  </si>
  <si>
    <t>Tampon sterilní stáčený 30 x 30 cm / 5 ks karton á 1500 ks 28007</t>
  </si>
  <si>
    <t>ZB771</t>
  </si>
  <si>
    <t>Držák jehly základní 450201</t>
  </si>
  <si>
    <t>ZO171</t>
  </si>
  <si>
    <t>Manžeta TK k tonometru Omron CC šedá dospělá obvod paže 22 cm - 42 cm COMFORT (koncovky součástí) 101 00015</t>
  </si>
  <si>
    <t>ZF192</t>
  </si>
  <si>
    <t>Nádoba na kontaminovaný odpad 4 l 15-0004</t>
  </si>
  <si>
    <t>ZF599</t>
  </si>
  <si>
    <t>Replacement Caps 4D1901</t>
  </si>
  <si>
    <t>ZA790</t>
  </si>
  <si>
    <t>Stříkačka injekční 2-dílná 5 ml L Inject Solo4606051V</t>
  </si>
  <si>
    <t>ZB756</t>
  </si>
  <si>
    <t>Zkumavka 3 ml K3 edta fialová 454086</t>
  </si>
  <si>
    <t>ZB757</t>
  </si>
  <si>
    <t>Zkumavka 6 ml K3 edta fialová 456036</t>
  </si>
  <si>
    <t>ZB758</t>
  </si>
  <si>
    <t>Zkumavka 9 ml K3 edta NR 455036</t>
  </si>
  <si>
    <t>ZB762</t>
  </si>
  <si>
    <t>Zkumavka červená 6 ml 456092</t>
  </si>
  <si>
    <t>ZI179</t>
  </si>
  <si>
    <t>Zkumavka s mediem+ flovakovaný tampon eSwab růžový nos,krk,vagina,konečník,rány,fekální vzo) 490CE.A</t>
  </si>
  <si>
    <t>ZB764</t>
  </si>
  <si>
    <t>Zkumavka zelená 4 ml 454051</t>
  </si>
  <si>
    <t>50115063</t>
  </si>
  <si>
    <t>ZPr - vaky, sety (Z528)</t>
  </si>
  <si>
    <t>ZE407</t>
  </si>
  <si>
    <t>Filtr na destičky BC PALL-AutoStop ATSBC1EPSB</t>
  </si>
  <si>
    <t>ZD085</t>
  </si>
  <si>
    <t>Jehla needle syslock 16G sterilní 862-1613</t>
  </si>
  <si>
    <t>ZD193</t>
  </si>
  <si>
    <t>Plasma Apheresis Bowl 0625B-00</t>
  </si>
  <si>
    <t>ZB140</t>
  </si>
  <si>
    <t>Roztok ACDA 750 ml bal. á 12 ks 40801</t>
  </si>
  <si>
    <t>ZI733</t>
  </si>
  <si>
    <t>Roztok aditivní pro skladování trombocytů PASIII M á 20 ks SSP2150U-1OL + 500 ml</t>
  </si>
  <si>
    <t>ZB137</t>
  </si>
  <si>
    <t>Roztok antikoagulační CPD50, 150 ml bal. á 40 ks 0415C-00</t>
  </si>
  <si>
    <t>ZB202</t>
  </si>
  <si>
    <t>Roztok antikoagulační natrium citricum 4% 250 ml 0420C-00</t>
  </si>
  <si>
    <t>ZL460</t>
  </si>
  <si>
    <t>Roztok antikoagulační natrium citricum 4% 250 ml 400945</t>
  </si>
  <si>
    <t>ZE501</t>
  </si>
  <si>
    <t>Roztok fyziologický 500 ml á 20 ks 4CCB1323E</t>
  </si>
  <si>
    <t>ZB138</t>
  </si>
  <si>
    <t>SAG Manitol 350 ml bal. á 20 ks 0411C-00</t>
  </si>
  <si>
    <t>ZD192</t>
  </si>
  <si>
    <t>Set harness 00620-00</t>
  </si>
  <si>
    <t>ZN744</t>
  </si>
  <si>
    <t>Set na odběr trombocytů Spetra Optia bal. á 6 ks 10400</t>
  </si>
  <si>
    <t>ZN427</t>
  </si>
  <si>
    <t>Set na plazmu 620 Plasma Collection Donor Harness bal. á 100 ks 400941</t>
  </si>
  <si>
    <t>ZD432</t>
  </si>
  <si>
    <t>Set trima accel enhanced platet 80420</t>
  </si>
  <si>
    <t>ZK701</t>
  </si>
  <si>
    <t>Set trima accel na PA plazma 80700</t>
  </si>
  <si>
    <t>ZF083</t>
  </si>
  <si>
    <t>Souprava na léčení erytrocytaferézy 00944-00</t>
  </si>
  <si>
    <t>ZF732</t>
  </si>
  <si>
    <t>Souprava na sběr deleukotizovaných trombocytů v náhradním roztoku bal. á 8 ks 999F-E</t>
  </si>
  <si>
    <t>ZB136</t>
  </si>
  <si>
    <t>Souprava pro separ. erytrocytů  bal. á 8 ks 00942-00</t>
  </si>
  <si>
    <t>ZB254</t>
  </si>
  <si>
    <t>Souprava pro separ. plazmy W/NACL ADAP 00627-00</t>
  </si>
  <si>
    <t>ZD086</t>
  </si>
  <si>
    <t>Trojvak T/B CPD-SAGM 831-8307</t>
  </si>
  <si>
    <t>ZD660</t>
  </si>
  <si>
    <t>Vak extra na krevní destičky 1000 ml 70030</t>
  </si>
  <si>
    <t>ZP366</t>
  </si>
  <si>
    <t>Vak odběrový na plnou krev 4 komorový 450 ml s filtrem QUADRUPLE BAGS LEUKOFLEX 450 ml LCRD bal. á 12 ks LQT6280LU</t>
  </si>
  <si>
    <t>ZE383</t>
  </si>
  <si>
    <t>Vak sběrný 1000 ml pro plazmu bal. á 48 ks SC692-00</t>
  </si>
  <si>
    <t>ZN429</t>
  </si>
  <si>
    <t>Vak sběrný na plazmu SC 692 Plasma Collection Bag  bal. á 48 ks 401317</t>
  </si>
  <si>
    <t>ZN428</t>
  </si>
  <si>
    <t>Zvon aferetický 625B Blow Molded Centrifuge Bowl bal. á 30 ks 400942</t>
  </si>
  <si>
    <t>50115065</t>
  </si>
  <si>
    <t>ZPr - vpichovací materiál (Z530)</t>
  </si>
  <si>
    <t>ZB556</t>
  </si>
  <si>
    <t>Jehla injekční 1,2 x 40 mm růžová 4665120</t>
  </si>
  <si>
    <t>ZB768</t>
  </si>
  <si>
    <t>Jehla vakuová 216/38 mm zelená 450076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</si>
  <si>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</si>
  <si>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</si>
  <si>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</si>
  <si>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</si>
  <si>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</si>
  <si>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</si>
  <si>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</si>
  <si>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ON Data</t>
  </si>
  <si>
    <t>lékaři pod odborným dozorem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</si>
  <si>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</si>
  <si>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</si>
  <si>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</si>
  <si>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</si>
  <si>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</si>
  <si>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zdravotní laboranti</t>
  </si>
  <si>
    <t>ošetřovatelé</t>
  </si>
  <si>
    <t>sanitáři</t>
  </si>
  <si>
    <t>dělníci</t>
  </si>
  <si>
    <t>THP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</si>
  <si>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</si>
  <si>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</si>
  <si>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</si>
  <si>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</si>
  <si>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</si>
  <si>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</si>
  <si>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</si>
  <si>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</si>
  <si>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</si>
  <si>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</si>
  <si>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Šnyrychová Lucie</t>
  </si>
  <si>
    <t>Zemanová Markéta</t>
  </si>
  <si>
    <t>Zdravotní výkony vykázané na pracovišti v rámci ambulantní péče dle lékařů *</t>
  </si>
  <si>
    <t>06</t>
  </si>
  <si>
    <t>202</t>
  </si>
  <si>
    <t>V</t>
  </si>
  <si>
    <t>09511</t>
  </si>
  <si>
    <t>MINIMÁLNÍ KONTAKT LÉKAŘE S PACIENTEM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</si>
  <si>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</si>
  <si>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</si>
  <si>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</si>
  <si>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</si>
  <si>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</si>
  <si>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</si>
  <si>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</si>
  <si>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</si>
  <si>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22023</t>
  </si>
  <si>
    <t>KONTROLNÍ VYŠETŘENÍ HEMATOLOGEM</t>
  </si>
  <si>
    <t>09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</si>
  <si>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</si>
  <si>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</si>
  <si>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</si>
  <si>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</si>
  <si>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</si>
  <si>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</si>
  <si>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</si>
  <si>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</si>
  <si>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</si>
  <si>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</si>
  <si>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</si>
  <si>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</si>
  <si>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</si>
  <si>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</si>
  <si>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</si>
  <si>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</si>
  <si>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</si>
  <si>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</si>
  <si>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</si>
  <si>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</si>
  <si>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CELKOVÝCH I IGM PROTI ANTIGEN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</si>
  <si>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</si>
  <si>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</si>
  <si>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</si>
  <si>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</si>
  <si>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</si>
  <si>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</si>
  <si>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</si>
  <si>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</si>
  <si>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</si>
  <si>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</si>
  <si>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</si>
  <si>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</si>
  <si>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</si>
  <si>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82119</t>
  </si>
  <si>
    <t>PRŮKAZY ANTIGENŮ VIRU HEPATITIDY B (EIA)</t>
  </si>
  <si>
    <t>22117</t>
  </si>
  <si>
    <t>82145</t>
  </si>
  <si>
    <t>RRR</t>
  </si>
  <si>
    <t>82075</t>
  </si>
  <si>
    <t>KONFIRMAČNÍ TEST NA PROTILÁTKY METODOU IMUNOBLOT (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</si>
  <si>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</si>
  <si>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</si>
  <si>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</si>
  <si>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</si>
  <si>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</si>
  <si>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</si>
  <si>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</si>
  <si>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</si>
  <si>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</si>
  <si>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</si>
  <si>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</si>
  <si>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</si>
  <si>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</si>
  <si>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</si>
  <si>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22337</t>
  </si>
  <si>
    <t>NEUTRALIZAČNÍ TEST ERYTROCYTÁRNÍCH ABO PROTILÁTEK</t>
  </si>
  <si>
    <t>2</t>
  </si>
  <si>
    <t>0507951</t>
  </si>
  <si>
    <t>Erytrocyty pro autotransfuzi</t>
  </si>
  <si>
    <t>09219</t>
  </si>
  <si>
    <t xml:space="preserve">INTRAVENÓZNÍ INJEKCE U DOSPĚLÉHO ČI DÍTĚTE NAD 10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</si>
  <si>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</si>
  <si>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</si>
  <si>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</si>
  <si>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</si>
  <si>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</si>
  <si>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</si>
  <si>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</si>
  <si>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</si>
  <si>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</si>
  <si>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</si>
  <si>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</si>
  <si>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</si>
  <si>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</si>
  <si>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</si>
  <si>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</si>
  <si>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</si>
  <si>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</si>
  <si>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</si>
  <si>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</si>
  <si>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</si>
  <si>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</si>
  <si>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</si>
  <si>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</si>
  <si>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</si>
  <si>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</si>
  <si>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</si>
  <si>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</si>
  <si>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</si>
  <si>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</si>
  <si>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</si>
  <si>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</si>
  <si>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</si>
  <si>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</si>
  <si>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</si>
  <si>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</si>
  <si>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</si>
  <si>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</si>
  <si>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</si>
  <si>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</si>
  <si>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</si>
  <si>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</si>
  <si>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</si>
  <si>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</si>
  <si>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20</t>
  </si>
  <si>
    <t>21</t>
  </si>
  <si>
    <t>25</t>
  </si>
  <si>
    <t>26</t>
  </si>
  <si>
    <t>30</t>
  </si>
  <si>
    <t>31</t>
  </si>
  <si>
    <t>32</t>
  </si>
  <si>
    <t>22343</t>
  </si>
  <si>
    <t>HEMOLÝSA CHLADOVÁ (DONATH-LANDSTEINERŮV TEST, PROV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</si>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</sst>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2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3" fillId="0" borderId="99" xfId="0" applyFont="1" applyFill="1" applyBorder="1"/>
    <xf numFmtId="0" fontId="33" fillId="0" borderId="28" xfId="0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25" xfId="0" applyFont="1" applyFill="1" applyBorder="1"/>
    <xf numFmtId="0" fontId="40" fillId="0" borderId="103" xfId="0" applyFont="1" applyFill="1" applyBorder="1"/>
    <xf numFmtId="0" fontId="40" fillId="0" borderId="8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0.36737216700419228</c:v>
                </c:pt>
                <c:pt idx="1">
                  <c:v>0.65881348912499726</c:v>
                </c:pt>
                <c:pt idx="2">
                  <c:v>0.45279474285311272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0.37456229953040932</c:v>
                </c:pt>
                <c:pt idx="1">
                  <c:v>0.37456229953040932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2" totalsRowShown="0" headerRowDxfId="90" tableBorderDxfId="89">
  <autoFilter ref="A7:S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51" totalsRowShown="0">
  <autoFilter ref="C3:S5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6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575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712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6" t="s">
        <v>713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724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1140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1163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1171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1250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1251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1304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575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22</v>
      </c>
      <c r="J3" s="43">
        <f>SUBTOTAL(9,J6:J1048576)</f>
        <v>876.83999999999992</v>
      </c>
      <c r="K3" s="44">
        <f>IF(M3=0,0,J3/M3)</f>
        <v>1</v>
      </c>
      <c r="L3" s="43">
        <f>SUBTOTAL(9,L6:L1048576)</f>
        <v>22</v>
      </c>
      <c r="M3" s="45">
        <f>SUBTOTAL(9,M6:M1048576)</f>
        <v>876.83999999999992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37" t="s">
        <v>131</v>
      </c>
      <c r="C5" s="537" t="s">
        <v>70</v>
      </c>
      <c r="D5" s="537" t="s">
        <v>132</v>
      </c>
      <c r="E5" s="537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thickBot="1" x14ac:dyDescent="0.35">
      <c r="A6" s="528" t="s">
        <v>539</v>
      </c>
      <c r="B6" s="541" t="s">
        <v>572</v>
      </c>
      <c r="C6" s="541" t="s">
        <v>573</v>
      </c>
      <c r="D6" s="541" t="s">
        <v>553</v>
      </c>
      <c r="E6" s="541" t="s">
        <v>574</v>
      </c>
      <c r="F6" s="529"/>
      <c r="G6" s="529"/>
      <c r="H6" s="248">
        <v>0</v>
      </c>
      <c r="I6" s="529">
        <v>22</v>
      </c>
      <c r="J6" s="529">
        <v>876.83999999999992</v>
      </c>
      <c r="K6" s="248">
        <v>1</v>
      </c>
      <c r="L6" s="529">
        <v>22</v>
      </c>
      <c r="M6" s="530">
        <v>876.83999999999992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81</v>
      </c>
      <c r="C3" s="252">
        <f>SUM(C6:C1048576)</f>
        <v>3</v>
      </c>
      <c r="D3" s="252">
        <f>SUM(D6:D1048576)</f>
        <v>0</v>
      </c>
      <c r="E3" s="253">
        <f>SUM(E6:E1048576)</f>
        <v>0</v>
      </c>
      <c r="F3" s="250">
        <f>IF(SUM($B3:$E3)=0,"",B3/SUM($B3:$E3))</f>
        <v>0.9642857142857143</v>
      </c>
      <c r="G3" s="248">
        <f t="shared" ref="G3:I3" si="0">IF(SUM($B3:$E3)=0,"",C3/SUM($B3:$E3))</f>
        <v>3.5714285714285712E-2</v>
      </c>
      <c r="H3" s="248">
        <f t="shared" si="0"/>
        <v>0</v>
      </c>
      <c r="I3" s="249">
        <f t="shared" si="0"/>
        <v>0</v>
      </c>
      <c r="J3" s="252">
        <f>SUM(J6:J1048576)</f>
        <v>31</v>
      </c>
      <c r="K3" s="252">
        <f>SUM(K6:K1048576)</f>
        <v>3</v>
      </c>
      <c r="L3" s="252">
        <f>SUM(L6:L1048576)</f>
        <v>0</v>
      </c>
      <c r="M3" s="253">
        <f>SUM(M6:M1048576)</f>
        <v>0</v>
      </c>
      <c r="N3" s="250">
        <f>IF(SUM($J3:$M3)=0,"",J3/SUM($J3:$M3))</f>
        <v>0.91176470588235292</v>
      </c>
      <c r="O3" s="248">
        <f t="shared" ref="O3:Q3" si="1">IF(SUM($J3:$M3)=0,"",K3/SUM($J3:$M3))</f>
        <v>8.8235294117647065E-2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2" t="s">
        <v>197</v>
      </c>
      <c r="B5" s="543" t="s">
        <v>199</v>
      </c>
      <c r="C5" s="543" t="s">
        <v>200</v>
      </c>
      <c r="D5" s="543" t="s">
        <v>201</v>
      </c>
      <c r="E5" s="544" t="s">
        <v>202</v>
      </c>
      <c r="F5" s="545" t="s">
        <v>199</v>
      </c>
      <c r="G5" s="546" t="s">
        <v>200</v>
      </c>
      <c r="H5" s="546" t="s">
        <v>201</v>
      </c>
      <c r="I5" s="547" t="s">
        <v>202</v>
      </c>
      <c r="J5" s="543" t="s">
        <v>199</v>
      </c>
      <c r="K5" s="543" t="s">
        <v>200</v>
      </c>
      <c r="L5" s="543" t="s">
        <v>201</v>
      </c>
      <c r="M5" s="544" t="s">
        <v>202</v>
      </c>
      <c r="N5" s="545" t="s">
        <v>199</v>
      </c>
      <c r="O5" s="546" t="s">
        <v>200</v>
      </c>
      <c r="P5" s="546" t="s">
        <v>201</v>
      </c>
      <c r="Q5" s="547" t="s">
        <v>202</v>
      </c>
    </row>
    <row r="6" spans="1:17" ht="14.4" customHeight="1" x14ac:dyDescent="0.3">
      <c r="A6" s="550" t="s">
        <v>576</v>
      </c>
      <c r="B6" s="554"/>
      <c r="C6" s="505"/>
      <c r="D6" s="505"/>
      <c r="E6" s="506"/>
      <c r="F6" s="552"/>
      <c r="G6" s="526"/>
      <c r="H6" s="526"/>
      <c r="I6" s="556"/>
      <c r="J6" s="554"/>
      <c r="K6" s="505"/>
      <c r="L6" s="505"/>
      <c r="M6" s="506"/>
      <c r="N6" s="552"/>
      <c r="O6" s="526"/>
      <c r="P6" s="526"/>
      <c r="Q6" s="548"/>
    </row>
    <row r="7" spans="1:17" ht="14.4" customHeight="1" thickBot="1" x14ac:dyDescent="0.35">
      <c r="A7" s="551" t="s">
        <v>577</v>
      </c>
      <c r="B7" s="555">
        <v>81</v>
      </c>
      <c r="C7" s="519">
        <v>3</v>
      </c>
      <c r="D7" s="519"/>
      <c r="E7" s="520"/>
      <c r="F7" s="553">
        <v>0.9642857142857143</v>
      </c>
      <c r="G7" s="527">
        <v>3.5714285714285712E-2</v>
      </c>
      <c r="H7" s="527">
        <v>0</v>
      </c>
      <c r="I7" s="557">
        <v>0</v>
      </c>
      <c r="J7" s="555">
        <v>31</v>
      </c>
      <c r="K7" s="519">
        <v>3</v>
      </c>
      <c r="L7" s="519"/>
      <c r="M7" s="520"/>
      <c r="N7" s="553">
        <v>0.91176470588235292</v>
      </c>
      <c r="O7" s="527">
        <v>8.8235294117647065E-2</v>
      </c>
      <c r="P7" s="527">
        <v>0</v>
      </c>
      <c r="Q7" s="54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35</v>
      </c>
      <c r="B5" s="488" t="s">
        <v>578</v>
      </c>
      <c r="C5" s="491">
        <v>5316.97</v>
      </c>
      <c r="D5" s="491">
        <v>33</v>
      </c>
      <c r="E5" s="491">
        <v>4966.0600000000004</v>
      </c>
      <c r="F5" s="558">
        <v>0.93400188453197974</v>
      </c>
      <c r="G5" s="491">
        <v>28</v>
      </c>
      <c r="H5" s="558">
        <v>0.84848484848484851</v>
      </c>
      <c r="I5" s="491">
        <v>350.90999999999997</v>
      </c>
      <c r="J5" s="558">
        <v>6.5998115468020313E-2</v>
      </c>
      <c r="K5" s="491">
        <v>5</v>
      </c>
      <c r="L5" s="558">
        <v>0.15151515151515152</v>
      </c>
      <c r="M5" s="491" t="s">
        <v>68</v>
      </c>
      <c r="N5" s="150"/>
    </row>
    <row r="6" spans="1:14" ht="14.4" customHeight="1" x14ac:dyDescent="0.3">
      <c r="A6" s="487">
        <v>35</v>
      </c>
      <c r="B6" s="488" t="s">
        <v>579</v>
      </c>
      <c r="C6" s="491">
        <v>5316.97</v>
      </c>
      <c r="D6" s="491">
        <v>33</v>
      </c>
      <c r="E6" s="491">
        <v>4966.0600000000004</v>
      </c>
      <c r="F6" s="558">
        <v>0.93400188453197974</v>
      </c>
      <c r="G6" s="491">
        <v>28</v>
      </c>
      <c r="H6" s="558">
        <v>0.84848484848484851</v>
      </c>
      <c r="I6" s="491">
        <v>350.90999999999997</v>
      </c>
      <c r="J6" s="558">
        <v>6.5998115468020313E-2</v>
      </c>
      <c r="K6" s="491">
        <v>5</v>
      </c>
      <c r="L6" s="558">
        <v>0.15151515151515152</v>
      </c>
      <c r="M6" s="491" t="s">
        <v>1</v>
      </c>
      <c r="N6" s="150"/>
    </row>
    <row r="7" spans="1:14" ht="14.4" customHeight="1" x14ac:dyDescent="0.3">
      <c r="A7" s="487" t="s">
        <v>527</v>
      </c>
      <c r="B7" s="488" t="s">
        <v>3</v>
      </c>
      <c r="C7" s="491">
        <v>5316.97</v>
      </c>
      <c r="D7" s="491">
        <v>33</v>
      </c>
      <c r="E7" s="491">
        <v>4966.0600000000004</v>
      </c>
      <c r="F7" s="558">
        <v>0.93400188453197974</v>
      </c>
      <c r="G7" s="491">
        <v>28</v>
      </c>
      <c r="H7" s="558">
        <v>0.84848484848484851</v>
      </c>
      <c r="I7" s="491">
        <v>350.90999999999997</v>
      </c>
      <c r="J7" s="558">
        <v>6.5998115468020313E-2</v>
      </c>
      <c r="K7" s="491">
        <v>5</v>
      </c>
      <c r="L7" s="558">
        <v>0.15151515151515152</v>
      </c>
      <c r="M7" s="491" t="s">
        <v>533</v>
      </c>
      <c r="N7" s="150"/>
    </row>
    <row r="9" spans="1:14" ht="14.4" customHeight="1" x14ac:dyDescent="0.3">
      <c r="A9" s="487">
        <v>35</v>
      </c>
      <c r="B9" s="488" t="s">
        <v>578</v>
      </c>
      <c r="C9" s="491" t="s">
        <v>529</v>
      </c>
      <c r="D9" s="491" t="s">
        <v>529</v>
      </c>
      <c r="E9" s="491" t="s">
        <v>529</v>
      </c>
      <c r="F9" s="558" t="s">
        <v>529</v>
      </c>
      <c r="G9" s="491" t="s">
        <v>529</v>
      </c>
      <c r="H9" s="558" t="s">
        <v>529</v>
      </c>
      <c r="I9" s="491" t="s">
        <v>529</v>
      </c>
      <c r="J9" s="558" t="s">
        <v>529</v>
      </c>
      <c r="K9" s="491" t="s">
        <v>529</v>
      </c>
      <c r="L9" s="558" t="s">
        <v>529</v>
      </c>
      <c r="M9" s="491" t="s">
        <v>68</v>
      </c>
      <c r="N9" s="150"/>
    </row>
    <row r="10" spans="1:14" ht="14.4" customHeight="1" x14ac:dyDescent="0.3">
      <c r="A10" s="487" t="s">
        <v>580</v>
      </c>
      <c r="B10" s="488" t="s">
        <v>579</v>
      </c>
      <c r="C10" s="491">
        <v>5316.97</v>
      </c>
      <c r="D10" s="491">
        <v>33</v>
      </c>
      <c r="E10" s="491">
        <v>4966.0600000000004</v>
      </c>
      <c r="F10" s="558">
        <v>0.93400188453197974</v>
      </c>
      <c r="G10" s="491">
        <v>28</v>
      </c>
      <c r="H10" s="558">
        <v>0.84848484848484851</v>
      </c>
      <c r="I10" s="491">
        <v>350.90999999999997</v>
      </c>
      <c r="J10" s="558">
        <v>6.5998115468020313E-2</v>
      </c>
      <c r="K10" s="491">
        <v>5</v>
      </c>
      <c r="L10" s="558">
        <v>0.15151515151515152</v>
      </c>
      <c r="M10" s="491" t="s">
        <v>1</v>
      </c>
      <c r="N10" s="150"/>
    </row>
    <row r="11" spans="1:14" ht="14.4" customHeight="1" x14ac:dyDescent="0.3">
      <c r="A11" s="487" t="s">
        <v>580</v>
      </c>
      <c r="B11" s="488" t="s">
        <v>581</v>
      </c>
      <c r="C11" s="491">
        <v>5316.97</v>
      </c>
      <c r="D11" s="491">
        <v>33</v>
      </c>
      <c r="E11" s="491">
        <v>4966.0600000000004</v>
      </c>
      <c r="F11" s="558">
        <v>0.93400188453197974</v>
      </c>
      <c r="G11" s="491">
        <v>28</v>
      </c>
      <c r="H11" s="558">
        <v>0.84848484848484851</v>
      </c>
      <c r="I11" s="491">
        <v>350.90999999999997</v>
      </c>
      <c r="J11" s="558">
        <v>6.5998115468020313E-2</v>
      </c>
      <c r="K11" s="491">
        <v>5</v>
      </c>
      <c r="L11" s="558">
        <v>0.15151515151515152</v>
      </c>
      <c r="M11" s="491" t="s">
        <v>537</v>
      </c>
      <c r="N11" s="150"/>
    </row>
    <row r="12" spans="1:14" ht="14.4" customHeight="1" x14ac:dyDescent="0.3">
      <c r="A12" s="487" t="s">
        <v>529</v>
      </c>
      <c r="B12" s="488" t="s">
        <v>529</v>
      </c>
      <c r="C12" s="491" t="s">
        <v>529</v>
      </c>
      <c r="D12" s="491" t="s">
        <v>529</v>
      </c>
      <c r="E12" s="491" t="s">
        <v>529</v>
      </c>
      <c r="F12" s="558" t="s">
        <v>529</v>
      </c>
      <c r="G12" s="491" t="s">
        <v>529</v>
      </c>
      <c r="H12" s="558" t="s">
        <v>529</v>
      </c>
      <c r="I12" s="491" t="s">
        <v>529</v>
      </c>
      <c r="J12" s="558" t="s">
        <v>529</v>
      </c>
      <c r="K12" s="491" t="s">
        <v>529</v>
      </c>
      <c r="L12" s="558" t="s">
        <v>529</v>
      </c>
      <c r="M12" s="491" t="s">
        <v>538</v>
      </c>
      <c r="N12" s="150"/>
    </row>
    <row r="13" spans="1:14" ht="14.4" customHeight="1" x14ac:dyDescent="0.3">
      <c r="A13" s="487" t="s">
        <v>527</v>
      </c>
      <c r="B13" s="488" t="s">
        <v>582</v>
      </c>
      <c r="C13" s="491">
        <v>5316.97</v>
      </c>
      <c r="D13" s="491">
        <v>33</v>
      </c>
      <c r="E13" s="491">
        <v>4966.0600000000004</v>
      </c>
      <c r="F13" s="558">
        <v>0.93400188453197974</v>
      </c>
      <c r="G13" s="491">
        <v>28</v>
      </c>
      <c r="H13" s="558">
        <v>0.84848484848484851</v>
      </c>
      <c r="I13" s="491">
        <v>350.90999999999997</v>
      </c>
      <c r="J13" s="558">
        <v>6.5998115468020313E-2</v>
      </c>
      <c r="K13" s="491">
        <v>5</v>
      </c>
      <c r="L13" s="558">
        <v>0.15151515151515152</v>
      </c>
      <c r="M13" s="491" t="s">
        <v>533</v>
      </c>
      <c r="N13" s="150"/>
    </row>
    <row r="14" spans="1:14" ht="14.4" customHeight="1" x14ac:dyDescent="0.3">
      <c r="A14" s="559" t="s">
        <v>247</v>
      </c>
    </row>
    <row r="15" spans="1:14" ht="14.4" customHeight="1" x14ac:dyDescent="0.3">
      <c r="A15" s="560" t="s">
        <v>583</v>
      </c>
    </row>
    <row r="16" spans="1:14" ht="14.4" customHeight="1" x14ac:dyDescent="0.3">
      <c r="A16" s="559" t="s">
        <v>584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2" t="s">
        <v>135</v>
      </c>
      <c r="B4" s="543" t="s">
        <v>19</v>
      </c>
      <c r="C4" s="564"/>
      <c r="D4" s="543" t="s">
        <v>20</v>
      </c>
      <c r="E4" s="564"/>
      <c r="F4" s="543" t="s">
        <v>19</v>
      </c>
      <c r="G4" s="546" t="s">
        <v>2</v>
      </c>
      <c r="H4" s="543" t="s">
        <v>20</v>
      </c>
      <c r="I4" s="546" t="s">
        <v>2</v>
      </c>
      <c r="J4" s="543" t="s">
        <v>19</v>
      </c>
      <c r="K4" s="546" t="s">
        <v>2</v>
      </c>
      <c r="L4" s="543" t="s">
        <v>20</v>
      </c>
      <c r="M4" s="547" t="s">
        <v>2</v>
      </c>
    </row>
    <row r="5" spans="1:13" ht="14.4" customHeight="1" x14ac:dyDescent="0.3">
      <c r="A5" s="561" t="s">
        <v>585</v>
      </c>
      <c r="B5" s="554">
        <v>1464.62</v>
      </c>
      <c r="C5" s="501">
        <v>1</v>
      </c>
      <c r="D5" s="566">
        <v>2</v>
      </c>
      <c r="E5" s="540" t="s">
        <v>585</v>
      </c>
      <c r="F5" s="554">
        <v>1464.62</v>
      </c>
      <c r="G5" s="526">
        <v>1</v>
      </c>
      <c r="H5" s="505">
        <v>2</v>
      </c>
      <c r="I5" s="548">
        <v>1</v>
      </c>
      <c r="J5" s="573"/>
      <c r="K5" s="526">
        <v>0</v>
      </c>
      <c r="L5" s="505"/>
      <c r="M5" s="548">
        <v>0</v>
      </c>
    </row>
    <row r="6" spans="1:13" ht="14.4" customHeight="1" x14ac:dyDescent="0.3">
      <c r="A6" s="562" t="s">
        <v>586</v>
      </c>
      <c r="B6" s="565">
        <v>1404.23</v>
      </c>
      <c r="C6" s="508">
        <v>1</v>
      </c>
      <c r="D6" s="567">
        <v>4</v>
      </c>
      <c r="E6" s="571" t="s">
        <v>586</v>
      </c>
      <c r="F6" s="565">
        <v>1404.23</v>
      </c>
      <c r="G6" s="569">
        <v>1</v>
      </c>
      <c r="H6" s="512">
        <v>4</v>
      </c>
      <c r="I6" s="570">
        <v>1</v>
      </c>
      <c r="J6" s="574"/>
      <c r="K6" s="569">
        <v>0</v>
      </c>
      <c r="L6" s="512"/>
      <c r="M6" s="570">
        <v>0</v>
      </c>
    </row>
    <row r="7" spans="1:13" ht="14.4" customHeight="1" x14ac:dyDescent="0.3">
      <c r="A7" s="562" t="s">
        <v>587</v>
      </c>
      <c r="B7" s="565">
        <v>281.86</v>
      </c>
      <c r="C7" s="508">
        <v>1</v>
      </c>
      <c r="D7" s="567">
        <v>5</v>
      </c>
      <c r="E7" s="571" t="s">
        <v>587</v>
      </c>
      <c r="F7" s="565">
        <v>107.27</v>
      </c>
      <c r="G7" s="569">
        <v>0.38057901085645351</v>
      </c>
      <c r="H7" s="512">
        <v>1</v>
      </c>
      <c r="I7" s="570">
        <v>0.2</v>
      </c>
      <c r="J7" s="574">
        <v>174.59</v>
      </c>
      <c r="K7" s="569">
        <v>0.61942098914354637</v>
      </c>
      <c r="L7" s="512">
        <v>4</v>
      </c>
      <c r="M7" s="570">
        <v>0.8</v>
      </c>
    </row>
    <row r="8" spans="1:13" ht="14.4" customHeight="1" x14ac:dyDescent="0.3">
      <c r="A8" s="562" t="s">
        <v>588</v>
      </c>
      <c r="B8" s="565">
        <v>137.63999999999999</v>
      </c>
      <c r="C8" s="508">
        <v>1</v>
      </c>
      <c r="D8" s="567">
        <v>2</v>
      </c>
      <c r="E8" s="571" t="s">
        <v>588</v>
      </c>
      <c r="F8" s="565">
        <v>137.63999999999999</v>
      </c>
      <c r="G8" s="569">
        <v>1</v>
      </c>
      <c r="H8" s="512">
        <v>2</v>
      </c>
      <c r="I8" s="570">
        <v>1</v>
      </c>
      <c r="J8" s="574"/>
      <c r="K8" s="569">
        <v>0</v>
      </c>
      <c r="L8" s="512"/>
      <c r="M8" s="570">
        <v>0</v>
      </c>
    </row>
    <row r="9" spans="1:13" ht="14.4" customHeight="1" x14ac:dyDescent="0.3">
      <c r="A9" s="562" t="s">
        <v>589</v>
      </c>
      <c r="B9" s="565">
        <v>646.32999999999993</v>
      </c>
      <c r="C9" s="508">
        <v>1</v>
      </c>
      <c r="D9" s="567">
        <v>10</v>
      </c>
      <c r="E9" s="571" t="s">
        <v>589</v>
      </c>
      <c r="F9" s="565">
        <v>470.00999999999993</v>
      </c>
      <c r="G9" s="569">
        <v>0.72719818049603147</v>
      </c>
      <c r="H9" s="512">
        <v>9</v>
      </c>
      <c r="I9" s="570">
        <v>0.9</v>
      </c>
      <c r="J9" s="574">
        <v>176.32</v>
      </c>
      <c r="K9" s="569">
        <v>0.27280181950396859</v>
      </c>
      <c r="L9" s="512">
        <v>1</v>
      </c>
      <c r="M9" s="570">
        <v>0.1</v>
      </c>
    </row>
    <row r="10" spans="1:13" ht="14.4" customHeight="1" thickBot="1" x14ac:dyDescent="0.35">
      <c r="A10" s="563" t="s">
        <v>590</v>
      </c>
      <c r="B10" s="555">
        <v>1382.2899999999997</v>
      </c>
      <c r="C10" s="515">
        <v>1</v>
      </c>
      <c r="D10" s="568">
        <v>10</v>
      </c>
      <c r="E10" s="572" t="s">
        <v>590</v>
      </c>
      <c r="F10" s="555">
        <v>1382.2899999999997</v>
      </c>
      <c r="G10" s="527">
        <v>1</v>
      </c>
      <c r="H10" s="519">
        <v>10</v>
      </c>
      <c r="I10" s="549">
        <v>1</v>
      </c>
      <c r="J10" s="575"/>
      <c r="K10" s="527">
        <v>0</v>
      </c>
      <c r="L10" s="519"/>
      <c r="M10" s="549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712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5316.9700000000012</v>
      </c>
      <c r="N3" s="66">
        <f>SUBTOTAL(9,N7:N1048576)</f>
        <v>46</v>
      </c>
      <c r="O3" s="66">
        <f>SUBTOTAL(9,O7:O1048576)</f>
        <v>33</v>
      </c>
      <c r="P3" s="66">
        <f>SUBTOTAL(9,P7:P1048576)</f>
        <v>4966.0600000000013</v>
      </c>
      <c r="Q3" s="67">
        <f>IF(M3=0,0,P3/M3)</f>
        <v>0.93400188453197974</v>
      </c>
      <c r="R3" s="66">
        <f>SUBTOTAL(9,R7:R1048576)</f>
        <v>41</v>
      </c>
      <c r="S3" s="67">
        <f>IF(N3=0,0,R3/N3)</f>
        <v>0.89130434782608692</v>
      </c>
      <c r="T3" s="66">
        <f>SUBTOTAL(9,T7:T1048576)</f>
        <v>28</v>
      </c>
      <c r="U3" s="68">
        <f>IF(O3=0,0,T3/O3)</f>
        <v>0.84848484848484851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76" t="s">
        <v>23</v>
      </c>
      <c r="B6" s="577" t="s">
        <v>5</v>
      </c>
      <c r="C6" s="576" t="s">
        <v>24</v>
      </c>
      <c r="D6" s="577" t="s">
        <v>6</v>
      </c>
      <c r="E6" s="577" t="s">
        <v>151</v>
      </c>
      <c r="F6" s="577" t="s">
        <v>25</v>
      </c>
      <c r="G6" s="577" t="s">
        <v>26</v>
      </c>
      <c r="H6" s="577" t="s">
        <v>8</v>
      </c>
      <c r="I6" s="577" t="s">
        <v>10</v>
      </c>
      <c r="J6" s="577" t="s">
        <v>11</v>
      </c>
      <c r="K6" s="577" t="s">
        <v>12</v>
      </c>
      <c r="L6" s="577" t="s">
        <v>27</v>
      </c>
      <c r="M6" s="578" t="s">
        <v>14</v>
      </c>
      <c r="N6" s="579" t="s">
        <v>28</v>
      </c>
      <c r="O6" s="579" t="s">
        <v>28</v>
      </c>
      <c r="P6" s="579" t="s">
        <v>14</v>
      </c>
      <c r="Q6" s="579" t="s">
        <v>2</v>
      </c>
      <c r="R6" s="579" t="s">
        <v>28</v>
      </c>
      <c r="S6" s="579" t="s">
        <v>2</v>
      </c>
      <c r="T6" s="579" t="s">
        <v>28</v>
      </c>
      <c r="U6" s="580" t="s">
        <v>2</v>
      </c>
    </row>
    <row r="7" spans="1:21" ht="14.4" customHeight="1" x14ac:dyDescent="0.3">
      <c r="A7" s="581">
        <v>35</v>
      </c>
      <c r="B7" s="582" t="s">
        <v>578</v>
      </c>
      <c r="C7" s="582" t="s">
        <v>580</v>
      </c>
      <c r="D7" s="583" t="s">
        <v>711</v>
      </c>
      <c r="E7" s="584" t="s">
        <v>586</v>
      </c>
      <c r="F7" s="582" t="s">
        <v>579</v>
      </c>
      <c r="G7" s="582" t="s">
        <v>591</v>
      </c>
      <c r="H7" s="582" t="s">
        <v>529</v>
      </c>
      <c r="I7" s="582" t="s">
        <v>592</v>
      </c>
      <c r="J7" s="582" t="s">
        <v>593</v>
      </c>
      <c r="K7" s="582" t="s">
        <v>594</v>
      </c>
      <c r="L7" s="585">
        <v>126.57</v>
      </c>
      <c r="M7" s="585">
        <v>253.14</v>
      </c>
      <c r="N7" s="582">
        <v>2</v>
      </c>
      <c r="O7" s="586">
        <v>0.5</v>
      </c>
      <c r="P7" s="585">
        <v>253.14</v>
      </c>
      <c r="Q7" s="587">
        <v>1</v>
      </c>
      <c r="R7" s="582">
        <v>2</v>
      </c>
      <c r="S7" s="587">
        <v>1</v>
      </c>
      <c r="T7" s="586">
        <v>0.5</v>
      </c>
      <c r="U7" s="122">
        <v>1</v>
      </c>
    </row>
    <row r="8" spans="1:21" ht="14.4" customHeight="1" x14ac:dyDescent="0.3">
      <c r="A8" s="507">
        <v>35</v>
      </c>
      <c r="B8" s="508" t="s">
        <v>578</v>
      </c>
      <c r="C8" s="508" t="s">
        <v>580</v>
      </c>
      <c r="D8" s="588" t="s">
        <v>711</v>
      </c>
      <c r="E8" s="589" t="s">
        <v>586</v>
      </c>
      <c r="F8" s="508" t="s">
        <v>579</v>
      </c>
      <c r="G8" s="508" t="s">
        <v>595</v>
      </c>
      <c r="H8" s="508" t="s">
        <v>552</v>
      </c>
      <c r="I8" s="508" t="s">
        <v>596</v>
      </c>
      <c r="J8" s="508" t="s">
        <v>597</v>
      </c>
      <c r="K8" s="508" t="s">
        <v>598</v>
      </c>
      <c r="L8" s="509">
        <v>100.91</v>
      </c>
      <c r="M8" s="509">
        <v>100.91</v>
      </c>
      <c r="N8" s="508">
        <v>1</v>
      </c>
      <c r="O8" s="590">
        <v>0.5</v>
      </c>
      <c r="P8" s="509">
        <v>100.91</v>
      </c>
      <c r="Q8" s="569">
        <v>1</v>
      </c>
      <c r="R8" s="508">
        <v>1</v>
      </c>
      <c r="S8" s="569">
        <v>1</v>
      </c>
      <c r="T8" s="590">
        <v>0.5</v>
      </c>
      <c r="U8" s="570">
        <v>1</v>
      </c>
    </row>
    <row r="9" spans="1:21" ht="14.4" customHeight="1" x14ac:dyDescent="0.3">
      <c r="A9" s="507">
        <v>35</v>
      </c>
      <c r="B9" s="508" t="s">
        <v>578</v>
      </c>
      <c r="C9" s="508" t="s">
        <v>580</v>
      </c>
      <c r="D9" s="588" t="s">
        <v>711</v>
      </c>
      <c r="E9" s="589" t="s">
        <v>586</v>
      </c>
      <c r="F9" s="508" t="s">
        <v>579</v>
      </c>
      <c r="G9" s="508" t="s">
        <v>599</v>
      </c>
      <c r="H9" s="508" t="s">
        <v>552</v>
      </c>
      <c r="I9" s="508" t="s">
        <v>600</v>
      </c>
      <c r="J9" s="508" t="s">
        <v>601</v>
      </c>
      <c r="K9" s="508" t="s">
        <v>602</v>
      </c>
      <c r="L9" s="509">
        <v>170.52</v>
      </c>
      <c r="M9" s="509">
        <v>341.04</v>
      </c>
      <c r="N9" s="508">
        <v>2</v>
      </c>
      <c r="O9" s="590">
        <v>1</v>
      </c>
      <c r="P9" s="509">
        <v>341.04</v>
      </c>
      <c r="Q9" s="569">
        <v>1</v>
      </c>
      <c r="R9" s="508">
        <v>2</v>
      </c>
      <c r="S9" s="569">
        <v>1</v>
      </c>
      <c r="T9" s="590">
        <v>1</v>
      </c>
      <c r="U9" s="570">
        <v>1</v>
      </c>
    </row>
    <row r="10" spans="1:21" ht="14.4" customHeight="1" x14ac:dyDescent="0.3">
      <c r="A10" s="507">
        <v>35</v>
      </c>
      <c r="B10" s="508" t="s">
        <v>578</v>
      </c>
      <c r="C10" s="508" t="s">
        <v>580</v>
      </c>
      <c r="D10" s="588" t="s">
        <v>711</v>
      </c>
      <c r="E10" s="589" t="s">
        <v>586</v>
      </c>
      <c r="F10" s="508" t="s">
        <v>579</v>
      </c>
      <c r="G10" s="508" t="s">
        <v>603</v>
      </c>
      <c r="H10" s="508" t="s">
        <v>529</v>
      </c>
      <c r="I10" s="508" t="s">
        <v>604</v>
      </c>
      <c r="J10" s="508" t="s">
        <v>605</v>
      </c>
      <c r="K10" s="508" t="s">
        <v>606</v>
      </c>
      <c r="L10" s="509">
        <v>182.22</v>
      </c>
      <c r="M10" s="509">
        <v>182.22</v>
      </c>
      <c r="N10" s="508">
        <v>1</v>
      </c>
      <c r="O10" s="590">
        <v>1</v>
      </c>
      <c r="P10" s="509">
        <v>182.22</v>
      </c>
      <c r="Q10" s="569">
        <v>1</v>
      </c>
      <c r="R10" s="508">
        <v>1</v>
      </c>
      <c r="S10" s="569">
        <v>1</v>
      </c>
      <c r="T10" s="590">
        <v>1</v>
      </c>
      <c r="U10" s="570">
        <v>1</v>
      </c>
    </row>
    <row r="11" spans="1:21" ht="14.4" customHeight="1" x14ac:dyDescent="0.3">
      <c r="A11" s="507">
        <v>35</v>
      </c>
      <c r="B11" s="508" t="s">
        <v>578</v>
      </c>
      <c r="C11" s="508" t="s">
        <v>580</v>
      </c>
      <c r="D11" s="588" t="s">
        <v>711</v>
      </c>
      <c r="E11" s="589" t="s">
        <v>586</v>
      </c>
      <c r="F11" s="508" t="s">
        <v>579</v>
      </c>
      <c r="G11" s="508" t="s">
        <v>607</v>
      </c>
      <c r="H11" s="508" t="s">
        <v>552</v>
      </c>
      <c r="I11" s="508" t="s">
        <v>608</v>
      </c>
      <c r="J11" s="508" t="s">
        <v>609</v>
      </c>
      <c r="K11" s="508" t="s">
        <v>610</v>
      </c>
      <c r="L11" s="509">
        <v>477.84</v>
      </c>
      <c r="M11" s="509">
        <v>477.84</v>
      </c>
      <c r="N11" s="508">
        <v>1</v>
      </c>
      <c r="O11" s="590">
        <v>0.5</v>
      </c>
      <c r="P11" s="509">
        <v>477.84</v>
      </c>
      <c r="Q11" s="569">
        <v>1</v>
      </c>
      <c r="R11" s="508">
        <v>1</v>
      </c>
      <c r="S11" s="569">
        <v>1</v>
      </c>
      <c r="T11" s="590">
        <v>0.5</v>
      </c>
      <c r="U11" s="570">
        <v>1</v>
      </c>
    </row>
    <row r="12" spans="1:21" ht="14.4" customHeight="1" x14ac:dyDescent="0.3">
      <c r="A12" s="507">
        <v>35</v>
      </c>
      <c r="B12" s="508" t="s">
        <v>578</v>
      </c>
      <c r="C12" s="508" t="s">
        <v>580</v>
      </c>
      <c r="D12" s="588" t="s">
        <v>711</v>
      </c>
      <c r="E12" s="589" t="s">
        <v>586</v>
      </c>
      <c r="F12" s="508" t="s">
        <v>579</v>
      </c>
      <c r="G12" s="508" t="s">
        <v>611</v>
      </c>
      <c r="H12" s="508" t="s">
        <v>552</v>
      </c>
      <c r="I12" s="508" t="s">
        <v>612</v>
      </c>
      <c r="J12" s="508" t="s">
        <v>613</v>
      </c>
      <c r="K12" s="508" t="s">
        <v>614</v>
      </c>
      <c r="L12" s="509">
        <v>49.08</v>
      </c>
      <c r="M12" s="509">
        <v>49.08</v>
      </c>
      <c r="N12" s="508">
        <v>1</v>
      </c>
      <c r="O12" s="590">
        <v>0.5</v>
      </c>
      <c r="P12" s="509">
        <v>49.08</v>
      </c>
      <c r="Q12" s="569">
        <v>1</v>
      </c>
      <c r="R12" s="508">
        <v>1</v>
      </c>
      <c r="S12" s="569">
        <v>1</v>
      </c>
      <c r="T12" s="590">
        <v>0.5</v>
      </c>
      <c r="U12" s="570">
        <v>1</v>
      </c>
    </row>
    <row r="13" spans="1:21" ht="14.4" customHeight="1" x14ac:dyDescent="0.3">
      <c r="A13" s="507">
        <v>35</v>
      </c>
      <c r="B13" s="508" t="s">
        <v>578</v>
      </c>
      <c r="C13" s="508" t="s">
        <v>580</v>
      </c>
      <c r="D13" s="588" t="s">
        <v>711</v>
      </c>
      <c r="E13" s="589" t="s">
        <v>588</v>
      </c>
      <c r="F13" s="508" t="s">
        <v>579</v>
      </c>
      <c r="G13" s="508" t="s">
        <v>615</v>
      </c>
      <c r="H13" s="508" t="s">
        <v>529</v>
      </c>
      <c r="I13" s="508" t="s">
        <v>616</v>
      </c>
      <c r="J13" s="508" t="s">
        <v>617</v>
      </c>
      <c r="K13" s="508" t="s">
        <v>618</v>
      </c>
      <c r="L13" s="509">
        <v>0</v>
      </c>
      <c r="M13" s="509">
        <v>0</v>
      </c>
      <c r="N13" s="508">
        <v>1</v>
      </c>
      <c r="O13" s="590">
        <v>1</v>
      </c>
      <c r="P13" s="509">
        <v>0</v>
      </c>
      <c r="Q13" s="569"/>
      <c r="R13" s="508">
        <v>1</v>
      </c>
      <c r="S13" s="569">
        <v>1</v>
      </c>
      <c r="T13" s="590">
        <v>1</v>
      </c>
      <c r="U13" s="570">
        <v>1</v>
      </c>
    </row>
    <row r="14" spans="1:21" ht="14.4" customHeight="1" x14ac:dyDescent="0.3">
      <c r="A14" s="507">
        <v>35</v>
      </c>
      <c r="B14" s="508" t="s">
        <v>578</v>
      </c>
      <c r="C14" s="508" t="s">
        <v>580</v>
      </c>
      <c r="D14" s="588" t="s">
        <v>711</v>
      </c>
      <c r="E14" s="589" t="s">
        <v>588</v>
      </c>
      <c r="F14" s="508" t="s">
        <v>579</v>
      </c>
      <c r="G14" s="508" t="s">
        <v>619</v>
      </c>
      <c r="H14" s="508" t="s">
        <v>529</v>
      </c>
      <c r="I14" s="508" t="s">
        <v>620</v>
      </c>
      <c r="J14" s="508" t="s">
        <v>621</v>
      </c>
      <c r="K14" s="508" t="s">
        <v>622</v>
      </c>
      <c r="L14" s="509">
        <v>68.819999999999993</v>
      </c>
      <c r="M14" s="509">
        <v>137.63999999999999</v>
      </c>
      <c r="N14" s="508">
        <v>2</v>
      </c>
      <c r="O14" s="590">
        <v>1</v>
      </c>
      <c r="P14" s="509">
        <v>137.63999999999999</v>
      </c>
      <c r="Q14" s="569">
        <v>1</v>
      </c>
      <c r="R14" s="508">
        <v>2</v>
      </c>
      <c r="S14" s="569">
        <v>1</v>
      </c>
      <c r="T14" s="590">
        <v>1</v>
      </c>
      <c r="U14" s="570">
        <v>1</v>
      </c>
    </row>
    <row r="15" spans="1:21" ht="14.4" customHeight="1" x14ac:dyDescent="0.3">
      <c r="A15" s="507">
        <v>35</v>
      </c>
      <c r="B15" s="508" t="s">
        <v>578</v>
      </c>
      <c r="C15" s="508" t="s">
        <v>580</v>
      </c>
      <c r="D15" s="588" t="s">
        <v>711</v>
      </c>
      <c r="E15" s="589" t="s">
        <v>590</v>
      </c>
      <c r="F15" s="508" t="s">
        <v>579</v>
      </c>
      <c r="G15" s="508" t="s">
        <v>623</v>
      </c>
      <c r="H15" s="508" t="s">
        <v>529</v>
      </c>
      <c r="I15" s="508" t="s">
        <v>624</v>
      </c>
      <c r="J15" s="508" t="s">
        <v>625</v>
      </c>
      <c r="K15" s="508" t="s">
        <v>610</v>
      </c>
      <c r="L15" s="509">
        <v>310.58999999999997</v>
      </c>
      <c r="M15" s="509">
        <v>621.17999999999995</v>
      </c>
      <c r="N15" s="508">
        <v>2</v>
      </c>
      <c r="O15" s="590">
        <v>2</v>
      </c>
      <c r="P15" s="509">
        <v>621.17999999999995</v>
      </c>
      <c r="Q15" s="569">
        <v>1</v>
      </c>
      <c r="R15" s="508">
        <v>2</v>
      </c>
      <c r="S15" s="569">
        <v>1</v>
      </c>
      <c r="T15" s="590">
        <v>2</v>
      </c>
      <c r="U15" s="570">
        <v>1</v>
      </c>
    </row>
    <row r="16" spans="1:21" ht="14.4" customHeight="1" x14ac:dyDescent="0.3">
      <c r="A16" s="507">
        <v>35</v>
      </c>
      <c r="B16" s="508" t="s">
        <v>578</v>
      </c>
      <c r="C16" s="508" t="s">
        <v>580</v>
      </c>
      <c r="D16" s="588" t="s">
        <v>711</v>
      </c>
      <c r="E16" s="589" t="s">
        <v>590</v>
      </c>
      <c r="F16" s="508" t="s">
        <v>579</v>
      </c>
      <c r="G16" s="508" t="s">
        <v>599</v>
      </c>
      <c r="H16" s="508" t="s">
        <v>529</v>
      </c>
      <c r="I16" s="508" t="s">
        <v>626</v>
      </c>
      <c r="J16" s="508" t="s">
        <v>627</v>
      </c>
      <c r="K16" s="508" t="s">
        <v>628</v>
      </c>
      <c r="L16" s="509">
        <v>85.27</v>
      </c>
      <c r="M16" s="509">
        <v>170.54</v>
      </c>
      <c r="N16" s="508">
        <v>2</v>
      </c>
      <c r="O16" s="590">
        <v>0.5</v>
      </c>
      <c r="P16" s="509">
        <v>170.54</v>
      </c>
      <c r="Q16" s="569">
        <v>1</v>
      </c>
      <c r="R16" s="508">
        <v>2</v>
      </c>
      <c r="S16" s="569">
        <v>1</v>
      </c>
      <c r="T16" s="590">
        <v>0.5</v>
      </c>
      <c r="U16" s="570">
        <v>1</v>
      </c>
    </row>
    <row r="17" spans="1:21" ht="14.4" customHeight="1" x14ac:dyDescent="0.3">
      <c r="A17" s="507">
        <v>35</v>
      </c>
      <c r="B17" s="508" t="s">
        <v>578</v>
      </c>
      <c r="C17" s="508" t="s">
        <v>580</v>
      </c>
      <c r="D17" s="588" t="s">
        <v>711</v>
      </c>
      <c r="E17" s="589" t="s">
        <v>590</v>
      </c>
      <c r="F17" s="508" t="s">
        <v>579</v>
      </c>
      <c r="G17" s="508" t="s">
        <v>629</v>
      </c>
      <c r="H17" s="508" t="s">
        <v>529</v>
      </c>
      <c r="I17" s="508" t="s">
        <v>630</v>
      </c>
      <c r="J17" s="508" t="s">
        <v>631</v>
      </c>
      <c r="K17" s="508" t="s">
        <v>632</v>
      </c>
      <c r="L17" s="509">
        <v>48.09</v>
      </c>
      <c r="M17" s="509">
        <v>48.09</v>
      </c>
      <c r="N17" s="508">
        <v>1</v>
      </c>
      <c r="O17" s="590">
        <v>1</v>
      </c>
      <c r="P17" s="509">
        <v>48.09</v>
      </c>
      <c r="Q17" s="569">
        <v>1</v>
      </c>
      <c r="R17" s="508">
        <v>1</v>
      </c>
      <c r="S17" s="569">
        <v>1</v>
      </c>
      <c r="T17" s="590">
        <v>1</v>
      </c>
      <c r="U17" s="570">
        <v>1</v>
      </c>
    </row>
    <row r="18" spans="1:21" ht="14.4" customHeight="1" x14ac:dyDescent="0.3">
      <c r="A18" s="507">
        <v>35</v>
      </c>
      <c r="B18" s="508" t="s">
        <v>578</v>
      </c>
      <c r="C18" s="508" t="s">
        <v>580</v>
      </c>
      <c r="D18" s="588" t="s">
        <v>711</v>
      </c>
      <c r="E18" s="589" t="s">
        <v>590</v>
      </c>
      <c r="F18" s="508" t="s">
        <v>579</v>
      </c>
      <c r="G18" s="508" t="s">
        <v>633</v>
      </c>
      <c r="H18" s="508" t="s">
        <v>529</v>
      </c>
      <c r="I18" s="508" t="s">
        <v>634</v>
      </c>
      <c r="J18" s="508" t="s">
        <v>635</v>
      </c>
      <c r="K18" s="508" t="s">
        <v>636</v>
      </c>
      <c r="L18" s="509">
        <v>76.180000000000007</v>
      </c>
      <c r="M18" s="509">
        <v>76.180000000000007</v>
      </c>
      <c r="N18" s="508">
        <v>1</v>
      </c>
      <c r="O18" s="590">
        <v>1</v>
      </c>
      <c r="P18" s="509">
        <v>76.180000000000007</v>
      </c>
      <c r="Q18" s="569">
        <v>1</v>
      </c>
      <c r="R18" s="508">
        <v>1</v>
      </c>
      <c r="S18" s="569">
        <v>1</v>
      </c>
      <c r="T18" s="590">
        <v>1</v>
      </c>
      <c r="U18" s="570">
        <v>1</v>
      </c>
    </row>
    <row r="19" spans="1:21" ht="14.4" customHeight="1" x14ac:dyDescent="0.3">
      <c r="A19" s="507">
        <v>35</v>
      </c>
      <c r="B19" s="508" t="s">
        <v>578</v>
      </c>
      <c r="C19" s="508" t="s">
        <v>580</v>
      </c>
      <c r="D19" s="588" t="s">
        <v>711</v>
      </c>
      <c r="E19" s="589" t="s">
        <v>590</v>
      </c>
      <c r="F19" s="508" t="s">
        <v>579</v>
      </c>
      <c r="G19" s="508" t="s">
        <v>637</v>
      </c>
      <c r="H19" s="508" t="s">
        <v>529</v>
      </c>
      <c r="I19" s="508" t="s">
        <v>638</v>
      </c>
      <c r="J19" s="508" t="s">
        <v>639</v>
      </c>
      <c r="K19" s="508" t="s">
        <v>640</v>
      </c>
      <c r="L19" s="509">
        <v>36.54</v>
      </c>
      <c r="M19" s="509">
        <v>36.54</v>
      </c>
      <c r="N19" s="508">
        <v>1</v>
      </c>
      <c r="O19" s="590">
        <v>1</v>
      </c>
      <c r="P19" s="509">
        <v>36.54</v>
      </c>
      <c r="Q19" s="569">
        <v>1</v>
      </c>
      <c r="R19" s="508">
        <v>1</v>
      </c>
      <c r="S19" s="569">
        <v>1</v>
      </c>
      <c r="T19" s="590">
        <v>1</v>
      </c>
      <c r="U19" s="570">
        <v>1</v>
      </c>
    </row>
    <row r="20" spans="1:21" ht="14.4" customHeight="1" x14ac:dyDescent="0.3">
      <c r="A20" s="507">
        <v>35</v>
      </c>
      <c r="B20" s="508" t="s">
        <v>578</v>
      </c>
      <c r="C20" s="508" t="s">
        <v>580</v>
      </c>
      <c r="D20" s="588" t="s">
        <v>711</v>
      </c>
      <c r="E20" s="589" t="s">
        <v>590</v>
      </c>
      <c r="F20" s="508" t="s">
        <v>579</v>
      </c>
      <c r="G20" s="508" t="s">
        <v>641</v>
      </c>
      <c r="H20" s="508" t="s">
        <v>529</v>
      </c>
      <c r="I20" s="508" t="s">
        <v>642</v>
      </c>
      <c r="J20" s="508" t="s">
        <v>643</v>
      </c>
      <c r="K20" s="508" t="s">
        <v>644</v>
      </c>
      <c r="L20" s="509">
        <v>69.59</v>
      </c>
      <c r="M20" s="509">
        <v>69.59</v>
      </c>
      <c r="N20" s="508">
        <v>1</v>
      </c>
      <c r="O20" s="590">
        <v>1</v>
      </c>
      <c r="P20" s="509">
        <v>69.59</v>
      </c>
      <c r="Q20" s="569">
        <v>1</v>
      </c>
      <c r="R20" s="508">
        <v>1</v>
      </c>
      <c r="S20" s="569">
        <v>1</v>
      </c>
      <c r="T20" s="590">
        <v>1</v>
      </c>
      <c r="U20" s="570">
        <v>1</v>
      </c>
    </row>
    <row r="21" spans="1:21" ht="14.4" customHeight="1" x14ac:dyDescent="0.3">
      <c r="A21" s="507">
        <v>35</v>
      </c>
      <c r="B21" s="508" t="s">
        <v>578</v>
      </c>
      <c r="C21" s="508" t="s">
        <v>580</v>
      </c>
      <c r="D21" s="588" t="s">
        <v>711</v>
      </c>
      <c r="E21" s="589" t="s">
        <v>590</v>
      </c>
      <c r="F21" s="508" t="s">
        <v>579</v>
      </c>
      <c r="G21" s="508" t="s">
        <v>645</v>
      </c>
      <c r="H21" s="508" t="s">
        <v>529</v>
      </c>
      <c r="I21" s="508" t="s">
        <v>646</v>
      </c>
      <c r="J21" s="508" t="s">
        <v>647</v>
      </c>
      <c r="K21" s="508" t="s">
        <v>648</v>
      </c>
      <c r="L21" s="509">
        <v>35.25</v>
      </c>
      <c r="M21" s="509">
        <v>35.25</v>
      </c>
      <c r="N21" s="508">
        <v>1</v>
      </c>
      <c r="O21" s="590">
        <v>1</v>
      </c>
      <c r="P21" s="509">
        <v>35.25</v>
      </c>
      <c r="Q21" s="569">
        <v>1</v>
      </c>
      <c r="R21" s="508">
        <v>1</v>
      </c>
      <c r="S21" s="569">
        <v>1</v>
      </c>
      <c r="T21" s="590">
        <v>1</v>
      </c>
      <c r="U21" s="570">
        <v>1</v>
      </c>
    </row>
    <row r="22" spans="1:21" ht="14.4" customHeight="1" x14ac:dyDescent="0.3">
      <c r="A22" s="507">
        <v>35</v>
      </c>
      <c r="B22" s="508" t="s">
        <v>578</v>
      </c>
      <c r="C22" s="508" t="s">
        <v>580</v>
      </c>
      <c r="D22" s="588" t="s">
        <v>711</v>
      </c>
      <c r="E22" s="589" t="s">
        <v>590</v>
      </c>
      <c r="F22" s="508" t="s">
        <v>579</v>
      </c>
      <c r="G22" s="508" t="s">
        <v>649</v>
      </c>
      <c r="H22" s="508" t="s">
        <v>529</v>
      </c>
      <c r="I22" s="508" t="s">
        <v>650</v>
      </c>
      <c r="J22" s="508" t="s">
        <v>651</v>
      </c>
      <c r="K22" s="508" t="s">
        <v>652</v>
      </c>
      <c r="L22" s="509">
        <v>115.18</v>
      </c>
      <c r="M22" s="509">
        <v>230.36</v>
      </c>
      <c r="N22" s="508">
        <v>2</v>
      </c>
      <c r="O22" s="590">
        <v>1</v>
      </c>
      <c r="P22" s="509">
        <v>230.36</v>
      </c>
      <c r="Q22" s="569">
        <v>1</v>
      </c>
      <c r="R22" s="508">
        <v>2</v>
      </c>
      <c r="S22" s="569">
        <v>1</v>
      </c>
      <c r="T22" s="590">
        <v>1</v>
      </c>
      <c r="U22" s="570">
        <v>1</v>
      </c>
    </row>
    <row r="23" spans="1:21" ht="14.4" customHeight="1" x14ac:dyDescent="0.3">
      <c r="A23" s="507">
        <v>35</v>
      </c>
      <c r="B23" s="508" t="s">
        <v>578</v>
      </c>
      <c r="C23" s="508" t="s">
        <v>580</v>
      </c>
      <c r="D23" s="588" t="s">
        <v>711</v>
      </c>
      <c r="E23" s="589" t="s">
        <v>590</v>
      </c>
      <c r="F23" s="508" t="s">
        <v>579</v>
      </c>
      <c r="G23" s="508" t="s">
        <v>653</v>
      </c>
      <c r="H23" s="508" t="s">
        <v>529</v>
      </c>
      <c r="I23" s="508" t="s">
        <v>654</v>
      </c>
      <c r="J23" s="508" t="s">
        <v>655</v>
      </c>
      <c r="K23" s="508" t="s">
        <v>656</v>
      </c>
      <c r="L23" s="509">
        <v>42.09</v>
      </c>
      <c r="M23" s="509">
        <v>42.09</v>
      </c>
      <c r="N23" s="508">
        <v>1</v>
      </c>
      <c r="O23" s="590">
        <v>1</v>
      </c>
      <c r="P23" s="509">
        <v>42.09</v>
      </c>
      <c r="Q23" s="569">
        <v>1</v>
      </c>
      <c r="R23" s="508">
        <v>1</v>
      </c>
      <c r="S23" s="569">
        <v>1</v>
      </c>
      <c r="T23" s="590">
        <v>1</v>
      </c>
      <c r="U23" s="570">
        <v>1</v>
      </c>
    </row>
    <row r="24" spans="1:21" ht="14.4" customHeight="1" x14ac:dyDescent="0.3">
      <c r="A24" s="507">
        <v>35</v>
      </c>
      <c r="B24" s="508" t="s">
        <v>578</v>
      </c>
      <c r="C24" s="508" t="s">
        <v>580</v>
      </c>
      <c r="D24" s="588" t="s">
        <v>711</v>
      </c>
      <c r="E24" s="589" t="s">
        <v>590</v>
      </c>
      <c r="F24" s="508" t="s">
        <v>579</v>
      </c>
      <c r="G24" s="508" t="s">
        <v>657</v>
      </c>
      <c r="H24" s="508" t="s">
        <v>529</v>
      </c>
      <c r="I24" s="508" t="s">
        <v>658</v>
      </c>
      <c r="J24" s="508" t="s">
        <v>659</v>
      </c>
      <c r="K24" s="508" t="s">
        <v>660</v>
      </c>
      <c r="L24" s="509">
        <v>52.47</v>
      </c>
      <c r="M24" s="509">
        <v>52.47</v>
      </c>
      <c r="N24" s="508">
        <v>1</v>
      </c>
      <c r="O24" s="590">
        <v>0.5</v>
      </c>
      <c r="P24" s="509">
        <v>52.47</v>
      </c>
      <c r="Q24" s="569">
        <v>1</v>
      </c>
      <c r="R24" s="508">
        <v>1</v>
      </c>
      <c r="S24" s="569">
        <v>1</v>
      </c>
      <c r="T24" s="590">
        <v>0.5</v>
      </c>
      <c r="U24" s="570">
        <v>1</v>
      </c>
    </row>
    <row r="25" spans="1:21" ht="14.4" customHeight="1" x14ac:dyDescent="0.3">
      <c r="A25" s="507">
        <v>35</v>
      </c>
      <c r="B25" s="508" t="s">
        <v>578</v>
      </c>
      <c r="C25" s="508" t="s">
        <v>580</v>
      </c>
      <c r="D25" s="588" t="s">
        <v>711</v>
      </c>
      <c r="E25" s="589" t="s">
        <v>589</v>
      </c>
      <c r="F25" s="508" t="s">
        <v>579</v>
      </c>
      <c r="G25" s="508" t="s">
        <v>661</v>
      </c>
      <c r="H25" s="508" t="s">
        <v>552</v>
      </c>
      <c r="I25" s="508" t="s">
        <v>662</v>
      </c>
      <c r="J25" s="508" t="s">
        <v>663</v>
      </c>
      <c r="K25" s="508" t="s">
        <v>664</v>
      </c>
      <c r="L25" s="509">
        <v>58.77</v>
      </c>
      <c r="M25" s="509">
        <v>58.77</v>
      </c>
      <c r="N25" s="508">
        <v>1</v>
      </c>
      <c r="O25" s="590">
        <v>0.5</v>
      </c>
      <c r="P25" s="509">
        <v>58.77</v>
      </c>
      <c r="Q25" s="569">
        <v>1</v>
      </c>
      <c r="R25" s="508">
        <v>1</v>
      </c>
      <c r="S25" s="569">
        <v>1</v>
      </c>
      <c r="T25" s="590">
        <v>0.5</v>
      </c>
      <c r="U25" s="570">
        <v>1</v>
      </c>
    </row>
    <row r="26" spans="1:21" ht="14.4" customHeight="1" x14ac:dyDescent="0.3">
      <c r="A26" s="507">
        <v>35</v>
      </c>
      <c r="B26" s="508" t="s">
        <v>578</v>
      </c>
      <c r="C26" s="508" t="s">
        <v>580</v>
      </c>
      <c r="D26" s="588" t="s">
        <v>711</v>
      </c>
      <c r="E26" s="589" t="s">
        <v>589</v>
      </c>
      <c r="F26" s="508" t="s">
        <v>579</v>
      </c>
      <c r="G26" s="508" t="s">
        <v>615</v>
      </c>
      <c r="H26" s="508" t="s">
        <v>529</v>
      </c>
      <c r="I26" s="508" t="s">
        <v>665</v>
      </c>
      <c r="J26" s="508" t="s">
        <v>666</v>
      </c>
      <c r="K26" s="508" t="s">
        <v>667</v>
      </c>
      <c r="L26" s="509">
        <v>0</v>
      </c>
      <c r="M26" s="509">
        <v>0</v>
      </c>
      <c r="N26" s="508">
        <v>1</v>
      </c>
      <c r="O26" s="590">
        <v>1</v>
      </c>
      <c r="P26" s="509">
        <v>0</v>
      </c>
      <c r="Q26" s="569"/>
      <c r="R26" s="508">
        <v>1</v>
      </c>
      <c r="S26" s="569">
        <v>1</v>
      </c>
      <c r="T26" s="590">
        <v>1</v>
      </c>
      <c r="U26" s="570">
        <v>1</v>
      </c>
    </row>
    <row r="27" spans="1:21" ht="14.4" customHeight="1" x14ac:dyDescent="0.3">
      <c r="A27" s="507">
        <v>35</v>
      </c>
      <c r="B27" s="508" t="s">
        <v>578</v>
      </c>
      <c r="C27" s="508" t="s">
        <v>580</v>
      </c>
      <c r="D27" s="588" t="s">
        <v>711</v>
      </c>
      <c r="E27" s="589" t="s">
        <v>589</v>
      </c>
      <c r="F27" s="508" t="s">
        <v>579</v>
      </c>
      <c r="G27" s="508" t="s">
        <v>629</v>
      </c>
      <c r="H27" s="508" t="s">
        <v>529</v>
      </c>
      <c r="I27" s="508" t="s">
        <v>630</v>
      </c>
      <c r="J27" s="508" t="s">
        <v>631</v>
      </c>
      <c r="K27" s="508" t="s">
        <v>632</v>
      </c>
      <c r="L27" s="509">
        <v>48.09</v>
      </c>
      <c r="M27" s="509">
        <v>48.09</v>
      </c>
      <c r="N27" s="508">
        <v>1</v>
      </c>
      <c r="O27" s="590">
        <v>1</v>
      </c>
      <c r="P27" s="509">
        <v>48.09</v>
      </c>
      <c r="Q27" s="569">
        <v>1</v>
      </c>
      <c r="R27" s="508">
        <v>1</v>
      </c>
      <c r="S27" s="569">
        <v>1</v>
      </c>
      <c r="T27" s="590">
        <v>1</v>
      </c>
      <c r="U27" s="570">
        <v>1</v>
      </c>
    </row>
    <row r="28" spans="1:21" ht="14.4" customHeight="1" x14ac:dyDescent="0.3">
      <c r="A28" s="507">
        <v>35</v>
      </c>
      <c r="B28" s="508" t="s">
        <v>578</v>
      </c>
      <c r="C28" s="508" t="s">
        <v>580</v>
      </c>
      <c r="D28" s="588" t="s">
        <v>711</v>
      </c>
      <c r="E28" s="589" t="s">
        <v>589</v>
      </c>
      <c r="F28" s="508" t="s">
        <v>579</v>
      </c>
      <c r="G28" s="508" t="s">
        <v>629</v>
      </c>
      <c r="H28" s="508" t="s">
        <v>529</v>
      </c>
      <c r="I28" s="508" t="s">
        <v>668</v>
      </c>
      <c r="J28" s="508" t="s">
        <v>669</v>
      </c>
      <c r="K28" s="508" t="s">
        <v>670</v>
      </c>
      <c r="L28" s="509">
        <v>89.91</v>
      </c>
      <c r="M28" s="509">
        <v>89.91</v>
      </c>
      <c r="N28" s="508">
        <v>1</v>
      </c>
      <c r="O28" s="590">
        <v>1</v>
      </c>
      <c r="P28" s="509">
        <v>89.91</v>
      </c>
      <c r="Q28" s="569">
        <v>1</v>
      </c>
      <c r="R28" s="508">
        <v>1</v>
      </c>
      <c r="S28" s="569">
        <v>1</v>
      </c>
      <c r="T28" s="590">
        <v>1</v>
      </c>
      <c r="U28" s="570">
        <v>1</v>
      </c>
    </row>
    <row r="29" spans="1:21" ht="14.4" customHeight="1" x14ac:dyDescent="0.3">
      <c r="A29" s="507">
        <v>35</v>
      </c>
      <c r="B29" s="508" t="s">
        <v>578</v>
      </c>
      <c r="C29" s="508" t="s">
        <v>580</v>
      </c>
      <c r="D29" s="588" t="s">
        <v>711</v>
      </c>
      <c r="E29" s="589" t="s">
        <v>589</v>
      </c>
      <c r="F29" s="508" t="s">
        <v>579</v>
      </c>
      <c r="G29" s="508" t="s">
        <v>671</v>
      </c>
      <c r="H29" s="508" t="s">
        <v>529</v>
      </c>
      <c r="I29" s="508" t="s">
        <v>672</v>
      </c>
      <c r="J29" s="508" t="s">
        <v>673</v>
      </c>
      <c r="K29" s="508" t="s">
        <v>674</v>
      </c>
      <c r="L29" s="509">
        <v>176.32</v>
      </c>
      <c r="M29" s="509">
        <v>176.32</v>
      </c>
      <c r="N29" s="508">
        <v>1</v>
      </c>
      <c r="O29" s="590">
        <v>1</v>
      </c>
      <c r="P29" s="509"/>
      <c r="Q29" s="569">
        <v>0</v>
      </c>
      <c r="R29" s="508"/>
      <c r="S29" s="569">
        <v>0</v>
      </c>
      <c r="T29" s="590"/>
      <c r="U29" s="570">
        <v>0</v>
      </c>
    </row>
    <row r="30" spans="1:21" ht="14.4" customHeight="1" x14ac:dyDescent="0.3">
      <c r="A30" s="507">
        <v>35</v>
      </c>
      <c r="B30" s="508" t="s">
        <v>578</v>
      </c>
      <c r="C30" s="508" t="s">
        <v>580</v>
      </c>
      <c r="D30" s="588" t="s">
        <v>711</v>
      </c>
      <c r="E30" s="589" t="s">
        <v>589</v>
      </c>
      <c r="F30" s="508" t="s">
        <v>579</v>
      </c>
      <c r="G30" s="508" t="s">
        <v>645</v>
      </c>
      <c r="H30" s="508" t="s">
        <v>529</v>
      </c>
      <c r="I30" s="508" t="s">
        <v>675</v>
      </c>
      <c r="J30" s="508" t="s">
        <v>647</v>
      </c>
      <c r="K30" s="508" t="s">
        <v>676</v>
      </c>
      <c r="L30" s="509">
        <v>35.25</v>
      </c>
      <c r="M30" s="509">
        <v>35.25</v>
      </c>
      <c r="N30" s="508">
        <v>1</v>
      </c>
      <c r="O30" s="590">
        <v>0.5</v>
      </c>
      <c r="P30" s="509">
        <v>35.25</v>
      </c>
      <c r="Q30" s="569">
        <v>1</v>
      </c>
      <c r="R30" s="508">
        <v>1</v>
      </c>
      <c r="S30" s="569">
        <v>1</v>
      </c>
      <c r="T30" s="590">
        <v>0.5</v>
      </c>
      <c r="U30" s="570">
        <v>1</v>
      </c>
    </row>
    <row r="31" spans="1:21" ht="14.4" customHeight="1" x14ac:dyDescent="0.3">
      <c r="A31" s="507">
        <v>35</v>
      </c>
      <c r="B31" s="508" t="s">
        <v>578</v>
      </c>
      <c r="C31" s="508" t="s">
        <v>580</v>
      </c>
      <c r="D31" s="588" t="s">
        <v>711</v>
      </c>
      <c r="E31" s="589" t="s">
        <v>589</v>
      </c>
      <c r="F31" s="508" t="s">
        <v>579</v>
      </c>
      <c r="G31" s="508" t="s">
        <v>649</v>
      </c>
      <c r="H31" s="508" t="s">
        <v>529</v>
      </c>
      <c r="I31" s="508" t="s">
        <v>677</v>
      </c>
      <c r="J31" s="508" t="s">
        <v>678</v>
      </c>
      <c r="K31" s="508" t="s">
        <v>679</v>
      </c>
      <c r="L31" s="509">
        <v>32.25</v>
      </c>
      <c r="M31" s="509">
        <v>32.25</v>
      </c>
      <c r="N31" s="508">
        <v>1</v>
      </c>
      <c r="O31" s="590">
        <v>1</v>
      </c>
      <c r="P31" s="509">
        <v>32.25</v>
      </c>
      <c r="Q31" s="569">
        <v>1</v>
      </c>
      <c r="R31" s="508">
        <v>1</v>
      </c>
      <c r="S31" s="569">
        <v>1</v>
      </c>
      <c r="T31" s="590">
        <v>1</v>
      </c>
      <c r="U31" s="570">
        <v>1</v>
      </c>
    </row>
    <row r="32" spans="1:21" ht="14.4" customHeight="1" x14ac:dyDescent="0.3">
      <c r="A32" s="507">
        <v>35</v>
      </c>
      <c r="B32" s="508" t="s">
        <v>578</v>
      </c>
      <c r="C32" s="508" t="s">
        <v>580</v>
      </c>
      <c r="D32" s="588" t="s">
        <v>711</v>
      </c>
      <c r="E32" s="589" t="s">
        <v>589</v>
      </c>
      <c r="F32" s="508" t="s">
        <v>579</v>
      </c>
      <c r="G32" s="508" t="s">
        <v>680</v>
      </c>
      <c r="H32" s="508" t="s">
        <v>529</v>
      </c>
      <c r="I32" s="508" t="s">
        <v>681</v>
      </c>
      <c r="J32" s="508" t="s">
        <v>682</v>
      </c>
      <c r="K32" s="508" t="s">
        <v>683</v>
      </c>
      <c r="L32" s="509">
        <v>51.84</v>
      </c>
      <c r="M32" s="509">
        <v>51.84</v>
      </c>
      <c r="N32" s="508">
        <v>1</v>
      </c>
      <c r="O32" s="590">
        <v>0.5</v>
      </c>
      <c r="P32" s="509">
        <v>51.84</v>
      </c>
      <c r="Q32" s="569">
        <v>1</v>
      </c>
      <c r="R32" s="508">
        <v>1</v>
      </c>
      <c r="S32" s="569">
        <v>1</v>
      </c>
      <c r="T32" s="590">
        <v>0.5</v>
      </c>
      <c r="U32" s="570">
        <v>1</v>
      </c>
    </row>
    <row r="33" spans="1:21" ht="14.4" customHeight="1" x14ac:dyDescent="0.3">
      <c r="A33" s="507">
        <v>35</v>
      </c>
      <c r="B33" s="508" t="s">
        <v>578</v>
      </c>
      <c r="C33" s="508" t="s">
        <v>580</v>
      </c>
      <c r="D33" s="588" t="s">
        <v>711</v>
      </c>
      <c r="E33" s="589" t="s">
        <v>589</v>
      </c>
      <c r="F33" s="508" t="s">
        <v>579</v>
      </c>
      <c r="G33" s="508" t="s">
        <v>684</v>
      </c>
      <c r="H33" s="508" t="s">
        <v>529</v>
      </c>
      <c r="I33" s="508" t="s">
        <v>685</v>
      </c>
      <c r="J33" s="508" t="s">
        <v>686</v>
      </c>
      <c r="K33" s="508" t="s">
        <v>687</v>
      </c>
      <c r="L33" s="509">
        <v>0</v>
      </c>
      <c r="M33" s="509">
        <v>0</v>
      </c>
      <c r="N33" s="508">
        <v>1</v>
      </c>
      <c r="O33" s="590">
        <v>1</v>
      </c>
      <c r="P33" s="509">
        <v>0</v>
      </c>
      <c r="Q33" s="569"/>
      <c r="R33" s="508">
        <v>1</v>
      </c>
      <c r="S33" s="569">
        <v>1</v>
      </c>
      <c r="T33" s="590">
        <v>1</v>
      </c>
      <c r="U33" s="570">
        <v>1</v>
      </c>
    </row>
    <row r="34" spans="1:21" ht="14.4" customHeight="1" x14ac:dyDescent="0.3">
      <c r="A34" s="507">
        <v>35</v>
      </c>
      <c r="B34" s="508" t="s">
        <v>578</v>
      </c>
      <c r="C34" s="508" t="s">
        <v>580</v>
      </c>
      <c r="D34" s="588" t="s">
        <v>711</v>
      </c>
      <c r="E34" s="589" t="s">
        <v>589</v>
      </c>
      <c r="F34" s="508" t="s">
        <v>579</v>
      </c>
      <c r="G34" s="508" t="s">
        <v>688</v>
      </c>
      <c r="H34" s="508" t="s">
        <v>529</v>
      </c>
      <c r="I34" s="508" t="s">
        <v>689</v>
      </c>
      <c r="J34" s="508" t="s">
        <v>690</v>
      </c>
      <c r="K34" s="508" t="s">
        <v>691</v>
      </c>
      <c r="L34" s="509">
        <v>42.54</v>
      </c>
      <c r="M34" s="509">
        <v>85.08</v>
      </c>
      <c r="N34" s="508">
        <v>2</v>
      </c>
      <c r="O34" s="590">
        <v>2</v>
      </c>
      <c r="P34" s="509">
        <v>85.08</v>
      </c>
      <c r="Q34" s="569">
        <v>1</v>
      </c>
      <c r="R34" s="508">
        <v>2</v>
      </c>
      <c r="S34" s="569">
        <v>1</v>
      </c>
      <c r="T34" s="590">
        <v>2</v>
      </c>
      <c r="U34" s="570">
        <v>1</v>
      </c>
    </row>
    <row r="35" spans="1:21" ht="14.4" customHeight="1" x14ac:dyDescent="0.3">
      <c r="A35" s="507">
        <v>35</v>
      </c>
      <c r="B35" s="508" t="s">
        <v>578</v>
      </c>
      <c r="C35" s="508" t="s">
        <v>580</v>
      </c>
      <c r="D35" s="588" t="s">
        <v>711</v>
      </c>
      <c r="E35" s="589" t="s">
        <v>589</v>
      </c>
      <c r="F35" s="508" t="s">
        <v>579</v>
      </c>
      <c r="G35" s="508" t="s">
        <v>619</v>
      </c>
      <c r="H35" s="508" t="s">
        <v>529</v>
      </c>
      <c r="I35" s="508" t="s">
        <v>620</v>
      </c>
      <c r="J35" s="508" t="s">
        <v>621</v>
      </c>
      <c r="K35" s="508" t="s">
        <v>622</v>
      </c>
      <c r="L35" s="509">
        <v>68.819999999999993</v>
      </c>
      <c r="M35" s="509">
        <v>68.819999999999993</v>
      </c>
      <c r="N35" s="508">
        <v>1</v>
      </c>
      <c r="O35" s="590">
        <v>0.5</v>
      </c>
      <c r="P35" s="509">
        <v>68.819999999999993</v>
      </c>
      <c r="Q35" s="569">
        <v>1</v>
      </c>
      <c r="R35" s="508">
        <v>1</v>
      </c>
      <c r="S35" s="569">
        <v>1</v>
      </c>
      <c r="T35" s="590">
        <v>0.5</v>
      </c>
      <c r="U35" s="570">
        <v>1</v>
      </c>
    </row>
    <row r="36" spans="1:21" ht="14.4" customHeight="1" x14ac:dyDescent="0.3">
      <c r="A36" s="507">
        <v>35</v>
      </c>
      <c r="B36" s="508" t="s">
        <v>578</v>
      </c>
      <c r="C36" s="508" t="s">
        <v>580</v>
      </c>
      <c r="D36" s="588" t="s">
        <v>711</v>
      </c>
      <c r="E36" s="589" t="s">
        <v>585</v>
      </c>
      <c r="F36" s="508" t="s">
        <v>579</v>
      </c>
      <c r="G36" s="508" t="s">
        <v>692</v>
      </c>
      <c r="H36" s="508" t="s">
        <v>529</v>
      </c>
      <c r="I36" s="508" t="s">
        <v>693</v>
      </c>
      <c r="J36" s="508" t="s">
        <v>694</v>
      </c>
      <c r="K36" s="508" t="s">
        <v>695</v>
      </c>
      <c r="L36" s="509">
        <v>590.26</v>
      </c>
      <c r="M36" s="509">
        <v>590.26</v>
      </c>
      <c r="N36" s="508">
        <v>1</v>
      </c>
      <c r="O36" s="590">
        <v>1</v>
      </c>
      <c r="P36" s="509">
        <v>590.26</v>
      </c>
      <c r="Q36" s="569">
        <v>1</v>
      </c>
      <c r="R36" s="508">
        <v>1</v>
      </c>
      <c r="S36" s="569">
        <v>1</v>
      </c>
      <c r="T36" s="590">
        <v>1</v>
      </c>
      <c r="U36" s="570">
        <v>1</v>
      </c>
    </row>
    <row r="37" spans="1:21" ht="14.4" customHeight="1" x14ac:dyDescent="0.3">
      <c r="A37" s="507">
        <v>35</v>
      </c>
      <c r="B37" s="508" t="s">
        <v>578</v>
      </c>
      <c r="C37" s="508" t="s">
        <v>580</v>
      </c>
      <c r="D37" s="588" t="s">
        <v>711</v>
      </c>
      <c r="E37" s="589" t="s">
        <v>585</v>
      </c>
      <c r="F37" s="508" t="s">
        <v>579</v>
      </c>
      <c r="G37" s="508" t="s">
        <v>692</v>
      </c>
      <c r="H37" s="508" t="s">
        <v>529</v>
      </c>
      <c r="I37" s="508" t="s">
        <v>696</v>
      </c>
      <c r="J37" s="508" t="s">
        <v>694</v>
      </c>
      <c r="K37" s="508" t="s">
        <v>697</v>
      </c>
      <c r="L37" s="509">
        <v>590.26</v>
      </c>
      <c r="M37" s="509">
        <v>590.26</v>
      </c>
      <c r="N37" s="508">
        <v>1</v>
      </c>
      <c r="O37" s="590">
        <v>0.5</v>
      </c>
      <c r="P37" s="509">
        <v>590.26</v>
      </c>
      <c r="Q37" s="569">
        <v>1</v>
      </c>
      <c r="R37" s="508">
        <v>1</v>
      </c>
      <c r="S37" s="569">
        <v>1</v>
      </c>
      <c r="T37" s="590">
        <v>0.5</v>
      </c>
      <c r="U37" s="570">
        <v>1</v>
      </c>
    </row>
    <row r="38" spans="1:21" ht="14.4" customHeight="1" x14ac:dyDescent="0.3">
      <c r="A38" s="507">
        <v>35</v>
      </c>
      <c r="B38" s="508" t="s">
        <v>578</v>
      </c>
      <c r="C38" s="508" t="s">
        <v>580</v>
      </c>
      <c r="D38" s="588" t="s">
        <v>711</v>
      </c>
      <c r="E38" s="589" t="s">
        <v>585</v>
      </c>
      <c r="F38" s="508" t="s">
        <v>579</v>
      </c>
      <c r="G38" s="508" t="s">
        <v>698</v>
      </c>
      <c r="H38" s="508" t="s">
        <v>529</v>
      </c>
      <c r="I38" s="508" t="s">
        <v>699</v>
      </c>
      <c r="J38" s="508" t="s">
        <v>700</v>
      </c>
      <c r="K38" s="508" t="s">
        <v>701</v>
      </c>
      <c r="L38" s="509">
        <v>94.7</v>
      </c>
      <c r="M38" s="509">
        <v>284.10000000000002</v>
      </c>
      <c r="N38" s="508">
        <v>3</v>
      </c>
      <c r="O38" s="590">
        <v>0.5</v>
      </c>
      <c r="P38" s="509">
        <v>284.10000000000002</v>
      </c>
      <c r="Q38" s="569">
        <v>1</v>
      </c>
      <c r="R38" s="508">
        <v>3</v>
      </c>
      <c r="S38" s="569">
        <v>1</v>
      </c>
      <c r="T38" s="590">
        <v>0.5</v>
      </c>
      <c r="U38" s="570">
        <v>1</v>
      </c>
    </row>
    <row r="39" spans="1:21" ht="14.4" customHeight="1" x14ac:dyDescent="0.3">
      <c r="A39" s="507">
        <v>35</v>
      </c>
      <c r="B39" s="508" t="s">
        <v>578</v>
      </c>
      <c r="C39" s="508" t="s">
        <v>580</v>
      </c>
      <c r="D39" s="588" t="s">
        <v>711</v>
      </c>
      <c r="E39" s="589" t="s">
        <v>587</v>
      </c>
      <c r="F39" s="508" t="s">
        <v>579</v>
      </c>
      <c r="G39" s="508" t="s">
        <v>702</v>
      </c>
      <c r="H39" s="508" t="s">
        <v>529</v>
      </c>
      <c r="I39" s="508" t="s">
        <v>703</v>
      </c>
      <c r="J39" s="508" t="s">
        <v>704</v>
      </c>
      <c r="K39" s="508" t="s">
        <v>705</v>
      </c>
      <c r="L39" s="509">
        <v>0</v>
      </c>
      <c r="M39" s="509">
        <v>0</v>
      </c>
      <c r="N39" s="508">
        <v>3</v>
      </c>
      <c r="O39" s="590">
        <v>3</v>
      </c>
      <c r="P39" s="509"/>
      <c r="Q39" s="569"/>
      <c r="R39" s="508"/>
      <c r="S39" s="569">
        <v>0</v>
      </c>
      <c r="T39" s="590"/>
      <c r="U39" s="570">
        <v>0</v>
      </c>
    </row>
    <row r="40" spans="1:21" ht="14.4" customHeight="1" x14ac:dyDescent="0.3">
      <c r="A40" s="507">
        <v>35</v>
      </c>
      <c r="B40" s="508" t="s">
        <v>578</v>
      </c>
      <c r="C40" s="508" t="s">
        <v>580</v>
      </c>
      <c r="D40" s="588" t="s">
        <v>711</v>
      </c>
      <c r="E40" s="589" t="s">
        <v>587</v>
      </c>
      <c r="F40" s="508" t="s">
        <v>579</v>
      </c>
      <c r="G40" s="508" t="s">
        <v>706</v>
      </c>
      <c r="H40" s="508" t="s">
        <v>529</v>
      </c>
      <c r="I40" s="508" t="s">
        <v>707</v>
      </c>
      <c r="J40" s="508" t="s">
        <v>708</v>
      </c>
      <c r="K40" s="508" t="s">
        <v>648</v>
      </c>
      <c r="L40" s="509">
        <v>174.59</v>
      </c>
      <c r="M40" s="509">
        <v>174.59</v>
      </c>
      <c r="N40" s="508">
        <v>1</v>
      </c>
      <c r="O40" s="590">
        <v>1</v>
      </c>
      <c r="P40" s="509"/>
      <c r="Q40" s="569">
        <v>0</v>
      </c>
      <c r="R40" s="508"/>
      <c r="S40" s="569">
        <v>0</v>
      </c>
      <c r="T40" s="590"/>
      <c r="U40" s="570">
        <v>0</v>
      </c>
    </row>
    <row r="41" spans="1:21" ht="14.4" customHeight="1" thickBot="1" x14ac:dyDescent="0.35">
      <c r="A41" s="514">
        <v>35</v>
      </c>
      <c r="B41" s="515" t="s">
        <v>578</v>
      </c>
      <c r="C41" s="515" t="s">
        <v>580</v>
      </c>
      <c r="D41" s="591" t="s">
        <v>711</v>
      </c>
      <c r="E41" s="592" t="s">
        <v>587</v>
      </c>
      <c r="F41" s="515" t="s">
        <v>579</v>
      </c>
      <c r="G41" s="515" t="s">
        <v>709</v>
      </c>
      <c r="H41" s="515" t="s">
        <v>529</v>
      </c>
      <c r="I41" s="515" t="s">
        <v>710</v>
      </c>
      <c r="J41" s="515" t="s">
        <v>566</v>
      </c>
      <c r="K41" s="515" t="s">
        <v>567</v>
      </c>
      <c r="L41" s="516">
        <v>107.27</v>
      </c>
      <c r="M41" s="516">
        <v>107.27</v>
      </c>
      <c r="N41" s="515">
        <v>1</v>
      </c>
      <c r="O41" s="593">
        <v>1</v>
      </c>
      <c r="P41" s="516">
        <v>107.27</v>
      </c>
      <c r="Q41" s="527">
        <v>1</v>
      </c>
      <c r="R41" s="515">
        <v>1</v>
      </c>
      <c r="S41" s="527">
        <v>1</v>
      </c>
      <c r="T41" s="593">
        <v>1</v>
      </c>
      <c r="U41" s="549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713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94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x14ac:dyDescent="0.3">
      <c r="A5" s="599" t="s">
        <v>589</v>
      </c>
      <c r="B5" s="116"/>
      <c r="C5" s="587">
        <v>0</v>
      </c>
      <c r="D5" s="116">
        <v>58.77</v>
      </c>
      <c r="E5" s="587">
        <v>1</v>
      </c>
      <c r="F5" s="595">
        <v>58.77</v>
      </c>
    </row>
    <row r="6" spans="1:6" ht="14.4" customHeight="1" thickBot="1" x14ac:dyDescent="0.35">
      <c r="A6" s="600" t="s">
        <v>586</v>
      </c>
      <c r="B6" s="596"/>
      <c r="C6" s="597">
        <v>0</v>
      </c>
      <c r="D6" s="596">
        <v>968.86999999999989</v>
      </c>
      <c r="E6" s="597">
        <v>1</v>
      </c>
      <c r="F6" s="598">
        <v>968.86999999999989</v>
      </c>
    </row>
    <row r="7" spans="1:6" ht="14.4" customHeight="1" thickBot="1" x14ac:dyDescent="0.35">
      <c r="A7" s="531" t="s">
        <v>3</v>
      </c>
      <c r="B7" s="532"/>
      <c r="C7" s="533">
        <v>0</v>
      </c>
      <c r="D7" s="532">
        <v>1027.6399999999999</v>
      </c>
      <c r="E7" s="533">
        <v>1</v>
      </c>
      <c r="F7" s="534">
        <v>1027.6399999999999</v>
      </c>
    </row>
    <row r="8" spans="1:6" ht="14.4" customHeight="1" thickBot="1" x14ac:dyDescent="0.35"/>
    <row r="9" spans="1:6" ht="14.4" customHeight="1" x14ac:dyDescent="0.3">
      <c r="A9" s="599" t="s">
        <v>714</v>
      </c>
      <c r="B9" s="116"/>
      <c r="C9" s="587">
        <v>0</v>
      </c>
      <c r="D9" s="116">
        <v>58.77</v>
      </c>
      <c r="E9" s="587">
        <v>1</v>
      </c>
      <c r="F9" s="595">
        <v>58.77</v>
      </c>
    </row>
    <row r="10" spans="1:6" ht="14.4" customHeight="1" x14ac:dyDescent="0.3">
      <c r="A10" s="601" t="s">
        <v>715</v>
      </c>
      <c r="B10" s="512"/>
      <c r="C10" s="569">
        <v>0</v>
      </c>
      <c r="D10" s="512">
        <v>477.84</v>
      </c>
      <c r="E10" s="569">
        <v>1</v>
      </c>
      <c r="F10" s="513">
        <v>477.84</v>
      </c>
    </row>
    <row r="11" spans="1:6" ht="14.4" customHeight="1" x14ac:dyDescent="0.3">
      <c r="A11" s="601" t="s">
        <v>716</v>
      </c>
      <c r="B11" s="512"/>
      <c r="C11" s="569">
        <v>0</v>
      </c>
      <c r="D11" s="512">
        <v>49.08</v>
      </c>
      <c r="E11" s="569">
        <v>1</v>
      </c>
      <c r="F11" s="513">
        <v>49.08</v>
      </c>
    </row>
    <row r="12" spans="1:6" ht="14.4" customHeight="1" x14ac:dyDescent="0.3">
      <c r="A12" s="601" t="s">
        <v>717</v>
      </c>
      <c r="B12" s="512"/>
      <c r="C12" s="569">
        <v>0</v>
      </c>
      <c r="D12" s="512">
        <v>341.04</v>
      </c>
      <c r="E12" s="569">
        <v>1</v>
      </c>
      <c r="F12" s="513">
        <v>341.04</v>
      </c>
    </row>
    <row r="13" spans="1:6" ht="14.4" customHeight="1" thickBot="1" x14ac:dyDescent="0.35">
      <c r="A13" s="600" t="s">
        <v>718</v>
      </c>
      <c r="B13" s="596"/>
      <c r="C13" s="597">
        <v>0</v>
      </c>
      <c r="D13" s="596">
        <v>100.91</v>
      </c>
      <c r="E13" s="597">
        <v>1</v>
      </c>
      <c r="F13" s="598">
        <v>100.91</v>
      </c>
    </row>
    <row r="14" spans="1:6" ht="14.4" customHeight="1" thickBot="1" x14ac:dyDescent="0.35">
      <c r="A14" s="531" t="s">
        <v>3</v>
      </c>
      <c r="B14" s="532"/>
      <c r="C14" s="533">
        <v>0</v>
      </c>
      <c r="D14" s="532">
        <v>1027.6399999999999</v>
      </c>
      <c r="E14" s="533">
        <v>1</v>
      </c>
      <c r="F14" s="534">
        <v>1027.6399999999999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{CCC24BC0-1048-4567-91E0-C7484706A500}</x14:id>
        </ext>
      </extLst>
    </cfRule>
  </conditionalFormatting>
  <conditionalFormatting sqref="F9:F1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{EADB13CD-1B9C-4D5B-BD7A-2EB4997A709C}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CC24BC0-1048-4567-91E0-C7484706A50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EADB13CD-1B9C-4D5B-BD7A-2EB4997A709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724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6</v>
      </c>
      <c r="J3" s="43">
        <f>SUBTOTAL(9,J6:J1048576)</f>
        <v>1027.6400000000001</v>
      </c>
      <c r="K3" s="44">
        <f>IF(M3=0,0,J3/M3)</f>
        <v>1</v>
      </c>
      <c r="L3" s="43">
        <f>SUBTOTAL(9,L6:L1048576)</f>
        <v>6</v>
      </c>
      <c r="M3" s="45">
        <f>SUBTOTAL(9,M6:M1048576)</f>
        <v>1027.6400000000001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94" t="s">
        <v>135</v>
      </c>
      <c r="B5" s="602" t="s">
        <v>131</v>
      </c>
      <c r="C5" s="602" t="s">
        <v>70</v>
      </c>
      <c r="D5" s="602" t="s">
        <v>132</v>
      </c>
      <c r="E5" s="602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x14ac:dyDescent="0.3">
      <c r="A6" s="581" t="s">
        <v>586</v>
      </c>
      <c r="B6" s="582" t="s">
        <v>719</v>
      </c>
      <c r="C6" s="582" t="s">
        <v>608</v>
      </c>
      <c r="D6" s="582" t="s">
        <v>609</v>
      </c>
      <c r="E6" s="582" t="s">
        <v>610</v>
      </c>
      <c r="F6" s="116"/>
      <c r="G6" s="116"/>
      <c r="H6" s="587">
        <v>0</v>
      </c>
      <c r="I6" s="116">
        <v>1</v>
      </c>
      <c r="J6" s="116">
        <v>477.84</v>
      </c>
      <c r="K6" s="587">
        <v>1</v>
      </c>
      <c r="L6" s="116">
        <v>1</v>
      </c>
      <c r="M6" s="595">
        <v>477.84</v>
      </c>
    </row>
    <row r="7" spans="1:13" ht="14.4" customHeight="1" x14ac:dyDescent="0.3">
      <c r="A7" s="507" t="s">
        <v>586</v>
      </c>
      <c r="B7" s="508" t="s">
        <v>720</v>
      </c>
      <c r="C7" s="508" t="s">
        <v>612</v>
      </c>
      <c r="D7" s="508" t="s">
        <v>613</v>
      </c>
      <c r="E7" s="508" t="s">
        <v>614</v>
      </c>
      <c r="F7" s="512"/>
      <c r="G7" s="512"/>
      <c r="H7" s="569">
        <v>0</v>
      </c>
      <c r="I7" s="512">
        <v>1</v>
      </c>
      <c r="J7" s="512">
        <v>49.08</v>
      </c>
      <c r="K7" s="569">
        <v>1</v>
      </c>
      <c r="L7" s="512">
        <v>1</v>
      </c>
      <c r="M7" s="513">
        <v>49.08</v>
      </c>
    </row>
    <row r="8" spans="1:13" ht="14.4" customHeight="1" x14ac:dyDescent="0.3">
      <c r="A8" s="507" t="s">
        <v>586</v>
      </c>
      <c r="B8" s="508" t="s">
        <v>721</v>
      </c>
      <c r="C8" s="508" t="s">
        <v>600</v>
      </c>
      <c r="D8" s="508" t="s">
        <v>601</v>
      </c>
      <c r="E8" s="508" t="s">
        <v>602</v>
      </c>
      <c r="F8" s="512"/>
      <c r="G8" s="512"/>
      <c r="H8" s="569">
        <v>0</v>
      </c>
      <c r="I8" s="512">
        <v>2</v>
      </c>
      <c r="J8" s="512">
        <v>341.04</v>
      </c>
      <c r="K8" s="569">
        <v>1</v>
      </c>
      <c r="L8" s="512">
        <v>2</v>
      </c>
      <c r="M8" s="513">
        <v>341.04</v>
      </c>
    </row>
    <row r="9" spans="1:13" ht="14.4" customHeight="1" x14ac:dyDescent="0.3">
      <c r="A9" s="507" t="s">
        <v>586</v>
      </c>
      <c r="B9" s="508" t="s">
        <v>722</v>
      </c>
      <c r="C9" s="508" t="s">
        <v>596</v>
      </c>
      <c r="D9" s="508" t="s">
        <v>597</v>
      </c>
      <c r="E9" s="508" t="s">
        <v>598</v>
      </c>
      <c r="F9" s="512"/>
      <c r="G9" s="512"/>
      <c r="H9" s="569">
        <v>0</v>
      </c>
      <c r="I9" s="512">
        <v>1</v>
      </c>
      <c r="J9" s="512">
        <v>100.91</v>
      </c>
      <c r="K9" s="569">
        <v>1</v>
      </c>
      <c r="L9" s="512">
        <v>1</v>
      </c>
      <c r="M9" s="513">
        <v>100.91</v>
      </c>
    </row>
    <row r="10" spans="1:13" ht="14.4" customHeight="1" thickBot="1" x14ac:dyDescent="0.35">
      <c r="A10" s="514" t="s">
        <v>589</v>
      </c>
      <c r="B10" s="515" t="s">
        <v>723</v>
      </c>
      <c r="C10" s="515" t="s">
        <v>662</v>
      </c>
      <c r="D10" s="515" t="s">
        <v>663</v>
      </c>
      <c r="E10" s="515" t="s">
        <v>664</v>
      </c>
      <c r="F10" s="519"/>
      <c r="G10" s="519"/>
      <c r="H10" s="527">
        <v>0</v>
      </c>
      <c r="I10" s="519">
        <v>1</v>
      </c>
      <c r="J10" s="519">
        <v>58.77</v>
      </c>
      <c r="K10" s="527">
        <v>1</v>
      </c>
      <c r="L10" s="519">
        <v>1</v>
      </c>
      <c r="M10" s="520">
        <v>58.77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527</v>
      </c>
      <c r="B5" s="488" t="s">
        <v>528</v>
      </c>
      <c r="C5" s="489" t="s">
        <v>529</v>
      </c>
      <c r="D5" s="489" t="s">
        <v>529</v>
      </c>
      <c r="E5" s="489"/>
      <c r="F5" s="489" t="s">
        <v>529</v>
      </c>
      <c r="G5" s="489" t="s">
        <v>529</v>
      </c>
      <c r="H5" s="489" t="s">
        <v>529</v>
      </c>
      <c r="I5" s="490" t="s">
        <v>529</v>
      </c>
      <c r="J5" s="491" t="s">
        <v>68</v>
      </c>
    </row>
    <row r="6" spans="1:10" ht="14.4" customHeight="1" x14ac:dyDescent="0.3">
      <c r="A6" s="487" t="s">
        <v>527</v>
      </c>
      <c r="B6" s="488" t="s">
        <v>725</v>
      </c>
      <c r="C6" s="489">
        <v>3643.3924099999995</v>
      </c>
      <c r="D6" s="489">
        <v>3303.92605</v>
      </c>
      <c r="E6" s="489"/>
      <c r="F6" s="489">
        <v>3340.6345500000002</v>
      </c>
      <c r="G6" s="489">
        <v>3800</v>
      </c>
      <c r="H6" s="489">
        <v>-459.36544999999978</v>
      </c>
      <c r="I6" s="490">
        <v>0.87911435526315795</v>
      </c>
      <c r="J6" s="491" t="s">
        <v>1</v>
      </c>
    </row>
    <row r="7" spans="1:10" ht="14.4" customHeight="1" x14ac:dyDescent="0.3">
      <c r="A7" s="487" t="s">
        <v>527</v>
      </c>
      <c r="B7" s="488" t="s">
        <v>726</v>
      </c>
      <c r="C7" s="489">
        <v>124.83432999999999</v>
      </c>
      <c r="D7" s="489">
        <v>138.29160999999999</v>
      </c>
      <c r="E7" s="489"/>
      <c r="F7" s="489">
        <v>98.552279999999996</v>
      </c>
      <c r="G7" s="489">
        <v>132.5</v>
      </c>
      <c r="H7" s="489">
        <v>-33.947720000000004</v>
      </c>
      <c r="I7" s="490">
        <v>0.7437907924528302</v>
      </c>
      <c r="J7" s="491" t="s">
        <v>1</v>
      </c>
    </row>
    <row r="8" spans="1:10" ht="14.4" customHeight="1" x14ac:dyDescent="0.3">
      <c r="A8" s="487" t="s">
        <v>527</v>
      </c>
      <c r="B8" s="488" t="s">
        <v>727</v>
      </c>
      <c r="C8" s="489">
        <v>66.264110000000016</v>
      </c>
      <c r="D8" s="489">
        <v>66.590309999999988</v>
      </c>
      <c r="E8" s="489"/>
      <c r="F8" s="489">
        <v>64.918279999999996</v>
      </c>
      <c r="G8" s="489">
        <v>68.749999511718741</v>
      </c>
      <c r="H8" s="489">
        <v>-3.8317195117187453</v>
      </c>
      <c r="I8" s="490">
        <v>0.94426589761552493</v>
      </c>
      <c r="J8" s="491" t="s">
        <v>1</v>
      </c>
    </row>
    <row r="9" spans="1:10" ht="14.4" customHeight="1" x14ac:dyDescent="0.3">
      <c r="A9" s="487" t="s">
        <v>527</v>
      </c>
      <c r="B9" s="488" t="s">
        <v>728</v>
      </c>
      <c r="C9" s="489">
        <v>133.32901999999999</v>
      </c>
      <c r="D9" s="489">
        <v>118.75887</v>
      </c>
      <c r="E9" s="489"/>
      <c r="F9" s="489">
        <v>68.141329999999996</v>
      </c>
      <c r="G9" s="489">
        <v>105</v>
      </c>
      <c r="H9" s="489">
        <v>-36.858670000000004</v>
      </c>
      <c r="I9" s="490">
        <v>0.64896504761904761</v>
      </c>
      <c r="J9" s="491" t="s">
        <v>1</v>
      </c>
    </row>
    <row r="10" spans="1:10" ht="14.4" customHeight="1" x14ac:dyDescent="0.3">
      <c r="A10" s="487" t="s">
        <v>527</v>
      </c>
      <c r="B10" s="488" t="s">
        <v>729</v>
      </c>
      <c r="C10" s="489">
        <v>5444.3390299999992</v>
      </c>
      <c r="D10" s="489">
        <v>5306.4902000000002</v>
      </c>
      <c r="E10" s="489"/>
      <c r="F10" s="489">
        <v>6179.6316999999999</v>
      </c>
      <c r="G10" s="489">
        <v>6281.2523554687505</v>
      </c>
      <c r="H10" s="489">
        <v>-101.62065546875056</v>
      </c>
      <c r="I10" s="490">
        <v>0.98382159325595719</v>
      </c>
      <c r="J10" s="491" t="s">
        <v>1</v>
      </c>
    </row>
    <row r="11" spans="1:10" ht="14.4" customHeight="1" x14ac:dyDescent="0.3">
      <c r="A11" s="487" t="s">
        <v>527</v>
      </c>
      <c r="B11" s="488" t="s">
        <v>730</v>
      </c>
      <c r="C11" s="489">
        <v>13.038</v>
      </c>
      <c r="D11" s="489">
        <v>14.071999999999999</v>
      </c>
      <c r="E11" s="489"/>
      <c r="F11" s="489">
        <v>13.51</v>
      </c>
      <c r="G11" s="489">
        <v>15</v>
      </c>
      <c r="H11" s="489">
        <v>-1.4900000000000002</v>
      </c>
      <c r="I11" s="490">
        <v>0.90066666666666662</v>
      </c>
      <c r="J11" s="491" t="s">
        <v>1</v>
      </c>
    </row>
    <row r="12" spans="1:10" ht="14.4" customHeight="1" x14ac:dyDescent="0.3">
      <c r="A12" s="487" t="s">
        <v>527</v>
      </c>
      <c r="B12" s="488" t="s">
        <v>731</v>
      </c>
      <c r="C12" s="489">
        <v>41.538000000000004</v>
      </c>
      <c r="D12" s="489">
        <v>14.283999999999999</v>
      </c>
      <c r="E12" s="489"/>
      <c r="F12" s="489">
        <v>18.733999999999998</v>
      </c>
      <c r="G12" s="489">
        <v>25.000000671386719</v>
      </c>
      <c r="H12" s="489">
        <v>-6.2660006713867205</v>
      </c>
      <c r="I12" s="490">
        <v>0.74935997987558645</v>
      </c>
      <c r="J12" s="491" t="s">
        <v>1</v>
      </c>
    </row>
    <row r="13" spans="1:10" ht="14.4" customHeight="1" x14ac:dyDescent="0.3">
      <c r="A13" s="487" t="s">
        <v>527</v>
      </c>
      <c r="B13" s="488" t="s">
        <v>532</v>
      </c>
      <c r="C13" s="489">
        <v>9466.7348999999995</v>
      </c>
      <c r="D13" s="489">
        <v>8962.4130399999995</v>
      </c>
      <c r="E13" s="489"/>
      <c r="F13" s="489">
        <v>9784.1221400000013</v>
      </c>
      <c r="G13" s="489">
        <v>10427.502355651855</v>
      </c>
      <c r="H13" s="489">
        <v>-643.38021565185409</v>
      </c>
      <c r="I13" s="490">
        <v>0.93829968158164623</v>
      </c>
      <c r="J13" s="491" t="s">
        <v>533</v>
      </c>
    </row>
    <row r="15" spans="1:10" ht="14.4" customHeight="1" x14ac:dyDescent="0.3">
      <c r="A15" s="487" t="s">
        <v>527</v>
      </c>
      <c r="B15" s="488" t="s">
        <v>528</v>
      </c>
      <c r="C15" s="489" t="s">
        <v>529</v>
      </c>
      <c r="D15" s="489" t="s">
        <v>529</v>
      </c>
      <c r="E15" s="489"/>
      <c r="F15" s="489" t="s">
        <v>529</v>
      </c>
      <c r="G15" s="489" t="s">
        <v>529</v>
      </c>
      <c r="H15" s="489" t="s">
        <v>529</v>
      </c>
      <c r="I15" s="490" t="s">
        <v>529</v>
      </c>
      <c r="J15" s="491" t="s">
        <v>68</v>
      </c>
    </row>
    <row r="16" spans="1:10" ht="14.4" customHeight="1" x14ac:dyDescent="0.3">
      <c r="A16" s="487" t="s">
        <v>732</v>
      </c>
      <c r="B16" s="488" t="s">
        <v>733</v>
      </c>
      <c r="C16" s="489" t="s">
        <v>529</v>
      </c>
      <c r="D16" s="489" t="s">
        <v>529</v>
      </c>
      <c r="E16" s="489"/>
      <c r="F16" s="489" t="s">
        <v>529</v>
      </c>
      <c r="G16" s="489" t="s">
        <v>529</v>
      </c>
      <c r="H16" s="489" t="s">
        <v>529</v>
      </c>
      <c r="I16" s="490" t="s">
        <v>529</v>
      </c>
      <c r="J16" s="491" t="s">
        <v>0</v>
      </c>
    </row>
    <row r="17" spans="1:10" ht="14.4" customHeight="1" x14ac:dyDescent="0.3">
      <c r="A17" s="487" t="s">
        <v>732</v>
      </c>
      <c r="B17" s="488" t="s">
        <v>729</v>
      </c>
      <c r="C17" s="489">
        <v>0</v>
      </c>
      <c r="D17" s="489">
        <v>0</v>
      </c>
      <c r="E17" s="489"/>
      <c r="F17" s="489">
        <v>0</v>
      </c>
      <c r="G17" s="489">
        <v>44</v>
      </c>
      <c r="H17" s="489">
        <v>-44</v>
      </c>
      <c r="I17" s="490">
        <v>0</v>
      </c>
      <c r="J17" s="491" t="s">
        <v>1</v>
      </c>
    </row>
    <row r="18" spans="1:10" ht="14.4" customHeight="1" x14ac:dyDescent="0.3">
      <c r="A18" s="487" t="s">
        <v>732</v>
      </c>
      <c r="B18" s="488" t="s">
        <v>734</v>
      </c>
      <c r="C18" s="489">
        <v>0</v>
      </c>
      <c r="D18" s="489">
        <v>0</v>
      </c>
      <c r="E18" s="489"/>
      <c r="F18" s="489">
        <v>0</v>
      </c>
      <c r="G18" s="489">
        <v>44</v>
      </c>
      <c r="H18" s="489">
        <v>-44</v>
      </c>
      <c r="I18" s="490">
        <v>0</v>
      </c>
      <c r="J18" s="491" t="s">
        <v>537</v>
      </c>
    </row>
    <row r="19" spans="1:10" ht="14.4" customHeight="1" x14ac:dyDescent="0.3">
      <c r="A19" s="487" t="s">
        <v>529</v>
      </c>
      <c r="B19" s="488" t="s">
        <v>529</v>
      </c>
      <c r="C19" s="489" t="s">
        <v>529</v>
      </c>
      <c r="D19" s="489" t="s">
        <v>529</v>
      </c>
      <c r="E19" s="489"/>
      <c r="F19" s="489" t="s">
        <v>529</v>
      </c>
      <c r="G19" s="489" t="s">
        <v>529</v>
      </c>
      <c r="H19" s="489" t="s">
        <v>529</v>
      </c>
      <c r="I19" s="490" t="s">
        <v>529</v>
      </c>
      <c r="J19" s="491" t="s">
        <v>538</v>
      </c>
    </row>
    <row r="20" spans="1:10" ht="14.4" customHeight="1" x14ac:dyDescent="0.3">
      <c r="A20" s="487" t="s">
        <v>534</v>
      </c>
      <c r="B20" s="488" t="s">
        <v>535</v>
      </c>
      <c r="C20" s="489" t="s">
        <v>529</v>
      </c>
      <c r="D20" s="489" t="s">
        <v>529</v>
      </c>
      <c r="E20" s="489"/>
      <c r="F20" s="489" t="s">
        <v>529</v>
      </c>
      <c r="G20" s="489" t="s">
        <v>529</v>
      </c>
      <c r="H20" s="489" t="s">
        <v>529</v>
      </c>
      <c r="I20" s="490" t="s">
        <v>529</v>
      </c>
      <c r="J20" s="491" t="s">
        <v>0</v>
      </c>
    </row>
    <row r="21" spans="1:10" ht="14.4" customHeight="1" x14ac:dyDescent="0.3">
      <c r="A21" s="487" t="s">
        <v>534</v>
      </c>
      <c r="B21" s="488" t="s">
        <v>725</v>
      </c>
      <c r="C21" s="489">
        <v>1635.6239699999996</v>
      </c>
      <c r="D21" s="489">
        <v>1626.5495799999999</v>
      </c>
      <c r="E21" s="489"/>
      <c r="F21" s="489">
        <v>1427.65815</v>
      </c>
      <c r="G21" s="489">
        <v>1804</v>
      </c>
      <c r="H21" s="489">
        <v>-376.34185000000002</v>
      </c>
      <c r="I21" s="490">
        <v>0.79138478381374722</v>
      </c>
      <c r="J21" s="491" t="s">
        <v>1</v>
      </c>
    </row>
    <row r="22" spans="1:10" ht="14.4" customHeight="1" x14ac:dyDescent="0.3">
      <c r="A22" s="487" t="s">
        <v>534</v>
      </c>
      <c r="B22" s="488" t="s">
        <v>726</v>
      </c>
      <c r="C22" s="489">
        <v>29.90343</v>
      </c>
      <c r="D22" s="489">
        <v>13.379269999999998</v>
      </c>
      <c r="E22" s="489"/>
      <c r="F22" s="489">
        <v>7.6734099999999996</v>
      </c>
      <c r="G22" s="489">
        <v>11</v>
      </c>
      <c r="H22" s="489">
        <v>-3.3265900000000004</v>
      </c>
      <c r="I22" s="490">
        <v>0.69758272727272719</v>
      </c>
      <c r="J22" s="491" t="s">
        <v>1</v>
      </c>
    </row>
    <row r="23" spans="1:10" ht="14.4" customHeight="1" x14ac:dyDescent="0.3">
      <c r="A23" s="487" t="s">
        <v>534</v>
      </c>
      <c r="B23" s="488" t="s">
        <v>727</v>
      </c>
      <c r="C23" s="489">
        <v>0.28735000000000005</v>
      </c>
      <c r="D23" s="489">
        <v>0.74511000000000005</v>
      </c>
      <c r="E23" s="489"/>
      <c r="F23" s="489">
        <v>0.47085000000000005</v>
      </c>
      <c r="G23" s="489">
        <v>0</v>
      </c>
      <c r="H23" s="489">
        <v>0.47085000000000005</v>
      </c>
      <c r="I23" s="490" t="s">
        <v>529</v>
      </c>
      <c r="J23" s="491" t="s">
        <v>1</v>
      </c>
    </row>
    <row r="24" spans="1:10" ht="14.4" customHeight="1" x14ac:dyDescent="0.3">
      <c r="A24" s="487" t="s">
        <v>534</v>
      </c>
      <c r="B24" s="488" t="s">
        <v>728</v>
      </c>
      <c r="C24" s="489">
        <v>15.989130000000001</v>
      </c>
      <c r="D24" s="489">
        <v>13.69661</v>
      </c>
      <c r="E24" s="489"/>
      <c r="F24" s="489">
        <v>8.2735499999999984</v>
      </c>
      <c r="G24" s="489">
        <v>17</v>
      </c>
      <c r="H24" s="489">
        <v>-8.7264500000000016</v>
      </c>
      <c r="I24" s="490">
        <v>0.4866794117647058</v>
      </c>
      <c r="J24" s="491" t="s">
        <v>1</v>
      </c>
    </row>
    <row r="25" spans="1:10" ht="14.4" customHeight="1" x14ac:dyDescent="0.3">
      <c r="A25" s="487" t="s">
        <v>534</v>
      </c>
      <c r="B25" s="488" t="s">
        <v>730</v>
      </c>
      <c r="C25" s="489">
        <v>0</v>
      </c>
      <c r="D25" s="489">
        <v>0</v>
      </c>
      <c r="E25" s="489"/>
      <c r="F25" s="489">
        <v>0</v>
      </c>
      <c r="G25" s="489">
        <v>0</v>
      </c>
      <c r="H25" s="489">
        <v>0</v>
      </c>
      <c r="I25" s="490" t="s">
        <v>529</v>
      </c>
      <c r="J25" s="491" t="s">
        <v>1</v>
      </c>
    </row>
    <row r="26" spans="1:10" ht="14.4" customHeight="1" x14ac:dyDescent="0.3">
      <c r="A26" s="487" t="s">
        <v>534</v>
      </c>
      <c r="B26" s="488" t="s">
        <v>731</v>
      </c>
      <c r="C26" s="489">
        <v>4.1399999999999997</v>
      </c>
      <c r="D26" s="489">
        <v>5.9619999999999997</v>
      </c>
      <c r="E26" s="489"/>
      <c r="F26" s="489">
        <v>3.6139999999999999</v>
      </c>
      <c r="G26" s="489">
        <v>4</v>
      </c>
      <c r="H26" s="489">
        <v>-0.38600000000000012</v>
      </c>
      <c r="I26" s="490">
        <v>0.90349999999999997</v>
      </c>
      <c r="J26" s="491" t="s">
        <v>1</v>
      </c>
    </row>
    <row r="27" spans="1:10" ht="14.4" customHeight="1" x14ac:dyDescent="0.3">
      <c r="A27" s="487" t="s">
        <v>534</v>
      </c>
      <c r="B27" s="488" t="s">
        <v>536</v>
      </c>
      <c r="C27" s="489">
        <v>1685.9438799999998</v>
      </c>
      <c r="D27" s="489">
        <v>1660.3325699999998</v>
      </c>
      <c r="E27" s="489"/>
      <c r="F27" s="489">
        <v>1447.6899599999999</v>
      </c>
      <c r="G27" s="489">
        <v>1837</v>
      </c>
      <c r="H27" s="489">
        <v>-389.31004000000007</v>
      </c>
      <c r="I27" s="490">
        <v>0.78807292324442024</v>
      </c>
      <c r="J27" s="491" t="s">
        <v>537</v>
      </c>
    </row>
    <row r="28" spans="1:10" ht="14.4" customHeight="1" x14ac:dyDescent="0.3">
      <c r="A28" s="487" t="s">
        <v>529</v>
      </c>
      <c r="B28" s="488" t="s">
        <v>529</v>
      </c>
      <c r="C28" s="489" t="s">
        <v>529</v>
      </c>
      <c r="D28" s="489" t="s">
        <v>529</v>
      </c>
      <c r="E28" s="489"/>
      <c r="F28" s="489" t="s">
        <v>529</v>
      </c>
      <c r="G28" s="489" t="s">
        <v>529</v>
      </c>
      <c r="H28" s="489" t="s">
        <v>529</v>
      </c>
      <c r="I28" s="490" t="s">
        <v>529</v>
      </c>
      <c r="J28" s="491" t="s">
        <v>538</v>
      </c>
    </row>
    <row r="29" spans="1:10" ht="14.4" customHeight="1" x14ac:dyDescent="0.3">
      <c r="A29" s="487" t="s">
        <v>735</v>
      </c>
      <c r="B29" s="488" t="s">
        <v>736</v>
      </c>
      <c r="C29" s="489" t="s">
        <v>529</v>
      </c>
      <c r="D29" s="489" t="s">
        <v>529</v>
      </c>
      <c r="E29" s="489"/>
      <c r="F29" s="489" t="s">
        <v>529</v>
      </c>
      <c r="G29" s="489" t="s">
        <v>529</v>
      </c>
      <c r="H29" s="489" t="s">
        <v>529</v>
      </c>
      <c r="I29" s="490" t="s">
        <v>529</v>
      </c>
      <c r="J29" s="491" t="s">
        <v>0</v>
      </c>
    </row>
    <row r="30" spans="1:10" ht="14.4" customHeight="1" x14ac:dyDescent="0.3">
      <c r="A30" s="487" t="s">
        <v>735</v>
      </c>
      <c r="B30" s="488" t="s">
        <v>728</v>
      </c>
      <c r="C30" s="489">
        <v>0</v>
      </c>
      <c r="D30" s="489">
        <v>0</v>
      </c>
      <c r="E30" s="489"/>
      <c r="F30" s="489">
        <v>0</v>
      </c>
      <c r="G30" s="489">
        <v>0</v>
      </c>
      <c r="H30" s="489">
        <v>0</v>
      </c>
      <c r="I30" s="490" t="s">
        <v>529</v>
      </c>
      <c r="J30" s="491" t="s">
        <v>1</v>
      </c>
    </row>
    <row r="31" spans="1:10" ht="14.4" customHeight="1" x14ac:dyDescent="0.3">
      <c r="A31" s="487" t="s">
        <v>735</v>
      </c>
      <c r="B31" s="488" t="s">
        <v>731</v>
      </c>
      <c r="C31" s="489">
        <v>0</v>
      </c>
      <c r="D31" s="489">
        <v>0.76200000000000001</v>
      </c>
      <c r="E31" s="489"/>
      <c r="F31" s="489">
        <v>0</v>
      </c>
      <c r="G31" s="489">
        <v>1</v>
      </c>
      <c r="H31" s="489">
        <v>-1</v>
      </c>
      <c r="I31" s="490">
        <v>0</v>
      </c>
      <c r="J31" s="491" t="s">
        <v>1</v>
      </c>
    </row>
    <row r="32" spans="1:10" ht="14.4" customHeight="1" x14ac:dyDescent="0.3">
      <c r="A32" s="487" t="s">
        <v>735</v>
      </c>
      <c r="B32" s="488" t="s">
        <v>737</v>
      </c>
      <c r="C32" s="489">
        <v>0</v>
      </c>
      <c r="D32" s="489">
        <v>0.76200000000000001</v>
      </c>
      <c r="E32" s="489"/>
      <c r="F32" s="489">
        <v>0</v>
      </c>
      <c r="G32" s="489">
        <v>1</v>
      </c>
      <c r="H32" s="489">
        <v>-1</v>
      </c>
      <c r="I32" s="490">
        <v>0</v>
      </c>
      <c r="J32" s="491" t="s">
        <v>537</v>
      </c>
    </row>
    <row r="33" spans="1:10" ht="14.4" customHeight="1" x14ac:dyDescent="0.3">
      <c r="A33" s="487" t="s">
        <v>529</v>
      </c>
      <c r="B33" s="488" t="s">
        <v>529</v>
      </c>
      <c r="C33" s="489" t="s">
        <v>529</v>
      </c>
      <c r="D33" s="489" t="s">
        <v>529</v>
      </c>
      <c r="E33" s="489"/>
      <c r="F33" s="489" t="s">
        <v>529</v>
      </c>
      <c r="G33" s="489" t="s">
        <v>529</v>
      </c>
      <c r="H33" s="489" t="s">
        <v>529</v>
      </c>
      <c r="I33" s="490" t="s">
        <v>529</v>
      </c>
      <c r="J33" s="491" t="s">
        <v>538</v>
      </c>
    </row>
    <row r="34" spans="1:10" ht="14.4" customHeight="1" x14ac:dyDescent="0.3">
      <c r="A34" s="487" t="s">
        <v>539</v>
      </c>
      <c r="B34" s="488" t="s">
        <v>540</v>
      </c>
      <c r="C34" s="489" t="s">
        <v>529</v>
      </c>
      <c r="D34" s="489" t="s">
        <v>529</v>
      </c>
      <c r="E34" s="489"/>
      <c r="F34" s="489" t="s">
        <v>529</v>
      </c>
      <c r="G34" s="489" t="s">
        <v>529</v>
      </c>
      <c r="H34" s="489" t="s">
        <v>529</v>
      </c>
      <c r="I34" s="490" t="s">
        <v>529</v>
      </c>
      <c r="J34" s="491" t="s">
        <v>0</v>
      </c>
    </row>
    <row r="35" spans="1:10" ht="14.4" customHeight="1" x14ac:dyDescent="0.3">
      <c r="A35" s="487" t="s">
        <v>539</v>
      </c>
      <c r="B35" s="488" t="s">
        <v>725</v>
      </c>
      <c r="C35" s="489">
        <v>2007.7684400000001</v>
      </c>
      <c r="D35" s="489">
        <v>1677.3764699999999</v>
      </c>
      <c r="E35" s="489"/>
      <c r="F35" s="489">
        <v>1912.9764000000002</v>
      </c>
      <c r="G35" s="489">
        <v>1996</v>
      </c>
      <c r="H35" s="489">
        <v>-83.02359999999976</v>
      </c>
      <c r="I35" s="490">
        <v>0.95840501002004019</v>
      </c>
      <c r="J35" s="491" t="s">
        <v>1</v>
      </c>
    </row>
    <row r="36" spans="1:10" ht="14.4" customHeight="1" x14ac:dyDescent="0.3">
      <c r="A36" s="487" t="s">
        <v>539</v>
      </c>
      <c r="B36" s="488" t="s">
        <v>726</v>
      </c>
      <c r="C36" s="489">
        <v>94.930899999999994</v>
      </c>
      <c r="D36" s="489">
        <v>124.91234</v>
      </c>
      <c r="E36" s="489"/>
      <c r="F36" s="489">
        <v>90.878869999999992</v>
      </c>
      <c r="G36" s="489">
        <v>122</v>
      </c>
      <c r="H36" s="489">
        <v>-31.121130000000008</v>
      </c>
      <c r="I36" s="490">
        <v>0.74490877049180326</v>
      </c>
      <c r="J36" s="491" t="s">
        <v>1</v>
      </c>
    </row>
    <row r="37" spans="1:10" ht="14.4" customHeight="1" x14ac:dyDescent="0.3">
      <c r="A37" s="487" t="s">
        <v>539</v>
      </c>
      <c r="B37" s="488" t="s">
        <v>727</v>
      </c>
      <c r="C37" s="489">
        <v>65.976760000000013</v>
      </c>
      <c r="D37" s="489">
        <v>65.845199999999991</v>
      </c>
      <c r="E37" s="489"/>
      <c r="F37" s="489">
        <v>64.447429999999997</v>
      </c>
      <c r="G37" s="489">
        <v>68</v>
      </c>
      <c r="H37" s="489">
        <v>-3.5525700000000029</v>
      </c>
      <c r="I37" s="490">
        <v>0.94775632352941175</v>
      </c>
      <c r="J37" s="491" t="s">
        <v>1</v>
      </c>
    </row>
    <row r="38" spans="1:10" ht="14.4" customHeight="1" x14ac:dyDescent="0.3">
      <c r="A38" s="487" t="s">
        <v>539</v>
      </c>
      <c r="B38" s="488" t="s">
        <v>728</v>
      </c>
      <c r="C38" s="489">
        <v>117.33988999999998</v>
      </c>
      <c r="D38" s="489">
        <v>105.06225999999999</v>
      </c>
      <c r="E38" s="489"/>
      <c r="F38" s="489">
        <v>59.867780000000003</v>
      </c>
      <c r="G38" s="489">
        <v>88</v>
      </c>
      <c r="H38" s="489">
        <v>-28.132219999999997</v>
      </c>
      <c r="I38" s="490">
        <v>0.68031568181818181</v>
      </c>
      <c r="J38" s="491" t="s">
        <v>1</v>
      </c>
    </row>
    <row r="39" spans="1:10" ht="14.4" customHeight="1" x14ac:dyDescent="0.3">
      <c r="A39" s="487" t="s">
        <v>539</v>
      </c>
      <c r="B39" s="488" t="s">
        <v>729</v>
      </c>
      <c r="C39" s="489">
        <v>5444.3390299999992</v>
      </c>
      <c r="D39" s="489">
        <v>5306.4902000000002</v>
      </c>
      <c r="E39" s="489"/>
      <c r="F39" s="489">
        <v>6179.6316999999999</v>
      </c>
      <c r="G39" s="489">
        <v>6237</v>
      </c>
      <c r="H39" s="489">
        <v>-57.36830000000009</v>
      </c>
      <c r="I39" s="490">
        <v>0.99080194003527333</v>
      </c>
      <c r="J39" s="491" t="s">
        <v>1</v>
      </c>
    </row>
    <row r="40" spans="1:10" ht="14.4" customHeight="1" x14ac:dyDescent="0.3">
      <c r="A40" s="487" t="s">
        <v>539</v>
      </c>
      <c r="B40" s="488" t="s">
        <v>730</v>
      </c>
      <c r="C40" s="489">
        <v>13.038</v>
      </c>
      <c r="D40" s="489">
        <v>14.071999999999999</v>
      </c>
      <c r="E40" s="489"/>
      <c r="F40" s="489">
        <v>13.51</v>
      </c>
      <c r="G40" s="489">
        <v>15</v>
      </c>
      <c r="H40" s="489">
        <v>-1.4900000000000002</v>
      </c>
      <c r="I40" s="490">
        <v>0.90066666666666662</v>
      </c>
      <c r="J40" s="491" t="s">
        <v>1</v>
      </c>
    </row>
    <row r="41" spans="1:10" ht="14.4" customHeight="1" x14ac:dyDescent="0.3">
      <c r="A41" s="487" t="s">
        <v>539</v>
      </c>
      <c r="B41" s="488" t="s">
        <v>731</v>
      </c>
      <c r="C41" s="489">
        <v>37.398000000000003</v>
      </c>
      <c r="D41" s="489">
        <v>7.56</v>
      </c>
      <c r="E41" s="489"/>
      <c r="F41" s="489">
        <v>15.12</v>
      </c>
      <c r="G41" s="489">
        <v>20</v>
      </c>
      <c r="H41" s="489">
        <v>-4.8800000000000008</v>
      </c>
      <c r="I41" s="490">
        <v>0.75600000000000001</v>
      </c>
      <c r="J41" s="491" t="s">
        <v>1</v>
      </c>
    </row>
    <row r="42" spans="1:10" ht="14.4" customHeight="1" x14ac:dyDescent="0.3">
      <c r="A42" s="487" t="s">
        <v>539</v>
      </c>
      <c r="B42" s="488" t="s">
        <v>541</v>
      </c>
      <c r="C42" s="489">
        <v>7780.7910199999988</v>
      </c>
      <c r="D42" s="489">
        <v>7301.3184700000011</v>
      </c>
      <c r="E42" s="489"/>
      <c r="F42" s="489">
        <v>8336.4321800000016</v>
      </c>
      <c r="G42" s="489">
        <v>8546</v>
      </c>
      <c r="H42" s="489">
        <v>-209.56781999999839</v>
      </c>
      <c r="I42" s="490">
        <v>0.97547767142522834</v>
      </c>
      <c r="J42" s="491" t="s">
        <v>537</v>
      </c>
    </row>
    <row r="43" spans="1:10" ht="14.4" customHeight="1" x14ac:dyDescent="0.3">
      <c r="A43" s="487" t="s">
        <v>529</v>
      </c>
      <c r="B43" s="488" t="s">
        <v>529</v>
      </c>
      <c r="C43" s="489" t="s">
        <v>529</v>
      </c>
      <c r="D43" s="489" t="s">
        <v>529</v>
      </c>
      <c r="E43" s="489"/>
      <c r="F43" s="489" t="s">
        <v>529</v>
      </c>
      <c r="G43" s="489" t="s">
        <v>529</v>
      </c>
      <c r="H43" s="489" t="s">
        <v>529</v>
      </c>
      <c r="I43" s="490" t="s">
        <v>529</v>
      </c>
      <c r="J43" s="491" t="s">
        <v>538</v>
      </c>
    </row>
    <row r="44" spans="1:10" ht="14.4" customHeight="1" x14ac:dyDescent="0.3">
      <c r="A44" s="487" t="s">
        <v>527</v>
      </c>
      <c r="B44" s="488" t="s">
        <v>532</v>
      </c>
      <c r="C44" s="489">
        <v>9466.7348999999977</v>
      </c>
      <c r="D44" s="489">
        <v>8962.4130399999995</v>
      </c>
      <c r="E44" s="489"/>
      <c r="F44" s="489">
        <v>9784.1221400000013</v>
      </c>
      <c r="G44" s="489">
        <v>10428</v>
      </c>
      <c r="H44" s="489">
        <v>-643.87785999999869</v>
      </c>
      <c r="I44" s="490">
        <v>0.93825490410433465</v>
      </c>
      <c r="J44" s="491" t="s">
        <v>533</v>
      </c>
    </row>
  </sheetData>
  <mergeCells count="3">
    <mergeCell ref="A1:I1"/>
    <mergeCell ref="F3:I3"/>
    <mergeCell ref="C4:D4"/>
  </mergeCells>
  <conditionalFormatting sqref="F14 F45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44">
    <cfRule type="expression" dxfId="11" priority="6">
      <formula>$H15&gt;0</formula>
    </cfRule>
  </conditionalFormatting>
  <conditionalFormatting sqref="A15:A44">
    <cfRule type="expression" dxfId="10" priority="5">
      <formula>AND($J15&lt;&gt;"mezeraKL",$J15&lt;&gt;"")</formula>
    </cfRule>
  </conditionalFormatting>
  <conditionalFormatting sqref="I15:I44">
    <cfRule type="expression" dxfId="9" priority="7">
      <formula>$I15&gt;1</formula>
    </cfRule>
  </conditionalFormatting>
  <conditionalFormatting sqref="B15:B44">
    <cfRule type="expression" dxfId="8" priority="4">
      <formula>OR($J15="NS",$J15="SumaNS",$J15="Účet")</formula>
    </cfRule>
  </conditionalFormatting>
  <conditionalFormatting sqref="A15:D44 F15:I44">
    <cfRule type="expression" dxfId="7" priority="8">
      <formula>AND($J15&lt;&gt;"",$J15&lt;&gt;"mezeraKL")</formula>
    </cfRule>
  </conditionalFormatting>
  <conditionalFormatting sqref="B15:D44 F15:I44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44 F15:I44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1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1140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55.462052412215705</v>
      </c>
      <c r="J3" s="98">
        <f>SUBTOTAL(9,J5:J1048576)</f>
        <v>176194</v>
      </c>
      <c r="K3" s="99">
        <f>SUBTOTAL(9,K5:K1048576)</f>
        <v>9772080.862717934</v>
      </c>
    </row>
    <row r="4" spans="1:11" s="208" customFormat="1" ht="14.4" customHeight="1" thickBot="1" x14ac:dyDescent="0.35">
      <c r="A4" s="603" t="s">
        <v>4</v>
      </c>
      <c r="B4" s="604" t="s">
        <v>5</v>
      </c>
      <c r="C4" s="604" t="s">
        <v>0</v>
      </c>
      <c r="D4" s="604" t="s">
        <v>6</v>
      </c>
      <c r="E4" s="604" t="s">
        <v>7</v>
      </c>
      <c r="F4" s="604" t="s">
        <v>1</v>
      </c>
      <c r="G4" s="604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1" t="s">
        <v>527</v>
      </c>
      <c r="B5" s="582" t="s">
        <v>528</v>
      </c>
      <c r="C5" s="585" t="s">
        <v>534</v>
      </c>
      <c r="D5" s="605" t="s">
        <v>535</v>
      </c>
      <c r="E5" s="585" t="s">
        <v>738</v>
      </c>
      <c r="F5" s="605" t="s">
        <v>739</v>
      </c>
      <c r="G5" s="585" t="s">
        <v>740</v>
      </c>
      <c r="H5" s="585" t="s">
        <v>741</v>
      </c>
      <c r="I5" s="116">
        <v>264.39999389648438</v>
      </c>
      <c r="J5" s="116">
        <v>10</v>
      </c>
      <c r="K5" s="595">
        <v>2644</v>
      </c>
    </row>
    <row r="6" spans="1:11" ht="14.4" customHeight="1" x14ac:dyDescent="0.3">
      <c r="A6" s="507" t="s">
        <v>527</v>
      </c>
      <c r="B6" s="508" t="s">
        <v>528</v>
      </c>
      <c r="C6" s="509" t="s">
        <v>534</v>
      </c>
      <c r="D6" s="510" t="s">
        <v>535</v>
      </c>
      <c r="E6" s="509" t="s">
        <v>738</v>
      </c>
      <c r="F6" s="510" t="s">
        <v>739</v>
      </c>
      <c r="G6" s="509" t="s">
        <v>742</v>
      </c>
      <c r="H6" s="509" t="s">
        <v>743</v>
      </c>
      <c r="I6" s="512">
        <v>608.70001220703125</v>
      </c>
      <c r="J6" s="512">
        <v>1</v>
      </c>
      <c r="K6" s="513">
        <v>608.70001220703125</v>
      </c>
    </row>
    <row r="7" spans="1:11" ht="14.4" customHeight="1" x14ac:dyDescent="0.3">
      <c r="A7" s="507" t="s">
        <v>527</v>
      </c>
      <c r="B7" s="508" t="s">
        <v>528</v>
      </c>
      <c r="C7" s="509" t="s">
        <v>534</v>
      </c>
      <c r="D7" s="510" t="s">
        <v>535</v>
      </c>
      <c r="E7" s="509" t="s">
        <v>738</v>
      </c>
      <c r="F7" s="510" t="s">
        <v>739</v>
      </c>
      <c r="G7" s="509" t="s">
        <v>744</v>
      </c>
      <c r="H7" s="509" t="s">
        <v>745</v>
      </c>
      <c r="I7" s="512">
        <v>674.1099853515625</v>
      </c>
      <c r="J7" s="512">
        <v>1</v>
      </c>
      <c r="K7" s="513">
        <v>674.1099853515625</v>
      </c>
    </row>
    <row r="8" spans="1:11" ht="14.4" customHeight="1" x14ac:dyDescent="0.3">
      <c r="A8" s="507" t="s">
        <v>527</v>
      </c>
      <c r="B8" s="508" t="s">
        <v>528</v>
      </c>
      <c r="C8" s="509" t="s">
        <v>534</v>
      </c>
      <c r="D8" s="510" t="s">
        <v>535</v>
      </c>
      <c r="E8" s="509" t="s">
        <v>738</v>
      </c>
      <c r="F8" s="510" t="s">
        <v>739</v>
      </c>
      <c r="G8" s="509" t="s">
        <v>746</v>
      </c>
      <c r="H8" s="509" t="s">
        <v>747</v>
      </c>
      <c r="I8" s="512">
        <v>609</v>
      </c>
      <c r="J8" s="512">
        <v>1</v>
      </c>
      <c r="K8" s="513">
        <v>609</v>
      </c>
    </row>
    <row r="9" spans="1:11" ht="14.4" customHeight="1" x14ac:dyDescent="0.3">
      <c r="A9" s="507" t="s">
        <v>527</v>
      </c>
      <c r="B9" s="508" t="s">
        <v>528</v>
      </c>
      <c r="C9" s="509" t="s">
        <v>534</v>
      </c>
      <c r="D9" s="510" t="s">
        <v>535</v>
      </c>
      <c r="E9" s="509" t="s">
        <v>738</v>
      </c>
      <c r="F9" s="510" t="s">
        <v>739</v>
      </c>
      <c r="G9" s="509" t="s">
        <v>748</v>
      </c>
      <c r="H9" s="509" t="s">
        <v>749</v>
      </c>
      <c r="I9" s="512">
        <v>2875</v>
      </c>
      <c r="J9" s="512">
        <v>2</v>
      </c>
      <c r="K9" s="513">
        <v>5750</v>
      </c>
    </row>
    <row r="10" spans="1:11" ht="14.4" customHeight="1" x14ac:dyDescent="0.3">
      <c r="A10" s="507" t="s">
        <v>527</v>
      </c>
      <c r="B10" s="508" t="s">
        <v>528</v>
      </c>
      <c r="C10" s="509" t="s">
        <v>534</v>
      </c>
      <c r="D10" s="510" t="s">
        <v>535</v>
      </c>
      <c r="E10" s="509" t="s">
        <v>738</v>
      </c>
      <c r="F10" s="510" t="s">
        <v>739</v>
      </c>
      <c r="G10" s="509" t="s">
        <v>750</v>
      </c>
      <c r="H10" s="509" t="s">
        <v>751</v>
      </c>
      <c r="I10" s="512">
        <v>2794.5</v>
      </c>
      <c r="J10" s="512">
        <v>1</v>
      </c>
      <c r="K10" s="513">
        <v>2794.5</v>
      </c>
    </row>
    <row r="11" spans="1:11" ht="14.4" customHeight="1" x14ac:dyDescent="0.3">
      <c r="A11" s="507" t="s">
        <v>527</v>
      </c>
      <c r="B11" s="508" t="s">
        <v>528</v>
      </c>
      <c r="C11" s="509" t="s">
        <v>534</v>
      </c>
      <c r="D11" s="510" t="s">
        <v>535</v>
      </c>
      <c r="E11" s="509" t="s">
        <v>738</v>
      </c>
      <c r="F11" s="510" t="s">
        <v>739</v>
      </c>
      <c r="G11" s="509" t="s">
        <v>752</v>
      </c>
      <c r="H11" s="509" t="s">
        <v>753</v>
      </c>
      <c r="I11" s="512">
        <v>5681</v>
      </c>
      <c r="J11" s="512">
        <v>1</v>
      </c>
      <c r="K11" s="513">
        <v>5681</v>
      </c>
    </row>
    <row r="12" spans="1:11" ht="14.4" customHeight="1" x14ac:dyDescent="0.3">
      <c r="A12" s="507" t="s">
        <v>527</v>
      </c>
      <c r="B12" s="508" t="s">
        <v>528</v>
      </c>
      <c r="C12" s="509" t="s">
        <v>534</v>
      </c>
      <c r="D12" s="510" t="s">
        <v>535</v>
      </c>
      <c r="E12" s="509" t="s">
        <v>738</v>
      </c>
      <c r="F12" s="510" t="s">
        <v>739</v>
      </c>
      <c r="G12" s="509" t="s">
        <v>754</v>
      </c>
      <c r="H12" s="509" t="s">
        <v>755</v>
      </c>
      <c r="I12" s="512">
        <v>1321.5</v>
      </c>
      <c r="J12" s="512">
        <v>2</v>
      </c>
      <c r="K12" s="513">
        <v>2643</v>
      </c>
    </row>
    <row r="13" spans="1:11" ht="14.4" customHeight="1" x14ac:dyDescent="0.3">
      <c r="A13" s="507" t="s">
        <v>527</v>
      </c>
      <c r="B13" s="508" t="s">
        <v>528</v>
      </c>
      <c r="C13" s="509" t="s">
        <v>534</v>
      </c>
      <c r="D13" s="510" t="s">
        <v>535</v>
      </c>
      <c r="E13" s="509" t="s">
        <v>738</v>
      </c>
      <c r="F13" s="510" t="s">
        <v>739</v>
      </c>
      <c r="G13" s="509" t="s">
        <v>756</v>
      </c>
      <c r="H13" s="509" t="s">
        <v>757</v>
      </c>
      <c r="I13" s="512">
        <v>1725</v>
      </c>
      <c r="J13" s="512">
        <v>1</v>
      </c>
      <c r="K13" s="513">
        <v>1725</v>
      </c>
    </row>
    <row r="14" spans="1:11" ht="14.4" customHeight="1" x14ac:dyDescent="0.3">
      <c r="A14" s="507" t="s">
        <v>527</v>
      </c>
      <c r="B14" s="508" t="s">
        <v>528</v>
      </c>
      <c r="C14" s="509" t="s">
        <v>534</v>
      </c>
      <c r="D14" s="510" t="s">
        <v>535</v>
      </c>
      <c r="E14" s="509" t="s">
        <v>738</v>
      </c>
      <c r="F14" s="510" t="s">
        <v>739</v>
      </c>
      <c r="G14" s="509" t="s">
        <v>758</v>
      </c>
      <c r="H14" s="509" t="s">
        <v>759</v>
      </c>
      <c r="I14" s="512">
        <v>1725</v>
      </c>
      <c r="J14" s="512">
        <v>1</v>
      </c>
      <c r="K14" s="513">
        <v>1725</v>
      </c>
    </row>
    <row r="15" spans="1:11" ht="14.4" customHeight="1" x14ac:dyDescent="0.3">
      <c r="A15" s="507" t="s">
        <v>527</v>
      </c>
      <c r="B15" s="508" t="s">
        <v>528</v>
      </c>
      <c r="C15" s="509" t="s">
        <v>534</v>
      </c>
      <c r="D15" s="510" t="s">
        <v>535</v>
      </c>
      <c r="E15" s="509" t="s">
        <v>738</v>
      </c>
      <c r="F15" s="510" t="s">
        <v>739</v>
      </c>
      <c r="G15" s="509" t="s">
        <v>760</v>
      </c>
      <c r="H15" s="509" t="s">
        <v>761</v>
      </c>
      <c r="I15" s="512">
        <v>1888.9300537109375</v>
      </c>
      <c r="J15" s="512">
        <v>1</v>
      </c>
      <c r="K15" s="513">
        <v>1888.9300537109375</v>
      </c>
    </row>
    <row r="16" spans="1:11" ht="14.4" customHeight="1" x14ac:dyDescent="0.3">
      <c r="A16" s="507" t="s">
        <v>527</v>
      </c>
      <c r="B16" s="508" t="s">
        <v>528</v>
      </c>
      <c r="C16" s="509" t="s">
        <v>534</v>
      </c>
      <c r="D16" s="510" t="s">
        <v>535</v>
      </c>
      <c r="E16" s="509" t="s">
        <v>738</v>
      </c>
      <c r="F16" s="510" t="s">
        <v>739</v>
      </c>
      <c r="G16" s="509" t="s">
        <v>762</v>
      </c>
      <c r="H16" s="509" t="s">
        <v>763</v>
      </c>
      <c r="I16" s="512">
        <v>1888.9300537109375</v>
      </c>
      <c r="J16" s="512">
        <v>1</v>
      </c>
      <c r="K16" s="513">
        <v>1888.9300537109375</v>
      </c>
    </row>
    <row r="17" spans="1:11" ht="14.4" customHeight="1" x14ac:dyDescent="0.3">
      <c r="A17" s="507" t="s">
        <v>527</v>
      </c>
      <c r="B17" s="508" t="s">
        <v>528</v>
      </c>
      <c r="C17" s="509" t="s">
        <v>534</v>
      </c>
      <c r="D17" s="510" t="s">
        <v>535</v>
      </c>
      <c r="E17" s="509" t="s">
        <v>738</v>
      </c>
      <c r="F17" s="510" t="s">
        <v>739</v>
      </c>
      <c r="G17" s="509" t="s">
        <v>764</v>
      </c>
      <c r="H17" s="509" t="s">
        <v>765</v>
      </c>
      <c r="I17" s="512">
        <v>1495.9200439453125</v>
      </c>
      <c r="J17" s="512">
        <v>2</v>
      </c>
      <c r="K17" s="513">
        <v>2991.840087890625</v>
      </c>
    </row>
    <row r="18" spans="1:11" ht="14.4" customHeight="1" x14ac:dyDescent="0.3">
      <c r="A18" s="507" t="s">
        <v>527</v>
      </c>
      <c r="B18" s="508" t="s">
        <v>528</v>
      </c>
      <c r="C18" s="509" t="s">
        <v>534</v>
      </c>
      <c r="D18" s="510" t="s">
        <v>535</v>
      </c>
      <c r="E18" s="509" t="s">
        <v>738</v>
      </c>
      <c r="F18" s="510" t="s">
        <v>739</v>
      </c>
      <c r="G18" s="509" t="s">
        <v>766</v>
      </c>
      <c r="H18" s="509" t="s">
        <v>767</v>
      </c>
      <c r="I18" s="512">
        <v>4643.97998046875</v>
      </c>
      <c r="J18" s="512">
        <v>1</v>
      </c>
      <c r="K18" s="513">
        <v>4643.97998046875</v>
      </c>
    </row>
    <row r="19" spans="1:11" ht="14.4" customHeight="1" x14ac:dyDescent="0.3">
      <c r="A19" s="507" t="s">
        <v>527</v>
      </c>
      <c r="B19" s="508" t="s">
        <v>528</v>
      </c>
      <c r="C19" s="509" t="s">
        <v>534</v>
      </c>
      <c r="D19" s="510" t="s">
        <v>535</v>
      </c>
      <c r="E19" s="509" t="s">
        <v>738</v>
      </c>
      <c r="F19" s="510" t="s">
        <v>739</v>
      </c>
      <c r="G19" s="509" t="s">
        <v>768</v>
      </c>
      <c r="H19" s="509" t="s">
        <v>769</v>
      </c>
      <c r="I19" s="512">
        <v>5521.22998046875</v>
      </c>
      <c r="J19" s="512">
        <v>12</v>
      </c>
      <c r="K19" s="513">
        <v>66254.7578125</v>
      </c>
    </row>
    <row r="20" spans="1:11" ht="14.4" customHeight="1" x14ac:dyDescent="0.3">
      <c r="A20" s="507" t="s">
        <v>527</v>
      </c>
      <c r="B20" s="508" t="s">
        <v>528</v>
      </c>
      <c r="C20" s="509" t="s">
        <v>534</v>
      </c>
      <c r="D20" s="510" t="s">
        <v>535</v>
      </c>
      <c r="E20" s="509" t="s">
        <v>738</v>
      </c>
      <c r="F20" s="510" t="s">
        <v>739</v>
      </c>
      <c r="G20" s="509" t="s">
        <v>770</v>
      </c>
      <c r="H20" s="509" t="s">
        <v>771</v>
      </c>
      <c r="I20" s="512">
        <v>2904</v>
      </c>
      <c r="J20" s="512">
        <v>1</v>
      </c>
      <c r="K20" s="513">
        <v>2904</v>
      </c>
    </row>
    <row r="21" spans="1:11" ht="14.4" customHeight="1" x14ac:dyDescent="0.3">
      <c r="A21" s="507" t="s">
        <v>527</v>
      </c>
      <c r="B21" s="508" t="s">
        <v>528</v>
      </c>
      <c r="C21" s="509" t="s">
        <v>534</v>
      </c>
      <c r="D21" s="510" t="s">
        <v>535</v>
      </c>
      <c r="E21" s="509" t="s">
        <v>738</v>
      </c>
      <c r="F21" s="510" t="s">
        <v>739</v>
      </c>
      <c r="G21" s="509" t="s">
        <v>772</v>
      </c>
      <c r="H21" s="509" t="s">
        <v>773</v>
      </c>
      <c r="I21" s="512">
        <v>1161.5999755859375</v>
      </c>
      <c r="J21" s="512">
        <v>40</v>
      </c>
      <c r="K21" s="513">
        <v>46464</v>
      </c>
    </row>
    <row r="22" spans="1:11" ht="14.4" customHeight="1" x14ac:dyDescent="0.3">
      <c r="A22" s="507" t="s">
        <v>527</v>
      </c>
      <c r="B22" s="508" t="s">
        <v>528</v>
      </c>
      <c r="C22" s="509" t="s">
        <v>534</v>
      </c>
      <c r="D22" s="510" t="s">
        <v>535</v>
      </c>
      <c r="E22" s="509" t="s">
        <v>738</v>
      </c>
      <c r="F22" s="510" t="s">
        <v>739</v>
      </c>
      <c r="G22" s="509" t="s">
        <v>774</v>
      </c>
      <c r="H22" s="509" t="s">
        <v>775</v>
      </c>
      <c r="I22" s="512">
        <v>4247.10009765625</v>
      </c>
      <c r="J22" s="512">
        <v>2</v>
      </c>
      <c r="K22" s="513">
        <v>8494.2001953125</v>
      </c>
    </row>
    <row r="23" spans="1:11" ht="14.4" customHeight="1" x14ac:dyDescent="0.3">
      <c r="A23" s="507" t="s">
        <v>527</v>
      </c>
      <c r="B23" s="508" t="s">
        <v>528</v>
      </c>
      <c r="C23" s="509" t="s">
        <v>534</v>
      </c>
      <c r="D23" s="510" t="s">
        <v>535</v>
      </c>
      <c r="E23" s="509" t="s">
        <v>738</v>
      </c>
      <c r="F23" s="510" t="s">
        <v>739</v>
      </c>
      <c r="G23" s="509" t="s">
        <v>776</v>
      </c>
      <c r="H23" s="509" t="s">
        <v>777</v>
      </c>
      <c r="I23" s="512">
        <v>3285.14990234375</v>
      </c>
      <c r="J23" s="512">
        <v>1</v>
      </c>
      <c r="K23" s="513">
        <v>3285.14990234375</v>
      </c>
    </row>
    <row r="24" spans="1:11" ht="14.4" customHeight="1" x14ac:dyDescent="0.3">
      <c r="A24" s="507" t="s">
        <v>527</v>
      </c>
      <c r="B24" s="508" t="s">
        <v>528</v>
      </c>
      <c r="C24" s="509" t="s">
        <v>534</v>
      </c>
      <c r="D24" s="510" t="s">
        <v>535</v>
      </c>
      <c r="E24" s="509" t="s">
        <v>738</v>
      </c>
      <c r="F24" s="510" t="s">
        <v>739</v>
      </c>
      <c r="G24" s="509" t="s">
        <v>778</v>
      </c>
      <c r="H24" s="509" t="s">
        <v>779</v>
      </c>
      <c r="I24" s="512">
        <v>4719</v>
      </c>
      <c r="J24" s="512">
        <v>2</v>
      </c>
      <c r="K24" s="513">
        <v>9438</v>
      </c>
    </row>
    <row r="25" spans="1:11" ht="14.4" customHeight="1" x14ac:dyDescent="0.3">
      <c r="A25" s="507" t="s">
        <v>527</v>
      </c>
      <c r="B25" s="508" t="s">
        <v>528</v>
      </c>
      <c r="C25" s="509" t="s">
        <v>534</v>
      </c>
      <c r="D25" s="510" t="s">
        <v>535</v>
      </c>
      <c r="E25" s="509" t="s">
        <v>738</v>
      </c>
      <c r="F25" s="510" t="s">
        <v>739</v>
      </c>
      <c r="G25" s="509" t="s">
        <v>780</v>
      </c>
      <c r="H25" s="509" t="s">
        <v>781</v>
      </c>
      <c r="I25" s="512">
        <v>5115.8798828125</v>
      </c>
      <c r="J25" s="512">
        <v>3</v>
      </c>
      <c r="K25" s="513">
        <v>15347.6396484375</v>
      </c>
    </row>
    <row r="26" spans="1:11" ht="14.4" customHeight="1" x14ac:dyDescent="0.3">
      <c r="A26" s="507" t="s">
        <v>527</v>
      </c>
      <c r="B26" s="508" t="s">
        <v>528</v>
      </c>
      <c r="C26" s="509" t="s">
        <v>534</v>
      </c>
      <c r="D26" s="510" t="s">
        <v>535</v>
      </c>
      <c r="E26" s="509" t="s">
        <v>738</v>
      </c>
      <c r="F26" s="510" t="s">
        <v>739</v>
      </c>
      <c r="G26" s="509" t="s">
        <v>782</v>
      </c>
      <c r="H26" s="509" t="s">
        <v>783</v>
      </c>
      <c r="I26" s="512">
        <v>4904.1298828125</v>
      </c>
      <c r="J26" s="512">
        <v>1</v>
      </c>
      <c r="K26" s="513">
        <v>4904.1298828125</v>
      </c>
    </row>
    <row r="27" spans="1:11" ht="14.4" customHeight="1" x14ac:dyDescent="0.3">
      <c r="A27" s="507" t="s">
        <v>527</v>
      </c>
      <c r="B27" s="508" t="s">
        <v>528</v>
      </c>
      <c r="C27" s="509" t="s">
        <v>534</v>
      </c>
      <c r="D27" s="510" t="s">
        <v>535</v>
      </c>
      <c r="E27" s="509" t="s">
        <v>738</v>
      </c>
      <c r="F27" s="510" t="s">
        <v>739</v>
      </c>
      <c r="G27" s="509" t="s">
        <v>784</v>
      </c>
      <c r="H27" s="509" t="s">
        <v>785</v>
      </c>
      <c r="I27" s="512">
        <v>2227.610107421875</v>
      </c>
      <c r="J27" s="512">
        <v>2</v>
      </c>
      <c r="K27" s="513">
        <v>4455.22021484375</v>
      </c>
    </row>
    <row r="28" spans="1:11" ht="14.4" customHeight="1" x14ac:dyDescent="0.3">
      <c r="A28" s="507" t="s">
        <v>527</v>
      </c>
      <c r="B28" s="508" t="s">
        <v>528</v>
      </c>
      <c r="C28" s="509" t="s">
        <v>534</v>
      </c>
      <c r="D28" s="510" t="s">
        <v>535</v>
      </c>
      <c r="E28" s="509" t="s">
        <v>738</v>
      </c>
      <c r="F28" s="510" t="s">
        <v>739</v>
      </c>
      <c r="G28" s="509" t="s">
        <v>786</v>
      </c>
      <c r="H28" s="509" t="s">
        <v>787</v>
      </c>
      <c r="I28" s="512">
        <v>9952.25</v>
      </c>
      <c r="J28" s="512">
        <v>8</v>
      </c>
      <c r="K28" s="513">
        <v>79618</v>
      </c>
    </row>
    <row r="29" spans="1:11" ht="14.4" customHeight="1" x14ac:dyDescent="0.3">
      <c r="A29" s="507" t="s">
        <v>527</v>
      </c>
      <c r="B29" s="508" t="s">
        <v>528</v>
      </c>
      <c r="C29" s="509" t="s">
        <v>534</v>
      </c>
      <c r="D29" s="510" t="s">
        <v>535</v>
      </c>
      <c r="E29" s="509" t="s">
        <v>738</v>
      </c>
      <c r="F29" s="510" t="s">
        <v>739</v>
      </c>
      <c r="G29" s="509" t="s">
        <v>788</v>
      </c>
      <c r="H29" s="509" t="s">
        <v>789</v>
      </c>
      <c r="I29" s="512">
        <v>1988.030029296875</v>
      </c>
      <c r="J29" s="512">
        <v>5</v>
      </c>
      <c r="K29" s="513">
        <v>9940.150146484375</v>
      </c>
    </row>
    <row r="30" spans="1:11" ht="14.4" customHeight="1" x14ac:dyDescent="0.3">
      <c r="A30" s="507" t="s">
        <v>527</v>
      </c>
      <c r="B30" s="508" t="s">
        <v>528</v>
      </c>
      <c r="C30" s="509" t="s">
        <v>534</v>
      </c>
      <c r="D30" s="510" t="s">
        <v>535</v>
      </c>
      <c r="E30" s="509" t="s">
        <v>738</v>
      </c>
      <c r="F30" s="510" t="s">
        <v>739</v>
      </c>
      <c r="G30" s="509" t="s">
        <v>790</v>
      </c>
      <c r="H30" s="509" t="s">
        <v>791</v>
      </c>
      <c r="I30" s="512">
        <v>793.5</v>
      </c>
      <c r="J30" s="512">
        <v>1</v>
      </c>
      <c r="K30" s="513">
        <v>793.5</v>
      </c>
    </row>
    <row r="31" spans="1:11" ht="14.4" customHeight="1" x14ac:dyDescent="0.3">
      <c r="A31" s="507" t="s">
        <v>527</v>
      </c>
      <c r="B31" s="508" t="s">
        <v>528</v>
      </c>
      <c r="C31" s="509" t="s">
        <v>534</v>
      </c>
      <c r="D31" s="510" t="s">
        <v>535</v>
      </c>
      <c r="E31" s="509" t="s">
        <v>738</v>
      </c>
      <c r="F31" s="510" t="s">
        <v>739</v>
      </c>
      <c r="G31" s="509" t="s">
        <v>792</v>
      </c>
      <c r="H31" s="509" t="s">
        <v>793</v>
      </c>
      <c r="I31" s="512">
        <v>6253.330078125</v>
      </c>
      <c r="J31" s="512">
        <v>4</v>
      </c>
      <c r="K31" s="513">
        <v>25013.3203125</v>
      </c>
    </row>
    <row r="32" spans="1:11" ht="14.4" customHeight="1" x14ac:dyDescent="0.3">
      <c r="A32" s="507" t="s">
        <v>527</v>
      </c>
      <c r="B32" s="508" t="s">
        <v>528</v>
      </c>
      <c r="C32" s="509" t="s">
        <v>534</v>
      </c>
      <c r="D32" s="510" t="s">
        <v>535</v>
      </c>
      <c r="E32" s="509" t="s">
        <v>738</v>
      </c>
      <c r="F32" s="510" t="s">
        <v>739</v>
      </c>
      <c r="G32" s="509" t="s">
        <v>794</v>
      </c>
      <c r="H32" s="509" t="s">
        <v>795</v>
      </c>
      <c r="I32" s="512">
        <v>5189.93017578125</v>
      </c>
      <c r="J32" s="512">
        <v>4</v>
      </c>
      <c r="K32" s="513">
        <v>20759.69921875</v>
      </c>
    </row>
    <row r="33" spans="1:11" ht="14.4" customHeight="1" x14ac:dyDescent="0.3">
      <c r="A33" s="507" t="s">
        <v>527</v>
      </c>
      <c r="B33" s="508" t="s">
        <v>528</v>
      </c>
      <c r="C33" s="509" t="s">
        <v>534</v>
      </c>
      <c r="D33" s="510" t="s">
        <v>535</v>
      </c>
      <c r="E33" s="509" t="s">
        <v>738</v>
      </c>
      <c r="F33" s="510" t="s">
        <v>739</v>
      </c>
      <c r="G33" s="509" t="s">
        <v>796</v>
      </c>
      <c r="H33" s="509" t="s">
        <v>797</v>
      </c>
      <c r="I33" s="512">
        <v>4882.451171875</v>
      </c>
      <c r="J33" s="512">
        <v>7</v>
      </c>
      <c r="K33" s="513">
        <v>34177.1611328125</v>
      </c>
    </row>
    <row r="34" spans="1:11" ht="14.4" customHeight="1" x14ac:dyDescent="0.3">
      <c r="A34" s="507" t="s">
        <v>527</v>
      </c>
      <c r="B34" s="508" t="s">
        <v>528</v>
      </c>
      <c r="C34" s="509" t="s">
        <v>534</v>
      </c>
      <c r="D34" s="510" t="s">
        <v>535</v>
      </c>
      <c r="E34" s="509" t="s">
        <v>738</v>
      </c>
      <c r="F34" s="510" t="s">
        <v>739</v>
      </c>
      <c r="G34" s="509" t="s">
        <v>798</v>
      </c>
      <c r="H34" s="509" t="s">
        <v>799</v>
      </c>
      <c r="I34" s="512">
        <v>8971.98046875</v>
      </c>
      <c r="J34" s="512">
        <v>5</v>
      </c>
      <c r="K34" s="513">
        <v>44859.90234375</v>
      </c>
    </row>
    <row r="35" spans="1:11" ht="14.4" customHeight="1" x14ac:dyDescent="0.3">
      <c r="A35" s="507" t="s">
        <v>527</v>
      </c>
      <c r="B35" s="508" t="s">
        <v>528</v>
      </c>
      <c r="C35" s="509" t="s">
        <v>534</v>
      </c>
      <c r="D35" s="510" t="s">
        <v>535</v>
      </c>
      <c r="E35" s="509" t="s">
        <v>738</v>
      </c>
      <c r="F35" s="510" t="s">
        <v>739</v>
      </c>
      <c r="G35" s="509" t="s">
        <v>800</v>
      </c>
      <c r="H35" s="509" t="s">
        <v>801</v>
      </c>
      <c r="I35" s="512">
        <v>1083.47998046875</v>
      </c>
      <c r="J35" s="512">
        <v>2</v>
      </c>
      <c r="K35" s="513">
        <v>2166.9599609375</v>
      </c>
    </row>
    <row r="36" spans="1:11" ht="14.4" customHeight="1" x14ac:dyDescent="0.3">
      <c r="A36" s="507" t="s">
        <v>527</v>
      </c>
      <c r="B36" s="508" t="s">
        <v>528</v>
      </c>
      <c r="C36" s="509" t="s">
        <v>534</v>
      </c>
      <c r="D36" s="510" t="s">
        <v>535</v>
      </c>
      <c r="E36" s="509" t="s">
        <v>738</v>
      </c>
      <c r="F36" s="510" t="s">
        <v>739</v>
      </c>
      <c r="G36" s="509" t="s">
        <v>802</v>
      </c>
      <c r="H36" s="509" t="s">
        <v>803</v>
      </c>
      <c r="I36" s="512">
        <v>1374.199951171875</v>
      </c>
      <c r="J36" s="512">
        <v>6</v>
      </c>
      <c r="K36" s="513">
        <v>8245.169677734375</v>
      </c>
    </row>
    <row r="37" spans="1:11" ht="14.4" customHeight="1" x14ac:dyDescent="0.3">
      <c r="A37" s="507" t="s">
        <v>527</v>
      </c>
      <c r="B37" s="508" t="s">
        <v>528</v>
      </c>
      <c r="C37" s="509" t="s">
        <v>534</v>
      </c>
      <c r="D37" s="510" t="s">
        <v>535</v>
      </c>
      <c r="E37" s="509" t="s">
        <v>738</v>
      </c>
      <c r="F37" s="510" t="s">
        <v>739</v>
      </c>
      <c r="G37" s="509" t="s">
        <v>804</v>
      </c>
      <c r="H37" s="509" t="s">
        <v>805</v>
      </c>
      <c r="I37" s="512">
        <v>344.07998657226563</v>
      </c>
      <c r="J37" s="512">
        <v>12</v>
      </c>
      <c r="K37" s="513">
        <v>4128.9599609375</v>
      </c>
    </row>
    <row r="38" spans="1:11" ht="14.4" customHeight="1" x14ac:dyDescent="0.3">
      <c r="A38" s="507" t="s">
        <v>527</v>
      </c>
      <c r="B38" s="508" t="s">
        <v>528</v>
      </c>
      <c r="C38" s="509" t="s">
        <v>534</v>
      </c>
      <c r="D38" s="510" t="s">
        <v>535</v>
      </c>
      <c r="E38" s="509" t="s">
        <v>738</v>
      </c>
      <c r="F38" s="510" t="s">
        <v>739</v>
      </c>
      <c r="G38" s="509" t="s">
        <v>806</v>
      </c>
      <c r="H38" s="509" t="s">
        <v>807</v>
      </c>
      <c r="I38" s="512">
        <v>2156</v>
      </c>
      <c r="J38" s="512">
        <v>1</v>
      </c>
      <c r="K38" s="513">
        <v>2156</v>
      </c>
    </row>
    <row r="39" spans="1:11" ht="14.4" customHeight="1" x14ac:dyDescent="0.3">
      <c r="A39" s="507" t="s">
        <v>527</v>
      </c>
      <c r="B39" s="508" t="s">
        <v>528</v>
      </c>
      <c r="C39" s="509" t="s">
        <v>534</v>
      </c>
      <c r="D39" s="510" t="s">
        <v>535</v>
      </c>
      <c r="E39" s="509" t="s">
        <v>738</v>
      </c>
      <c r="F39" s="510" t="s">
        <v>739</v>
      </c>
      <c r="G39" s="509" t="s">
        <v>808</v>
      </c>
      <c r="H39" s="509" t="s">
        <v>809</v>
      </c>
      <c r="I39" s="512">
        <v>1642.0750122070313</v>
      </c>
      <c r="J39" s="512">
        <v>4</v>
      </c>
      <c r="K39" s="513">
        <v>6568.300048828125</v>
      </c>
    </row>
    <row r="40" spans="1:11" ht="14.4" customHeight="1" x14ac:dyDescent="0.3">
      <c r="A40" s="507" t="s">
        <v>527</v>
      </c>
      <c r="B40" s="508" t="s">
        <v>528</v>
      </c>
      <c r="C40" s="509" t="s">
        <v>534</v>
      </c>
      <c r="D40" s="510" t="s">
        <v>535</v>
      </c>
      <c r="E40" s="509" t="s">
        <v>738</v>
      </c>
      <c r="F40" s="510" t="s">
        <v>739</v>
      </c>
      <c r="G40" s="509" t="s">
        <v>810</v>
      </c>
      <c r="H40" s="509" t="s">
        <v>811</v>
      </c>
      <c r="I40" s="512">
        <v>1912</v>
      </c>
      <c r="J40" s="512">
        <v>1</v>
      </c>
      <c r="K40" s="513">
        <v>1912</v>
      </c>
    </row>
    <row r="41" spans="1:11" ht="14.4" customHeight="1" x14ac:dyDescent="0.3">
      <c r="A41" s="507" t="s">
        <v>527</v>
      </c>
      <c r="B41" s="508" t="s">
        <v>528</v>
      </c>
      <c r="C41" s="509" t="s">
        <v>534</v>
      </c>
      <c r="D41" s="510" t="s">
        <v>535</v>
      </c>
      <c r="E41" s="509" t="s">
        <v>738</v>
      </c>
      <c r="F41" s="510" t="s">
        <v>739</v>
      </c>
      <c r="G41" s="509" t="s">
        <v>812</v>
      </c>
      <c r="H41" s="509" t="s">
        <v>813</v>
      </c>
      <c r="I41" s="512">
        <v>324.260009765625</v>
      </c>
      <c r="J41" s="512">
        <v>3</v>
      </c>
      <c r="K41" s="513">
        <v>972.780029296875</v>
      </c>
    </row>
    <row r="42" spans="1:11" ht="14.4" customHeight="1" x14ac:dyDescent="0.3">
      <c r="A42" s="507" t="s">
        <v>527</v>
      </c>
      <c r="B42" s="508" t="s">
        <v>528</v>
      </c>
      <c r="C42" s="509" t="s">
        <v>534</v>
      </c>
      <c r="D42" s="510" t="s">
        <v>535</v>
      </c>
      <c r="E42" s="509" t="s">
        <v>738</v>
      </c>
      <c r="F42" s="510" t="s">
        <v>739</v>
      </c>
      <c r="G42" s="509" t="s">
        <v>814</v>
      </c>
      <c r="H42" s="509" t="s">
        <v>815</v>
      </c>
      <c r="I42" s="512">
        <v>326.67665608723956</v>
      </c>
      <c r="J42" s="512">
        <v>12</v>
      </c>
      <c r="K42" s="513">
        <v>3920.099853515625</v>
      </c>
    </row>
    <row r="43" spans="1:11" ht="14.4" customHeight="1" x14ac:dyDescent="0.3">
      <c r="A43" s="507" t="s">
        <v>527</v>
      </c>
      <c r="B43" s="508" t="s">
        <v>528</v>
      </c>
      <c r="C43" s="509" t="s">
        <v>534</v>
      </c>
      <c r="D43" s="510" t="s">
        <v>535</v>
      </c>
      <c r="E43" s="509" t="s">
        <v>738</v>
      </c>
      <c r="F43" s="510" t="s">
        <v>739</v>
      </c>
      <c r="G43" s="509" t="s">
        <v>816</v>
      </c>
      <c r="H43" s="509" t="s">
        <v>817</v>
      </c>
      <c r="I43" s="512">
        <v>325.47000122070313</v>
      </c>
      <c r="J43" s="512">
        <v>3</v>
      </c>
      <c r="K43" s="513">
        <v>976.41000366210938</v>
      </c>
    </row>
    <row r="44" spans="1:11" ht="14.4" customHeight="1" x14ac:dyDescent="0.3">
      <c r="A44" s="507" t="s">
        <v>527</v>
      </c>
      <c r="B44" s="508" t="s">
        <v>528</v>
      </c>
      <c r="C44" s="509" t="s">
        <v>534</v>
      </c>
      <c r="D44" s="510" t="s">
        <v>535</v>
      </c>
      <c r="E44" s="509" t="s">
        <v>738</v>
      </c>
      <c r="F44" s="510" t="s">
        <v>739</v>
      </c>
      <c r="G44" s="509" t="s">
        <v>818</v>
      </c>
      <c r="H44" s="509" t="s">
        <v>819</v>
      </c>
      <c r="I44" s="512">
        <v>335.14166259765625</v>
      </c>
      <c r="J44" s="512">
        <v>12</v>
      </c>
      <c r="K44" s="513">
        <v>4021.7098388671875</v>
      </c>
    </row>
    <row r="45" spans="1:11" ht="14.4" customHeight="1" x14ac:dyDescent="0.3">
      <c r="A45" s="507" t="s">
        <v>527</v>
      </c>
      <c r="B45" s="508" t="s">
        <v>528</v>
      </c>
      <c r="C45" s="509" t="s">
        <v>534</v>
      </c>
      <c r="D45" s="510" t="s">
        <v>535</v>
      </c>
      <c r="E45" s="509" t="s">
        <v>738</v>
      </c>
      <c r="F45" s="510" t="s">
        <v>739</v>
      </c>
      <c r="G45" s="509" t="s">
        <v>820</v>
      </c>
      <c r="H45" s="509" t="s">
        <v>821</v>
      </c>
      <c r="I45" s="512">
        <v>1974.550048828125</v>
      </c>
      <c r="J45" s="512">
        <v>3</v>
      </c>
      <c r="K45" s="513">
        <v>5923.650146484375</v>
      </c>
    </row>
    <row r="46" spans="1:11" ht="14.4" customHeight="1" x14ac:dyDescent="0.3">
      <c r="A46" s="507" t="s">
        <v>527</v>
      </c>
      <c r="B46" s="508" t="s">
        <v>528</v>
      </c>
      <c r="C46" s="509" t="s">
        <v>534</v>
      </c>
      <c r="D46" s="510" t="s">
        <v>535</v>
      </c>
      <c r="E46" s="509" t="s">
        <v>738</v>
      </c>
      <c r="F46" s="510" t="s">
        <v>739</v>
      </c>
      <c r="G46" s="509" t="s">
        <v>822</v>
      </c>
      <c r="H46" s="509" t="s">
        <v>823</v>
      </c>
      <c r="I46" s="512">
        <v>1391.5</v>
      </c>
      <c r="J46" s="512">
        <v>2</v>
      </c>
      <c r="K46" s="513">
        <v>2783</v>
      </c>
    </row>
    <row r="47" spans="1:11" ht="14.4" customHeight="1" x14ac:dyDescent="0.3">
      <c r="A47" s="507" t="s">
        <v>527</v>
      </c>
      <c r="B47" s="508" t="s">
        <v>528</v>
      </c>
      <c r="C47" s="509" t="s">
        <v>534</v>
      </c>
      <c r="D47" s="510" t="s">
        <v>535</v>
      </c>
      <c r="E47" s="509" t="s">
        <v>738</v>
      </c>
      <c r="F47" s="510" t="s">
        <v>739</v>
      </c>
      <c r="G47" s="509" t="s">
        <v>824</v>
      </c>
      <c r="H47" s="509" t="s">
        <v>825</v>
      </c>
      <c r="I47" s="512">
        <v>1391.5</v>
      </c>
      <c r="J47" s="512">
        <v>2</v>
      </c>
      <c r="K47" s="513">
        <v>2783</v>
      </c>
    </row>
    <row r="48" spans="1:11" ht="14.4" customHeight="1" x14ac:dyDescent="0.3">
      <c r="A48" s="507" t="s">
        <v>527</v>
      </c>
      <c r="B48" s="508" t="s">
        <v>528</v>
      </c>
      <c r="C48" s="509" t="s">
        <v>534</v>
      </c>
      <c r="D48" s="510" t="s">
        <v>535</v>
      </c>
      <c r="E48" s="509" t="s">
        <v>738</v>
      </c>
      <c r="F48" s="510" t="s">
        <v>739</v>
      </c>
      <c r="G48" s="509" t="s">
        <v>826</v>
      </c>
      <c r="H48" s="509" t="s">
        <v>827</v>
      </c>
      <c r="I48" s="512">
        <v>256.22104232675656</v>
      </c>
      <c r="J48" s="512">
        <v>4</v>
      </c>
      <c r="K48" s="513">
        <v>997.79687933263631</v>
      </c>
    </row>
    <row r="49" spans="1:11" ht="14.4" customHeight="1" x14ac:dyDescent="0.3">
      <c r="A49" s="507" t="s">
        <v>527</v>
      </c>
      <c r="B49" s="508" t="s">
        <v>528</v>
      </c>
      <c r="C49" s="509" t="s">
        <v>534</v>
      </c>
      <c r="D49" s="510" t="s">
        <v>535</v>
      </c>
      <c r="E49" s="509" t="s">
        <v>738</v>
      </c>
      <c r="F49" s="510" t="s">
        <v>739</v>
      </c>
      <c r="G49" s="509" t="s">
        <v>828</v>
      </c>
      <c r="H49" s="509" t="s">
        <v>829</v>
      </c>
      <c r="I49" s="512">
        <v>1896.31005859375</v>
      </c>
      <c r="J49" s="512">
        <v>10</v>
      </c>
      <c r="K49" s="513">
        <v>18963.119140625</v>
      </c>
    </row>
    <row r="50" spans="1:11" ht="14.4" customHeight="1" x14ac:dyDescent="0.3">
      <c r="A50" s="507" t="s">
        <v>527</v>
      </c>
      <c r="B50" s="508" t="s">
        <v>528</v>
      </c>
      <c r="C50" s="509" t="s">
        <v>534</v>
      </c>
      <c r="D50" s="510" t="s">
        <v>535</v>
      </c>
      <c r="E50" s="509" t="s">
        <v>738</v>
      </c>
      <c r="F50" s="510" t="s">
        <v>739</v>
      </c>
      <c r="G50" s="509" t="s">
        <v>830</v>
      </c>
      <c r="H50" s="509" t="s">
        <v>831</v>
      </c>
      <c r="I50" s="512">
        <v>229.89999389648438</v>
      </c>
      <c r="J50" s="512">
        <v>3</v>
      </c>
      <c r="K50" s="513">
        <v>689.69998168945313</v>
      </c>
    </row>
    <row r="51" spans="1:11" ht="14.4" customHeight="1" x14ac:dyDescent="0.3">
      <c r="A51" s="507" t="s">
        <v>527</v>
      </c>
      <c r="B51" s="508" t="s">
        <v>528</v>
      </c>
      <c r="C51" s="509" t="s">
        <v>534</v>
      </c>
      <c r="D51" s="510" t="s">
        <v>535</v>
      </c>
      <c r="E51" s="509" t="s">
        <v>738</v>
      </c>
      <c r="F51" s="510" t="s">
        <v>739</v>
      </c>
      <c r="G51" s="509" t="s">
        <v>832</v>
      </c>
      <c r="H51" s="509" t="s">
        <v>833</v>
      </c>
      <c r="I51" s="512">
        <v>8337.5</v>
      </c>
      <c r="J51" s="512">
        <v>1</v>
      </c>
      <c r="K51" s="513">
        <v>8337.5</v>
      </c>
    </row>
    <row r="52" spans="1:11" ht="14.4" customHeight="1" x14ac:dyDescent="0.3">
      <c r="A52" s="507" t="s">
        <v>527</v>
      </c>
      <c r="B52" s="508" t="s">
        <v>528</v>
      </c>
      <c r="C52" s="509" t="s">
        <v>534</v>
      </c>
      <c r="D52" s="510" t="s">
        <v>535</v>
      </c>
      <c r="E52" s="509" t="s">
        <v>738</v>
      </c>
      <c r="F52" s="510" t="s">
        <v>739</v>
      </c>
      <c r="G52" s="509" t="s">
        <v>834</v>
      </c>
      <c r="H52" s="509" t="s">
        <v>835</v>
      </c>
      <c r="I52" s="512">
        <v>10062.5</v>
      </c>
      <c r="J52" s="512">
        <v>1</v>
      </c>
      <c r="K52" s="513">
        <v>10062.5</v>
      </c>
    </row>
    <row r="53" spans="1:11" ht="14.4" customHeight="1" x14ac:dyDescent="0.3">
      <c r="A53" s="507" t="s">
        <v>527</v>
      </c>
      <c r="B53" s="508" t="s">
        <v>528</v>
      </c>
      <c r="C53" s="509" t="s">
        <v>534</v>
      </c>
      <c r="D53" s="510" t="s">
        <v>535</v>
      </c>
      <c r="E53" s="509" t="s">
        <v>738</v>
      </c>
      <c r="F53" s="510" t="s">
        <v>739</v>
      </c>
      <c r="G53" s="509" t="s">
        <v>836</v>
      </c>
      <c r="H53" s="509" t="s">
        <v>837</v>
      </c>
      <c r="I53" s="512">
        <v>379.5</v>
      </c>
      <c r="J53" s="512">
        <v>6</v>
      </c>
      <c r="K53" s="513">
        <v>2277</v>
      </c>
    </row>
    <row r="54" spans="1:11" ht="14.4" customHeight="1" x14ac:dyDescent="0.3">
      <c r="A54" s="507" t="s">
        <v>527</v>
      </c>
      <c r="B54" s="508" t="s">
        <v>528</v>
      </c>
      <c r="C54" s="509" t="s">
        <v>534</v>
      </c>
      <c r="D54" s="510" t="s">
        <v>535</v>
      </c>
      <c r="E54" s="509" t="s">
        <v>738</v>
      </c>
      <c r="F54" s="510" t="s">
        <v>739</v>
      </c>
      <c r="G54" s="509" t="s">
        <v>838</v>
      </c>
      <c r="H54" s="509" t="s">
        <v>839</v>
      </c>
      <c r="I54" s="512">
        <v>3070.0400390625</v>
      </c>
      <c r="J54" s="512">
        <v>2</v>
      </c>
      <c r="K54" s="513">
        <v>6140.080078125</v>
      </c>
    </row>
    <row r="55" spans="1:11" ht="14.4" customHeight="1" x14ac:dyDescent="0.3">
      <c r="A55" s="507" t="s">
        <v>527</v>
      </c>
      <c r="B55" s="508" t="s">
        <v>528</v>
      </c>
      <c r="C55" s="509" t="s">
        <v>534</v>
      </c>
      <c r="D55" s="510" t="s">
        <v>535</v>
      </c>
      <c r="E55" s="509" t="s">
        <v>738</v>
      </c>
      <c r="F55" s="510" t="s">
        <v>739</v>
      </c>
      <c r="G55" s="509" t="s">
        <v>840</v>
      </c>
      <c r="H55" s="509" t="s">
        <v>841</v>
      </c>
      <c r="I55" s="512">
        <v>2323.919921875</v>
      </c>
      <c r="J55" s="512">
        <v>1</v>
      </c>
      <c r="K55" s="513">
        <v>2323.919921875</v>
      </c>
    </row>
    <row r="56" spans="1:11" ht="14.4" customHeight="1" x14ac:dyDescent="0.3">
      <c r="A56" s="507" t="s">
        <v>527</v>
      </c>
      <c r="B56" s="508" t="s">
        <v>528</v>
      </c>
      <c r="C56" s="509" t="s">
        <v>534</v>
      </c>
      <c r="D56" s="510" t="s">
        <v>535</v>
      </c>
      <c r="E56" s="509" t="s">
        <v>738</v>
      </c>
      <c r="F56" s="510" t="s">
        <v>739</v>
      </c>
      <c r="G56" s="509" t="s">
        <v>842</v>
      </c>
      <c r="H56" s="509" t="s">
        <v>843</v>
      </c>
      <c r="I56" s="512">
        <v>1576.5400390625</v>
      </c>
      <c r="J56" s="512">
        <v>1</v>
      </c>
      <c r="K56" s="513">
        <v>1576.5400390625</v>
      </c>
    </row>
    <row r="57" spans="1:11" ht="14.4" customHeight="1" x14ac:dyDescent="0.3">
      <c r="A57" s="507" t="s">
        <v>527</v>
      </c>
      <c r="B57" s="508" t="s">
        <v>528</v>
      </c>
      <c r="C57" s="509" t="s">
        <v>534</v>
      </c>
      <c r="D57" s="510" t="s">
        <v>535</v>
      </c>
      <c r="E57" s="509" t="s">
        <v>738</v>
      </c>
      <c r="F57" s="510" t="s">
        <v>739</v>
      </c>
      <c r="G57" s="509" t="s">
        <v>844</v>
      </c>
      <c r="H57" s="509" t="s">
        <v>845</v>
      </c>
      <c r="I57" s="512">
        <v>1876.800048828125</v>
      </c>
      <c r="J57" s="512">
        <v>2</v>
      </c>
      <c r="K57" s="513">
        <v>3753.60009765625</v>
      </c>
    </row>
    <row r="58" spans="1:11" ht="14.4" customHeight="1" x14ac:dyDescent="0.3">
      <c r="A58" s="507" t="s">
        <v>527</v>
      </c>
      <c r="B58" s="508" t="s">
        <v>528</v>
      </c>
      <c r="C58" s="509" t="s">
        <v>534</v>
      </c>
      <c r="D58" s="510" t="s">
        <v>535</v>
      </c>
      <c r="E58" s="509" t="s">
        <v>738</v>
      </c>
      <c r="F58" s="510" t="s">
        <v>739</v>
      </c>
      <c r="G58" s="509" t="s">
        <v>846</v>
      </c>
      <c r="H58" s="509" t="s">
        <v>847</v>
      </c>
      <c r="I58" s="512">
        <v>2571.75</v>
      </c>
      <c r="J58" s="512">
        <v>4</v>
      </c>
      <c r="K58" s="513">
        <v>10286.990234375</v>
      </c>
    </row>
    <row r="59" spans="1:11" ht="14.4" customHeight="1" x14ac:dyDescent="0.3">
      <c r="A59" s="507" t="s">
        <v>527</v>
      </c>
      <c r="B59" s="508" t="s">
        <v>528</v>
      </c>
      <c r="C59" s="509" t="s">
        <v>534</v>
      </c>
      <c r="D59" s="510" t="s">
        <v>535</v>
      </c>
      <c r="E59" s="509" t="s">
        <v>738</v>
      </c>
      <c r="F59" s="510" t="s">
        <v>739</v>
      </c>
      <c r="G59" s="509" t="s">
        <v>848</v>
      </c>
      <c r="H59" s="509" t="s">
        <v>849</v>
      </c>
      <c r="I59" s="512">
        <v>2990</v>
      </c>
      <c r="J59" s="512">
        <v>4</v>
      </c>
      <c r="K59" s="513">
        <v>11960</v>
      </c>
    </row>
    <row r="60" spans="1:11" ht="14.4" customHeight="1" x14ac:dyDescent="0.3">
      <c r="A60" s="507" t="s">
        <v>527</v>
      </c>
      <c r="B60" s="508" t="s">
        <v>528</v>
      </c>
      <c r="C60" s="509" t="s">
        <v>534</v>
      </c>
      <c r="D60" s="510" t="s">
        <v>535</v>
      </c>
      <c r="E60" s="509" t="s">
        <v>738</v>
      </c>
      <c r="F60" s="510" t="s">
        <v>739</v>
      </c>
      <c r="G60" s="509" t="s">
        <v>850</v>
      </c>
      <c r="H60" s="509" t="s">
        <v>851</v>
      </c>
      <c r="I60" s="512">
        <v>3318.7900390625</v>
      </c>
      <c r="J60" s="512">
        <v>1</v>
      </c>
      <c r="K60" s="513">
        <v>3318.7900390625</v>
      </c>
    </row>
    <row r="61" spans="1:11" ht="14.4" customHeight="1" x14ac:dyDescent="0.3">
      <c r="A61" s="507" t="s">
        <v>527</v>
      </c>
      <c r="B61" s="508" t="s">
        <v>528</v>
      </c>
      <c r="C61" s="509" t="s">
        <v>534</v>
      </c>
      <c r="D61" s="510" t="s">
        <v>535</v>
      </c>
      <c r="E61" s="509" t="s">
        <v>738</v>
      </c>
      <c r="F61" s="510" t="s">
        <v>739</v>
      </c>
      <c r="G61" s="509" t="s">
        <v>852</v>
      </c>
      <c r="H61" s="509" t="s">
        <v>853</v>
      </c>
      <c r="I61" s="512">
        <v>3261.39990234375</v>
      </c>
      <c r="J61" s="512">
        <v>2</v>
      </c>
      <c r="K61" s="513">
        <v>6522.7998046875</v>
      </c>
    </row>
    <row r="62" spans="1:11" ht="14.4" customHeight="1" x14ac:dyDescent="0.3">
      <c r="A62" s="507" t="s">
        <v>527</v>
      </c>
      <c r="B62" s="508" t="s">
        <v>528</v>
      </c>
      <c r="C62" s="509" t="s">
        <v>534</v>
      </c>
      <c r="D62" s="510" t="s">
        <v>535</v>
      </c>
      <c r="E62" s="509" t="s">
        <v>738</v>
      </c>
      <c r="F62" s="510" t="s">
        <v>739</v>
      </c>
      <c r="G62" s="509" t="s">
        <v>854</v>
      </c>
      <c r="H62" s="509" t="s">
        <v>855</v>
      </c>
      <c r="I62" s="512">
        <v>1876.800048828125</v>
      </c>
      <c r="J62" s="512">
        <v>1</v>
      </c>
      <c r="K62" s="513">
        <v>1876.800048828125</v>
      </c>
    </row>
    <row r="63" spans="1:11" ht="14.4" customHeight="1" x14ac:dyDescent="0.3">
      <c r="A63" s="507" t="s">
        <v>527</v>
      </c>
      <c r="B63" s="508" t="s">
        <v>528</v>
      </c>
      <c r="C63" s="509" t="s">
        <v>534</v>
      </c>
      <c r="D63" s="510" t="s">
        <v>535</v>
      </c>
      <c r="E63" s="509" t="s">
        <v>738</v>
      </c>
      <c r="F63" s="510" t="s">
        <v>739</v>
      </c>
      <c r="G63" s="509" t="s">
        <v>856</v>
      </c>
      <c r="H63" s="509" t="s">
        <v>857</v>
      </c>
      <c r="I63" s="512">
        <v>1876.800048828125</v>
      </c>
      <c r="J63" s="512">
        <v>1</v>
      </c>
      <c r="K63" s="513">
        <v>1876.800048828125</v>
      </c>
    </row>
    <row r="64" spans="1:11" ht="14.4" customHeight="1" x14ac:dyDescent="0.3">
      <c r="A64" s="507" t="s">
        <v>527</v>
      </c>
      <c r="B64" s="508" t="s">
        <v>528</v>
      </c>
      <c r="C64" s="509" t="s">
        <v>534</v>
      </c>
      <c r="D64" s="510" t="s">
        <v>535</v>
      </c>
      <c r="E64" s="509" t="s">
        <v>738</v>
      </c>
      <c r="F64" s="510" t="s">
        <v>739</v>
      </c>
      <c r="G64" s="509" t="s">
        <v>858</v>
      </c>
      <c r="H64" s="509" t="s">
        <v>859</v>
      </c>
      <c r="I64" s="512">
        <v>2875</v>
      </c>
      <c r="J64" s="512">
        <v>3</v>
      </c>
      <c r="K64" s="513">
        <v>8625</v>
      </c>
    </row>
    <row r="65" spans="1:11" ht="14.4" customHeight="1" x14ac:dyDescent="0.3">
      <c r="A65" s="507" t="s">
        <v>527</v>
      </c>
      <c r="B65" s="508" t="s">
        <v>528</v>
      </c>
      <c r="C65" s="509" t="s">
        <v>534</v>
      </c>
      <c r="D65" s="510" t="s">
        <v>535</v>
      </c>
      <c r="E65" s="509" t="s">
        <v>738</v>
      </c>
      <c r="F65" s="510" t="s">
        <v>739</v>
      </c>
      <c r="G65" s="509" t="s">
        <v>860</v>
      </c>
      <c r="H65" s="509" t="s">
        <v>861</v>
      </c>
      <c r="I65" s="512">
        <v>82026.28125</v>
      </c>
      <c r="J65" s="512">
        <v>3</v>
      </c>
      <c r="K65" s="513">
        <v>246078.84375</v>
      </c>
    </row>
    <row r="66" spans="1:11" ht="14.4" customHeight="1" x14ac:dyDescent="0.3">
      <c r="A66" s="507" t="s">
        <v>527</v>
      </c>
      <c r="B66" s="508" t="s">
        <v>528</v>
      </c>
      <c r="C66" s="509" t="s">
        <v>534</v>
      </c>
      <c r="D66" s="510" t="s">
        <v>535</v>
      </c>
      <c r="E66" s="509" t="s">
        <v>738</v>
      </c>
      <c r="F66" s="510" t="s">
        <v>739</v>
      </c>
      <c r="G66" s="509" t="s">
        <v>862</v>
      </c>
      <c r="H66" s="509" t="s">
        <v>863</v>
      </c>
      <c r="I66" s="512">
        <v>1495.9200439453125</v>
      </c>
      <c r="J66" s="512">
        <v>2</v>
      </c>
      <c r="K66" s="513">
        <v>2991.840087890625</v>
      </c>
    </row>
    <row r="67" spans="1:11" ht="14.4" customHeight="1" x14ac:dyDescent="0.3">
      <c r="A67" s="507" t="s">
        <v>527</v>
      </c>
      <c r="B67" s="508" t="s">
        <v>528</v>
      </c>
      <c r="C67" s="509" t="s">
        <v>534</v>
      </c>
      <c r="D67" s="510" t="s">
        <v>535</v>
      </c>
      <c r="E67" s="509" t="s">
        <v>738</v>
      </c>
      <c r="F67" s="510" t="s">
        <v>739</v>
      </c>
      <c r="G67" s="509" t="s">
        <v>864</v>
      </c>
      <c r="H67" s="509" t="s">
        <v>865</v>
      </c>
      <c r="I67" s="512">
        <v>343.85000610351563</v>
      </c>
      <c r="J67" s="512">
        <v>15</v>
      </c>
      <c r="K67" s="513">
        <v>5157.75</v>
      </c>
    </row>
    <row r="68" spans="1:11" ht="14.4" customHeight="1" x14ac:dyDescent="0.3">
      <c r="A68" s="507" t="s">
        <v>527</v>
      </c>
      <c r="B68" s="508" t="s">
        <v>528</v>
      </c>
      <c r="C68" s="509" t="s">
        <v>534</v>
      </c>
      <c r="D68" s="510" t="s">
        <v>535</v>
      </c>
      <c r="E68" s="509" t="s">
        <v>738</v>
      </c>
      <c r="F68" s="510" t="s">
        <v>739</v>
      </c>
      <c r="G68" s="509" t="s">
        <v>866</v>
      </c>
      <c r="H68" s="509" t="s">
        <v>867</v>
      </c>
      <c r="I68" s="512">
        <v>1202.439697265625</v>
      </c>
      <c r="J68" s="512">
        <v>69</v>
      </c>
      <c r="K68" s="513">
        <v>82968.337890625</v>
      </c>
    </row>
    <row r="69" spans="1:11" ht="14.4" customHeight="1" x14ac:dyDescent="0.3">
      <c r="A69" s="507" t="s">
        <v>527</v>
      </c>
      <c r="B69" s="508" t="s">
        <v>528</v>
      </c>
      <c r="C69" s="509" t="s">
        <v>534</v>
      </c>
      <c r="D69" s="510" t="s">
        <v>535</v>
      </c>
      <c r="E69" s="509" t="s">
        <v>738</v>
      </c>
      <c r="F69" s="510" t="s">
        <v>739</v>
      </c>
      <c r="G69" s="509" t="s">
        <v>868</v>
      </c>
      <c r="H69" s="509" t="s">
        <v>869</v>
      </c>
      <c r="I69" s="512">
        <v>1181.8599853515625</v>
      </c>
      <c r="J69" s="512">
        <v>69</v>
      </c>
      <c r="K69" s="513">
        <v>81548.009765625</v>
      </c>
    </row>
    <row r="70" spans="1:11" ht="14.4" customHeight="1" x14ac:dyDescent="0.3">
      <c r="A70" s="507" t="s">
        <v>527</v>
      </c>
      <c r="B70" s="508" t="s">
        <v>528</v>
      </c>
      <c r="C70" s="509" t="s">
        <v>534</v>
      </c>
      <c r="D70" s="510" t="s">
        <v>535</v>
      </c>
      <c r="E70" s="509" t="s">
        <v>738</v>
      </c>
      <c r="F70" s="510" t="s">
        <v>739</v>
      </c>
      <c r="G70" s="509" t="s">
        <v>870</v>
      </c>
      <c r="H70" s="509" t="s">
        <v>871</v>
      </c>
      <c r="I70" s="512">
        <v>1144.478271484375</v>
      </c>
      <c r="J70" s="512">
        <v>6</v>
      </c>
      <c r="K70" s="513">
        <v>6866.8701171875</v>
      </c>
    </row>
    <row r="71" spans="1:11" ht="14.4" customHeight="1" x14ac:dyDescent="0.3">
      <c r="A71" s="507" t="s">
        <v>527</v>
      </c>
      <c r="B71" s="508" t="s">
        <v>528</v>
      </c>
      <c r="C71" s="509" t="s">
        <v>534</v>
      </c>
      <c r="D71" s="510" t="s">
        <v>535</v>
      </c>
      <c r="E71" s="509" t="s">
        <v>738</v>
      </c>
      <c r="F71" s="510" t="s">
        <v>739</v>
      </c>
      <c r="G71" s="509" t="s">
        <v>872</v>
      </c>
      <c r="H71" s="509" t="s">
        <v>873</v>
      </c>
      <c r="I71" s="512">
        <v>3462.5400390625</v>
      </c>
      <c r="J71" s="512">
        <v>30</v>
      </c>
      <c r="K71" s="513">
        <v>103876.078125</v>
      </c>
    </row>
    <row r="72" spans="1:11" ht="14.4" customHeight="1" x14ac:dyDescent="0.3">
      <c r="A72" s="507" t="s">
        <v>527</v>
      </c>
      <c r="B72" s="508" t="s">
        <v>528</v>
      </c>
      <c r="C72" s="509" t="s">
        <v>534</v>
      </c>
      <c r="D72" s="510" t="s">
        <v>535</v>
      </c>
      <c r="E72" s="509" t="s">
        <v>738</v>
      </c>
      <c r="F72" s="510" t="s">
        <v>739</v>
      </c>
      <c r="G72" s="509" t="s">
        <v>874</v>
      </c>
      <c r="H72" s="509" t="s">
        <v>875</v>
      </c>
      <c r="I72" s="512">
        <v>2595.449951171875</v>
      </c>
      <c r="J72" s="512">
        <v>20</v>
      </c>
      <c r="K72" s="513">
        <v>51909</v>
      </c>
    </row>
    <row r="73" spans="1:11" ht="14.4" customHeight="1" x14ac:dyDescent="0.3">
      <c r="A73" s="507" t="s">
        <v>527</v>
      </c>
      <c r="B73" s="508" t="s">
        <v>528</v>
      </c>
      <c r="C73" s="509" t="s">
        <v>534</v>
      </c>
      <c r="D73" s="510" t="s">
        <v>535</v>
      </c>
      <c r="E73" s="509" t="s">
        <v>738</v>
      </c>
      <c r="F73" s="510" t="s">
        <v>739</v>
      </c>
      <c r="G73" s="509" t="s">
        <v>876</v>
      </c>
      <c r="H73" s="509" t="s">
        <v>877</v>
      </c>
      <c r="I73" s="512">
        <v>2427.909912109375</v>
      </c>
      <c r="J73" s="512">
        <v>3</v>
      </c>
      <c r="K73" s="513">
        <v>7283.729736328125</v>
      </c>
    </row>
    <row r="74" spans="1:11" ht="14.4" customHeight="1" x14ac:dyDescent="0.3">
      <c r="A74" s="507" t="s">
        <v>527</v>
      </c>
      <c r="B74" s="508" t="s">
        <v>528</v>
      </c>
      <c r="C74" s="509" t="s">
        <v>534</v>
      </c>
      <c r="D74" s="510" t="s">
        <v>535</v>
      </c>
      <c r="E74" s="509" t="s">
        <v>738</v>
      </c>
      <c r="F74" s="510" t="s">
        <v>739</v>
      </c>
      <c r="G74" s="509" t="s">
        <v>878</v>
      </c>
      <c r="H74" s="509" t="s">
        <v>879</v>
      </c>
      <c r="I74" s="512">
        <v>3088.159912109375</v>
      </c>
      <c r="J74" s="512">
        <v>3</v>
      </c>
      <c r="K74" s="513">
        <v>9264.479736328125</v>
      </c>
    </row>
    <row r="75" spans="1:11" ht="14.4" customHeight="1" x14ac:dyDescent="0.3">
      <c r="A75" s="507" t="s">
        <v>527</v>
      </c>
      <c r="B75" s="508" t="s">
        <v>528</v>
      </c>
      <c r="C75" s="509" t="s">
        <v>534</v>
      </c>
      <c r="D75" s="510" t="s">
        <v>535</v>
      </c>
      <c r="E75" s="509" t="s">
        <v>738</v>
      </c>
      <c r="F75" s="510" t="s">
        <v>739</v>
      </c>
      <c r="G75" s="509" t="s">
        <v>880</v>
      </c>
      <c r="H75" s="509" t="s">
        <v>881</v>
      </c>
      <c r="I75" s="512">
        <v>3579.610107421875</v>
      </c>
      <c r="J75" s="512">
        <v>4</v>
      </c>
      <c r="K75" s="513">
        <v>14318.419921875</v>
      </c>
    </row>
    <row r="76" spans="1:11" ht="14.4" customHeight="1" x14ac:dyDescent="0.3">
      <c r="A76" s="507" t="s">
        <v>527</v>
      </c>
      <c r="B76" s="508" t="s">
        <v>528</v>
      </c>
      <c r="C76" s="509" t="s">
        <v>534</v>
      </c>
      <c r="D76" s="510" t="s">
        <v>535</v>
      </c>
      <c r="E76" s="509" t="s">
        <v>738</v>
      </c>
      <c r="F76" s="510" t="s">
        <v>739</v>
      </c>
      <c r="G76" s="509" t="s">
        <v>882</v>
      </c>
      <c r="H76" s="509" t="s">
        <v>883</v>
      </c>
      <c r="I76" s="512">
        <v>16031</v>
      </c>
      <c r="J76" s="512">
        <v>1</v>
      </c>
      <c r="K76" s="513">
        <v>16031</v>
      </c>
    </row>
    <row r="77" spans="1:11" ht="14.4" customHeight="1" x14ac:dyDescent="0.3">
      <c r="A77" s="507" t="s">
        <v>527</v>
      </c>
      <c r="B77" s="508" t="s">
        <v>528</v>
      </c>
      <c r="C77" s="509" t="s">
        <v>534</v>
      </c>
      <c r="D77" s="510" t="s">
        <v>535</v>
      </c>
      <c r="E77" s="509" t="s">
        <v>738</v>
      </c>
      <c r="F77" s="510" t="s">
        <v>739</v>
      </c>
      <c r="G77" s="509" t="s">
        <v>884</v>
      </c>
      <c r="H77" s="509" t="s">
        <v>885</v>
      </c>
      <c r="I77" s="512">
        <v>20849.5</v>
      </c>
      <c r="J77" s="512">
        <v>1</v>
      </c>
      <c r="K77" s="513">
        <v>20849.5</v>
      </c>
    </row>
    <row r="78" spans="1:11" ht="14.4" customHeight="1" x14ac:dyDescent="0.3">
      <c r="A78" s="507" t="s">
        <v>527</v>
      </c>
      <c r="B78" s="508" t="s">
        <v>528</v>
      </c>
      <c r="C78" s="509" t="s">
        <v>534</v>
      </c>
      <c r="D78" s="510" t="s">
        <v>535</v>
      </c>
      <c r="E78" s="509" t="s">
        <v>738</v>
      </c>
      <c r="F78" s="510" t="s">
        <v>739</v>
      </c>
      <c r="G78" s="509" t="s">
        <v>886</v>
      </c>
      <c r="H78" s="509" t="s">
        <v>887</v>
      </c>
      <c r="I78" s="512">
        <v>2288.9599609375</v>
      </c>
      <c r="J78" s="512">
        <v>6</v>
      </c>
      <c r="K78" s="513">
        <v>13733.759765625</v>
      </c>
    </row>
    <row r="79" spans="1:11" ht="14.4" customHeight="1" x14ac:dyDescent="0.3">
      <c r="A79" s="507" t="s">
        <v>527</v>
      </c>
      <c r="B79" s="508" t="s">
        <v>528</v>
      </c>
      <c r="C79" s="509" t="s">
        <v>534</v>
      </c>
      <c r="D79" s="510" t="s">
        <v>535</v>
      </c>
      <c r="E79" s="509" t="s">
        <v>738</v>
      </c>
      <c r="F79" s="510" t="s">
        <v>739</v>
      </c>
      <c r="G79" s="509" t="s">
        <v>888</v>
      </c>
      <c r="H79" s="509" t="s">
        <v>889</v>
      </c>
      <c r="I79" s="512">
        <v>2288.9599609375</v>
      </c>
      <c r="J79" s="512">
        <v>6</v>
      </c>
      <c r="K79" s="513">
        <v>13733.759765625</v>
      </c>
    </row>
    <row r="80" spans="1:11" ht="14.4" customHeight="1" x14ac:dyDescent="0.3">
      <c r="A80" s="507" t="s">
        <v>527</v>
      </c>
      <c r="B80" s="508" t="s">
        <v>528</v>
      </c>
      <c r="C80" s="509" t="s">
        <v>534</v>
      </c>
      <c r="D80" s="510" t="s">
        <v>535</v>
      </c>
      <c r="E80" s="509" t="s">
        <v>738</v>
      </c>
      <c r="F80" s="510" t="s">
        <v>739</v>
      </c>
      <c r="G80" s="509" t="s">
        <v>890</v>
      </c>
      <c r="H80" s="509" t="s">
        <v>891</v>
      </c>
      <c r="I80" s="512">
        <v>840.19000244140625</v>
      </c>
      <c r="J80" s="512">
        <v>8</v>
      </c>
      <c r="K80" s="513">
        <v>6721.5201416015625</v>
      </c>
    </row>
    <row r="81" spans="1:11" ht="14.4" customHeight="1" x14ac:dyDescent="0.3">
      <c r="A81" s="507" t="s">
        <v>527</v>
      </c>
      <c r="B81" s="508" t="s">
        <v>528</v>
      </c>
      <c r="C81" s="509" t="s">
        <v>534</v>
      </c>
      <c r="D81" s="510" t="s">
        <v>535</v>
      </c>
      <c r="E81" s="509" t="s">
        <v>738</v>
      </c>
      <c r="F81" s="510" t="s">
        <v>739</v>
      </c>
      <c r="G81" s="509" t="s">
        <v>892</v>
      </c>
      <c r="H81" s="509" t="s">
        <v>893</v>
      </c>
      <c r="I81" s="512">
        <v>884.40997314453125</v>
      </c>
      <c r="J81" s="512">
        <v>8</v>
      </c>
      <c r="K81" s="513">
        <v>7075.2598876953125</v>
      </c>
    </row>
    <row r="82" spans="1:11" ht="14.4" customHeight="1" x14ac:dyDescent="0.3">
      <c r="A82" s="507" t="s">
        <v>527</v>
      </c>
      <c r="B82" s="508" t="s">
        <v>528</v>
      </c>
      <c r="C82" s="509" t="s">
        <v>534</v>
      </c>
      <c r="D82" s="510" t="s">
        <v>535</v>
      </c>
      <c r="E82" s="509" t="s">
        <v>738</v>
      </c>
      <c r="F82" s="510" t="s">
        <v>739</v>
      </c>
      <c r="G82" s="509" t="s">
        <v>894</v>
      </c>
      <c r="H82" s="509" t="s">
        <v>895</v>
      </c>
      <c r="I82" s="512">
        <v>1144.25</v>
      </c>
      <c r="J82" s="512">
        <v>1</v>
      </c>
      <c r="K82" s="513">
        <v>1144.25</v>
      </c>
    </row>
    <row r="83" spans="1:11" ht="14.4" customHeight="1" x14ac:dyDescent="0.3">
      <c r="A83" s="507" t="s">
        <v>527</v>
      </c>
      <c r="B83" s="508" t="s">
        <v>528</v>
      </c>
      <c r="C83" s="509" t="s">
        <v>534</v>
      </c>
      <c r="D83" s="510" t="s">
        <v>535</v>
      </c>
      <c r="E83" s="509" t="s">
        <v>738</v>
      </c>
      <c r="F83" s="510" t="s">
        <v>739</v>
      </c>
      <c r="G83" s="509" t="s">
        <v>896</v>
      </c>
      <c r="H83" s="509" t="s">
        <v>897</v>
      </c>
      <c r="I83" s="512">
        <v>1065.3274536132813</v>
      </c>
      <c r="J83" s="512">
        <v>8</v>
      </c>
      <c r="K83" s="513">
        <v>8522.60986328125</v>
      </c>
    </row>
    <row r="84" spans="1:11" ht="14.4" customHeight="1" x14ac:dyDescent="0.3">
      <c r="A84" s="507" t="s">
        <v>527</v>
      </c>
      <c r="B84" s="508" t="s">
        <v>528</v>
      </c>
      <c r="C84" s="509" t="s">
        <v>534</v>
      </c>
      <c r="D84" s="510" t="s">
        <v>535</v>
      </c>
      <c r="E84" s="509" t="s">
        <v>738</v>
      </c>
      <c r="F84" s="510" t="s">
        <v>739</v>
      </c>
      <c r="G84" s="509" t="s">
        <v>898</v>
      </c>
      <c r="H84" s="509" t="s">
        <v>899</v>
      </c>
      <c r="I84" s="512">
        <v>827.07000732421875</v>
      </c>
      <c r="J84" s="512">
        <v>8</v>
      </c>
      <c r="K84" s="513">
        <v>6616.5599365234375</v>
      </c>
    </row>
    <row r="85" spans="1:11" ht="14.4" customHeight="1" x14ac:dyDescent="0.3">
      <c r="A85" s="507" t="s">
        <v>527</v>
      </c>
      <c r="B85" s="508" t="s">
        <v>528</v>
      </c>
      <c r="C85" s="509" t="s">
        <v>534</v>
      </c>
      <c r="D85" s="510" t="s">
        <v>535</v>
      </c>
      <c r="E85" s="509" t="s">
        <v>738</v>
      </c>
      <c r="F85" s="510" t="s">
        <v>739</v>
      </c>
      <c r="G85" s="509" t="s">
        <v>900</v>
      </c>
      <c r="H85" s="509" t="s">
        <v>901</v>
      </c>
      <c r="I85" s="512">
        <v>807.29998779296875</v>
      </c>
      <c r="J85" s="512">
        <v>1</v>
      </c>
      <c r="K85" s="513">
        <v>807.29998779296875</v>
      </c>
    </row>
    <row r="86" spans="1:11" ht="14.4" customHeight="1" x14ac:dyDescent="0.3">
      <c r="A86" s="507" t="s">
        <v>527</v>
      </c>
      <c r="B86" s="508" t="s">
        <v>528</v>
      </c>
      <c r="C86" s="509" t="s">
        <v>534</v>
      </c>
      <c r="D86" s="510" t="s">
        <v>535</v>
      </c>
      <c r="E86" s="509" t="s">
        <v>738</v>
      </c>
      <c r="F86" s="510" t="s">
        <v>739</v>
      </c>
      <c r="G86" s="509" t="s">
        <v>902</v>
      </c>
      <c r="H86" s="509" t="s">
        <v>903</v>
      </c>
      <c r="I86" s="512">
        <v>6348</v>
      </c>
      <c r="J86" s="512">
        <v>1</v>
      </c>
      <c r="K86" s="513">
        <v>6348</v>
      </c>
    </row>
    <row r="87" spans="1:11" ht="14.4" customHeight="1" x14ac:dyDescent="0.3">
      <c r="A87" s="507" t="s">
        <v>527</v>
      </c>
      <c r="B87" s="508" t="s">
        <v>528</v>
      </c>
      <c r="C87" s="509" t="s">
        <v>534</v>
      </c>
      <c r="D87" s="510" t="s">
        <v>535</v>
      </c>
      <c r="E87" s="509" t="s">
        <v>738</v>
      </c>
      <c r="F87" s="510" t="s">
        <v>739</v>
      </c>
      <c r="G87" s="509" t="s">
        <v>904</v>
      </c>
      <c r="H87" s="509" t="s">
        <v>905</v>
      </c>
      <c r="I87" s="512">
        <v>12420</v>
      </c>
      <c r="J87" s="512">
        <v>1</v>
      </c>
      <c r="K87" s="513">
        <v>12420</v>
      </c>
    </row>
    <row r="88" spans="1:11" ht="14.4" customHeight="1" x14ac:dyDescent="0.3">
      <c r="A88" s="507" t="s">
        <v>527</v>
      </c>
      <c r="B88" s="508" t="s">
        <v>528</v>
      </c>
      <c r="C88" s="509" t="s">
        <v>534</v>
      </c>
      <c r="D88" s="510" t="s">
        <v>535</v>
      </c>
      <c r="E88" s="509" t="s">
        <v>738</v>
      </c>
      <c r="F88" s="510" t="s">
        <v>739</v>
      </c>
      <c r="G88" s="509" t="s">
        <v>906</v>
      </c>
      <c r="H88" s="509" t="s">
        <v>907</v>
      </c>
      <c r="I88" s="512">
        <v>2921</v>
      </c>
      <c r="J88" s="512">
        <v>1</v>
      </c>
      <c r="K88" s="513">
        <v>2921</v>
      </c>
    </row>
    <row r="89" spans="1:11" ht="14.4" customHeight="1" x14ac:dyDescent="0.3">
      <c r="A89" s="507" t="s">
        <v>527</v>
      </c>
      <c r="B89" s="508" t="s">
        <v>528</v>
      </c>
      <c r="C89" s="509" t="s">
        <v>534</v>
      </c>
      <c r="D89" s="510" t="s">
        <v>535</v>
      </c>
      <c r="E89" s="509" t="s">
        <v>738</v>
      </c>
      <c r="F89" s="510" t="s">
        <v>739</v>
      </c>
      <c r="G89" s="509" t="s">
        <v>908</v>
      </c>
      <c r="H89" s="509" t="s">
        <v>909</v>
      </c>
      <c r="I89" s="512">
        <v>2587.5</v>
      </c>
      <c r="J89" s="512">
        <v>1</v>
      </c>
      <c r="K89" s="513">
        <v>2587.5</v>
      </c>
    </row>
    <row r="90" spans="1:11" ht="14.4" customHeight="1" x14ac:dyDescent="0.3">
      <c r="A90" s="507" t="s">
        <v>527</v>
      </c>
      <c r="B90" s="508" t="s">
        <v>528</v>
      </c>
      <c r="C90" s="509" t="s">
        <v>534</v>
      </c>
      <c r="D90" s="510" t="s">
        <v>535</v>
      </c>
      <c r="E90" s="509" t="s">
        <v>738</v>
      </c>
      <c r="F90" s="510" t="s">
        <v>739</v>
      </c>
      <c r="G90" s="509" t="s">
        <v>910</v>
      </c>
      <c r="H90" s="509" t="s">
        <v>911</v>
      </c>
      <c r="I90" s="512">
        <v>2359.5</v>
      </c>
      <c r="J90" s="512">
        <v>2</v>
      </c>
      <c r="K90" s="513">
        <v>4719</v>
      </c>
    </row>
    <row r="91" spans="1:11" ht="14.4" customHeight="1" x14ac:dyDescent="0.3">
      <c r="A91" s="507" t="s">
        <v>527</v>
      </c>
      <c r="B91" s="508" t="s">
        <v>528</v>
      </c>
      <c r="C91" s="509" t="s">
        <v>534</v>
      </c>
      <c r="D91" s="510" t="s">
        <v>535</v>
      </c>
      <c r="E91" s="509" t="s">
        <v>738</v>
      </c>
      <c r="F91" s="510" t="s">
        <v>739</v>
      </c>
      <c r="G91" s="509" t="s">
        <v>912</v>
      </c>
      <c r="H91" s="509" t="s">
        <v>913</v>
      </c>
      <c r="I91" s="512">
        <v>126.99023355554262</v>
      </c>
      <c r="J91" s="512">
        <v>12</v>
      </c>
      <c r="K91" s="513">
        <v>1523.8828026665115</v>
      </c>
    </row>
    <row r="92" spans="1:11" ht="14.4" customHeight="1" x14ac:dyDescent="0.3">
      <c r="A92" s="507" t="s">
        <v>527</v>
      </c>
      <c r="B92" s="508" t="s">
        <v>528</v>
      </c>
      <c r="C92" s="509" t="s">
        <v>534</v>
      </c>
      <c r="D92" s="510" t="s">
        <v>535</v>
      </c>
      <c r="E92" s="509" t="s">
        <v>738</v>
      </c>
      <c r="F92" s="510" t="s">
        <v>739</v>
      </c>
      <c r="G92" s="509" t="s">
        <v>914</v>
      </c>
      <c r="H92" s="509" t="s">
        <v>915</v>
      </c>
      <c r="I92" s="512">
        <v>675.33331298828125</v>
      </c>
      <c r="J92" s="512">
        <v>3</v>
      </c>
      <c r="K92" s="513">
        <v>2026</v>
      </c>
    </row>
    <row r="93" spans="1:11" ht="14.4" customHeight="1" x14ac:dyDescent="0.3">
      <c r="A93" s="507" t="s">
        <v>527</v>
      </c>
      <c r="B93" s="508" t="s">
        <v>528</v>
      </c>
      <c r="C93" s="509" t="s">
        <v>534</v>
      </c>
      <c r="D93" s="510" t="s">
        <v>535</v>
      </c>
      <c r="E93" s="509" t="s">
        <v>738</v>
      </c>
      <c r="F93" s="510" t="s">
        <v>739</v>
      </c>
      <c r="G93" s="509" t="s">
        <v>916</v>
      </c>
      <c r="H93" s="509" t="s">
        <v>917</v>
      </c>
      <c r="I93" s="512">
        <v>2553</v>
      </c>
      <c r="J93" s="512">
        <v>3</v>
      </c>
      <c r="K93" s="513">
        <v>7659</v>
      </c>
    </row>
    <row r="94" spans="1:11" ht="14.4" customHeight="1" x14ac:dyDescent="0.3">
      <c r="A94" s="507" t="s">
        <v>527</v>
      </c>
      <c r="B94" s="508" t="s">
        <v>528</v>
      </c>
      <c r="C94" s="509" t="s">
        <v>534</v>
      </c>
      <c r="D94" s="510" t="s">
        <v>535</v>
      </c>
      <c r="E94" s="509" t="s">
        <v>738</v>
      </c>
      <c r="F94" s="510" t="s">
        <v>739</v>
      </c>
      <c r="G94" s="509" t="s">
        <v>918</v>
      </c>
      <c r="H94" s="509" t="s">
        <v>919</v>
      </c>
      <c r="I94" s="512">
        <v>1352.4000244140625</v>
      </c>
      <c r="J94" s="512">
        <v>10</v>
      </c>
      <c r="K94" s="513">
        <v>13524</v>
      </c>
    </row>
    <row r="95" spans="1:11" ht="14.4" customHeight="1" x14ac:dyDescent="0.3">
      <c r="A95" s="507" t="s">
        <v>527</v>
      </c>
      <c r="B95" s="508" t="s">
        <v>528</v>
      </c>
      <c r="C95" s="509" t="s">
        <v>534</v>
      </c>
      <c r="D95" s="510" t="s">
        <v>535</v>
      </c>
      <c r="E95" s="509" t="s">
        <v>738</v>
      </c>
      <c r="F95" s="510" t="s">
        <v>739</v>
      </c>
      <c r="G95" s="509" t="s">
        <v>920</v>
      </c>
      <c r="H95" s="509" t="s">
        <v>921</v>
      </c>
      <c r="I95" s="512">
        <v>1454.52001953125</v>
      </c>
      <c r="J95" s="512">
        <v>20</v>
      </c>
      <c r="K95" s="513">
        <v>29090.400390625</v>
      </c>
    </row>
    <row r="96" spans="1:11" ht="14.4" customHeight="1" x14ac:dyDescent="0.3">
      <c r="A96" s="507" t="s">
        <v>527</v>
      </c>
      <c r="B96" s="508" t="s">
        <v>528</v>
      </c>
      <c r="C96" s="509" t="s">
        <v>534</v>
      </c>
      <c r="D96" s="510" t="s">
        <v>535</v>
      </c>
      <c r="E96" s="509" t="s">
        <v>738</v>
      </c>
      <c r="F96" s="510" t="s">
        <v>739</v>
      </c>
      <c r="G96" s="509" t="s">
        <v>922</v>
      </c>
      <c r="H96" s="509" t="s">
        <v>923</v>
      </c>
      <c r="I96" s="512">
        <v>6877.919921875</v>
      </c>
      <c r="J96" s="512">
        <v>3</v>
      </c>
      <c r="K96" s="513">
        <v>20633.759765625</v>
      </c>
    </row>
    <row r="97" spans="1:11" ht="14.4" customHeight="1" x14ac:dyDescent="0.3">
      <c r="A97" s="507" t="s">
        <v>527</v>
      </c>
      <c r="B97" s="508" t="s">
        <v>528</v>
      </c>
      <c r="C97" s="509" t="s">
        <v>534</v>
      </c>
      <c r="D97" s="510" t="s">
        <v>535</v>
      </c>
      <c r="E97" s="509" t="s">
        <v>738</v>
      </c>
      <c r="F97" s="510" t="s">
        <v>739</v>
      </c>
      <c r="G97" s="509" t="s">
        <v>924</v>
      </c>
      <c r="H97" s="509" t="s">
        <v>925</v>
      </c>
      <c r="I97" s="512">
        <v>297.72250366210938</v>
      </c>
      <c r="J97" s="512">
        <v>4</v>
      </c>
      <c r="K97" s="513">
        <v>1190.8900146484375</v>
      </c>
    </row>
    <row r="98" spans="1:11" ht="14.4" customHeight="1" x14ac:dyDescent="0.3">
      <c r="A98" s="507" t="s">
        <v>527</v>
      </c>
      <c r="B98" s="508" t="s">
        <v>528</v>
      </c>
      <c r="C98" s="509" t="s">
        <v>534</v>
      </c>
      <c r="D98" s="510" t="s">
        <v>535</v>
      </c>
      <c r="E98" s="509" t="s">
        <v>738</v>
      </c>
      <c r="F98" s="510" t="s">
        <v>739</v>
      </c>
      <c r="G98" s="509" t="s">
        <v>926</v>
      </c>
      <c r="H98" s="509" t="s">
        <v>927</v>
      </c>
      <c r="I98" s="512">
        <v>1437.5</v>
      </c>
      <c r="J98" s="512">
        <v>6</v>
      </c>
      <c r="K98" s="513">
        <v>8625</v>
      </c>
    </row>
    <row r="99" spans="1:11" ht="14.4" customHeight="1" x14ac:dyDescent="0.3">
      <c r="A99" s="507" t="s">
        <v>527</v>
      </c>
      <c r="B99" s="508" t="s">
        <v>528</v>
      </c>
      <c r="C99" s="509" t="s">
        <v>534</v>
      </c>
      <c r="D99" s="510" t="s">
        <v>535</v>
      </c>
      <c r="E99" s="509" t="s">
        <v>738</v>
      </c>
      <c r="F99" s="510" t="s">
        <v>739</v>
      </c>
      <c r="G99" s="509" t="s">
        <v>928</v>
      </c>
      <c r="H99" s="509" t="s">
        <v>929</v>
      </c>
      <c r="I99" s="512">
        <v>1254.530029296875</v>
      </c>
      <c r="J99" s="512">
        <v>25</v>
      </c>
      <c r="K99" s="513">
        <v>31363.19921875</v>
      </c>
    </row>
    <row r="100" spans="1:11" ht="14.4" customHeight="1" x14ac:dyDescent="0.3">
      <c r="A100" s="507" t="s">
        <v>527</v>
      </c>
      <c r="B100" s="508" t="s">
        <v>528</v>
      </c>
      <c r="C100" s="509" t="s">
        <v>534</v>
      </c>
      <c r="D100" s="510" t="s">
        <v>535</v>
      </c>
      <c r="E100" s="509" t="s">
        <v>738</v>
      </c>
      <c r="F100" s="510" t="s">
        <v>739</v>
      </c>
      <c r="G100" s="509" t="s">
        <v>930</v>
      </c>
      <c r="H100" s="509" t="s">
        <v>931</v>
      </c>
      <c r="I100" s="512">
        <v>1400.3800048828125</v>
      </c>
      <c r="J100" s="512">
        <v>3</v>
      </c>
      <c r="K100" s="513">
        <v>4201.1400146484375</v>
      </c>
    </row>
    <row r="101" spans="1:11" ht="14.4" customHeight="1" x14ac:dyDescent="0.3">
      <c r="A101" s="507" t="s">
        <v>527</v>
      </c>
      <c r="B101" s="508" t="s">
        <v>528</v>
      </c>
      <c r="C101" s="509" t="s">
        <v>534</v>
      </c>
      <c r="D101" s="510" t="s">
        <v>535</v>
      </c>
      <c r="E101" s="509" t="s">
        <v>738</v>
      </c>
      <c r="F101" s="510" t="s">
        <v>739</v>
      </c>
      <c r="G101" s="509" t="s">
        <v>932</v>
      </c>
      <c r="H101" s="509" t="s">
        <v>933</v>
      </c>
      <c r="I101" s="512">
        <v>1582.3499755859375</v>
      </c>
      <c r="J101" s="512">
        <v>3</v>
      </c>
      <c r="K101" s="513">
        <v>4747.0499267578125</v>
      </c>
    </row>
    <row r="102" spans="1:11" ht="14.4" customHeight="1" x14ac:dyDescent="0.3">
      <c r="A102" s="507" t="s">
        <v>527</v>
      </c>
      <c r="B102" s="508" t="s">
        <v>528</v>
      </c>
      <c r="C102" s="509" t="s">
        <v>534</v>
      </c>
      <c r="D102" s="510" t="s">
        <v>535</v>
      </c>
      <c r="E102" s="509" t="s">
        <v>738</v>
      </c>
      <c r="F102" s="510" t="s">
        <v>739</v>
      </c>
      <c r="G102" s="509" t="s">
        <v>934</v>
      </c>
      <c r="H102" s="509" t="s">
        <v>935</v>
      </c>
      <c r="I102" s="512">
        <v>1974.550048828125</v>
      </c>
      <c r="J102" s="512">
        <v>3</v>
      </c>
      <c r="K102" s="513">
        <v>5923.650146484375</v>
      </c>
    </row>
    <row r="103" spans="1:11" ht="14.4" customHeight="1" x14ac:dyDescent="0.3">
      <c r="A103" s="507" t="s">
        <v>527</v>
      </c>
      <c r="B103" s="508" t="s">
        <v>528</v>
      </c>
      <c r="C103" s="509" t="s">
        <v>534</v>
      </c>
      <c r="D103" s="510" t="s">
        <v>535</v>
      </c>
      <c r="E103" s="509" t="s">
        <v>738</v>
      </c>
      <c r="F103" s="510" t="s">
        <v>739</v>
      </c>
      <c r="G103" s="509" t="s">
        <v>936</v>
      </c>
      <c r="H103" s="509" t="s">
        <v>937</v>
      </c>
      <c r="I103" s="512">
        <v>414</v>
      </c>
      <c r="J103" s="512">
        <v>6</v>
      </c>
      <c r="K103" s="513">
        <v>2484</v>
      </c>
    </row>
    <row r="104" spans="1:11" ht="14.4" customHeight="1" x14ac:dyDescent="0.3">
      <c r="A104" s="507" t="s">
        <v>527</v>
      </c>
      <c r="B104" s="508" t="s">
        <v>528</v>
      </c>
      <c r="C104" s="509" t="s">
        <v>534</v>
      </c>
      <c r="D104" s="510" t="s">
        <v>535</v>
      </c>
      <c r="E104" s="509" t="s">
        <v>938</v>
      </c>
      <c r="F104" s="510" t="s">
        <v>939</v>
      </c>
      <c r="G104" s="509" t="s">
        <v>940</v>
      </c>
      <c r="H104" s="509" t="s">
        <v>941</v>
      </c>
      <c r="I104" s="512">
        <v>6.6399998664855957</v>
      </c>
      <c r="J104" s="512">
        <v>800</v>
      </c>
      <c r="K104" s="513">
        <v>5314.31982421875</v>
      </c>
    </row>
    <row r="105" spans="1:11" ht="14.4" customHeight="1" x14ac:dyDescent="0.3">
      <c r="A105" s="507" t="s">
        <v>527</v>
      </c>
      <c r="B105" s="508" t="s">
        <v>528</v>
      </c>
      <c r="C105" s="509" t="s">
        <v>534</v>
      </c>
      <c r="D105" s="510" t="s">
        <v>535</v>
      </c>
      <c r="E105" s="509" t="s">
        <v>938</v>
      </c>
      <c r="F105" s="510" t="s">
        <v>939</v>
      </c>
      <c r="G105" s="509" t="s">
        <v>942</v>
      </c>
      <c r="H105" s="509" t="s">
        <v>943</v>
      </c>
      <c r="I105" s="512">
        <v>0.26250000670552254</v>
      </c>
      <c r="J105" s="512">
        <v>9000</v>
      </c>
      <c r="K105" s="513">
        <v>2391.9999694824219</v>
      </c>
    </row>
    <row r="106" spans="1:11" ht="14.4" customHeight="1" x14ac:dyDescent="0.3">
      <c r="A106" s="507" t="s">
        <v>527</v>
      </c>
      <c r="B106" s="508" t="s">
        <v>528</v>
      </c>
      <c r="C106" s="509" t="s">
        <v>534</v>
      </c>
      <c r="D106" s="510" t="s">
        <v>535</v>
      </c>
      <c r="E106" s="509" t="s">
        <v>938</v>
      </c>
      <c r="F106" s="510" t="s">
        <v>939</v>
      </c>
      <c r="G106" s="509" t="s">
        <v>944</v>
      </c>
      <c r="H106" s="509" t="s">
        <v>945</v>
      </c>
      <c r="I106" s="512">
        <v>94.379997253417969</v>
      </c>
      <c r="J106" s="512">
        <v>3</v>
      </c>
      <c r="K106" s="513">
        <v>283.1400146484375</v>
      </c>
    </row>
    <row r="107" spans="1:11" ht="14.4" customHeight="1" x14ac:dyDescent="0.3">
      <c r="A107" s="507" t="s">
        <v>527</v>
      </c>
      <c r="B107" s="508" t="s">
        <v>528</v>
      </c>
      <c r="C107" s="509" t="s">
        <v>534</v>
      </c>
      <c r="D107" s="510" t="s">
        <v>535</v>
      </c>
      <c r="E107" s="509" t="s">
        <v>946</v>
      </c>
      <c r="F107" s="510" t="s">
        <v>947</v>
      </c>
      <c r="G107" s="509" t="s">
        <v>948</v>
      </c>
      <c r="H107" s="509" t="s">
        <v>949</v>
      </c>
      <c r="I107" s="512">
        <v>17.620000839233398</v>
      </c>
      <c r="J107" s="512">
        <v>1</v>
      </c>
      <c r="K107" s="513">
        <v>17.620000839233398</v>
      </c>
    </row>
    <row r="108" spans="1:11" ht="14.4" customHeight="1" x14ac:dyDescent="0.3">
      <c r="A108" s="507" t="s">
        <v>527</v>
      </c>
      <c r="B108" s="508" t="s">
        <v>528</v>
      </c>
      <c r="C108" s="509" t="s">
        <v>534</v>
      </c>
      <c r="D108" s="510" t="s">
        <v>535</v>
      </c>
      <c r="E108" s="509" t="s">
        <v>946</v>
      </c>
      <c r="F108" s="510" t="s">
        <v>947</v>
      </c>
      <c r="G108" s="509" t="s">
        <v>950</v>
      </c>
      <c r="H108" s="509" t="s">
        <v>951</v>
      </c>
      <c r="I108" s="512">
        <v>22.309999465942383</v>
      </c>
      <c r="J108" s="512">
        <v>1</v>
      </c>
      <c r="K108" s="513">
        <v>22.309999465942383</v>
      </c>
    </row>
    <row r="109" spans="1:11" ht="14.4" customHeight="1" x14ac:dyDescent="0.3">
      <c r="A109" s="507" t="s">
        <v>527</v>
      </c>
      <c r="B109" s="508" t="s">
        <v>528</v>
      </c>
      <c r="C109" s="509" t="s">
        <v>534</v>
      </c>
      <c r="D109" s="510" t="s">
        <v>535</v>
      </c>
      <c r="E109" s="509" t="s">
        <v>946</v>
      </c>
      <c r="F109" s="510" t="s">
        <v>947</v>
      </c>
      <c r="G109" s="509" t="s">
        <v>952</v>
      </c>
      <c r="H109" s="509" t="s">
        <v>953</v>
      </c>
      <c r="I109" s="512">
        <v>28.729999542236328</v>
      </c>
      <c r="J109" s="512">
        <v>15</v>
      </c>
      <c r="K109" s="513">
        <v>430.91999816894531</v>
      </c>
    </row>
    <row r="110" spans="1:11" ht="14.4" customHeight="1" x14ac:dyDescent="0.3">
      <c r="A110" s="507" t="s">
        <v>527</v>
      </c>
      <c r="B110" s="508" t="s">
        <v>528</v>
      </c>
      <c r="C110" s="509" t="s">
        <v>534</v>
      </c>
      <c r="D110" s="510" t="s">
        <v>535</v>
      </c>
      <c r="E110" s="509" t="s">
        <v>954</v>
      </c>
      <c r="F110" s="510" t="s">
        <v>955</v>
      </c>
      <c r="G110" s="509" t="s">
        <v>956</v>
      </c>
      <c r="H110" s="509" t="s">
        <v>957</v>
      </c>
      <c r="I110" s="512">
        <v>0.62000000476837158</v>
      </c>
      <c r="J110" s="512">
        <v>9200</v>
      </c>
      <c r="K110" s="513">
        <v>5704</v>
      </c>
    </row>
    <row r="111" spans="1:11" ht="14.4" customHeight="1" x14ac:dyDescent="0.3">
      <c r="A111" s="507" t="s">
        <v>527</v>
      </c>
      <c r="B111" s="508" t="s">
        <v>528</v>
      </c>
      <c r="C111" s="509" t="s">
        <v>534</v>
      </c>
      <c r="D111" s="510" t="s">
        <v>535</v>
      </c>
      <c r="E111" s="509" t="s">
        <v>954</v>
      </c>
      <c r="F111" s="510" t="s">
        <v>955</v>
      </c>
      <c r="G111" s="509" t="s">
        <v>958</v>
      </c>
      <c r="H111" s="509" t="s">
        <v>959</v>
      </c>
      <c r="I111" s="512">
        <v>0.31999999284744263</v>
      </c>
      <c r="J111" s="512">
        <v>5000</v>
      </c>
      <c r="K111" s="513">
        <v>1611.4800109863281</v>
      </c>
    </row>
    <row r="112" spans="1:11" ht="14.4" customHeight="1" x14ac:dyDescent="0.3">
      <c r="A112" s="507" t="s">
        <v>527</v>
      </c>
      <c r="B112" s="508" t="s">
        <v>528</v>
      </c>
      <c r="C112" s="509" t="s">
        <v>534</v>
      </c>
      <c r="D112" s="510" t="s">
        <v>535</v>
      </c>
      <c r="E112" s="509" t="s">
        <v>954</v>
      </c>
      <c r="F112" s="510" t="s">
        <v>955</v>
      </c>
      <c r="G112" s="509" t="s">
        <v>960</v>
      </c>
      <c r="H112" s="509" t="s">
        <v>961</v>
      </c>
      <c r="I112" s="512">
        <v>0.31999999284744263</v>
      </c>
      <c r="J112" s="512">
        <v>3000</v>
      </c>
      <c r="K112" s="513">
        <v>958.07000732421875</v>
      </c>
    </row>
    <row r="113" spans="1:11" ht="14.4" customHeight="1" x14ac:dyDescent="0.3">
      <c r="A113" s="507" t="s">
        <v>527</v>
      </c>
      <c r="B113" s="508" t="s">
        <v>528</v>
      </c>
      <c r="C113" s="509" t="s">
        <v>534</v>
      </c>
      <c r="D113" s="510" t="s">
        <v>535</v>
      </c>
      <c r="E113" s="509" t="s">
        <v>962</v>
      </c>
      <c r="F113" s="510" t="s">
        <v>963</v>
      </c>
      <c r="G113" s="509" t="s">
        <v>964</v>
      </c>
      <c r="H113" s="509" t="s">
        <v>965</v>
      </c>
      <c r="I113" s="512">
        <v>0.62000000476837158</v>
      </c>
      <c r="J113" s="512">
        <v>600</v>
      </c>
      <c r="K113" s="513">
        <v>372</v>
      </c>
    </row>
    <row r="114" spans="1:11" ht="14.4" customHeight="1" x14ac:dyDescent="0.3">
      <c r="A114" s="507" t="s">
        <v>527</v>
      </c>
      <c r="B114" s="508" t="s">
        <v>528</v>
      </c>
      <c r="C114" s="509" t="s">
        <v>534</v>
      </c>
      <c r="D114" s="510" t="s">
        <v>535</v>
      </c>
      <c r="E114" s="509" t="s">
        <v>962</v>
      </c>
      <c r="F114" s="510" t="s">
        <v>963</v>
      </c>
      <c r="G114" s="509" t="s">
        <v>966</v>
      </c>
      <c r="H114" s="509" t="s">
        <v>967</v>
      </c>
      <c r="I114" s="512">
        <v>0.62333333492279053</v>
      </c>
      <c r="J114" s="512">
        <v>4400</v>
      </c>
      <c r="K114" s="513">
        <v>2738</v>
      </c>
    </row>
    <row r="115" spans="1:11" ht="14.4" customHeight="1" x14ac:dyDescent="0.3">
      <c r="A115" s="507" t="s">
        <v>527</v>
      </c>
      <c r="B115" s="508" t="s">
        <v>528</v>
      </c>
      <c r="C115" s="509" t="s">
        <v>534</v>
      </c>
      <c r="D115" s="510" t="s">
        <v>535</v>
      </c>
      <c r="E115" s="509" t="s">
        <v>962</v>
      </c>
      <c r="F115" s="510" t="s">
        <v>963</v>
      </c>
      <c r="G115" s="509" t="s">
        <v>968</v>
      </c>
      <c r="H115" s="509" t="s">
        <v>969</v>
      </c>
      <c r="I115" s="512">
        <v>0.62999999523162842</v>
      </c>
      <c r="J115" s="512">
        <v>800</v>
      </c>
      <c r="K115" s="513">
        <v>504</v>
      </c>
    </row>
    <row r="116" spans="1:11" ht="14.4" customHeight="1" x14ac:dyDescent="0.3">
      <c r="A116" s="507" t="s">
        <v>527</v>
      </c>
      <c r="B116" s="508" t="s">
        <v>528</v>
      </c>
      <c r="C116" s="509" t="s">
        <v>539</v>
      </c>
      <c r="D116" s="510" t="s">
        <v>540</v>
      </c>
      <c r="E116" s="509" t="s">
        <v>738</v>
      </c>
      <c r="F116" s="510" t="s">
        <v>739</v>
      </c>
      <c r="G116" s="509" t="s">
        <v>970</v>
      </c>
      <c r="H116" s="509" t="s">
        <v>971</v>
      </c>
      <c r="I116" s="512">
        <v>28637.05078125</v>
      </c>
      <c r="J116" s="512">
        <v>2</v>
      </c>
      <c r="K116" s="513">
        <v>57274.1015625</v>
      </c>
    </row>
    <row r="117" spans="1:11" ht="14.4" customHeight="1" x14ac:dyDescent="0.3">
      <c r="A117" s="507" t="s">
        <v>527</v>
      </c>
      <c r="B117" s="508" t="s">
        <v>528</v>
      </c>
      <c r="C117" s="509" t="s">
        <v>539</v>
      </c>
      <c r="D117" s="510" t="s">
        <v>540</v>
      </c>
      <c r="E117" s="509" t="s">
        <v>738</v>
      </c>
      <c r="F117" s="510" t="s">
        <v>739</v>
      </c>
      <c r="G117" s="509" t="s">
        <v>972</v>
      </c>
      <c r="H117" s="509" t="s">
        <v>973</v>
      </c>
      <c r="I117" s="512">
        <v>884.510009765625</v>
      </c>
      <c r="J117" s="512">
        <v>2</v>
      </c>
      <c r="K117" s="513">
        <v>1769.02001953125</v>
      </c>
    </row>
    <row r="118" spans="1:11" ht="14.4" customHeight="1" x14ac:dyDescent="0.3">
      <c r="A118" s="507" t="s">
        <v>527</v>
      </c>
      <c r="B118" s="508" t="s">
        <v>528</v>
      </c>
      <c r="C118" s="509" t="s">
        <v>539</v>
      </c>
      <c r="D118" s="510" t="s">
        <v>540</v>
      </c>
      <c r="E118" s="509" t="s">
        <v>738</v>
      </c>
      <c r="F118" s="510" t="s">
        <v>739</v>
      </c>
      <c r="G118" s="509" t="s">
        <v>974</v>
      </c>
      <c r="H118" s="509" t="s">
        <v>975</v>
      </c>
      <c r="I118" s="512">
        <v>157300</v>
      </c>
      <c r="J118" s="512">
        <v>3</v>
      </c>
      <c r="K118" s="513">
        <v>471900</v>
      </c>
    </row>
    <row r="119" spans="1:11" ht="14.4" customHeight="1" x14ac:dyDescent="0.3">
      <c r="A119" s="507" t="s">
        <v>527</v>
      </c>
      <c r="B119" s="508" t="s">
        <v>528</v>
      </c>
      <c r="C119" s="509" t="s">
        <v>539</v>
      </c>
      <c r="D119" s="510" t="s">
        <v>540</v>
      </c>
      <c r="E119" s="509" t="s">
        <v>738</v>
      </c>
      <c r="F119" s="510" t="s">
        <v>739</v>
      </c>
      <c r="G119" s="509" t="s">
        <v>768</v>
      </c>
      <c r="H119" s="509" t="s">
        <v>769</v>
      </c>
      <c r="I119" s="512">
        <v>5521.22998046875</v>
      </c>
      <c r="J119" s="512">
        <v>10</v>
      </c>
      <c r="K119" s="513">
        <v>55212.298828125</v>
      </c>
    </row>
    <row r="120" spans="1:11" ht="14.4" customHeight="1" x14ac:dyDescent="0.3">
      <c r="A120" s="507" t="s">
        <v>527</v>
      </c>
      <c r="B120" s="508" t="s">
        <v>528</v>
      </c>
      <c r="C120" s="509" t="s">
        <v>539</v>
      </c>
      <c r="D120" s="510" t="s">
        <v>540</v>
      </c>
      <c r="E120" s="509" t="s">
        <v>738</v>
      </c>
      <c r="F120" s="510" t="s">
        <v>739</v>
      </c>
      <c r="G120" s="509" t="s">
        <v>976</v>
      </c>
      <c r="H120" s="509" t="s">
        <v>977</v>
      </c>
      <c r="I120" s="512">
        <v>37824.6015625</v>
      </c>
      <c r="J120" s="512">
        <v>4</v>
      </c>
      <c r="K120" s="513">
        <v>151298.40625</v>
      </c>
    </row>
    <row r="121" spans="1:11" ht="14.4" customHeight="1" x14ac:dyDescent="0.3">
      <c r="A121" s="507" t="s">
        <v>527</v>
      </c>
      <c r="B121" s="508" t="s">
        <v>528</v>
      </c>
      <c r="C121" s="509" t="s">
        <v>539</v>
      </c>
      <c r="D121" s="510" t="s">
        <v>540</v>
      </c>
      <c r="E121" s="509" t="s">
        <v>738</v>
      </c>
      <c r="F121" s="510" t="s">
        <v>739</v>
      </c>
      <c r="G121" s="509" t="s">
        <v>978</v>
      </c>
      <c r="H121" s="509" t="s">
        <v>979</v>
      </c>
      <c r="I121" s="512">
        <v>51425</v>
      </c>
      <c r="J121" s="512">
        <v>5</v>
      </c>
      <c r="K121" s="513">
        <v>257125</v>
      </c>
    </row>
    <row r="122" spans="1:11" ht="14.4" customHeight="1" x14ac:dyDescent="0.3">
      <c r="A122" s="507" t="s">
        <v>527</v>
      </c>
      <c r="B122" s="508" t="s">
        <v>528</v>
      </c>
      <c r="C122" s="509" t="s">
        <v>539</v>
      </c>
      <c r="D122" s="510" t="s">
        <v>540</v>
      </c>
      <c r="E122" s="509" t="s">
        <v>738</v>
      </c>
      <c r="F122" s="510" t="s">
        <v>739</v>
      </c>
      <c r="G122" s="509" t="s">
        <v>786</v>
      </c>
      <c r="H122" s="509" t="s">
        <v>787</v>
      </c>
      <c r="I122" s="512">
        <v>9952.25</v>
      </c>
      <c r="J122" s="512">
        <v>12</v>
      </c>
      <c r="K122" s="513">
        <v>119427</v>
      </c>
    </row>
    <row r="123" spans="1:11" ht="14.4" customHeight="1" x14ac:dyDescent="0.3">
      <c r="A123" s="507" t="s">
        <v>527</v>
      </c>
      <c r="B123" s="508" t="s">
        <v>528</v>
      </c>
      <c r="C123" s="509" t="s">
        <v>539</v>
      </c>
      <c r="D123" s="510" t="s">
        <v>540</v>
      </c>
      <c r="E123" s="509" t="s">
        <v>738</v>
      </c>
      <c r="F123" s="510" t="s">
        <v>739</v>
      </c>
      <c r="G123" s="509" t="s">
        <v>980</v>
      </c>
      <c r="H123" s="509" t="s">
        <v>981</v>
      </c>
      <c r="I123" s="512">
        <v>4278.56005859375</v>
      </c>
      <c r="J123" s="512">
        <v>1</v>
      </c>
      <c r="K123" s="513">
        <v>4278.56005859375</v>
      </c>
    </row>
    <row r="124" spans="1:11" ht="14.4" customHeight="1" x14ac:dyDescent="0.3">
      <c r="A124" s="507" t="s">
        <v>527</v>
      </c>
      <c r="B124" s="508" t="s">
        <v>528</v>
      </c>
      <c r="C124" s="509" t="s">
        <v>539</v>
      </c>
      <c r="D124" s="510" t="s">
        <v>540</v>
      </c>
      <c r="E124" s="509" t="s">
        <v>738</v>
      </c>
      <c r="F124" s="510" t="s">
        <v>739</v>
      </c>
      <c r="G124" s="509" t="s">
        <v>982</v>
      </c>
      <c r="H124" s="509" t="s">
        <v>983</v>
      </c>
      <c r="I124" s="512">
        <v>2994.75</v>
      </c>
      <c r="J124" s="512">
        <v>2</v>
      </c>
      <c r="K124" s="513">
        <v>5989.5</v>
      </c>
    </row>
    <row r="125" spans="1:11" ht="14.4" customHeight="1" x14ac:dyDescent="0.3">
      <c r="A125" s="507" t="s">
        <v>527</v>
      </c>
      <c r="B125" s="508" t="s">
        <v>528</v>
      </c>
      <c r="C125" s="509" t="s">
        <v>539</v>
      </c>
      <c r="D125" s="510" t="s">
        <v>540</v>
      </c>
      <c r="E125" s="509" t="s">
        <v>738</v>
      </c>
      <c r="F125" s="510" t="s">
        <v>739</v>
      </c>
      <c r="G125" s="509" t="s">
        <v>984</v>
      </c>
      <c r="H125" s="509" t="s">
        <v>985</v>
      </c>
      <c r="I125" s="512">
        <v>23159.400390625</v>
      </c>
      <c r="J125" s="512">
        <v>14</v>
      </c>
      <c r="K125" s="513">
        <v>324231.609375</v>
      </c>
    </row>
    <row r="126" spans="1:11" ht="14.4" customHeight="1" x14ac:dyDescent="0.3">
      <c r="A126" s="507" t="s">
        <v>527</v>
      </c>
      <c r="B126" s="508" t="s">
        <v>528</v>
      </c>
      <c r="C126" s="509" t="s">
        <v>539</v>
      </c>
      <c r="D126" s="510" t="s">
        <v>540</v>
      </c>
      <c r="E126" s="509" t="s">
        <v>738</v>
      </c>
      <c r="F126" s="510" t="s">
        <v>739</v>
      </c>
      <c r="G126" s="509" t="s">
        <v>986</v>
      </c>
      <c r="H126" s="509" t="s">
        <v>987</v>
      </c>
      <c r="I126" s="512">
        <v>1815.2999877929688</v>
      </c>
      <c r="J126" s="512">
        <v>2</v>
      </c>
      <c r="K126" s="513">
        <v>3630.5999755859375</v>
      </c>
    </row>
    <row r="127" spans="1:11" ht="14.4" customHeight="1" x14ac:dyDescent="0.3">
      <c r="A127" s="507" t="s">
        <v>527</v>
      </c>
      <c r="B127" s="508" t="s">
        <v>528</v>
      </c>
      <c r="C127" s="509" t="s">
        <v>539</v>
      </c>
      <c r="D127" s="510" t="s">
        <v>540</v>
      </c>
      <c r="E127" s="509" t="s">
        <v>738</v>
      </c>
      <c r="F127" s="510" t="s">
        <v>739</v>
      </c>
      <c r="G127" s="509" t="s">
        <v>988</v>
      </c>
      <c r="H127" s="509" t="s">
        <v>989</v>
      </c>
      <c r="I127" s="512">
        <v>1724.25</v>
      </c>
      <c r="J127" s="512">
        <v>15</v>
      </c>
      <c r="K127" s="513">
        <v>25863.75</v>
      </c>
    </row>
    <row r="128" spans="1:11" ht="14.4" customHeight="1" x14ac:dyDescent="0.3">
      <c r="A128" s="507" t="s">
        <v>527</v>
      </c>
      <c r="B128" s="508" t="s">
        <v>528</v>
      </c>
      <c r="C128" s="509" t="s">
        <v>539</v>
      </c>
      <c r="D128" s="510" t="s">
        <v>540</v>
      </c>
      <c r="E128" s="509" t="s">
        <v>738</v>
      </c>
      <c r="F128" s="510" t="s">
        <v>739</v>
      </c>
      <c r="G128" s="509" t="s">
        <v>990</v>
      </c>
      <c r="H128" s="509" t="s">
        <v>991</v>
      </c>
      <c r="I128" s="512">
        <v>12.306766827901205</v>
      </c>
      <c r="J128" s="512">
        <v>120</v>
      </c>
      <c r="K128" s="513">
        <v>1476.6400146484375</v>
      </c>
    </row>
    <row r="129" spans="1:11" ht="14.4" customHeight="1" x14ac:dyDescent="0.3">
      <c r="A129" s="507" t="s">
        <v>527</v>
      </c>
      <c r="B129" s="508" t="s">
        <v>528</v>
      </c>
      <c r="C129" s="509" t="s">
        <v>539</v>
      </c>
      <c r="D129" s="510" t="s">
        <v>540</v>
      </c>
      <c r="E129" s="509" t="s">
        <v>738</v>
      </c>
      <c r="F129" s="510" t="s">
        <v>739</v>
      </c>
      <c r="G129" s="509" t="s">
        <v>804</v>
      </c>
      <c r="H129" s="509" t="s">
        <v>805</v>
      </c>
      <c r="I129" s="512">
        <v>344.07998657226563</v>
      </c>
      <c r="J129" s="512">
        <v>24</v>
      </c>
      <c r="K129" s="513">
        <v>8257.919921875</v>
      </c>
    </row>
    <row r="130" spans="1:11" ht="14.4" customHeight="1" x14ac:dyDescent="0.3">
      <c r="A130" s="507" t="s">
        <v>527</v>
      </c>
      <c r="B130" s="508" t="s">
        <v>528</v>
      </c>
      <c r="C130" s="509" t="s">
        <v>539</v>
      </c>
      <c r="D130" s="510" t="s">
        <v>540</v>
      </c>
      <c r="E130" s="509" t="s">
        <v>738</v>
      </c>
      <c r="F130" s="510" t="s">
        <v>739</v>
      </c>
      <c r="G130" s="509" t="s">
        <v>826</v>
      </c>
      <c r="H130" s="509" t="s">
        <v>827</v>
      </c>
      <c r="I130" s="512">
        <v>217.40601357319173</v>
      </c>
      <c r="J130" s="512">
        <v>1</v>
      </c>
      <c r="K130" s="513">
        <v>217.40601357319173</v>
      </c>
    </row>
    <row r="131" spans="1:11" ht="14.4" customHeight="1" x14ac:dyDescent="0.3">
      <c r="A131" s="507" t="s">
        <v>527</v>
      </c>
      <c r="B131" s="508" t="s">
        <v>528</v>
      </c>
      <c r="C131" s="509" t="s">
        <v>539</v>
      </c>
      <c r="D131" s="510" t="s">
        <v>540</v>
      </c>
      <c r="E131" s="509" t="s">
        <v>738</v>
      </c>
      <c r="F131" s="510" t="s">
        <v>739</v>
      </c>
      <c r="G131" s="509" t="s">
        <v>830</v>
      </c>
      <c r="H131" s="509" t="s">
        <v>831</v>
      </c>
      <c r="I131" s="512">
        <v>257.32666015625</v>
      </c>
      <c r="J131" s="512">
        <v>3</v>
      </c>
      <c r="K131" s="513">
        <v>771.97998046875</v>
      </c>
    </row>
    <row r="132" spans="1:11" ht="14.4" customHeight="1" x14ac:dyDescent="0.3">
      <c r="A132" s="507" t="s">
        <v>527</v>
      </c>
      <c r="B132" s="508" t="s">
        <v>528</v>
      </c>
      <c r="C132" s="509" t="s">
        <v>539</v>
      </c>
      <c r="D132" s="510" t="s">
        <v>540</v>
      </c>
      <c r="E132" s="509" t="s">
        <v>738</v>
      </c>
      <c r="F132" s="510" t="s">
        <v>739</v>
      </c>
      <c r="G132" s="509" t="s">
        <v>992</v>
      </c>
      <c r="H132" s="509" t="s">
        <v>993</v>
      </c>
      <c r="I132" s="512">
        <v>9501.2998046875</v>
      </c>
      <c r="J132" s="512">
        <v>1</v>
      </c>
      <c r="K132" s="513">
        <v>9501.2998046875</v>
      </c>
    </row>
    <row r="133" spans="1:11" ht="14.4" customHeight="1" x14ac:dyDescent="0.3">
      <c r="A133" s="507" t="s">
        <v>527</v>
      </c>
      <c r="B133" s="508" t="s">
        <v>528</v>
      </c>
      <c r="C133" s="509" t="s">
        <v>539</v>
      </c>
      <c r="D133" s="510" t="s">
        <v>540</v>
      </c>
      <c r="E133" s="509" t="s">
        <v>738</v>
      </c>
      <c r="F133" s="510" t="s">
        <v>739</v>
      </c>
      <c r="G133" s="509" t="s">
        <v>994</v>
      </c>
      <c r="H133" s="509" t="s">
        <v>995</v>
      </c>
      <c r="I133" s="512">
        <v>2035.5</v>
      </c>
      <c r="J133" s="512">
        <v>1</v>
      </c>
      <c r="K133" s="513">
        <v>2035.5</v>
      </c>
    </row>
    <row r="134" spans="1:11" ht="14.4" customHeight="1" x14ac:dyDescent="0.3">
      <c r="A134" s="507" t="s">
        <v>527</v>
      </c>
      <c r="B134" s="508" t="s">
        <v>528</v>
      </c>
      <c r="C134" s="509" t="s">
        <v>539</v>
      </c>
      <c r="D134" s="510" t="s">
        <v>540</v>
      </c>
      <c r="E134" s="509" t="s">
        <v>738</v>
      </c>
      <c r="F134" s="510" t="s">
        <v>739</v>
      </c>
      <c r="G134" s="509" t="s">
        <v>996</v>
      </c>
      <c r="H134" s="509" t="s">
        <v>997</v>
      </c>
      <c r="I134" s="512">
        <v>2587.5</v>
      </c>
      <c r="J134" s="512">
        <v>1</v>
      </c>
      <c r="K134" s="513">
        <v>2587.5</v>
      </c>
    </row>
    <row r="135" spans="1:11" ht="14.4" customHeight="1" x14ac:dyDescent="0.3">
      <c r="A135" s="507" t="s">
        <v>527</v>
      </c>
      <c r="B135" s="508" t="s">
        <v>528</v>
      </c>
      <c r="C135" s="509" t="s">
        <v>539</v>
      </c>
      <c r="D135" s="510" t="s">
        <v>540</v>
      </c>
      <c r="E135" s="509" t="s">
        <v>738</v>
      </c>
      <c r="F135" s="510" t="s">
        <v>739</v>
      </c>
      <c r="G135" s="509" t="s">
        <v>998</v>
      </c>
      <c r="H135" s="509" t="s">
        <v>999</v>
      </c>
      <c r="I135" s="512">
        <v>1524.5999755859375</v>
      </c>
      <c r="J135" s="512">
        <v>1</v>
      </c>
      <c r="K135" s="513">
        <v>1524.5999755859375</v>
      </c>
    </row>
    <row r="136" spans="1:11" ht="14.4" customHeight="1" x14ac:dyDescent="0.3">
      <c r="A136" s="507" t="s">
        <v>527</v>
      </c>
      <c r="B136" s="508" t="s">
        <v>528</v>
      </c>
      <c r="C136" s="509" t="s">
        <v>539</v>
      </c>
      <c r="D136" s="510" t="s">
        <v>540</v>
      </c>
      <c r="E136" s="509" t="s">
        <v>738</v>
      </c>
      <c r="F136" s="510" t="s">
        <v>739</v>
      </c>
      <c r="G136" s="509" t="s">
        <v>1000</v>
      </c>
      <c r="H136" s="509" t="s">
        <v>1001</v>
      </c>
      <c r="I136" s="512">
        <v>1524.5999755859375</v>
      </c>
      <c r="J136" s="512">
        <v>1</v>
      </c>
      <c r="K136" s="513">
        <v>1524.5999755859375</v>
      </c>
    </row>
    <row r="137" spans="1:11" ht="14.4" customHeight="1" x14ac:dyDescent="0.3">
      <c r="A137" s="507" t="s">
        <v>527</v>
      </c>
      <c r="B137" s="508" t="s">
        <v>528</v>
      </c>
      <c r="C137" s="509" t="s">
        <v>539</v>
      </c>
      <c r="D137" s="510" t="s">
        <v>540</v>
      </c>
      <c r="E137" s="509" t="s">
        <v>738</v>
      </c>
      <c r="F137" s="510" t="s">
        <v>739</v>
      </c>
      <c r="G137" s="509" t="s">
        <v>1002</v>
      </c>
      <c r="H137" s="509" t="s">
        <v>1003</v>
      </c>
      <c r="I137" s="512">
        <v>1524.5999755859375</v>
      </c>
      <c r="J137" s="512">
        <v>1</v>
      </c>
      <c r="K137" s="513">
        <v>1524.5999755859375</v>
      </c>
    </row>
    <row r="138" spans="1:11" ht="14.4" customHeight="1" x14ac:dyDescent="0.3">
      <c r="A138" s="507" t="s">
        <v>527</v>
      </c>
      <c r="B138" s="508" t="s">
        <v>528</v>
      </c>
      <c r="C138" s="509" t="s">
        <v>539</v>
      </c>
      <c r="D138" s="510" t="s">
        <v>540</v>
      </c>
      <c r="E138" s="509" t="s">
        <v>738</v>
      </c>
      <c r="F138" s="510" t="s">
        <v>739</v>
      </c>
      <c r="G138" s="509" t="s">
        <v>1004</v>
      </c>
      <c r="H138" s="509" t="s">
        <v>1005</v>
      </c>
      <c r="I138" s="512">
        <v>1524.5999755859375</v>
      </c>
      <c r="J138" s="512">
        <v>1</v>
      </c>
      <c r="K138" s="513">
        <v>1524.5999755859375</v>
      </c>
    </row>
    <row r="139" spans="1:11" ht="14.4" customHeight="1" x14ac:dyDescent="0.3">
      <c r="A139" s="507" t="s">
        <v>527</v>
      </c>
      <c r="B139" s="508" t="s">
        <v>528</v>
      </c>
      <c r="C139" s="509" t="s">
        <v>539</v>
      </c>
      <c r="D139" s="510" t="s">
        <v>540</v>
      </c>
      <c r="E139" s="509" t="s">
        <v>738</v>
      </c>
      <c r="F139" s="510" t="s">
        <v>739</v>
      </c>
      <c r="G139" s="509" t="s">
        <v>1006</v>
      </c>
      <c r="H139" s="509" t="s">
        <v>1007</v>
      </c>
      <c r="I139" s="512">
        <v>1524.5999755859375</v>
      </c>
      <c r="J139" s="512">
        <v>1</v>
      </c>
      <c r="K139" s="513">
        <v>1524.5999755859375</v>
      </c>
    </row>
    <row r="140" spans="1:11" ht="14.4" customHeight="1" x14ac:dyDescent="0.3">
      <c r="A140" s="507" t="s">
        <v>527</v>
      </c>
      <c r="B140" s="508" t="s">
        <v>528</v>
      </c>
      <c r="C140" s="509" t="s">
        <v>539</v>
      </c>
      <c r="D140" s="510" t="s">
        <v>540</v>
      </c>
      <c r="E140" s="509" t="s">
        <v>738</v>
      </c>
      <c r="F140" s="510" t="s">
        <v>739</v>
      </c>
      <c r="G140" s="509" t="s">
        <v>1008</v>
      </c>
      <c r="H140" s="509" t="s">
        <v>1009</v>
      </c>
      <c r="I140" s="512">
        <v>126428.8203125</v>
      </c>
      <c r="J140" s="512">
        <v>2</v>
      </c>
      <c r="K140" s="513">
        <v>252857.640625</v>
      </c>
    </row>
    <row r="141" spans="1:11" ht="14.4" customHeight="1" x14ac:dyDescent="0.3">
      <c r="A141" s="507" t="s">
        <v>527</v>
      </c>
      <c r="B141" s="508" t="s">
        <v>528</v>
      </c>
      <c r="C141" s="509" t="s">
        <v>539</v>
      </c>
      <c r="D141" s="510" t="s">
        <v>540</v>
      </c>
      <c r="E141" s="509" t="s">
        <v>738</v>
      </c>
      <c r="F141" s="510" t="s">
        <v>739</v>
      </c>
      <c r="G141" s="509" t="s">
        <v>870</v>
      </c>
      <c r="H141" s="509" t="s">
        <v>871</v>
      </c>
      <c r="I141" s="512">
        <v>1144.47998046875</v>
      </c>
      <c r="J141" s="512">
        <v>12</v>
      </c>
      <c r="K141" s="513">
        <v>13733.759765625</v>
      </c>
    </row>
    <row r="142" spans="1:11" ht="14.4" customHeight="1" x14ac:dyDescent="0.3">
      <c r="A142" s="507" t="s">
        <v>527</v>
      </c>
      <c r="B142" s="508" t="s">
        <v>528</v>
      </c>
      <c r="C142" s="509" t="s">
        <v>539</v>
      </c>
      <c r="D142" s="510" t="s">
        <v>540</v>
      </c>
      <c r="E142" s="509" t="s">
        <v>738</v>
      </c>
      <c r="F142" s="510" t="s">
        <v>739</v>
      </c>
      <c r="G142" s="509" t="s">
        <v>880</v>
      </c>
      <c r="H142" s="509" t="s">
        <v>881</v>
      </c>
      <c r="I142" s="512">
        <v>3579.610107421875</v>
      </c>
      <c r="J142" s="512">
        <v>1</v>
      </c>
      <c r="K142" s="513">
        <v>3579.610107421875</v>
      </c>
    </row>
    <row r="143" spans="1:11" ht="14.4" customHeight="1" x14ac:dyDescent="0.3">
      <c r="A143" s="507" t="s">
        <v>527</v>
      </c>
      <c r="B143" s="508" t="s">
        <v>528</v>
      </c>
      <c r="C143" s="509" t="s">
        <v>539</v>
      </c>
      <c r="D143" s="510" t="s">
        <v>540</v>
      </c>
      <c r="E143" s="509" t="s">
        <v>738</v>
      </c>
      <c r="F143" s="510" t="s">
        <v>739</v>
      </c>
      <c r="G143" s="509" t="s">
        <v>890</v>
      </c>
      <c r="H143" s="509" t="s">
        <v>891</v>
      </c>
      <c r="I143" s="512">
        <v>840.19000244140625</v>
      </c>
      <c r="J143" s="512">
        <v>3</v>
      </c>
      <c r="K143" s="513">
        <v>2520.570068359375</v>
      </c>
    </row>
    <row r="144" spans="1:11" ht="14.4" customHeight="1" x14ac:dyDescent="0.3">
      <c r="A144" s="507" t="s">
        <v>527</v>
      </c>
      <c r="B144" s="508" t="s">
        <v>528</v>
      </c>
      <c r="C144" s="509" t="s">
        <v>539</v>
      </c>
      <c r="D144" s="510" t="s">
        <v>540</v>
      </c>
      <c r="E144" s="509" t="s">
        <v>738</v>
      </c>
      <c r="F144" s="510" t="s">
        <v>739</v>
      </c>
      <c r="G144" s="509" t="s">
        <v>892</v>
      </c>
      <c r="H144" s="509" t="s">
        <v>893</v>
      </c>
      <c r="I144" s="512">
        <v>884.40997314453125</v>
      </c>
      <c r="J144" s="512">
        <v>3</v>
      </c>
      <c r="K144" s="513">
        <v>2653.219970703125</v>
      </c>
    </row>
    <row r="145" spans="1:11" ht="14.4" customHeight="1" x14ac:dyDescent="0.3">
      <c r="A145" s="507" t="s">
        <v>527</v>
      </c>
      <c r="B145" s="508" t="s">
        <v>528</v>
      </c>
      <c r="C145" s="509" t="s">
        <v>539</v>
      </c>
      <c r="D145" s="510" t="s">
        <v>540</v>
      </c>
      <c r="E145" s="509" t="s">
        <v>738</v>
      </c>
      <c r="F145" s="510" t="s">
        <v>739</v>
      </c>
      <c r="G145" s="509" t="s">
        <v>896</v>
      </c>
      <c r="H145" s="509" t="s">
        <v>897</v>
      </c>
      <c r="I145" s="512">
        <v>1065.3299560546875</v>
      </c>
      <c r="J145" s="512">
        <v>1</v>
      </c>
      <c r="K145" s="513">
        <v>1065.3299560546875</v>
      </c>
    </row>
    <row r="146" spans="1:11" ht="14.4" customHeight="1" x14ac:dyDescent="0.3">
      <c r="A146" s="507" t="s">
        <v>527</v>
      </c>
      <c r="B146" s="508" t="s">
        <v>528</v>
      </c>
      <c r="C146" s="509" t="s">
        <v>539</v>
      </c>
      <c r="D146" s="510" t="s">
        <v>540</v>
      </c>
      <c r="E146" s="509" t="s">
        <v>738</v>
      </c>
      <c r="F146" s="510" t="s">
        <v>739</v>
      </c>
      <c r="G146" s="509" t="s">
        <v>898</v>
      </c>
      <c r="H146" s="509" t="s">
        <v>899</v>
      </c>
      <c r="I146" s="512">
        <v>827.07000732421875</v>
      </c>
      <c r="J146" s="512">
        <v>1</v>
      </c>
      <c r="K146" s="513">
        <v>827.07000732421875</v>
      </c>
    </row>
    <row r="147" spans="1:11" ht="14.4" customHeight="1" x14ac:dyDescent="0.3">
      <c r="A147" s="507" t="s">
        <v>527</v>
      </c>
      <c r="B147" s="508" t="s">
        <v>528</v>
      </c>
      <c r="C147" s="509" t="s">
        <v>539</v>
      </c>
      <c r="D147" s="510" t="s">
        <v>540</v>
      </c>
      <c r="E147" s="509" t="s">
        <v>738</v>
      </c>
      <c r="F147" s="510" t="s">
        <v>739</v>
      </c>
      <c r="G147" s="509" t="s">
        <v>900</v>
      </c>
      <c r="H147" s="509" t="s">
        <v>901</v>
      </c>
      <c r="I147" s="512">
        <v>807.29998779296875</v>
      </c>
      <c r="J147" s="512">
        <v>1</v>
      </c>
      <c r="K147" s="513">
        <v>807.29998779296875</v>
      </c>
    </row>
    <row r="148" spans="1:11" ht="14.4" customHeight="1" x14ac:dyDescent="0.3">
      <c r="A148" s="507" t="s">
        <v>527</v>
      </c>
      <c r="B148" s="508" t="s">
        <v>528</v>
      </c>
      <c r="C148" s="509" t="s">
        <v>539</v>
      </c>
      <c r="D148" s="510" t="s">
        <v>540</v>
      </c>
      <c r="E148" s="509" t="s">
        <v>738</v>
      </c>
      <c r="F148" s="510" t="s">
        <v>739</v>
      </c>
      <c r="G148" s="509" t="s">
        <v>1010</v>
      </c>
      <c r="H148" s="509" t="s">
        <v>1011</v>
      </c>
      <c r="I148" s="512">
        <v>3105</v>
      </c>
      <c r="J148" s="512">
        <v>1</v>
      </c>
      <c r="K148" s="513">
        <v>3105</v>
      </c>
    </row>
    <row r="149" spans="1:11" ht="14.4" customHeight="1" x14ac:dyDescent="0.3">
      <c r="A149" s="507" t="s">
        <v>527</v>
      </c>
      <c r="B149" s="508" t="s">
        <v>528</v>
      </c>
      <c r="C149" s="509" t="s">
        <v>539</v>
      </c>
      <c r="D149" s="510" t="s">
        <v>540</v>
      </c>
      <c r="E149" s="509" t="s">
        <v>738</v>
      </c>
      <c r="F149" s="510" t="s">
        <v>739</v>
      </c>
      <c r="G149" s="509" t="s">
        <v>928</v>
      </c>
      <c r="H149" s="509" t="s">
        <v>929</v>
      </c>
      <c r="I149" s="512">
        <v>1254.530029296875</v>
      </c>
      <c r="J149" s="512">
        <v>25</v>
      </c>
      <c r="K149" s="513">
        <v>31363.19921875</v>
      </c>
    </row>
    <row r="150" spans="1:11" ht="14.4" customHeight="1" x14ac:dyDescent="0.3">
      <c r="A150" s="507" t="s">
        <v>527</v>
      </c>
      <c r="B150" s="508" t="s">
        <v>528</v>
      </c>
      <c r="C150" s="509" t="s">
        <v>539</v>
      </c>
      <c r="D150" s="510" t="s">
        <v>540</v>
      </c>
      <c r="E150" s="509" t="s">
        <v>738</v>
      </c>
      <c r="F150" s="510" t="s">
        <v>739</v>
      </c>
      <c r="G150" s="509" t="s">
        <v>1012</v>
      </c>
      <c r="H150" s="509" t="s">
        <v>1013</v>
      </c>
      <c r="I150" s="512">
        <v>1254.530029296875</v>
      </c>
      <c r="J150" s="512">
        <v>14</v>
      </c>
      <c r="K150" s="513">
        <v>17563.39013671875</v>
      </c>
    </row>
    <row r="151" spans="1:11" ht="14.4" customHeight="1" x14ac:dyDescent="0.3">
      <c r="A151" s="507" t="s">
        <v>527</v>
      </c>
      <c r="B151" s="508" t="s">
        <v>528</v>
      </c>
      <c r="C151" s="509" t="s">
        <v>539</v>
      </c>
      <c r="D151" s="510" t="s">
        <v>540</v>
      </c>
      <c r="E151" s="509" t="s">
        <v>738</v>
      </c>
      <c r="F151" s="510" t="s">
        <v>739</v>
      </c>
      <c r="G151" s="509" t="s">
        <v>1014</v>
      </c>
      <c r="H151" s="509" t="s">
        <v>1015</v>
      </c>
      <c r="I151" s="512">
        <v>524.5</v>
      </c>
      <c r="J151" s="512">
        <v>2</v>
      </c>
      <c r="K151" s="513">
        <v>1049</v>
      </c>
    </row>
    <row r="152" spans="1:11" ht="14.4" customHeight="1" x14ac:dyDescent="0.3">
      <c r="A152" s="507" t="s">
        <v>527</v>
      </c>
      <c r="B152" s="508" t="s">
        <v>528</v>
      </c>
      <c r="C152" s="509" t="s">
        <v>539</v>
      </c>
      <c r="D152" s="510" t="s">
        <v>540</v>
      </c>
      <c r="E152" s="509" t="s">
        <v>738</v>
      </c>
      <c r="F152" s="510" t="s">
        <v>739</v>
      </c>
      <c r="G152" s="509" t="s">
        <v>1016</v>
      </c>
      <c r="H152" s="509" t="s">
        <v>1017</v>
      </c>
      <c r="I152" s="512">
        <v>426</v>
      </c>
      <c r="J152" s="512">
        <v>1</v>
      </c>
      <c r="K152" s="513">
        <v>426</v>
      </c>
    </row>
    <row r="153" spans="1:11" ht="14.4" customHeight="1" x14ac:dyDescent="0.3">
      <c r="A153" s="507" t="s">
        <v>527</v>
      </c>
      <c r="B153" s="508" t="s">
        <v>528</v>
      </c>
      <c r="C153" s="509" t="s">
        <v>539</v>
      </c>
      <c r="D153" s="510" t="s">
        <v>540</v>
      </c>
      <c r="E153" s="509" t="s">
        <v>738</v>
      </c>
      <c r="F153" s="510" t="s">
        <v>739</v>
      </c>
      <c r="G153" s="509" t="s">
        <v>1018</v>
      </c>
      <c r="H153" s="509" t="s">
        <v>1019</v>
      </c>
      <c r="I153" s="512">
        <v>17.545600891113281</v>
      </c>
      <c r="J153" s="512">
        <v>100</v>
      </c>
      <c r="K153" s="513">
        <v>1754.56005859375</v>
      </c>
    </row>
    <row r="154" spans="1:11" ht="14.4" customHeight="1" x14ac:dyDescent="0.3">
      <c r="A154" s="507" t="s">
        <v>527</v>
      </c>
      <c r="B154" s="508" t="s">
        <v>528</v>
      </c>
      <c r="C154" s="509" t="s">
        <v>539</v>
      </c>
      <c r="D154" s="510" t="s">
        <v>540</v>
      </c>
      <c r="E154" s="509" t="s">
        <v>738</v>
      </c>
      <c r="F154" s="510" t="s">
        <v>739</v>
      </c>
      <c r="G154" s="509" t="s">
        <v>1020</v>
      </c>
      <c r="H154" s="509" t="s">
        <v>1021</v>
      </c>
      <c r="I154" s="512">
        <v>6823.18994140625</v>
      </c>
      <c r="J154" s="512">
        <v>6</v>
      </c>
      <c r="K154" s="513">
        <v>40939.14013671875</v>
      </c>
    </row>
    <row r="155" spans="1:11" ht="14.4" customHeight="1" x14ac:dyDescent="0.3">
      <c r="A155" s="507" t="s">
        <v>527</v>
      </c>
      <c r="B155" s="508" t="s">
        <v>528</v>
      </c>
      <c r="C155" s="509" t="s">
        <v>539</v>
      </c>
      <c r="D155" s="510" t="s">
        <v>540</v>
      </c>
      <c r="E155" s="509" t="s">
        <v>738</v>
      </c>
      <c r="F155" s="510" t="s">
        <v>739</v>
      </c>
      <c r="G155" s="509" t="s">
        <v>1022</v>
      </c>
      <c r="H155" s="509" t="s">
        <v>1023</v>
      </c>
      <c r="I155" s="512">
        <v>8.4733331998189296</v>
      </c>
      <c r="J155" s="512">
        <v>1020</v>
      </c>
      <c r="K155" s="513">
        <v>8444.4801025390625</v>
      </c>
    </row>
    <row r="156" spans="1:11" ht="14.4" customHeight="1" x14ac:dyDescent="0.3">
      <c r="A156" s="507" t="s">
        <v>527</v>
      </c>
      <c r="B156" s="508" t="s">
        <v>528</v>
      </c>
      <c r="C156" s="509" t="s">
        <v>539</v>
      </c>
      <c r="D156" s="510" t="s">
        <v>540</v>
      </c>
      <c r="E156" s="509" t="s">
        <v>738</v>
      </c>
      <c r="F156" s="510" t="s">
        <v>739</v>
      </c>
      <c r="G156" s="509" t="s">
        <v>1024</v>
      </c>
      <c r="H156" s="509" t="s">
        <v>1025</v>
      </c>
      <c r="I156" s="512">
        <v>12.584400177001953</v>
      </c>
      <c r="J156" s="512">
        <v>100</v>
      </c>
      <c r="K156" s="513">
        <v>1258.43994140625</v>
      </c>
    </row>
    <row r="157" spans="1:11" ht="14.4" customHeight="1" x14ac:dyDescent="0.3">
      <c r="A157" s="507" t="s">
        <v>527</v>
      </c>
      <c r="B157" s="508" t="s">
        <v>528</v>
      </c>
      <c r="C157" s="509" t="s">
        <v>539</v>
      </c>
      <c r="D157" s="510" t="s">
        <v>540</v>
      </c>
      <c r="E157" s="509" t="s">
        <v>738</v>
      </c>
      <c r="F157" s="510" t="s">
        <v>739</v>
      </c>
      <c r="G157" s="509" t="s">
        <v>1026</v>
      </c>
      <c r="H157" s="509" t="s">
        <v>1027</v>
      </c>
      <c r="I157" s="512">
        <v>9.9485333760579433</v>
      </c>
      <c r="J157" s="512">
        <v>700</v>
      </c>
      <c r="K157" s="513">
        <v>6775.8800048828125</v>
      </c>
    </row>
    <row r="158" spans="1:11" ht="14.4" customHeight="1" x14ac:dyDescent="0.3">
      <c r="A158" s="507" t="s">
        <v>527</v>
      </c>
      <c r="B158" s="508" t="s">
        <v>528</v>
      </c>
      <c r="C158" s="509" t="s">
        <v>539</v>
      </c>
      <c r="D158" s="510" t="s">
        <v>540</v>
      </c>
      <c r="E158" s="509" t="s">
        <v>938</v>
      </c>
      <c r="F158" s="510" t="s">
        <v>939</v>
      </c>
      <c r="G158" s="509" t="s">
        <v>1028</v>
      </c>
      <c r="H158" s="509" t="s">
        <v>1029</v>
      </c>
      <c r="I158" s="512">
        <v>10.760000228881836</v>
      </c>
      <c r="J158" s="512">
        <v>2400</v>
      </c>
      <c r="K158" s="513">
        <v>25816.560546875</v>
      </c>
    </row>
    <row r="159" spans="1:11" ht="14.4" customHeight="1" x14ac:dyDescent="0.3">
      <c r="A159" s="507" t="s">
        <v>527</v>
      </c>
      <c r="B159" s="508" t="s">
        <v>528</v>
      </c>
      <c r="C159" s="509" t="s">
        <v>539</v>
      </c>
      <c r="D159" s="510" t="s">
        <v>540</v>
      </c>
      <c r="E159" s="509" t="s">
        <v>938</v>
      </c>
      <c r="F159" s="510" t="s">
        <v>939</v>
      </c>
      <c r="G159" s="509" t="s">
        <v>1030</v>
      </c>
      <c r="H159" s="509" t="s">
        <v>1031</v>
      </c>
      <c r="I159" s="512">
        <v>1.2699999809265137</v>
      </c>
      <c r="J159" s="512">
        <v>36000</v>
      </c>
      <c r="K159" s="513">
        <v>45629.1005859375</v>
      </c>
    </row>
    <row r="160" spans="1:11" ht="14.4" customHeight="1" x14ac:dyDescent="0.3">
      <c r="A160" s="507" t="s">
        <v>527</v>
      </c>
      <c r="B160" s="508" t="s">
        <v>528</v>
      </c>
      <c r="C160" s="509" t="s">
        <v>539</v>
      </c>
      <c r="D160" s="510" t="s">
        <v>540</v>
      </c>
      <c r="E160" s="509" t="s">
        <v>938</v>
      </c>
      <c r="F160" s="510" t="s">
        <v>939</v>
      </c>
      <c r="G160" s="509" t="s">
        <v>1032</v>
      </c>
      <c r="H160" s="509" t="s">
        <v>1033</v>
      </c>
      <c r="I160" s="512">
        <v>2.5299999713897705</v>
      </c>
      <c r="J160" s="512">
        <v>1000</v>
      </c>
      <c r="K160" s="513">
        <v>2534.949951171875</v>
      </c>
    </row>
    <row r="161" spans="1:11" ht="14.4" customHeight="1" x14ac:dyDescent="0.3">
      <c r="A161" s="507" t="s">
        <v>527</v>
      </c>
      <c r="B161" s="508" t="s">
        <v>528</v>
      </c>
      <c r="C161" s="509" t="s">
        <v>539</v>
      </c>
      <c r="D161" s="510" t="s">
        <v>540</v>
      </c>
      <c r="E161" s="509" t="s">
        <v>938</v>
      </c>
      <c r="F161" s="510" t="s">
        <v>939</v>
      </c>
      <c r="G161" s="509" t="s">
        <v>1034</v>
      </c>
      <c r="H161" s="509" t="s">
        <v>1035</v>
      </c>
      <c r="I161" s="512">
        <v>3.380000114440918</v>
      </c>
      <c r="J161" s="512">
        <v>5000</v>
      </c>
      <c r="K161" s="513">
        <v>16898.259765625</v>
      </c>
    </row>
    <row r="162" spans="1:11" ht="14.4" customHeight="1" x14ac:dyDescent="0.3">
      <c r="A162" s="507" t="s">
        <v>527</v>
      </c>
      <c r="B162" s="508" t="s">
        <v>528</v>
      </c>
      <c r="C162" s="509" t="s">
        <v>539</v>
      </c>
      <c r="D162" s="510" t="s">
        <v>540</v>
      </c>
      <c r="E162" s="509" t="s">
        <v>946</v>
      </c>
      <c r="F162" s="510" t="s">
        <v>947</v>
      </c>
      <c r="G162" s="509" t="s">
        <v>1036</v>
      </c>
      <c r="H162" s="509" t="s">
        <v>1037</v>
      </c>
      <c r="I162" s="512">
        <v>0.30000001192092896</v>
      </c>
      <c r="J162" s="512">
        <v>300</v>
      </c>
      <c r="K162" s="513">
        <v>90</v>
      </c>
    </row>
    <row r="163" spans="1:11" ht="14.4" customHeight="1" x14ac:dyDescent="0.3">
      <c r="A163" s="507" t="s">
        <v>527</v>
      </c>
      <c r="B163" s="508" t="s">
        <v>528</v>
      </c>
      <c r="C163" s="509" t="s">
        <v>539</v>
      </c>
      <c r="D163" s="510" t="s">
        <v>540</v>
      </c>
      <c r="E163" s="509" t="s">
        <v>946</v>
      </c>
      <c r="F163" s="510" t="s">
        <v>947</v>
      </c>
      <c r="G163" s="509" t="s">
        <v>1038</v>
      </c>
      <c r="H163" s="509" t="s">
        <v>1039</v>
      </c>
      <c r="I163" s="512">
        <v>109.62000274658203</v>
      </c>
      <c r="J163" s="512">
        <v>5</v>
      </c>
      <c r="K163" s="513">
        <v>548.1199951171875</v>
      </c>
    </row>
    <row r="164" spans="1:11" ht="14.4" customHeight="1" x14ac:dyDescent="0.3">
      <c r="A164" s="507" t="s">
        <v>527</v>
      </c>
      <c r="B164" s="508" t="s">
        <v>528</v>
      </c>
      <c r="C164" s="509" t="s">
        <v>539</v>
      </c>
      <c r="D164" s="510" t="s">
        <v>540</v>
      </c>
      <c r="E164" s="509" t="s">
        <v>946</v>
      </c>
      <c r="F164" s="510" t="s">
        <v>947</v>
      </c>
      <c r="G164" s="509" t="s">
        <v>1040</v>
      </c>
      <c r="H164" s="509" t="s">
        <v>1041</v>
      </c>
      <c r="I164" s="512">
        <v>13.020000457763672</v>
      </c>
      <c r="J164" s="512">
        <v>6</v>
      </c>
      <c r="K164" s="513">
        <v>78.120002746582031</v>
      </c>
    </row>
    <row r="165" spans="1:11" ht="14.4" customHeight="1" x14ac:dyDescent="0.3">
      <c r="A165" s="507" t="s">
        <v>527</v>
      </c>
      <c r="B165" s="508" t="s">
        <v>528</v>
      </c>
      <c r="C165" s="509" t="s">
        <v>539</v>
      </c>
      <c r="D165" s="510" t="s">
        <v>540</v>
      </c>
      <c r="E165" s="509" t="s">
        <v>946</v>
      </c>
      <c r="F165" s="510" t="s">
        <v>947</v>
      </c>
      <c r="G165" s="509" t="s">
        <v>1042</v>
      </c>
      <c r="H165" s="509" t="s">
        <v>1043</v>
      </c>
      <c r="I165" s="512">
        <v>0.85500001907348633</v>
      </c>
      <c r="J165" s="512">
        <v>8</v>
      </c>
      <c r="K165" s="513">
        <v>6.8299999237060547</v>
      </c>
    </row>
    <row r="166" spans="1:11" ht="14.4" customHeight="1" x14ac:dyDescent="0.3">
      <c r="A166" s="507" t="s">
        <v>527</v>
      </c>
      <c r="B166" s="508" t="s">
        <v>528</v>
      </c>
      <c r="C166" s="509" t="s">
        <v>539</v>
      </c>
      <c r="D166" s="510" t="s">
        <v>540</v>
      </c>
      <c r="E166" s="509" t="s">
        <v>946</v>
      </c>
      <c r="F166" s="510" t="s">
        <v>947</v>
      </c>
      <c r="G166" s="509" t="s">
        <v>1044</v>
      </c>
      <c r="H166" s="509" t="s">
        <v>1045</v>
      </c>
      <c r="I166" s="512">
        <v>98.379997253417969</v>
      </c>
      <c r="J166" s="512">
        <v>20</v>
      </c>
      <c r="K166" s="513">
        <v>1967.5999755859375</v>
      </c>
    </row>
    <row r="167" spans="1:11" ht="14.4" customHeight="1" x14ac:dyDescent="0.3">
      <c r="A167" s="507" t="s">
        <v>527</v>
      </c>
      <c r="B167" s="508" t="s">
        <v>528</v>
      </c>
      <c r="C167" s="509" t="s">
        <v>539</v>
      </c>
      <c r="D167" s="510" t="s">
        <v>540</v>
      </c>
      <c r="E167" s="509" t="s">
        <v>946</v>
      </c>
      <c r="F167" s="510" t="s">
        <v>947</v>
      </c>
      <c r="G167" s="509" t="s">
        <v>1046</v>
      </c>
      <c r="H167" s="509" t="s">
        <v>1047</v>
      </c>
      <c r="I167" s="512">
        <v>9.4899997711181641</v>
      </c>
      <c r="J167" s="512">
        <v>240</v>
      </c>
      <c r="K167" s="513">
        <v>2277</v>
      </c>
    </row>
    <row r="168" spans="1:11" ht="14.4" customHeight="1" x14ac:dyDescent="0.3">
      <c r="A168" s="507" t="s">
        <v>527</v>
      </c>
      <c r="B168" s="508" t="s">
        <v>528</v>
      </c>
      <c r="C168" s="509" t="s">
        <v>539</v>
      </c>
      <c r="D168" s="510" t="s">
        <v>540</v>
      </c>
      <c r="E168" s="509" t="s">
        <v>946</v>
      </c>
      <c r="F168" s="510" t="s">
        <v>947</v>
      </c>
      <c r="G168" s="509" t="s">
        <v>1048</v>
      </c>
      <c r="H168" s="509" t="s">
        <v>1049</v>
      </c>
      <c r="I168" s="512">
        <v>18.959999084472656</v>
      </c>
      <c r="J168" s="512">
        <v>60</v>
      </c>
      <c r="K168" s="513">
        <v>1137.5999755859375</v>
      </c>
    </row>
    <row r="169" spans="1:11" ht="14.4" customHeight="1" x14ac:dyDescent="0.3">
      <c r="A169" s="507" t="s">
        <v>527</v>
      </c>
      <c r="B169" s="508" t="s">
        <v>528</v>
      </c>
      <c r="C169" s="509" t="s">
        <v>539</v>
      </c>
      <c r="D169" s="510" t="s">
        <v>540</v>
      </c>
      <c r="E169" s="509" t="s">
        <v>946</v>
      </c>
      <c r="F169" s="510" t="s">
        <v>947</v>
      </c>
      <c r="G169" s="509" t="s">
        <v>1050</v>
      </c>
      <c r="H169" s="509" t="s">
        <v>1051</v>
      </c>
      <c r="I169" s="512">
        <v>7.5900001525878906</v>
      </c>
      <c r="J169" s="512">
        <v>1</v>
      </c>
      <c r="K169" s="513">
        <v>7.5900001525878906</v>
      </c>
    </row>
    <row r="170" spans="1:11" ht="14.4" customHeight="1" x14ac:dyDescent="0.3">
      <c r="A170" s="507" t="s">
        <v>527</v>
      </c>
      <c r="B170" s="508" t="s">
        <v>528</v>
      </c>
      <c r="C170" s="509" t="s">
        <v>539</v>
      </c>
      <c r="D170" s="510" t="s">
        <v>540</v>
      </c>
      <c r="E170" s="509" t="s">
        <v>946</v>
      </c>
      <c r="F170" s="510" t="s">
        <v>947</v>
      </c>
      <c r="G170" s="509" t="s">
        <v>1052</v>
      </c>
      <c r="H170" s="509" t="s">
        <v>1053</v>
      </c>
      <c r="I170" s="512">
        <v>2.869999885559082</v>
      </c>
      <c r="J170" s="512">
        <v>80</v>
      </c>
      <c r="K170" s="513">
        <v>229.60000610351563</v>
      </c>
    </row>
    <row r="171" spans="1:11" ht="14.4" customHeight="1" x14ac:dyDescent="0.3">
      <c r="A171" s="507" t="s">
        <v>527</v>
      </c>
      <c r="B171" s="508" t="s">
        <v>528</v>
      </c>
      <c r="C171" s="509" t="s">
        <v>539</v>
      </c>
      <c r="D171" s="510" t="s">
        <v>540</v>
      </c>
      <c r="E171" s="509" t="s">
        <v>946</v>
      </c>
      <c r="F171" s="510" t="s">
        <v>947</v>
      </c>
      <c r="G171" s="509" t="s">
        <v>1054</v>
      </c>
      <c r="H171" s="509" t="s">
        <v>1055</v>
      </c>
      <c r="I171" s="512">
        <v>42.443332672119141</v>
      </c>
      <c r="J171" s="512">
        <v>1200</v>
      </c>
      <c r="K171" s="513">
        <v>50932</v>
      </c>
    </row>
    <row r="172" spans="1:11" ht="14.4" customHeight="1" x14ac:dyDescent="0.3">
      <c r="A172" s="507" t="s">
        <v>527</v>
      </c>
      <c r="B172" s="508" t="s">
        <v>528</v>
      </c>
      <c r="C172" s="509" t="s">
        <v>539</v>
      </c>
      <c r="D172" s="510" t="s">
        <v>540</v>
      </c>
      <c r="E172" s="509" t="s">
        <v>946</v>
      </c>
      <c r="F172" s="510" t="s">
        <v>947</v>
      </c>
      <c r="G172" s="509" t="s">
        <v>948</v>
      </c>
      <c r="H172" s="509" t="s">
        <v>949</v>
      </c>
      <c r="I172" s="512">
        <v>17.620000839233398</v>
      </c>
      <c r="J172" s="512">
        <v>3</v>
      </c>
      <c r="K172" s="513">
        <v>52.849998474121094</v>
      </c>
    </row>
    <row r="173" spans="1:11" ht="14.4" customHeight="1" x14ac:dyDescent="0.3">
      <c r="A173" s="507" t="s">
        <v>527</v>
      </c>
      <c r="B173" s="508" t="s">
        <v>528</v>
      </c>
      <c r="C173" s="509" t="s">
        <v>539</v>
      </c>
      <c r="D173" s="510" t="s">
        <v>540</v>
      </c>
      <c r="E173" s="509" t="s">
        <v>946</v>
      </c>
      <c r="F173" s="510" t="s">
        <v>947</v>
      </c>
      <c r="G173" s="509" t="s">
        <v>1056</v>
      </c>
      <c r="H173" s="509" t="s">
        <v>1057</v>
      </c>
      <c r="I173" s="512">
        <v>2.7400000095367432</v>
      </c>
      <c r="J173" s="512">
        <v>9</v>
      </c>
      <c r="K173" s="513">
        <v>24.660000801086426</v>
      </c>
    </row>
    <row r="174" spans="1:11" ht="14.4" customHeight="1" x14ac:dyDescent="0.3">
      <c r="A174" s="507" t="s">
        <v>527</v>
      </c>
      <c r="B174" s="508" t="s">
        <v>528</v>
      </c>
      <c r="C174" s="509" t="s">
        <v>539</v>
      </c>
      <c r="D174" s="510" t="s">
        <v>540</v>
      </c>
      <c r="E174" s="509" t="s">
        <v>946</v>
      </c>
      <c r="F174" s="510" t="s">
        <v>947</v>
      </c>
      <c r="G174" s="509" t="s">
        <v>1058</v>
      </c>
      <c r="H174" s="509" t="s">
        <v>1059</v>
      </c>
      <c r="I174" s="512">
        <v>1.1699999570846558</v>
      </c>
      <c r="J174" s="512">
        <v>6000</v>
      </c>
      <c r="K174" s="513">
        <v>7038</v>
      </c>
    </row>
    <row r="175" spans="1:11" ht="14.4" customHeight="1" x14ac:dyDescent="0.3">
      <c r="A175" s="507" t="s">
        <v>527</v>
      </c>
      <c r="B175" s="508" t="s">
        <v>528</v>
      </c>
      <c r="C175" s="509" t="s">
        <v>539</v>
      </c>
      <c r="D175" s="510" t="s">
        <v>540</v>
      </c>
      <c r="E175" s="509" t="s">
        <v>946</v>
      </c>
      <c r="F175" s="510" t="s">
        <v>947</v>
      </c>
      <c r="G175" s="509" t="s">
        <v>952</v>
      </c>
      <c r="H175" s="509" t="s">
        <v>953</v>
      </c>
      <c r="I175" s="512">
        <v>28.729999542236328</v>
      </c>
      <c r="J175" s="512">
        <v>2</v>
      </c>
      <c r="K175" s="513">
        <v>57.459999084472656</v>
      </c>
    </row>
    <row r="176" spans="1:11" ht="14.4" customHeight="1" x14ac:dyDescent="0.3">
      <c r="A176" s="507" t="s">
        <v>527</v>
      </c>
      <c r="B176" s="508" t="s">
        <v>528</v>
      </c>
      <c r="C176" s="509" t="s">
        <v>539</v>
      </c>
      <c r="D176" s="510" t="s">
        <v>540</v>
      </c>
      <c r="E176" s="509" t="s">
        <v>954</v>
      </c>
      <c r="F176" s="510" t="s">
        <v>955</v>
      </c>
      <c r="G176" s="509" t="s">
        <v>1060</v>
      </c>
      <c r="H176" s="509" t="s">
        <v>1061</v>
      </c>
      <c r="I176" s="512">
        <v>1.4999999664723873E-2</v>
      </c>
      <c r="J176" s="512">
        <v>4800</v>
      </c>
      <c r="K176" s="513">
        <v>72</v>
      </c>
    </row>
    <row r="177" spans="1:11" ht="14.4" customHeight="1" x14ac:dyDescent="0.3">
      <c r="A177" s="507" t="s">
        <v>527</v>
      </c>
      <c r="B177" s="508" t="s">
        <v>528</v>
      </c>
      <c r="C177" s="509" t="s">
        <v>539</v>
      </c>
      <c r="D177" s="510" t="s">
        <v>540</v>
      </c>
      <c r="E177" s="509" t="s">
        <v>954</v>
      </c>
      <c r="F177" s="510" t="s">
        <v>955</v>
      </c>
      <c r="G177" s="509" t="s">
        <v>1062</v>
      </c>
      <c r="H177" s="509" t="s">
        <v>1063</v>
      </c>
      <c r="I177" s="512">
        <v>568.719970703125</v>
      </c>
      <c r="J177" s="512">
        <v>2</v>
      </c>
      <c r="K177" s="513">
        <v>1137.43994140625</v>
      </c>
    </row>
    <row r="178" spans="1:11" ht="14.4" customHeight="1" x14ac:dyDescent="0.3">
      <c r="A178" s="507" t="s">
        <v>527</v>
      </c>
      <c r="B178" s="508" t="s">
        <v>528</v>
      </c>
      <c r="C178" s="509" t="s">
        <v>539</v>
      </c>
      <c r="D178" s="510" t="s">
        <v>540</v>
      </c>
      <c r="E178" s="509" t="s">
        <v>954</v>
      </c>
      <c r="F178" s="510" t="s">
        <v>955</v>
      </c>
      <c r="G178" s="509" t="s">
        <v>1064</v>
      </c>
      <c r="H178" s="509" t="s">
        <v>1065</v>
      </c>
      <c r="I178" s="512">
        <v>25.530000686645508</v>
      </c>
      <c r="J178" s="512">
        <v>180</v>
      </c>
      <c r="K178" s="513">
        <v>4595.4000244140625</v>
      </c>
    </row>
    <row r="179" spans="1:11" ht="14.4" customHeight="1" x14ac:dyDescent="0.3">
      <c r="A179" s="507" t="s">
        <v>527</v>
      </c>
      <c r="B179" s="508" t="s">
        <v>528</v>
      </c>
      <c r="C179" s="509" t="s">
        <v>539</v>
      </c>
      <c r="D179" s="510" t="s">
        <v>540</v>
      </c>
      <c r="E179" s="509" t="s">
        <v>954</v>
      </c>
      <c r="F179" s="510" t="s">
        <v>955</v>
      </c>
      <c r="G179" s="509" t="s">
        <v>956</v>
      </c>
      <c r="H179" s="509" t="s">
        <v>957</v>
      </c>
      <c r="I179" s="512">
        <v>0.61000001430511475</v>
      </c>
      <c r="J179" s="512">
        <v>2400</v>
      </c>
      <c r="K179" s="513">
        <v>1464</v>
      </c>
    </row>
    <row r="180" spans="1:11" ht="14.4" customHeight="1" x14ac:dyDescent="0.3">
      <c r="A180" s="507" t="s">
        <v>527</v>
      </c>
      <c r="B180" s="508" t="s">
        <v>528</v>
      </c>
      <c r="C180" s="509" t="s">
        <v>539</v>
      </c>
      <c r="D180" s="510" t="s">
        <v>540</v>
      </c>
      <c r="E180" s="509" t="s">
        <v>954</v>
      </c>
      <c r="F180" s="510" t="s">
        <v>955</v>
      </c>
      <c r="G180" s="509" t="s">
        <v>1066</v>
      </c>
      <c r="H180" s="509" t="s">
        <v>1067</v>
      </c>
      <c r="I180" s="512">
        <v>3.7899999618530273</v>
      </c>
      <c r="J180" s="512">
        <v>200</v>
      </c>
      <c r="K180" s="513">
        <v>757.46002197265625</v>
      </c>
    </row>
    <row r="181" spans="1:11" ht="14.4" customHeight="1" x14ac:dyDescent="0.3">
      <c r="A181" s="507" t="s">
        <v>527</v>
      </c>
      <c r="B181" s="508" t="s">
        <v>528</v>
      </c>
      <c r="C181" s="509" t="s">
        <v>539</v>
      </c>
      <c r="D181" s="510" t="s">
        <v>540</v>
      </c>
      <c r="E181" s="509" t="s">
        <v>954</v>
      </c>
      <c r="F181" s="510" t="s">
        <v>955</v>
      </c>
      <c r="G181" s="509" t="s">
        <v>1068</v>
      </c>
      <c r="H181" s="509" t="s">
        <v>1069</v>
      </c>
      <c r="I181" s="512">
        <v>0.67000001668930054</v>
      </c>
      <c r="J181" s="512">
        <v>600</v>
      </c>
      <c r="K181" s="513">
        <v>402</v>
      </c>
    </row>
    <row r="182" spans="1:11" ht="14.4" customHeight="1" x14ac:dyDescent="0.3">
      <c r="A182" s="507" t="s">
        <v>527</v>
      </c>
      <c r="B182" s="508" t="s">
        <v>528</v>
      </c>
      <c r="C182" s="509" t="s">
        <v>539</v>
      </c>
      <c r="D182" s="510" t="s">
        <v>540</v>
      </c>
      <c r="E182" s="509" t="s">
        <v>954</v>
      </c>
      <c r="F182" s="510" t="s">
        <v>955</v>
      </c>
      <c r="G182" s="509" t="s">
        <v>1070</v>
      </c>
      <c r="H182" s="509" t="s">
        <v>1071</v>
      </c>
      <c r="I182" s="512">
        <v>1.9800000190734863</v>
      </c>
      <c r="J182" s="512">
        <v>2400</v>
      </c>
      <c r="K182" s="513">
        <v>4752</v>
      </c>
    </row>
    <row r="183" spans="1:11" ht="14.4" customHeight="1" x14ac:dyDescent="0.3">
      <c r="A183" s="507" t="s">
        <v>527</v>
      </c>
      <c r="B183" s="508" t="s">
        <v>528</v>
      </c>
      <c r="C183" s="509" t="s">
        <v>539</v>
      </c>
      <c r="D183" s="510" t="s">
        <v>540</v>
      </c>
      <c r="E183" s="509" t="s">
        <v>954</v>
      </c>
      <c r="F183" s="510" t="s">
        <v>955</v>
      </c>
      <c r="G183" s="509" t="s">
        <v>1072</v>
      </c>
      <c r="H183" s="509" t="s">
        <v>1073</v>
      </c>
      <c r="I183" s="512">
        <v>2.0466666221618652</v>
      </c>
      <c r="J183" s="512">
        <v>19200</v>
      </c>
      <c r="K183" s="513">
        <v>39323.1796875</v>
      </c>
    </row>
    <row r="184" spans="1:11" ht="14.4" customHeight="1" x14ac:dyDescent="0.3">
      <c r="A184" s="507" t="s">
        <v>527</v>
      </c>
      <c r="B184" s="508" t="s">
        <v>528</v>
      </c>
      <c r="C184" s="509" t="s">
        <v>539</v>
      </c>
      <c r="D184" s="510" t="s">
        <v>540</v>
      </c>
      <c r="E184" s="509" t="s">
        <v>954</v>
      </c>
      <c r="F184" s="510" t="s">
        <v>955</v>
      </c>
      <c r="G184" s="509" t="s">
        <v>1074</v>
      </c>
      <c r="H184" s="509" t="s">
        <v>1075</v>
      </c>
      <c r="I184" s="512">
        <v>2.0299999713897705</v>
      </c>
      <c r="J184" s="512">
        <v>400</v>
      </c>
      <c r="K184" s="513">
        <v>812</v>
      </c>
    </row>
    <row r="185" spans="1:11" ht="14.4" customHeight="1" x14ac:dyDescent="0.3">
      <c r="A185" s="507" t="s">
        <v>527</v>
      </c>
      <c r="B185" s="508" t="s">
        <v>528</v>
      </c>
      <c r="C185" s="509" t="s">
        <v>539</v>
      </c>
      <c r="D185" s="510" t="s">
        <v>540</v>
      </c>
      <c r="E185" s="509" t="s">
        <v>954</v>
      </c>
      <c r="F185" s="510" t="s">
        <v>955</v>
      </c>
      <c r="G185" s="509" t="s">
        <v>1076</v>
      </c>
      <c r="H185" s="509" t="s">
        <v>1077</v>
      </c>
      <c r="I185" s="512">
        <v>1.9199999570846558</v>
      </c>
      <c r="J185" s="512">
        <v>200</v>
      </c>
      <c r="K185" s="513">
        <v>384</v>
      </c>
    </row>
    <row r="186" spans="1:11" ht="14.4" customHeight="1" x14ac:dyDescent="0.3">
      <c r="A186" s="507" t="s">
        <v>527</v>
      </c>
      <c r="B186" s="508" t="s">
        <v>528</v>
      </c>
      <c r="C186" s="509" t="s">
        <v>539</v>
      </c>
      <c r="D186" s="510" t="s">
        <v>540</v>
      </c>
      <c r="E186" s="509" t="s">
        <v>954</v>
      </c>
      <c r="F186" s="510" t="s">
        <v>955</v>
      </c>
      <c r="G186" s="509" t="s">
        <v>1078</v>
      </c>
      <c r="H186" s="509" t="s">
        <v>1079</v>
      </c>
      <c r="I186" s="512">
        <v>21.239999771118164</v>
      </c>
      <c r="J186" s="512">
        <v>200</v>
      </c>
      <c r="K186" s="513">
        <v>4248</v>
      </c>
    </row>
    <row r="187" spans="1:11" ht="14.4" customHeight="1" x14ac:dyDescent="0.3">
      <c r="A187" s="507" t="s">
        <v>527</v>
      </c>
      <c r="B187" s="508" t="s">
        <v>528</v>
      </c>
      <c r="C187" s="509" t="s">
        <v>539</v>
      </c>
      <c r="D187" s="510" t="s">
        <v>540</v>
      </c>
      <c r="E187" s="509" t="s">
        <v>954</v>
      </c>
      <c r="F187" s="510" t="s">
        <v>955</v>
      </c>
      <c r="G187" s="509" t="s">
        <v>1080</v>
      </c>
      <c r="H187" s="509" t="s">
        <v>1081</v>
      </c>
      <c r="I187" s="512">
        <v>2.5299999713897705</v>
      </c>
      <c r="J187" s="512">
        <v>50</v>
      </c>
      <c r="K187" s="513">
        <v>126.5</v>
      </c>
    </row>
    <row r="188" spans="1:11" ht="14.4" customHeight="1" x14ac:dyDescent="0.3">
      <c r="A188" s="507" t="s">
        <v>527</v>
      </c>
      <c r="B188" s="508" t="s">
        <v>528</v>
      </c>
      <c r="C188" s="509" t="s">
        <v>539</v>
      </c>
      <c r="D188" s="510" t="s">
        <v>540</v>
      </c>
      <c r="E188" s="509" t="s">
        <v>1082</v>
      </c>
      <c r="F188" s="510" t="s">
        <v>1083</v>
      </c>
      <c r="G188" s="509" t="s">
        <v>1084</v>
      </c>
      <c r="H188" s="509" t="s">
        <v>1085</v>
      </c>
      <c r="I188" s="512">
        <v>726</v>
      </c>
      <c r="J188" s="512">
        <v>200</v>
      </c>
      <c r="K188" s="513">
        <v>145200</v>
      </c>
    </row>
    <row r="189" spans="1:11" ht="14.4" customHeight="1" x14ac:dyDescent="0.3">
      <c r="A189" s="507" t="s">
        <v>527</v>
      </c>
      <c r="B189" s="508" t="s">
        <v>528</v>
      </c>
      <c r="C189" s="509" t="s">
        <v>539</v>
      </c>
      <c r="D189" s="510" t="s">
        <v>540</v>
      </c>
      <c r="E189" s="509" t="s">
        <v>1082</v>
      </c>
      <c r="F189" s="510" t="s">
        <v>1083</v>
      </c>
      <c r="G189" s="509" t="s">
        <v>1086</v>
      </c>
      <c r="H189" s="509" t="s">
        <v>1087</v>
      </c>
      <c r="I189" s="512">
        <v>26.920000076293945</v>
      </c>
      <c r="J189" s="512">
        <v>3000</v>
      </c>
      <c r="K189" s="513">
        <v>80767.5</v>
      </c>
    </row>
    <row r="190" spans="1:11" ht="14.4" customHeight="1" x14ac:dyDescent="0.3">
      <c r="A190" s="507" t="s">
        <v>527</v>
      </c>
      <c r="B190" s="508" t="s">
        <v>528</v>
      </c>
      <c r="C190" s="509" t="s">
        <v>539</v>
      </c>
      <c r="D190" s="510" t="s">
        <v>540</v>
      </c>
      <c r="E190" s="509" t="s">
        <v>1082</v>
      </c>
      <c r="F190" s="510" t="s">
        <v>1083</v>
      </c>
      <c r="G190" s="509" t="s">
        <v>1088</v>
      </c>
      <c r="H190" s="509" t="s">
        <v>1089</v>
      </c>
      <c r="I190" s="512">
        <v>272.25</v>
      </c>
      <c r="J190" s="512">
        <v>1680</v>
      </c>
      <c r="K190" s="513">
        <v>457380</v>
      </c>
    </row>
    <row r="191" spans="1:11" ht="14.4" customHeight="1" x14ac:dyDescent="0.3">
      <c r="A191" s="507" t="s">
        <v>527</v>
      </c>
      <c r="B191" s="508" t="s">
        <v>528</v>
      </c>
      <c r="C191" s="509" t="s">
        <v>539</v>
      </c>
      <c r="D191" s="510" t="s">
        <v>540</v>
      </c>
      <c r="E191" s="509" t="s">
        <v>1082</v>
      </c>
      <c r="F191" s="510" t="s">
        <v>1083</v>
      </c>
      <c r="G191" s="509" t="s">
        <v>1090</v>
      </c>
      <c r="H191" s="509" t="s">
        <v>1091</v>
      </c>
      <c r="I191" s="512">
        <v>121</v>
      </c>
      <c r="J191" s="512">
        <v>360</v>
      </c>
      <c r="K191" s="513">
        <v>43560</v>
      </c>
    </row>
    <row r="192" spans="1:11" ht="14.4" customHeight="1" x14ac:dyDescent="0.3">
      <c r="A192" s="507" t="s">
        <v>527</v>
      </c>
      <c r="B192" s="508" t="s">
        <v>528</v>
      </c>
      <c r="C192" s="509" t="s">
        <v>539</v>
      </c>
      <c r="D192" s="510" t="s">
        <v>540</v>
      </c>
      <c r="E192" s="509" t="s">
        <v>1082</v>
      </c>
      <c r="F192" s="510" t="s">
        <v>1083</v>
      </c>
      <c r="G192" s="509" t="s">
        <v>1092</v>
      </c>
      <c r="H192" s="509" t="s">
        <v>1093</v>
      </c>
      <c r="I192" s="512">
        <v>226.27000427246094</v>
      </c>
      <c r="J192" s="512">
        <v>200</v>
      </c>
      <c r="K192" s="513">
        <v>45254</v>
      </c>
    </row>
    <row r="193" spans="1:11" ht="14.4" customHeight="1" x14ac:dyDescent="0.3">
      <c r="A193" s="507" t="s">
        <v>527</v>
      </c>
      <c r="B193" s="508" t="s">
        <v>528</v>
      </c>
      <c r="C193" s="509" t="s">
        <v>539</v>
      </c>
      <c r="D193" s="510" t="s">
        <v>540</v>
      </c>
      <c r="E193" s="509" t="s">
        <v>1082</v>
      </c>
      <c r="F193" s="510" t="s">
        <v>1083</v>
      </c>
      <c r="G193" s="509" t="s">
        <v>1094</v>
      </c>
      <c r="H193" s="509" t="s">
        <v>1095</v>
      </c>
      <c r="I193" s="512">
        <v>145.19999694824219</v>
      </c>
      <c r="J193" s="512">
        <v>40</v>
      </c>
      <c r="K193" s="513">
        <v>5808</v>
      </c>
    </row>
    <row r="194" spans="1:11" ht="14.4" customHeight="1" x14ac:dyDescent="0.3">
      <c r="A194" s="507" t="s">
        <v>527</v>
      </c>
      <c r="B194" s="508" t="s">
        <v>528</v>
      </c>
      <c r="C194" s="509" t="s">
        <v>539</v>
      </c>
      <c r="D194" s="510" t="s">
        <v>540</v>
      </c>
      <c r="E194" s="509" t="s">
        <v>1082</v>
      </c>
      <c r="F194" s="510" t="s">
        <v>1083</v>
      </c>
      <c r="G194" s="509" t="s">
        <v>1096</v>
      </c>
      <c r="H194" s="509" t="s">
        <v>1097</v>
      </c>
      <c r="I194" s="512">
        <v>60.5</v>
      </c>
      <c r="J194" s="512">
        <v>1680</v>
      </c>
      <c r="K194" s="513">
        <v>101640</v>
      </c>
    </row>
    <row r="195" spans="1:11" ht="14.4" customHeight="1" x14ac:dyDescent="0.3">
      <c r="A195" s="507" t="s">
        <v>527</v>
      </c>
      <c r="B195" s="508" t="s">
        <v>528</v>
      </c>
      <c r="C195" s="509" t="s">
        <v>539</v>
      </c>
      <c r="D195" s="510" t="s">
        <v>540</v>
      </c>
      <c r="E195" s="509" t="s">
        <v>1082</v>
      </c>
      <c r="F195" s="510" t="s">
        <v>1083</v>
      </c>
      <c r="G195" s="509" t="s">
        <v>1098</v>
      </c>
      <c r="H195" s="509" t="s">
        <v>1099</v>
      </c>
      <c r="I195" s="512">
        <v>68.970001220703125</v>
      </c>
      <c r="J195" s="512">
        <v>1680</v>
      </c>
      <c r="K195" s="513">
        <v>115869.6015625</v>
      </c>
    </row>
    <row r="196" spans="1:11" ht="14.4" customHeight="1" x14ac:dyDescent="0.3">
      <c r="A196" s="507" t="s">
        <v>527</v>
      </c>
      <c r="B196" s="508" t="s">
        <v>528</v>
      </c>
      <c r="C196" s="509" t="s">
        <v>539</v>
      </c>
      <c r="D196" s="510" t="s">
        <v>540</v>
      </c>
      <c r="E196" s="509" t="s">
        <v>1082</v>
      </c>
      <c r="F196" s="510" t="s">
        <v>1083</v>
      </c>
      <c r="G196" s="509" t="s">
        <v>1100</v>
      </c>
      <c r="H196" s="509" t="s">
        <v>1101</v>
      </c>
      <c r="I196" s="512">
        <v>20.899999618530273</v>
      </c>
      <c r="J196" s="512">
        <v>2800</v>
      </c>
      <c r="K196" s="513">
        <v>58520</v>
      </c>
    </row>
    <row r="197" spans="1:11" ht="14.4" customHeight="1" x14ac:dyDescent="0.3">
      <c r="A197" s="507" t="s">
        <v>527</v>
      </c>
      <c r="B197" s="508" t="s">
        <v>528</v>
      </c>
      <c r="C197" s="509" t="s">
        <v>539</v>
      </c>
      <c r="D197" s="510" t="s">
        <v>540</v>
      </c>
      <c r="E197" s="509" t="s">
        <v>1082</v>
      </c>
      <c r="F197" s="510" t="s">
        <v>1083</v>
      </c>
      <c r="G197" s="509" t="s">
        <v>1102</v>
      </c>
      <c r="H197" s="509" t="s">
        <v>1103</v>
      </c>
      <c r="I197" s="512">
        <v>217.80000305175781</v>
      </c>
      <c r="J197" s="512">
        <v>20</v>
      </c>
      <c r="K197" s="513">
        <v>4356</v>
      </c>
    </row>
    <row r="198" spans="1:11" ht="14.4" customHeight="1" x14ac:dyDescent="0.3">
      <c r="A198" s="507" t="s">
        <v>527</v>
      </c>
      <c r="B198" s="508" t="s">
        <v>528</v>
      </c>
      <c r="C198" s="509" t="s">
        <v>539</v>
      </c>
      <c r="D198" s="510" t="s">
        <v>540</v>
      </c>
      <c r="E198" s="509" t="s">
        <v>1082</v>
      </c>
      <c r="F198" s="510" t="s">
        <v>1083</v>
      </c>
      <c r="G198" s="509" t="s">
        <v>1104</v>
      </c>
      <c r="H198" s="509" t="s">
        <v>1105</v>
      </c>
      <c r="I198" s="512">
        <v>102.84999847412109</v>
      </c>
      <c r="J198" s="512">
        <v>1700</v>
      </c>
      <c r="K198" s="513">
        <v>174845</v>
      </c>
    </row>
    <row r="199" spans="1:11" ht="14.4" customHeight="1" x14ac:dyDescent="0.3">
      <c r="A199" s="507" t="s">
        <v>527</v>
      </c>
      <c r="B199" s="508" t="s">
        <v>528</v>
      </c>
      <c r="C199" s="509" t="s">
        <v>539</v>
      </c>
      <c r="D199" s="510" t="s">
        <v>540</v>
      </c>
      <c r="E199" s="509" t="s">
        <v>1082</v>
      </c>
      <c r="F199" s="510" t="s">
        <v>1083</v>
      </c>
      <c r="G199" s="509" t="s">
        <v>1106</v>
      </c>
      <c r="H199" s="509" t="s">
        <v>1107</v>
      </c>
      <c r="I199" s="512">
        <v>5203</v>
      </c>
      <c r="J199" s="512">
        <v>6</v>
      </c>
      <c r="K199" s="513">
        <v>31218</v>
      </c>
    </row>
    <row r="200" spans="1:11" ht="14.4" customHeight="1" x14ac:dyDescent="0.3">
      <c r="A200" s="507" t="s">
        <v>527</v>
      </c>
      <c r="B200" s="508" t="s">
        <v>528</v>
      </c>
      <c r="C200" s="509" t="s">
        <v>539</v>
      </c>
      <c r="D200" s="510" t="s">
        <v>540</v>
      </c>
      <c r="E200" s="509" t="s">
        <v>1082</v>
      </c>
      <c r="F200" s="510" t="s">
        <v>1083</v>
      </c>
      <c r="G200" s="509" t="s">
        <v>1108</v>
      </c>
      <c r="H200" s="509" t="s">
        <v>1109</v>
      </c>
      <c r="I200" s="512">
        <v>102.84999847412109</v>
      </c>
      <c r="J200" s="512">
        <v>1700</v>
      </c>
      <c r="K200" s="513">
        <v>174845</v>
      </c>
    </row>
    <row r="201" spans="1:11" ht="14.4" customHeight="1" x14ac:dyDescent="0.3">
      <c r="A201" s="507" t="s">
        <v>527</v>
      </c>
      <c r="B201" s="508" t="s">
        <v>528</v>
      </c>
      <c r="C201" s="509" t="s">
        <v>539</v>
      </c>
      <c r="D201" s="510" t="s">
        <v>540</v>
      </c>
      <c r="E201" s="509" t="s">
        <v>1082</v>
      </c>
      <c r="F201" s="510" t="s">
        <v>1083</v>
      </c>
      <c r="G201" s="509" t="s">
        <v>1110</v>
      </c>
      <c r="H201" s="509" t="s">
        <v>1111</v>
      </c>
      <c r="I201" s="512">
        <v>5566</v>
      </c>
      <c r="J201" s="512">
        <v>198</v>
      </c>
      <c r="K201" s="513">
        <v>1102068</v>
      </c>
    </row>
    <row r="202" spans="1:11" ht="14.4" customHeight="1" x14ac:dyDescent="0.3">
      <c r="A202" s="507" t="s">
        <v>527</v>
      </c>
      <c r="B202" s="508" t="s">
        <v>528</v>
      </c>
      <c r="C202" s="509" t="s">
        <v>539</v>
      </c>
      <c r="D202" s="510" t="s">
        <v>540</v>
      </c>
      <c r="E202" s="509" t="s">
        <v>1082</v>
      </c>
      <c r="F202" s="510" t="s">
        <v>1083</v>
      </c>
      <c r="G202" s="509" t="s">
        <v>1112</v>
      </c>
      <c r="H202" s="509" t="s">
        <v>1113</v>
      </c>
      <c r="I202" s="512">
        <v>919.5999755859375</v>
      </c>
      <c r="J202" s="512">
        <v>126</v>
      </c>
      <c r="K202" s="513">
        <v>115869.59765625</v>
      </c>
    </row>
    <row r="203" spans="1:11" ht="14.4" customHeight="1" x14ac:dyDescent="0.3">
      <c r="A203" s="507" t="s">
        <v>527</v>
      </c>
      <c r="B203" s="508" t="s">
        <v>528</v>
      </c>
      <c r="C203" s="509" t="s">
        <v>539</v>
      </c>
      <c r="D203" s="510" t="s">
        <v>540</v>
      </c>
      <c r="E203" s="509" t="s">
        <v>1082</v>
      </c>
      <c r="F203" s="510" t="s">
        <v>1083</v>
      </c>
      <c r="G203" s="509" t="s">
        <v>1114</v>
      </c>
      <c r="H203" s="509" t="s">
        <v>1115</v>
      </c>
      <c r="I203" s="512">
        <v>3388</v>
      </c>
      <c r="J203" s="512">
        <v>8</v>
      </c>
      <c r="K203" s="513">
        <v>27104</v>
      </c>
    </row>
    <row r="204" spans="1:11" ht="14.4" customHeight="1" x14ac:dyDescent="0.3">
      <c r="A204" s="507" t="s">
        <v>527</v>
      </c>
      <c r="B204" s="508" t="s">
        <v>528</v>
      </c>
      <c r="C204" s="509" t="s">
        <v>539</v>
      </c>
      <c r="D204" s="510" t="s">
        <v>540</v>
      </c>
      <c r="E204" s="509" t="s">
        <v>1082</v>
      </c>
      <c r="F204" s="510" t="s">
        <v>1083</v>
      </c>
      <c r="G204" s="509" t="s">
        <v>1116</v>
      </c>
      <c r="H204" s="509" t="s">
        <v>1117</v>
      </c>
      <c r="I204" s="512">
        <v>4235</v>
      </c>
      <c r="J204" s="512">
        <v>32</v>
      </c>
      <c r="K204" s="513">
        <v>135520</v>
      </c>
    </row>
    <row r="205" spans="1:11" ht="14.4" customHeight="1" x14ac:dyDescent="0.3">
      <c r="A205" s="507" t="s">
        <v>527</v>
      </c>
      <c r="B205" s="508" t="s">
        <v>528</v>
      </c>
      <c r="C205" s="509" t="s">
        <v>539</v>
      </c>
      <c r="D205" s="510" t="s">
        <v>540</v>
      </c>
      <c r="E205" s="509" t="s">
        <v>1082</v>
      </c>
      <c r="F205" s="510" t="s">
        <v>1083</v>
      </c>
      <c r="G205" s="509" t="s">
        <v>1118</v>
      </c>
      <c r="H205" s="509" t="s">
        <v>1119</v>
      </c>
      <c r="I205" s="512">
        <v>1754.5</v>
      </c>
      <c r="J205" s="512">
        <v>16</v>
      </c>
      <c r="K205" s="513">
        <v>28072</v>
      </c>
    </row>
    <row r="206" spans="1:11" ht="14.4" customHeight="1" x14ac:dyDescent="0.3">
      <c r="A206" s="507" t="s">
        <v>527</v>
      </c>
      <c r="B206" s="508" t="s">
        <v>528</v>
      </c>
      <c r="C206" s="509" t="s">
        <v>539</v>
      </c>
      <c r="D206" s="510" t="s">
        <v>540</v>
      </c>
      <c r="E206" s="509" t="s">
        <v>1082</v>
      </c>
      <c r="F206" s="510" t="s">
        <v>1083</v>
      </c>
      <c r="G206" s="509" t="s">
        <v>1120</v>
      </c>
      <c r="H206" s="509" t="s">
        <v>1121</v>
      </c>
      <c r="I206" s="512">
        <v>689.70001220703125</v>
      </c>
      <c r="J206" s="512">
        <v>120</v>
      </c>
      <c r="K206" s="513">
        <v>82764</v>
      </c>
    </row>
    <row r="207" spans="1:11" ht="14.4" customHeight="1" x14ac:dyDescent="0.3">
      <c r="A207" s="507" t="s">
        <v>527</v>
      </c>
      <c r="B207" s="508" t="s">
        <v>528</v>
      </c>
      <c r="C207" s="509" t="s">
        <v>539</v>
      </c>
      <c r="D207" s="510" t="s">
        <v>540</v>
      </c>
      <c r="E207" s="509" t="s">
        <v>1082</v>
      </c>
      <c r="F207" s="510" t="s">
        <v>1083</v>
      </c>
      <c r="G207" s="509" t="s">
        <v>1122</v>
      </c>
      <c r="H207" s="509" t="s">
        <v>1123</v>
      </c>
      <c r="I207" s="512">
        <v>136.72999572753906</v>
      </c>
      <c r="J207" s="512">
        <v>1120</v>
      </c>
      <c r="K207" s="513">
        <v>153137.59375</v>
      </c>
    </row>
    <row r="208" spans="1:11" ht="14.4" customHeight="1" x14ac:dyDescent="0.3">
      <c r="A208" s="507" t="s">
        <v>527</v>
      </c>
      <c r="B208" s="508" t="s">
        <v>528</v>
      </c>
      <c r="C208" s="509" t="s">
        <v>539</v>
      </c>
      <c r="D208" s="510" t="s">
        <v>540</v>
      </c>
      <c r="E208" s="509" t="s">
        <v>1082</v>
      </c>
      <c r="F208" s="510" t="s">
        <v>1083</v>
      </c>
      <c r="G208" s="509" t="s">
        <v>1124</v>
      </c>
      <c r="H208" s="509" t="s">
        <v>1125</v>
      </c>
      <c r="I208" s="512">
        <v>290.39999389648438</v>
      </c>
      <c r="J208" s="512">
        <v>24</v>
      </c>
      <c r="K208" s="513">
        <v>6969.60009765625</v>
      </c>
    </row>
    <row r="209" spans="1:11" ht="14.4" customHeight="1" x14ac:dyDescent="0.3">
      <c r="A209" s="507" t="s">
        <v>527</v>
      </c>
      <c r="B209" s="508" t="s">
        <v>528</v>
      </c>
      <c r="C209" s="509" t="s">
        <v>539</v>
      </c>
      <c r="D209" s="510" t="s">
        <v>540</v>
      </c>
      <c r="E209" s="509" t="s">
        <v>1082</v>
      </c>
      <c r="F209" s="510" t="s">
        <v>1083</v>
      </c>
      <c r="G209" s="509" t="s">
        <v>1126</v>
      </c>
      <c r="H209" s="509" t="s">
        <v>1127</v>
      </c>
      <c r="I209" s="512">
        <v>598.95001220703125</v>
      </c>
      <c r="J209" s="512">
        <v>3720</v>
      </c>
      <c r="K209" s="513">
        <v>2228094</v>
      </c>
    </row>
    <row r="210" spans="1:11" ht="14.4" customHeight="1" x14ac:dyDescent="0.3">
      <c r="A210" s="507" t="s">
        <v>527</v>
      </c>
      <c r="B210" s="508" t="s">
        <v>528</v>
      </c>
      <c r="C210" s="509" t="s">
        <v>539</v>
      </c>
      <c r="D210" s="510" t="s">
        <v>540</v>
      </c>
      <c r="E210" s="509" t="s">
        <v>1082</v>
      </c>
      <c r="F210" s="510" t="s">
        <v>1083</v>
      </c>
      <c r="G210" s="509" t="s">
        <v>1128</v>
      </c>
      <c r="H210" s="509" t="s">
        <v>1129</v>
      </c>
      <c r="I210" s="512">
        <v>139.14999389648438</v>
      </c>
      <c r="J210" s="512">
        <v>1632</v>
      </c>
      <c r="K210" s="513">
        <v>227092.796875</v>
      </c>
    </row>
    <row r="211" spans="1:11" ht="14.4" customHeight="1" x14ac:dyDescent="0.3">
      <c r="A211" s="507" t="s">
        <v>527</v>
      </c>
      <c r="B211" s="508" t="s">
        <v>528</v>
      </c>
      <c r="C211" s="509" t="s">
        <v>539</v>
      </c>
      <c r="D211" s="510" t="s">
        <v>540</v>
      </c>
      <c r="E211" s="509" t="s">
        <v>1082</v>
      </c>
      <c r="F211" s="510" t="s">
        <v>1083</v>
      </c>
      <c r="G211" s="509" t="s">
        <v>1130</v>
      </c>
      <c r="H211" s="509" t="s">
        <v>1131</v>
      </c>
      <c r="I211" s="512">
        <v>133.10000610351563</v>
      </c>
      <c r="J211" s="512">
        <v>1632</v>
      </c>
      <c r="K211" s="513">
        <v>217219.203125</v>
      </c>
    </row>
    <row r="212" spans="1:11" ht="14.4" customHeight="1" x14ac:dyDescent="0.3">
      <c r="A212" s="507" t="s">
        <v>527</v>
      </c>
      <c r="B212" s="508" t="s">
        <v>528</v>
      </c>
      <c r="C212" s="509" t="s">
        <v>539</v>
      </c>
      <c r="D212" s="510" t="s">
        <v>540</v>
      </c>
      <c r="E212" s="509" t="s">
        <v>1082</v>
      </c>
      <c r="F212" s="510" t="s">
        <v>1083</v>
      </c>
      <c r="G212" s="509" t="s">
        <v>1132</v>
      </c>
      <c r="H212" s="509" t="s">
        <v>1133</v>
      </c>
      <c r="I212" s="512">
        <v>248.05000305175781</v>
      </c>
      <c r="J212" s="512">
        <v>1680</v>
      </c>
      <c r="K212" s="513">
        <v>416724</v>
      </c>
    </row>
    <row r="213" spans="1:11" ht="14.4" customHeight="1" x14ac:dyDescent="0.3">
      <c r="A213" s="507" t="s">
        <v>527</v>
      </c>
      <c r="B213" s="508" t="s">
        <v>528</v>
      </c>
      <c r="C213" s="509" t="s">
        <v>539</v>
      </c>
      <c r="D213" s="510" t="s">
        <v>540</v>
      </c>
      <c r="E213" s="509" t="s">
        <v>1134</v>
      </c>
      <c r="F213" s="510" t="s">
        <v>1135</v>
      </c>
      <c r="G213" s="509" t="s">
        <v>1136</v>
      </c>
      <c r="H213" s="509" t="s">
        <v>1137</v>
      </c>
      <c r="I213" s="512">
        <v>0.55000001192092896</v>
      </c>
      <c r="J213" s="512">
        <v>1000</v>
      </c>
      <c r="K213" s="513">
        <v>550</v>
      </c>
    </row>
    <row r="214" spans="1:11" ht="14.4" customHeight="1" x14ac:dyDescent="0.3">
      <c r="A214" s="507" t="s">
        <v>527</v>
      </c>
      <c r="B214" s="508" t="s">
        <v>528</v>
      </c>
      <c r="C214" s="509" t="s">
        <v>539</v>
      </c>
      <c r="D214" s="510" t="s">
        <v>540</v>
      </c>
      <c r="E214" s="509" t="s">
        <v>1134</v>
      </c>
      <c r="F214" s="510" t="s">
        <v>1135</v>
      </c>
      <c r="G214" s="509" t="s">
        <v>1138</v>
      </c>
      <c r="H214" s="509" t="s">
        <v>1139</v>
      </c>
      <c r="I214" s="512">
        <v>1.7999999523162842</v>
      </c>
      <c r="J214" s="512">
        <v>7200</v>
      </c>
      <c r="K214" s="513">
        <v>12960</v>
      </c>
    </row>
    <row r="215" spans="1:11" ht="14.4" customHeight="1" thickBot="1" x14ac:dyDescent="0.35">
      <c r="A215" s="514" t="s">
        <v>527</v>
      </c>
      <c r="B215" s="515" t="s">
        <v>528</v>
      </c>
      <c r="C215" s="516" t="s">
        <v>539</v>
      </c>
      <c r="D215" s="517" t="s">
        <v>540</v>
      </c>
      <c r="E215" s="516" t="s">
        <v>962</v>
      </c>
      <c r="F215" s="517" t="s">
        <v>963</v>
      </c>
      <c r="G215" s="516" t="s">
        <v>966</v>
      </c>
      <c r="H215" s="516" t="s">
        <v>967</v>
      </c>
      <c r="I215" s="519">
        <v>0.62999999523162842</v>
      </c>
      <c r="J215" s="519">
        <v>24000</v>
      </c>
      <c r="K215" s="520">
        <v>15120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245</v>
      </c>
      <c r="Q3" s="433"/>
      <c r="R3" s="433"/>
      <c r="S3" s="434"/>
    </row>
    <row r="4" spans="1:19" ht="15" thickBot="1" x14ac:dyDescent="0.35">
      <c r="A4" s="407">
        <v>2019</v>
      </c>
      <c r="B4" s="408"/>
      <c r="C4" s="409" t="s">
        <v>244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243</v>
      </c>
      <c r="J4" s="405" t="s">
        <v>183</v>
      </c>
      <c r="K4" s="424" t="s">
        <v>242</v>
      </c>
      <c r="L4" s="425"/>
      <c r="M4" s="425"/>
      <c r="N4" s="426"/>
      <c r="O4" s="413" t="s">
        <v>241</v>
      </c>
      <c r="P4" s="416" t="s">
        <v>240</v>
      </c>
      <c r="Q4" s="416" t="s">
        <v>193</v>
      </c>
      <c r="R4" s="418" t="s">
        <v>74</v>
      </c>
      <c r="S4" s="420" t="s">
        <v>192</v>
      </c>
    </row>
    <row r="5" spans="1:19" s="311" customFormat="1" ht="19.2" customHeight="1" x14ac:dyDescent="0.3">
      <c r="A5" s="422" t="s">
        <v>239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238</v>
      </c>
      <c r="N5" s="312" t="s">
        <v>3</v>
      </c>
      <c r="O5" s="414"/>
      <c r="P5" s="417"/>
      <c r="Q5" s="417"/>
      <c r="R5" s="419"/>
      <c r="S5" s="421"/>
    </row>
    <row r="6" spans="1:19" ht="15" thickBot="1" x14ac:dyDescent="0.35">
      <c r="A6" s="399" t="s">
        <v>179</v>
      </c>
      <c r="B6" s="400"/>
      <c r="C6" s="310">
        <f ca="1">SUM(Tabulka[01 uv_sk])/2</f>
        <v>80.400000000000006</v>
      </c>
      <c r="D6" s="308"/>
      <c r="E6" s="308"/>
      <c r="F6" s="307"/>
      <c r="G6" s="309">
        <f ca="1">SUM(Tabulka[05 h_vram])/2</f>
        <v>34149.800000000003</v>
      </c>
      <c r="H6" s="308">
        <f ca="1">SUM(Tabulka[06 h_naduv])/2</f>
        <v>1587</v>
      </c>
      <c r="I6" s="308">
        <f ca="1">SUM(Tabulka[07 h_nadzk])/2</f>
        <v>53.5</v>
      </c>
      <c r="J6" s="307">
        <f ca="1">SUM(Tabulka[08 h_oon])/2</f>
        <v>73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20912</v>
      </c>
      <c r="N6" s="308">
        <f ca="1">SUM(Tabulka[12 m_oc])/2</f>
        <v>20912</v>
      </c>
      <c r="O6" s="307">
        <f ca="1">SUM(Tabulka[13 m_sk])/2</f>
        <v>8522120</v>
      </c>
      <c r="P6" s="306">
        <f ca="1">SUM(Tabulka[14_vzsk])/2</f>
        <v>10000</v>
      </c>
      <c r="Q6" s="306">
        <f ca="1">SUM(Tabulka[15_vzpl])/2</f>
        <v>10256.20624965477</v>
      </c>
      <c r="R6" s="305">
        <f ca="1">IF(Q6=0,0,P6/Q6)</f>
        <v>0.97501939377794844</v>
      </c>
      <c r="S6" s="304">
        <f ca="1">Q6-P6</f>
        <v>256.20624965476964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6.9333333333333327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2925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1538782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5191.3489736070378</v>
      </c>
      <c r="R8" s="288">
        <f ca="1">IF(Tabulka[[#This Row],[15_vzpl]]=0,"",Tabulka[[#This Row],[14_vzsk]]/Tabulka[[#This Row],[15_vzpl]])</f>
        <v>1.9262815986442594</v>
      </c>
      <c r="S8" s="287">
        <f ca="1">IF(Tabulka[[#This Row],[15_vzpl]]-Tabulka[[#This Row],[14_vzsk]]=0,"",Tabulka[[#This Row],[15_vzpl]]-Tabulka[[#This Row],[14_vzsk]])</f>
        <v>-4808.6510263929622</v>
      </c>
    </row>
    <row r="9" spans="1:19" x14ac:dyDescent="0.3">
      <c r="A9" s="286">
        <v>99</v>
      </c>
      <c r="B9" s="285" t="s">
        <v>1148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2.5333333333333332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1092.5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299009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5191.3489736070378</v>
      </c>
      <c r="R9" s="288">
        <f ca="1">IF(Tabulka[[#This Row],[15_vzpl]]=0,"",Tabulka[[#This Row],[14_vzsk]]/Tabulka[[#This Row],[15_vzpl]])</f>
        <v>1.9262815986442594</v>
      </c>
      <c r="S9" s="287">
        <f ca="1">IF(Tabulka[[#This Row],[15_vzpl]]-Tabulka[[#This Row],[14_vzsk]]=0,"",Tabulka[[#This Row],[15_vzpl]]-Tabulka[[#This Row],[14_vzsk]])</f>
        <v>-4808.6510263929622</v>
      </c>
    </row>
    <row r="10" spans="1:19" x14ac:dyDescent="0.3">
      <c r="A10" s="286">
        <v>101</v>
      </c>
      <c r="B10" s="285" t="s">
        <v>1149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4.3999999999999995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1832.5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1239773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1141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3.9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1861.5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7412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7412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413138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314.85727604773319</v>
      </c>
      <c r="R11" s="288">
        <f ca="1">IF(Tabulka[[#This Row],[15_vzpl]]=0,"",Tabulka[[#This Row],[14_vzsk]]/Tabulka[[#This Row],[15_vzpl]])</f>
        <v>0</v>
      </c>
      <c r="S11" s="287">
        <f ca="1">IF(Tabulka[[#This Row],[15_vzpl]]-Tabulka[[#This Row],[14_vzsk]]=0,"",Tabulka[[#This Row],[15_vzpl]]-Tabulka[[#This Row],[14_vzsk]])</f>
        <v>314.85727604773319</v>
      </c>
    </row>
    <row r="12" spans="1:19" x14ac:dyDescent="0.3">
      <c r="A12" s="286">
        <v>526</v>
      </c>
      <c r="B12" s="285" t="s">
        <v>1150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3.9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1861.5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7412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7412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413138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314.85727604773319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314.85727604773319</v>
      </c>
    </row>
    <row r="13" spans="1:19" x14ac:dyDescent="0.3">
      <c r="A13" s="286" t="s">
        <v>1142</v>
      </c>
      <c r="B13" s="285"/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62.233333333333327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25898.800000000003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1402.5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53.5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9500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9500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6021320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4750</v>
      </c>
      <c r="R13" s="288">
        <f ca="1">IF(Tabulka[[#This Row],[15_vzpl]]=0,"",Tabulka[[#This Row],[14_vzsk]]/Tabulka[[#This Row],[15_vzpl]])</f>
        <v>0</v>
      </c>
      <c r="S13" s="287">
        <f ca="1">IF(Tabulka[[#This Row],[15_vzpl]]-Tabulka[[#This Row],[14_vzsk]]=0,"",Tabulka[[#This Row],[15_vzpl]]-Tabulka[[#This Row],[14_vzsk]])</f>
        <v>4750</v>
      </c>
    </row>
    <row r="14" spans="1:19" x14ac:dyDescent="0.3">
      <c r="A14" s="286">
        <v>303</v>
      </c>
      <c r="B14" s="285" t="s">
        <v>1151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15.5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6747.7999999999993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83.5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6500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6500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1458209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4750</v>
      </c>
      <c r="R14" s="288">
        <f ca="1">IF(Tabulka[[#This Row],[15_vzpl]]=0,"",Tabulka[[#This Row],[14_vzsk]]/Tabulka[[#This Row],[15_vzpl]])</f>
        <v>0</v>
      </c>
      <c r="S14" s="287">
        <f ca="1">IF(Tabulka[[#This Row],[15_vzpl]]-Tabulka[[#This Row],[14_vzsk]]=0,"",Tabulka[[#This Row],[15_vzpl]]-Tabulka[[#This Row],[14_vzsk]])</f>
        <v>4750</v>
      </c>
    </row>
    <row r="15" spans="1:19" x14ac:dyDescent="0.3">
      <c r="A15" s="286">
        <v>304</v>
      </c>
      <c r="B15" s="285" t="s">
        <v>1152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2602.75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702313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305</v>
      </c>
      <c r="B16" s="285" t="s">
        <v>1153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123374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409</v>
      </c>
      <c r="B17" s="285" t="s">
        <v>1154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23.400000000000002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9708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1055.5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53.5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2575795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636</v>
      </c>
      <c r="B18" s="285" t="s">
        <v>1155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479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84010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642</v>
      </c>
      <c r="B19" s="285" t="s">
        <v>1156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15.333333333333334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5881.25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211.5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1077619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s="286" t="s">
        <v>1143</v>
      </c>
      <c r="B20" s="285"/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7.333333333333333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3464.5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1.5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548880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3">
      <c r="A21" s="286">
        <v>25</v>
      </c>
      <c r="B21" s="285" t="s">
        <v>1157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2.3333333333333335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1176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1.5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121518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3">
      <c r="A22" s="286">
        <v>30</v>
      </c>
      <c r="B22" s="285" t="s">
        <v>1158</v>
      </c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2288.5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427362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3">
      <c r="A23" t="s">
        <v>247</v>
      </c>
    </row>
    <row r="24" spans="1:19" x14ac:dyDescent="0.3">
      <c r="A24" s="113" t="s">
        <v>160</v>
      </c>
    </row>
    <row r="25" spans="1:19" x14ac:dyDescent="0.3">
      <c r="A25" s="114" t="s">
        <v>217</v>
      </c>
    </row>
    <row r="26" spans="1:19" x14ac:dyDescent="0.3">
      <c r="A26" s="278" t="s">
        <v>216</v>
      </c>
    </row>
    <row r="27" spans="1:19" x14ac:dyDescent="0.3">
      <c r="A27" s="235" t="s">
        <v>189</v>
      </c>
    </row>
    <row r="28" spans="1:19" x14ac:dyDescent="0.3">
      <c r="A28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2">
    <cfRule type="cellIs" dxfId="4" priority="3" operator="lessThan">
      <formula>0</formula>
    </cfRule>
  </conditionalFormatting>
  <conditionalFormatting sqref="R6:R22">
    <cfRule type="cellIs" dxfId="3" priority="4" operator="greaterThan">
      <formula>1</formula>
    </cfRule>
  </conditionalFormatting>
  <conditionalFormatting sqref="A8:S22">
    <cfRule type="expression" dxfId="2" priority="2">
      <formula>$B8=""</formula>
    </cfRule>
  </conditionalFormatting>
  <conditionalFormatting sqref="P8:S22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10698.050324401855</v>
      </c>
      <c r="D4" s="160">
        <f ca="1">IF(ISERROR(VLOOKUP("Náklady celkem",INDIRECT("HI!$A:$G"),5,0)),0,VLOOKUP("Náklady celkem",INDIRECT("HI!$A:$G"),5,0))</f>
        <v>8096.3307499999974</v>
      </c>
      <c r="E4" s="161">
        <f ca="1">IF(C4=0,0,D4/C4)</f>
        <v>0.75680432457235391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30.000000488281252</v>
      </c>
      <c r="D7" s="168">
        <f>IF(ISERROR(HI!E5),"",HI!E5)</f>
        <v>21.076429999999998</v>
      </c>
      <c r="E7" s="165">
        <f t="shared" ref="E7:E15" si="0">IF(C7=0,0,D7/C7)</f>
        <v>0.70254765523197171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3.5714285714285712E-2</v>
      </c>
      <c r="E9" s="165">
        <f>IF(C9=0,0,D9/C9)</f>
        <v>0.11904761904761904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0.93400188453197974</v>
      </c>
      <c r="E11" s="165">
        <f t="shared" si="0"/>
        <v>1.5566698075532996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1</v>
      </c>
      <c r="E12" s="165">
        <f t="shared" si="0"/>
        <v>1.25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10427.502355651855</v>
      </c>
      <c r="D15" s="168">
        <f>IF(ISERROR(HI!E6),"",HI!E6)</f>
        <v>9784.1221399999995</v>
      </c>
      <c r="E15" s="165">
        <f t="shared" si="0"/>
        <v>0.93829968158164601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12069.962194091797</v>
      </c>
      <c r="D16" s="164">
        <f ca="1">IF(ISERROR(VLOOKUP("Osobní náklady (Kč) *",INDIRECT("HI!$A:$G"),5,0)),0,VLOOKUP("Osobní náklady (Kč) *",INDIRECT("HI!$A:$G"),5,0))</f>
        <v>11596.576359999999</v>
      </c>
      <c r="E16" s="165">
        <f ca="1">IF(C16=0,0,D16/C16)</f>
        <v>0.96077984118926918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4007.0863300000001</v>
      </c>
      <c r="D18" s="183">
        <f ca="1">IF(ISERROR(VLOOKUP("Výnosy celkem",INDIRECT("HI!$A:$G"),5,0)),0,VLOOKUP("Výnosy celkem",INDIRECT("HI!$A:$G"),5,0))</f>
        <v>3665.9760000000001</v>
      </c>
      <c r="E18" s="184">
        <f t="shared" ref="E18:E23" ca="1" si="1">IF(C18=0,0,D18/C18)</f>
        <v>0.9148732266020333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4007.0863300000001</v>
      </c>
      <c r="D19" s="164">
        <f ca="1">IF(ISERROR(VLOOKUP("Ambulance *",INDIRECT("HI!$A:$G"),5,0)),0,VLOOKUP("Ambulance *",INDIRECT("HI!$A:$G"),5,0))</f>
        <v>3665.9760000000001</v>
      </c>
      <c r="E19" s="165">
        <f t="shared" ca="1" si="1"/>
        <v>0.9148732266020333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0.9148732266020333</v>
      </c>
      <c r="E20" s="165">
        <f t="shared" si="1"/>
        <v>0.9148732266020333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0.8916808213669758</v>
      </c>
      <c r="E21" s="165">
        <f t="shared" si="1"/>
        <v>0.8916808213669758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0.91630860342882103</v>
      </c>
      <c r="E22" s="165">
        <f>IF(OR(C22=0,D22=""),0,IF(C22="","",D22/C22))</f>
        <v>0.91630860342882103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1.0282965854718835</v>
      </c>
      <c r="E23" s="165">
        <f t="shared" si="1"/>
        <v>1.2097606887904513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5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1147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2019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7.1</v>
      </c>
      <c r="F4" s="315"/>
      <c r="G4" s="315"/>
      <c r="H4" s="315"/>
      <c r="I4" s="315">
        <v>1052.5</v>
      </c>
      <c r="J4" s="315">
        <v>60</v>
      </c>
      <c r="K4" s="315"/>
      <c r="L4" s="315"/>
      <c r="M4" s="315"/>
      <c r="N4" s="315"/>
      <c r="O4" s="315">
        <v>4000</v>
      </c>
      <c r="P4" s="315">
        <v>4000</v>
      </c>
      <c r="Q4" s="315">
        <v>506153</v>
      </c>
      <c r="R4" s="315"/>
      <c r="S4" s="315">
        <v>1730.4496578690125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E5">
        <v>2.5</v>
      </c>
      <c r="I5">
        <v>380.5</v>
      </c>
      <c r="Q5">
        <v>97233</v>
      </c>
      <c r="S5">
        <v>1730.4496578690125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4.5999999999999996</v>
      </c>
      <c r="I6">
        <v>672</v>
      </c>
      <c r="J6">
        <v>60</v>
      </c>
      <c r="O6">
        <v>4000</v>
      </c>
      <c r="P6">
        <v>4000</v>
      </c>
      <c r="Q6">
        <v>408920</v>
      </c>
    </row>
    <row r="7" spans="1:19" x14ac:dyDescent="0.3">
      <c r="A7" s="320" t="s">
        <v>170</v>
      </c>
      <c r="B7" s="319">
        <v>4</v>
      </c>
      <c r="C7">
        <v>1</v>
      </c>
      <c r="D7" t="s">
        <v>1141</v>
      </c>
      <c r="E7">
        <v>3.9</v>
      </c>
      <c r="I7">
        <v>694.5</v>
      </c>
      <c r="O7">
        <v>7412</v>
      </c>
      <c r="P7">
        <v>7412</v>
      </c>
      <c r="Q7">
        <v>140509</v>
      </c>
      <c r="S7">
        <v>104.95242534924439</v>
      </c>
    </row>
    <row r="8" spans="1:19" x14ac:dyDescent="0.3">
      <c r="A8" s="322" t="s">
        <v>171</v>
      </c>
      <c r="B8" s="321">
        <v>5</v>
      </c>
      <c r="C8">
        <v>1</v>
      </c>
      <c r="D8">
        <v>526</v>
      </c>
      <c r="E8">
        <v>3.9</v>
      </c>
      <c r="I8">
        <v>694.5</v>
      </c>
      <c r="O8">
        <v>7412</v>
      </c>
      <c r="P8">
        <v>7412</v>
      </c>
      <c r="Q8">
        <v>140509</v>
      </c>
      <c r="S8">
        <v>104.95242534924439</v>
      </c>
    </row>
    <row r="9" spans="1:19" x14ac:dyDescent="0.3">
      <c r="A9" s="320" t="s">
        <v>172</v>
      </c>
      <c r="B9" s="319">
        <v>6</v>
      </c>
      <c r="C9">
        <v>1</v>
      </c>
      <c r="D9" t="s">
        <v>1142</v>
      </c>
      <c r="E9">
        <v>62.5</v>
      </c>
      <c r="I9">
        <v>9599.4500000000007</v>
      </c>
      <c r="J9">
        <v>395.5</v>
      </c>
      <c r="O9">
        <v>9500</v>
      </c>
      <c r="P9">
        <v>9500</v>
      </c>
      <c r="Q9">
        <v>2032973</v>
      </c>
      <c r="S9">
        <v>1583.3333333333333</v>
      </c>
    </row>
    <row r="10" spans="1:19" x14ac:dyDescent="0.3">
      <c r="A10" s="322" t="s">
        <v>173</v>
      </c>
      <c r="B10" s="321">
        <v>7</v>
      </c>
      <c r="C10">
        <v>1</v>
      </c>
      <c r="D10">
        <v>303</v>
      </c>
      <c r="E10">
        <v>15.5</v>
      </c>
      <c r="I10">
        <v>2535.1999999999998</v>
      </c>
      <c r="J10">
        <v>22.5</v>
      </c>
      <c r="O10">
        <v>6500</v>
      </c>
      <c r="P10">
        <v>6500</v>
      </c>
      <c r="Q10">
        <v>498992</v>
      </c>
      <c r="S10">
        <v>1583.3333333333333</v>
      </c>
    </row>
    <row r="11" spans="1:19" x14ac:dyDescent="0.3">
      <c r="A11" s="320" t="s">
        <v>174</v>
      </c>
      <c r="B11" s="319">
        <v>8</v>
      </c>
      <c r="C11">
        <v>1</v>
      </c>
      <c r="D11">
        <v>304</v>
      </c>
      <c r="E11">
        <v>6</v>
      </c>
      <c r="I11">
        <v>962.25</v>
      </c>
      <c r="J11">
        <v>14</v>
      </c>
      <c r="Q11">
        <v>248153</v>
      </c>
    </row>
    <row r="12" spans="1:19" x14ac:dyDescent="0.3">
      <c r="A12" s="322" t="s">
        <v>175</v>
      </c>
      <c r="B12" s="321">
        <v>9</v>
      </c>
      <c r="C12">
        <v>1</v>
      </c>
      <c r="D12">
        <v>305</v>
      </c>
      <c r="E12">
        <v>1</v>
      </c>
      <c r="I12">
        <v>183.5</v>
      </c>
      <c r="J12">
        <v>4.5</v>
      </c>
      <c r="Q12">
        <v>40950</v>
      </c>
    </row>
    <row r="13" spans="1:19" x14ac:dyDescent="0.3">
      <c r="A13" s="320" t="s">
        <v>176</v>
      </c>
      <c r="B13" s="319">
        <v>10</v>
      </c>
      <c r="C13">
        <v>1</v>
      </c>
      <c r="D13">
        <v>409</v>
      </c>
      <c r="E13">
        <v>23</v>
      </c>
      <c r="I13">
        <v>3588</v>
      </c>
      <c r="J13">
        <v>354.5</v>
      </c>
      <c r="O13">
        <v>1500</v>
      </c>
      <c r="P13">
        <v>1500</v>
      </c>
      <c r="Q13">
        <v>859829</v>
      </c>
    </row>
    <row r="14" spans="1:19" x14ac:dyDescent="0.3">
      <c r="A14" s="322" t="s">
        <v>177</v>
      </c>
      <c r="B14" s="321">
        <v>11</v>
      </c>
      <c r="C14">
        <v>1</v>
      </c>
      <c r="D14">
        <v>636</v>
      </c>
      <c r="E14">
        <v>1</v>
      </c>
      <c r="I14">
        <v>183.5</v>
      </c>
      <c r="Q14">
        <v>27350</v>
      </c>
    </row>
    <row r="15" spans="1:19" x14ac:dyDescent="0.3">
      <c r="A15" s="320" t="s">
        <v>178</v>
      </c>
      <c r="B15" s="319">
        <v>12</v>
      </c>
      <c r="C15">
        <v>1</v>
      </c>
      <c r="D15">
        <v>642</v>
      </c>
      <c r="E15">
        <v>16</v>
      </c>
      <c r="I15">
        <v>2147</v>
      </c>
      <c r="O15">
        <v>1500</v>
      </c>
      <c r="P15">
        <v>1500</v>
      </c>
      <c r="Q15">
        <v>357699</v>
      </c>
    </row>
    <row r="16" spans="1:19" x14ac:dyDescent="0.3">
      <c r="A16" s="318" t="s">
        <v>166</v>
      </c>
      <c r="B16" s="317">
        <v>2019</v>
      </c>
      <c r="C16">
        <v>1</v>
      </c>
      <c r="D16" t="s">
        <v>1143</v>
      </c>
      <c r="E16">
        <v>6</v>
      </c>
      <c r="I16">
        <v>1192</v>
      </c>
      <c r="Q16">
        <v>168999</v>
      </c>
    </row>
    <row r="17" spans="3:19" x14ac:dyDescent="0.3">
      <c r="C17">
        <v>1</v>
      </c>
      <c r="D17">
        <v>25</v>
      </c>
      <c r="E17">
        <v>2</v>
      </c>
      <c r="I17">
        <v>408</v>
      </c>
      <c r="Q17">
        <v>39084</v>
      </c>
    </row>
    <row r="18" spans="3:19" x14ac:dyDescent="0.3">
      <c r="C18">
        <v>1</v>
      </c>
      <c r="D18">
        <v>30</v>
      </c>
      <c r="E18">
        <v>4</v>
      </c>
      <c r="I18">
        <v>784</v>
      </c>
      <c r="Q18">
        <v>129915</v>
      </c>
    </row>
    <row r="19" spans="3:19" x14ac:dyDescent="0.3">
      <c r="C19" t="s">
        <v>1144</v>
      </c>
      <c r="E19">
        <v>79.5</v>
      </c>
      <c r="I19">
        <v>12538.45</v>
      </c>
      <c r="J19">
        <v>455.5</v>
      </c>
      <c r="O19">
        <v>20912</v>
      </c>
      <c r="P19">
        <v>20912</v>
      </c>
      <c r="Q19">
        <v>2848634</v>
      </c>
      <c r="S19">
        <v>3418.7354165515899</v>
      </c>
    </row>
    <row r="20" spans="3:19" x14ac:dyDescent="0.3">
      <c r="C20">
        <v>2</v>
      </c>
      <c r="D20" t="s">
        <v>218</v>
      </c>
      <c r="E20">
        <v>7.1</v>
      </c>
      <c r="I20">
        <v>943.5</v>
      </c>
      <c r="J20">
        <v>57</v>
      </c>
      <c r="Q20">
        <v>522257</v>
      </c>
      <c r="S20">
        <v>1730.4496578690125</v>
      </c>
    </row>
    <row r="21" spans="3:19" x14ac:dyDescent="0.3">
      <c r="C21">
        <v>2</v>
      </c>
      <c r="D21">
        <v>99</v>
      </c>
      <c r="E21">
        <v>2.5</v>
      </c>
      <c r="I21">
        <v>343.5</v>
      </c>
      <c r="Q21">
        <v>105401</v>
      </c>
      <c r="S21">
        <v>1730.4496578690125</v>
      </c>
    </row>
    <row r="22" spans="3:19" x14ac:dyDescent="0.3">
      <c r="C22">
        <v>2</v>
      </c>
      <c r="D22">
        <v>101</v>
      </c>
      <c r="E22">
        <v>4.5999999999999996</v>
      </c>
      <c r="I22">
        <v>600</v>
      </c>
      <c r="J22">
        <v>57</v>
      </c>
      <c r="Q22">
        <v>416856</v>
      </c>
    </row>
    <row r="23" spans="3:19" x14ac:dyDescent="0.3">
      <c r="C23">
        <v>2</v>
      </c>
      <c r="D23" t="s">
        <v>1141</v>
      </c>
      <c r="E23">
        <v>3.9</v>
      </c>
      <c r="I23">
        <v>600</v>
      </c>
      <c r="Q23">
        <v>138660</v>
      </c>
      <c r="S23">
        <v>104.95242534924439</v>
      </c>
    </row>
    <row r="24" spans="3:19" x14ac:dyDescent="0.3">
      <c r="C24">
        <v>2</v>
      </c>
      <c r="D24">
        <v>526</v>
      </c>
      <c r="E24">
        <v>3.9</v>
      </c>
      <c r="I24">
        <v>600</v>
      </c>
      <c r="Q24">
        <v>138660</v>
      </c>
      <c r="S24">
        <v>104.95242534924439</v>
      </c>
    </row>
    <row r="25" spans="3:19" x14ac:dyDescent="0.3">
      <c r="C25">
        <v>2</v>
      </c>
      <c r="D25" t="s">
        <v>1142</v>
      </c>
      <c r="E25">
        <v>61.6</v>
      </c>
      <c r="I25">
        <v>7912.75</v>
      </c>
      <c r="J25">
        <v>341</v>
      </c>
      <c r="K25">
        <v>31.5</v>
      </c>
      <c r="L25">
        <v>8</v>
      </c>
      <c r="Q25">
        <v>1909914</v>
      </c>
      <c r="S25">
        <v>1583.3333333333333</v>
      </c>
    </row>
    <row r="26" spans="3:19" x14ac:dyDescent="0.3">
      <c r="C26">
        <v>2</v>
      </c>
      <c r="D26">
        <v>303</v>
      </c>
      <c r="E26">
        <v>15.5</v>
      </c>
      <c r="I26">
        <v>2092.5</v>
      </c>
      <c r="J26">
        <v>26.5</v>
      </c>
      <c r="Q26">
        <v>477133</v>
      </c>
      <c r="S26">
        <v>1583.3333333333333</v>
      </c>
    </row>
    <row r="27" spans="3:19" x14ac:dyDescent="0.3">
      <c r="C27">
        <v>2</v>
      </c>
      <c r="D27">
        <v>304</v>
      </c>
      <c r="E27">
        <v>6</v>
      </c>
      <c r="I27">
        <v>727.5</v>
      </c>
      <c r="J27">
        <v>15</v>
      </c>
      <c r="Q27">
        <v>214784</v>
      </c>
    </row>
    <row r="28" spans="3:19" x14ac:dyDescent="0.3">
      <c r="C28">
        <v>2</v>
      </c>
      <c r="D28">
        <v>305</v>
      </c>
      <c r="E28">
        <v>1</v>
      </c>
      <c r="I28">
        <v>160</v>
      </c>
      <c r="Q28">
        <v>39174</v>
      </c>
    </row>
    <row r="29" spans="3:19" x14ac:dyDescent="0.3">
      <c r="C29">
        <v>2</v>
      </c>
      <c r="D29">
        <v>409</v>
      </c>
      <c r="E29">
        <v>23.1</v>
      </c>
      <c r="I29">
        <v>2912</v>
      </c>
      <c r="J29">
        <v>299.5</v>
      </c>
      <c r="K29">
        <v>31.5</v>
      </c>
      <c r="L29">
        <v>8</v>
      </c>
      <c r="Q29">
        <v>813177</v>
      </c>
    </row>
    <row r="30" spans="3:19" x14ac:dyDescent="0.3">
      <c r="C30">
        <v>2</v>
      </c>
      <c r="D30">
        <v>636</v>
      </c>
      <c r="E30">
        <v>1</v>
      </c>
      <c r="I30">
        <v>160</v>
      </c>
      <c r="Q30">
        <v>27350</v>
      </c>
    </row>
    <row r="31" spans="3:19" x14ac:dyDescent="0.3">
      <c r="C31">
        <v>2</v>
      </c>
      <c r="D31">
        <v>642</v>
      </c>
      <c r="E31">
        <v>15</v>
      </c>
      <c r="I31">
        <v>1860.75</v>
      </c>
      <c r="Q31">
        <v>338296</v>
      </c>
    </row>
    <row r="32" spans="3:19" x14ac:dyDescent="0.3">
      <c r="C32">
        <v>2</v>
      </c>
      <c r="D32" t="s">
        <v>1143</v>
      </c>
      <c r="E32">
        <v>7</v>
      </c>
      <c r="I32">
        <v>1004</v>
      </c>
      <c r="J32">
        <v>1.5</v>
      </c>
      <c r="L32">
        <v>62</v>
      </c>
      <c r="Q32">
        <v>180228</v>
      </c>
    </row>
    <row r="33" spans="3:19" x14ac:dyDescent="0.3">
      <c r="C33">
        <v>2</v>
      </c>
      <c r="D33">
        <v>25</v>
      </c>
      <c r="E33">
        <v>2</v>
      </c>
      <c r="I33">
        <v>344</v>
      </c>
      <c r="J33">
        <v>1.5</v>
      </c>
      <c r="Q33">
        <v>42150</v>
      </c>
    </row>
    <row r="34" spans="3:19" x14ac:dyDescent="0.3">
      <c r="C34">
        <v>2</v>
      </c>
      <c r="D34">
        <v>30</v>
      </c>
      <c r="E34">
        <v>5</v>
      </c>
      <c r="I34">
        <v>660</v>
      </c>
      <c r="L34">
        <v>62</v>
      </c>
      <c r="Q34">
        <v>138078</v>
      </c>
    </row>
    <row r="35" spans="3:19" x14ac:dyDescent="0.3">
      <c r="C35" t="s">
        <v>1145</v>
      </c>
      <c r="E35">
        <v>79.599999999999994</v>
      </c>
      <c r="I35">
        <v>10460.25</v>
      </c>
      <c r="J35">
        <v>399.5</v>
      </c>
      <c r="K35">
        <v>31.5</v>
      </c>
      <c r="L35">
        <v>70</v>
      </c>
      <c r="Q35">
        <v>2751059</v>
      </c>
      <c r="S35">
        <v>3418.7354165515899</v>
      </c>
    </row>
    <row r="36" spans="3:19" x14ac:dyDescent="0.3">
      <c r="C36">
        <v>3</v>
      </c>
      <c r="D36" t="s">
        <v>218</v>
      </c>
      <c r="E36">
        <v>6.6</v>
      </c>
      <c r="I36">
        <v>929</v>
      </c>
      <c r="J36">
        <v>66</v>
      </c>
      <c r="Q36">
        <v>510372</v>
      </c>
      <c r="R36">
        <v>10000</v>
      </c>
      <c r="S36">
        <v>1730.4496578690125</v>
      </c>
    </row>
    <row r="37" spans="3:19" x14ac:dyDescent="0.3">
      <c r="C37">
        <v>3</v>
      </c>
      <c r="D37">
        <v>99</v>
      </c>
      <c r="E37">
        <v>2.6</v>
      </c>
      <c r="I37">
        <v>368.5</v>
      </c>
      <c r="Q37">
        <v>96375</v>
      </c>
      <c r="R37">
        <v>10000</v>
      </c>
      <c r="S37">
        <v>1730.4496578690125</v>
      </c>
    </row>
    <row r="38" spans="3:19" x14ac:dyDescent="0.3">
      <c r="C38">
        <v>3</v>
      </c>
      <c r="D38">
        <v>101</v>
      </c>
      <c r="E38">
        <v>4</v>
      </c>
      <c r="I38">
        <v>560.5</v>
      </c>
      <c r="J38">
        <v>66</v>
      </c>
      <c r="Q38">
        <v>413997</v>
      </c>
    </row>
    <row r="39" spans="3:19" x14ac:dyDescent="0.3">
      <c r="C39">
        <v>3</v>
      </c>
      <c r="D39" t="s">
        <v>1141</v>
      </c>
      <c r="E39">
        <v>3.9</v>
      </c>
      <c r="I39">
        <v>567</v>
      </c>
      <c r="Q39">
        <v>133969</v>
      </c>
      <c r="S39">
        <v>104.95242534924439</v>
      </c>
    </row>
    <row r="40" spans="3:19" x14ac:dyDescent="0.3">
      <c r="C40">
        <v>3</v>
      </c>
      <c r="D40">
        <v>526</v>
      </c>
      <c r="E40">
        <v>3.9</v>
      </c>
      <c r="I40">
        <v>567</v>
      </c>
      <c r="Q40">
        <v>133969</v>
      </c>
      <c r="S40">
        <v>104.95242534924439</v>
      </c>
    </row>
    <row r="41" spans="3:19" x14ac:dyDescent="0.3">
      <c r="C41">
        <v>3</v>
      </c>
      <c r="D41" t="s">
        <v>1142</v>
      </c>
      <c r="E41">
        <v>62.6</v>
      </c>
      <c r="I41">
        <v>8386.6</v>
      </c>
      <c r="J41">
        <v>666</v>
      </c>
      <c r="K41">
        <v>22</v>
      </c>
      <c r="Q41">
        <v>2078433</v>
      </c>
      <c r="S41">
        <v>1583.3333333333333</v>
      </c>
    </row>
    <row r="42" spans="3:19" x14ac:dyDescent="0.3">
      <c r="C42">
        <v>3</v>
      </c>
      <c r="D42">
        <v>303</v>
      </c>
      <c r="E42">
        <v>15.5</v>
      </c>
      <c r="I42">
        <v>2120.1</v>
      </c>
      <c r="J42">
        <v>34.5</v>
      </c>
      <c r="Q42">
        <v>482084</v>
      </c>
      <c r="S42">
        <v>1583.3333333333333</v>
      </c>
    </row>
    <row r="43" spans="3:19" x14ac:dyDescent="0.3">
      <c r="C43">
        <v>3</v>
      </c>
      <c r="D43">
        <v>304</v>
      </c>
      <c r="E43">
        <v>6</v>
      </c>
      <c r="I43">
        <v>913</v>
      </c>
      <c r="J43">
        <v>14</v>
      </c>
      <c r="Q43">
        <v>239376</v>
      </c>
    </row>
    <row r="44" spans="3:19" x14ac:dyDescent="0.3">
      <c r="C44">
        <v>3</v>
      </c>
      <c r="D44">
        <v>305</v>
      </c>
      <c r="E44">
        <v>1</v>
      </c>
      <c r="I44">
        <v>136.5</v>
      </c>
      <c r="J44">
        <v>4.5</v>
      </c>
      <c r="Q44">
        <v>43250</v>
      </c>
    </row>
    <row r="45" spans="3:19" x14ac:dyDescent="0.3">
      <c r="C45">
        <v>3</v>
      </c>
      <c r="D45">
        <v>409</v>
      </c>
      <c r="E45">
        <v>24.1</v>
      </c>
      <c r="I45">
        <v>3208</v>
      </c>
      <c r="J45">
        <v>401.5</v>
      </c>
      <c r="K45">
        <v>22</v>
      </c>
      <c r="Q45">
        <v>902789</v>
      </c>
    </row>
    <row r="46" spans="3:19" x14ac:dyDescent="0.3">
      <c r="C46">
        <v>3</v>
      </c>
      <c r="D46">
        <v>636</v>
      </c>
      <c r="E46">
        <v>1</v>
      </c>
      <c r="I46">
        <v>135.5</v>
      </c>
      <c r="Q46">
        <v>29310</v>
      </c>
    </row>
    <row r="47" spans="3:19" x14ac:dyDescent="0.3">
      <c r="C47">
        <v>3</v>
      </c>
      <c r="D47">
        <v>642</v>
      </c>
      <c r="E47">
        <v>15</v>
      </c>
      <c r="I47">
        <v>1873.5</v>
      </c>
      <c r="J47">
        <v>211.5</v>
      </c>
      <c r="Q47">
        <v>381624</v>
      </c>
    </row>
    <row r="48" spans="3:19" x14ac:dyDescent="0.3">
      <c r="C48">
        <v>3</v>
      </c>
      <c r="D48" t="s">
        <v>1143</v>
      </c>
      <c r="E48">
        <v>9</v>
      </c>
      <c r="I48">
        <v>1268.5</v>
      </c>
      <c r="L48">
        <v>3</v>
      </c>
      <c r="Q48">
        <v>199653</v>
      </c>
    </row>
    <row r="49" spans="3:19" x14ac:dyDescent="0.3">
      <c r="C49">
        <v>3</v>
      </c>
      <c r="D49">
        <v>25</v>
      </c>
      <c r="E49">
        <v>3</v>
      </c>
      <c r="I49">
        <v>424</v>
      </c>
      <c r="Q49">
        <v>40284</v>
      </c>
    </row>
    <row r="50" spans="3:19" x14ac:dyDescent="0.3">
      <c r="C50">
        <v>3</v>
      </c>
      <c r="D50">
        <v>30</v>
      </c>
      <c r="E50">
        <v>6</v>
      </c>
      <c r="I50">
        <v>844.5</v>
      </c>
      <c r="L50">
        <v>3</v>
      </c>
      <c r="Q50">
        <v>159369</v>
      </c>
    </row>
    <row r="51" spans="3:19" x14ac:dyDescent="0.3">
      <c r="C51" t="s">
        <v>1146</v>
      </c>
      <c r="E51">
        <v>82.1</v>
      </c>
      <c r="I51">
        <v>11151.1</v>
      </c>
      <c r="J51">
        <v>732</v>
      </c>
      <c r="K51">
        <v>22</v>
      </c>
      <c r="L51">
        <v>3</v>
      </c>
      <c r="Q51">
        <v>2922427</v>
      </c>
      <c r="R51">
        <v>10000</v>
      </c>
      <c r="S51">
        <v>3418.7354165515899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1163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3632699.3200000003</v>
      </c>
      <c r="C3" s="222">
        <f t="shared" ref="C3:Z3" si="0">SUBTOTAL(9,C6:C1048576)</f>
        <v>11</v>
      </c>
      <c r="D3" s="222"/>
      <c r="E3" s="222">
        <f>SUBTOTAL(9,E6:E1048576)/4</f>
        <v>4007086.33</v>
      </c>
      <c r="F3" s="222"/>
      <c r="G3" s="222">
        <f t="shared" si="0"/>
        <v>11</v>
      </c>
      <c r="H3" s="222">
        <f>SUBTOTAL(9,H6:H1048576)/4</f>
        <v>3665976</v>
      </c>
      <c r="I3" s="225">
        <f>IF(B3&lt;&gt;0,H3/B3,"")</f>
        <v>1.0091603177330954</v>
      </c>
      <c r="J3" s="223">
        <f>IF(E3&lt;&gt;0,H3/E3,"")</f>
        <v>0.9148732266020333</v>
      </c>
      <c r="K3" s="224">
        <f t="shared" si="0"/>
        <v>250783.19999999998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>
        <f>IF(K3&lt;&gt;0,Q3/K3,"")</f>
        <v>0</v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06"/>
      <c r="B5" s="607">
        <v>2015</v>
      </c>
      <c r="C5" s="608"/>
      <c r="D5" s="608"/>
      <c r="E5" s="608">
        <v>2018</v>
      </c>
      <c r="F5" s="608"/>
      <c r="G5" s="608"/>
      <c r="H5" s="608">
        <v>2019</v>
      </c>
      <c r="I5" s="609" t="s">
        <v>211</v>
      </c>
      <c r="J5" s="610" t="s">
        <v>2</v>
      </c>
      <c r="K5" s="607">
        <v>2015</v>
      </c>
      <c r="L5" s="608"/>
      <c r="M5" s="608"/>
      <c r="N5" s="608">
        <v>2018</v>
      </c>
      <c r="O5" s="608"/>
      <c r="P5" s="608"/>
      <c r="Q5" s="608">
        <v>2019</v>
      </c>
      <c r="R5" s="609" t="s">
        <v>211</v>
      </c>
      <c r="S5" s="610" t="s">
        <v>2</v>
      </c>
      <c r="T5" s="607">
        <v>2015</v>
      </c>
      <c r="U5" s="608"/>
      <c r="V5" s="608"/>
      <c r="W5" s="608">
        <v>2018</v>
      </c>
      <c r="X5" s="608"/>
      <c r="Y5" s="608"/>
      <c r="Z5" s="608">
        <v>2019</v>
      </c>
      <c r="AA5" s="609" t="s">
        <v>211</v>
      </c>
      <c r="AB5" s="610" t="s">
        <v>2</v>
      </c>
    </row>
    <row r="6" spans="1:28" ht="14.4" customHeight="1" x14ac:dyDescent="0.3">
      <c r="A6" s="611" t="s">
        <v>1159</v>
      </c>
      <c r="B6" s="612">
        <v>335631.31999999995</v>
      </c>
      <c r="C6" s="613">
        <v>1</v>
      </c>
      <c r="D6" s="613">
        <v>1.4371203959436738</v>
      </c>
      <c r="E6" s="612">
        <v>233544.32999999996</v>
      </c>
      <c r="F6" s="613">
        <v>0.69583592496671642</v>
      </c>
      <c r="G6" s="613">
        <v>1</v>
      </c>
      <c r="H6" s="612">
        <v>208247</v>
      </c>
      <c r="I6" s="613">
        <v>0.62046354911097101</v>
      </c>
      <c r="J6" s="613">
        <v>0.8916808213669758</v>
      </c>
      <c r="K6" s="612"/>
      <c r="L6" s="613"/>
      <c r="M6" s="613"/>
      <c r="N6" s="612"/>
      <c r="O6" s="613"/>
      <c r="P6" s="613"/>
      <c r="Q6" s="612"/>
      <c r="R6" s="613"/>
      <c r="S6" s="613"/>
      <c r="T6" s="612"/>
      <c r="U6" s="613"/>
      <c r="V6" s="613"/>
      <c r="W6" s="612"/>
      <c r="X6" s="613"/>
      <c r="Y6" s="613"/>
      <c r="Z6" s="612"/>
      <c r="AA6" s="613"/>
      <c r="AB6" s="614"/>
    </row>
    <row r="7" spans="1:28" ht="14.4" customHeight="1" x14ac:dyDescent="0.3">
      <c r="A7" s="625" t="s">
        <v>1160</v>
      </c>
      <c r="B7" s="615">
        <v>335631.31999999995</v>
      </c>
      <c r="C7" s="616">
        <v>1</v>
      </c>
      <c r="D7" s="616">
        <v>1.4371203959436738</v>
      </c>
      <c r="E7" s="615">
        <v>233544.32999999996</v>
      </c>
      <c r="F7" s="616">
        <v>0.69583592496671642</v>
      </c>
      <c r="G7" s="616">
        <v>1</v>
      </c>
      <c r="H7" s="615">
        <v>208247</v>
      </c>
      <c r="I7" s="616">
        <v>0.62046354911097101</v>
      </c>
      <c r="J7" s="616">
        <v>0.8916808213669758</v>
      </c>
      <c r="K7" s="615"/>
      <c r="L7" s="616"/>
      <c r="M7" s="616"/>
      <c r="N7" s="615"/>
      <c r="O7" s="616"/>
      <c r="P7" s="616"/>
      <c r="Q7" s="615"/>
      <c r="R7" s="616"/>
      <c r="S7" s="616"/>
      <c r="T7" s="615"/>
      <c r="U7" s="616"/>
      <c r="V7" s="616"/>
      <c r="W7" s="615"/>
      <c r="X7" s="616"/>
      <c r="Y7" s="616"/>
      <c r="Z7" s="615"/>
      <c r="AA7" s="616"/>
      <c r="AB7" s="617"/>
    </row>
    <row r="8" spans="1:28" ht="14.4" customHeight="1" x14ac:dyDescent="0.3">
      <c r="A8" s="618" t="s">
        <v>1161</v>
      </c>
      <c r="B8" s="619">
        <v>3297068</v>
      </c>
      <c r="C8" s="620">
        <v>1</v>
      </c>
      <c r="D8" s="620">
        <v>0.87373295434369092</v>
      </c>
      <c r="E8" s="619">
        <v>3773542</v>
      </c>
      <c r="F8" s="620">
        <v>1.1445144595137255</v>
      </c>
      <c r="G8" s="620">
        <v>1</v>
      </c>
      <c r="H8" s="619">
        <v>3457729</v>
      </c>
      <c r="I8" s="620">
        <v>1.0487284460011137</v>
      </c>
      <c r="J8" s="620">
        <v>0.91630860342882103</v>
      </c>
      <c r="K8" s="619">
        <v>125391.59999999999</v>
      </c>
      <c r="L8" s="620">
        <v>1</v>
      </c>
      <c r="M8" s="620"/>
      <c r="N8" s="619"/>
      <c r="O8" s="620"/>
      <c r="P8" s="620"/>
      <c r="Q8" s="619"/>
      <c r="R8" s="620"/>
      <c r="S8" s="620"/>
      <c r="T8" s="619"/>
      <c r="U8" s="620"/>
      <c r="V8" s="620"/>
      <c r="W8" s="619"/>
      <c r="X8" s="620"/>
      <c r="Y8" s="620"/>
      <c r="Z8" s="619"/>
      <c r="AA8" s="620"/>
      <c r="AB8" s="621"/>
    </row>
    <row r="9" spans="1:28" ht="14.4" customHeight="1" thickBot="1" x14ac:dyDescent="0.35">
      <c r="A9" s="626" t="s">
        <v>1162</v>
      </c>
      <c r="B9" s="622">
        <v>3297068</v>
      </c>
      <c r="C9" s="623">
        <v>1</v>
      </c>
      <c r="D9" s="623">
        <v>0.87373295434369092</v>
      </c>
      <c r="E9" s="622">
        <v>3773542</v>
      </c>
      <c r="F9" s="623">
        <v>1.1445144595137255</v>
      </c>
      <c r="G9" s="623">
        <v>1</v>
      </c>
      <c r="H9" s="622">
        <v>3457729</v>
      </c>
      <c r="I9" s="623">
        <v>1.0487284460011137</v>
      </c>
      <c r="J9" s="623">
        <v>0.91630860342882103</v>
      </c>
      <c r="K9" s="622">
        <v>125391.59999999999</v>
      </c>
      <c r="L9" s="623">
        <v>1</v>
      </c>
      <c r="M9" s="623"/>
      <c r="N9" s="622"/>
      <c r="O9" s="623"/>
      <c r="P9" s="623"/>
      <c r="Q9" s="622"/>
      <c r="R9" s="623"/>
      <c r="S9" s="623"/>
      <c r="T9" s="622"/>
      <c r="U9" s="623"/>
      <c r="V9" s="623"/>
      <c r="W9" s="622"/>
      <c r="X9" s="623"/>
      <c r="Y9" s="623"/>
      <c r="Z9" s="622"/>
      <c r="AA9" s="623"/>
      <c r="AB9" s="624"/>
    </row>
    <row r="10" spans="1:28" ht="14.4" customHeight="1" thickBot="1" x14ac:dyDescent="0.35"/>
    <row r="11" spans="1:28" ht="14.4" customHeight="1" x14ac:dyDescent="0.3">
      <c r="A11" s="611" t="s">
        <v>1164</v>
      </c>
      <c r="B11" s="612">
        <v>335631.32000000007</v>
      </c>
      <c r="C11" s="613">
        <v>1</v>
      </c>
      <c r="D11" s="613">
        <v>1.4371203959436742</v>
      </c>
      <c r="E11" s="612">
        <v>233544.32999999996</v>
      </c>
      <c r="F11" s="613">
        <v>0.6958359249667162</v>
      </c>
      <c r="G11" s="613">
        <v>1</v>
      </c>
      <c r="H11" s="612">
        <v>208247</v>
      </c>
      <c r="I11" s="613">
        <v>0.62046354911097079</v>
      </c>
      <c r="J11" s="614">
        <v>0.8916808213669758</v>
      </c>
    </row>
    <row r="12" spans="1:28" ht="14.4" customHeight="1" x14ac:dyDescent="0.3">
      <c r="A12" s="625" t="s">
        <v>1165</v>
      </c>
      <c r="B12" s="615">
        <v>4400</v>
      </c>
      <c r="C12" s="616">
        <v>1</v>
      </c>
      <c r="D12" s="616">
        <v>1.4874915483434754</v>
      </c>
      <c r="E12" s="615">
        <v>2958</v>
      </c>
      <c r="F12" s="616">
        <v>0.67227272727272724</v>
      </c>
      <c r="G12" s="616">
        <v>1</v>
      </c>
      <c r="H12" s="615">
        <v>3262</v>
      </c>
      <c r="I12" s="616">
        <v>0.74136363636363634</v>
      </c>
      <c r="J12" s="617">
        <v>1.1027721433400948</v>
      </c>
    </row>
    <row r="13" spans="1:28" ht="14.4" customHeight="1" x14ac:dyDescent="0.3">
      <c r="A13" s="625" t="s">
        <v>1166</v>
      </c>
      <c r="B13" s="615">
        <v>331231.32000000007</v>
      </c>
      <c r="C13" s="616">
        <v>1</v>
      </c>
      <c r="D13" s="616">
        <v>1.4364742263776007</v>
      </c>
      <c r="E13" s="615">
        <v>230586.32999999996</v>
      </c>
      <c r="F13" s="616">
        <v>0.69614893301756586</v>
      </c>
      <c r="G13" s="616">
        <v>1</v>
      </c>
      <c r="H13" s="615">
        <v>204985</v>
      </c>
      <c r="I13" s="616">
        <v>0.61885754040408969</v>
      </c>
      <c r="J13" s="617">
        <v>0.88897290658990946</v>
      </c>
    </row>
    <row r="14" spans="1:28" ht="14.4" customHeight="1" x14ac:dyDescent="0.3">
      <c r="A14" s="618" t="s">
        <v>534</v>
      </c>
      <c r="B14" s="619">
        <v>3183856</v>
      </c>
      <c r="C14" s="620">
        <v>1</v>
      </c>
      <c r="D14" s="620">
        <v>0.86073518327675946</v>
      </c>
      <c r="E14" s="619">
        <v>3698996</v>
      </c>
      <c r="F14" s="620">
        <v>1.1617975184807352</v>
      </c>
      <c r="G14" s="620">
        <v>1</v>
      </c>
      <c r="H14" s="619">
        <v>3358755</v>
      </c>
      <c r="I14" s="620">
        <v>1.0549330748626822</v>
      </c>
      <c r="J14" s="621">
        <v>0.90801801353664613</v>
      </c>
    </row>
    <row r="15" spans="1:28" ht="14.4" customHeight="1" x14ac:dyDescent="0.3">
      <c r="A15" s="625" t="s">
        <v>1165</v>
      </c>
      <c r="B15" s="615">
        <v>3183856</v>
      </c>
      <c r="C15" s="616">
        <v>1</v>
      </c>
      <c r="D15" s="616">
        <v>0.86073518327675946</v>
      </c>
      <c r="E15" s="615">
        <v>3698996</v>
      </c>
      <c r="F15" s="616">
        <v>1.1617975184807352</v>
      </c>
      <c r="G15" s="616">
        <v>1</v>
      </c>
      <c r="H15" s="615">
        <v>3358755</v>
      </c>
      <c r="I15" s="616">
        <v>1.0549330748626822</v>
      </c>
      <c r="J15" s="617">
        <v>0.90801801353664613</v>
      </c>
    </row>
    <row r="16" spans="1:28" ht="14.4" customHeight="1" x14ac:dyDescent="0.3">
      <c r="A16" s="618" t="s">
        <v>539</v>
      </c>
      <c r="B16" s="619">
        <v>113212</v>
      </c>
      <c r="C16" s="620">
        <v>1</v>
      </c>
      <c r="D16" s="620">
        <v>1.5186864486357416</v>
      </c>
      <c r="E16" s="619">
        <v>74546</v>
      </c>
      <c r="F16" s="620">
        <v>0.65846376709182775</v>
      </c>
      <c r="G16" s="620">
        <v>1</v>
      </c>
      <c r="H16" s="619">
        <v>98974</v>
      </c>
      <c r="I16" s="620">
        <v>0.87423594671942906</v>
      </c>
      <c r="J16" s="621">
        <v>1.3276902851930352</v>
      </c>
    </row>
    <row r="17" spans="1:10" ht="14.4" customHeight="1" thickBot="1" x14ac:dyDescent="0.35">
      <c r="A17" s="626" t="s">
        <v>1165</v>
      </c>
      <c r="B17" s="622">
        <v>113212</v>
      </c>
      <c r="C17" s="623">
        <v>1</v>
      </c>
      <c r="D17" s="623">
        <v>1.5186864486357416</v>
      </c>
      <c r="E17" s="622">
        <v>74546</v>
      </c>
      <c r="F17" s="623">
        <v>0.65846376709182775</v>
      </c>
      <c r="G17" s="623">
        <v>1</v>
      </c>
      <c r="H17" s="622">
        <v>98974</v>
      </c>
      <c r="I17" s="623">
        <v>0.87423594671942906</v>
      </c>
      <c r="J17" s="624">
        <v>1.3276902851930352</v>
      </c>
    </row>
    <row r="18" spans="1:10" ht="14.4" customHeight="1" x14ac:dyDescent="0.3">
      <c r="A18" s="559" t="s">
        <v>247</v>
      </c>
    </row>
    <row r="19" spans="1:10" ht="14.4" customHeight="1" x14ac:dyDescent="0.3">
      <c r="A19" s="560" t="s">
        <v>583</v>
      </c>
    </row>
    <row r="20" spans="1:10" ht="14.4" customHeight="1" x14ac:dyDescent="0.3">
      <c r="A20" s="559" t="s">
        <v>1167</v>
      </c>
    </row>
    <row r="21" spans="1:10" ht="14.4" customHeight="1" x14ac:dyDescent="0.3">
      <c r="A21" s="559" t="s">
        <v>1168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1171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13462</v>
      </c>
      <c r="C3" s="260">
        <f t="shared" si="0"/>
        <v>15331</v>
      </c>
      <c r="D3" s="272">
        <f t="shared" si="0"/>
        <v>13927</v>
      </c>
      <c r="E3" s="224">
        <f t="shared" si="0"/>
        <v>3632699.3200000003</v>
      </c>
      <c r="F3" s="222">
        <f t="shared" si="0"/>
        <v>4007086.33</v>
      </c>
      <c r="G3" s="261">
        <f t="shared" si="0"/>
        <v>3665976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06"/>
      <c r="B5" s="607">
        <v>2015</v>
      </c>
      <c r="C5" s="608">
        <v>2018</v>
      </c>
      <c r="D5" s="627">
        <v>2019</v>
      </c>
      <c r="E5" s="607">
        <v>2015</v>
      </c>
      <c r="F5" s="608">
        <v>2018</v>
      </c>
      <c r="G5" s="627">
        <v>2019</v>
      </c>
    </row>
    <row r="6" spans="1:7" ht="14.4" customHeight="1" x14ac:dyDescent="0.3">
      <c r="A6" s="599" t="s">
        <v>1165</v>
      </c>
      <c r="B6" s="116">
        <v>13367</v>
      </c>
      <c r="C6" s="116">
        <v>15257</v>
      </c>
      <c r="D6" s="116">
        <v>13841</v>
      </c>
      <c r="E6" s="628">
        <v>3301468</v>
      </c>
      <c r="F6" s="628">
        <v>3776500</v>
      </c>
      <c r="G6" s="629">
        <v>3460991</v>
      </c>
    </row>
    <row r="7" spans="1:7" ht="14.4" customHeight="1" x14ac:dyDescent="0.3">
      <c r="A7" s="601" t="s">
        <v>585</v>
      </c>
      <c r="B7" s="512">
        <v>16</v>
      </c>
      <c r="C7" s="512">
        <v>14</v>
      </c>
      <c r="D7" s="512">
        <v>1</v>
      </c>
      <c r="E7" s="630">
        <v>100458.66</v>
      </c>
      <c r="F7" s="630">
        <v>55421.34</v>
      </c>
      <c r="G7" s="631">
        <v>38</v>
      </c>
    </row>
    <row r="8" spans="1:7" ht="14.4" customHeight="1" x14ac:dyDescent="0.3">
      <c r="A8" s="601" t="s">
        <v>586</v>
      </c>
      <c r="B8" s="512">
        <v>7</v>
      </c>
      <c r="C8" s="512">
        <v>4</v>
      </c>
      <c r="D8" s="512">
        <v>3</v>
      </c>
      <c r="E8" s="630">
        <v>259</v>
      </c>
      <c r="F8" s="630">
        <v>18266</v>
      </c>
      <c r="G8" s="631">
        <v>114</v>
      </c>
    </row>
    <row r="9" spans="1:7" ht="14.4" customHeight="1" x14ac:dyDescent="0.3">
      <c r="A9" s="601" t="s">
        <v>587</v>
      </c>
      <c r="B9" s="512"/>
      <c r="C9" s="512">
        <v>1</v>
      </c>
      <c r="D9" s="512">
        <v>4</v>
      </c>
      <c r="E9" s="630"/>
      <c r="F9" s="630">
        <v>37</v>
      </c>
      <c r="G9" s="631">
        <v>152</v>
      </c>
    </row>
    <row r="10" spans="1:7" ht="14.4" customHeight="1" x14ac:dyDescent="0.3">
      <c r="A10" s="601" t="s">
        <v>588</v>
      </c>
      <c r="B10" s="512">
        <v>4</v>
      </c>
      <c r="C10" s="512">
        <v>6</v>
      </c>
      <c r="D10" s="512">
        <v>3</v>
      </c>
      <c r="E10" s="630">
        <v>148</v>
      </c>
      <c r="F10" s="630">
        <v>359.33</v>
      </c>
      <c r="G10" s="631">
        <v>114</v>
      </c>
    </row>
    <row r="11" spans="1:7" ht="14.4" customHeight="1" x14ac:dyDescent="0.3">
      <c r="A11" s="601" t="s">
        <v>589</v>
      </c>
      <c r="B11" s="512">
        <v>10</v>
      </c>
      <c r="C11" s="512">
        <v>12</v>
      </c>
      <c r="D11" s="512">
        <v>11</v>
      </c>
      <c r="E11" s="630">
        <v>370</v>
      </c>
      <c r="F11" s="630">
        <v>444</v>
      </c>
      <c r="G11" s="631">
        <v>418</v>
      </c>
    </row>
    <row r="12" spans="1:7" ht="14.4" customHeight="1" x14ac:dyDescent="0.3">
      <c r="A12" s="601" t="s">
        <v>590</v>
      </c>
      <c r="B12" s="512">
        <v>52</v>
      </c>
      <c r="C12" s="512">
        <v>27</v>
      </c>
      <c r="D12" s="512">
        <v>64</v>
      </c>
      <c r="E12" s="630">
        <v>211392.99999999997</v>
      </c>
      <c r="F12" s="630">
        <v>110119</v>
      </c>
      <c r="G12" s="631">
        <v>204149</v>
      </c>
    </row>
    <row r="13" spans="1:7" ht="14.4" customHeight="1" x14ac:dyDescent="0.3">
      <c r="A13" s="601" t="s">
        <v>1169</v>
      </c>
      <c r="B13" s="512"/>
      <c r="C13" s="512">
        <v>1</v>
      </c>
      <c r="D13" s="512"/>
      <c r="E13" s="630"/>
      <c r="F13" s="630">
        <v>37</v>
      </c>
      <c r="G13" s="631"/>
    </row>
    <row r="14" spans="1:7" ht="14.4" customHeight="1" thickBot="1" x14ac:dyDescent="0.35">
      <c r="A14" s="634" t="s">
        <v>1170</v>
      </c>
      <c r="B14" s="519">
        <v>6</v>
      </c>
      <c r="C14" s="519">
        <v>9</v>
      </c>
      <c r="D14" s="519"/>
      <c r="E14" s="632">
        <v>18602.66</v>
      </c>
      <c r="F14" s="632">
        <v>45902.66</v>
      </c>
      <c r="G14" s="633"/>
    </row>
    <row r="15" spans="1:7" ht="14.4" customHeight="1" x14ac:dyDescent="0.3">
      <c r="A15" s="559" t="s">
        <v>247</v>
      </c>
    </row>
    <row r="16" spans="1:7" ht="14.4" customHeight="1" x14ac:dyDescent="0.3">
      <c r="A16" s="560" t="s">
        <v>583</v>
      </c>
    </row>
    <row r="17" spans="1:1" ht="14.4" customHeight="1" x14ac:dyDescent="0.3">
      <c r="A17" s="559" t="s">
        <v>1167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1250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13582</v>
      </c>
      <c r="H3" s="103">
        <f t="shared" si="0"/>
        <v>3758090.9200000004</v>
      </c>
      <c r="I3" s="74"/>
      <c r="J3" s="74"/>
      <c r="K3" s="103">
        <f t="shared" si="0"/>
        <v>15331</v>
      </c>
      <c r="L3" s="103">
        <f t="shared" si="0"/>
        <v>4007086.33</v>
      </c>
      <c r="M3" s="74"/>
      <c r="N3" s="74"/>
      <c r="O3" s="103">
        <f t="shared" si="0"/>
        <v>13927</v>
      </c>
      <c r="P3" s="103">
        <f t="shared" si="0"/>
        <v>3665976</v>
      </c>
      <c r="Q3" s="75">
        <f>IF(L3=0,0,P3/L3)</f>
        <v>0.9148732266020333</v>
      </c>
      <c r="R3" s="104">
        <f>IF(O3=0,0,P3/O3)</f>
        <v>263.22797443814176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35"/>
      <c r="B5" s="635"/>
      <c r="C5" s="636"/>
      <c r="D5" s="637"/>
      <c r="E5" s="638"/>
      <c r="F5" s="639"/>
      <c r="G5" s="640" t="s">
        <v>71</v>
      </c>
      <c r="H5" s="641" t="s">
        <v>14</v>
      </c>
      <c r="I5" s="642"/>
      <c r="J5" s="642"/>
      <c r="K5" s="640" t="s">
        <v>71</v>
      </c>
      <c r="L5" s="641" t="s">
        <v>14</v>
      </c>
      <c r="M5" s="642"/>
      <c r="N5" s="642"/>
      <c r="O5" s="640" t="s">
        <v>71</v>
      </c>
      <c r="P5" s="641" t="s">
        <v>14</v>
      </c>
      <c r="Q5" s="643"/>
      <c r="R5" s="644"/>
    </row>
    <row r="6" spans="1:18" ht="14.4" customHeight="1" x14ac:dyDescent="0.3">
      <c r="A6" s="581" t="s">
        <v>1172</v>
      </c>
      <c r="B6" s="582" t="s">
        <v>1173</v>
      </c>
      <c r="C6" s="582" t="s">
        <v>1164</v>
      </c>
      <c r="D6" s="582" t="s">
        <v>1174</v>
      </c>
      <c r="E6" s="582" t="s">
        <v>1175</v>
      </c>
      <c r="F6" s="582" t="s">
        <v>1176</v>
      </c>
      <c r="G6" s="116">
        <v>33</v>
      </c>
      <c r="H6" s="116">
        <v>1221</v>
      </c>
      <c r="I6" s="582">
        <v>1.1379310344827587</v>
      </c>
      <c r="J6" s="582">
        <v>37</v>
      </c>
      <c r="K6" s="116">
        <v>29</v>
      </c>
      <c r="L6" s="116">
        <v>1073</v>
      </c>
      <c r="M6" s="582">
        <v>1</v>
      </c>
      <c r="N6" s="582">
        <v>37</v>
      </c>
      <c r="O6" s="116">
        <v>34</v>
      </c>
      <c r="P6" s="116">
        <v>1292</v>
      </c>
      <c r="Q6" s="587">
        <v>1.2041006523765145</v>
      </c>
      <c r="R6" s="595">
        <v>38</v>
      </c>
    </row>
    <row r="7" spans="1:18" ht="14.4" customHeight="1" x14ac:dyDescent="0.3">
      <c r="A7" s="507" t="s">
        <v>1172</v>
      </c>
      <c r="B7" s="508" t="s">
        <v>1173</v>
      </c>
      <c r="C7" s="508" t="s">
        <v>1164</v>
      </c>
      <c r="D7" s="508" t="s">
        <v>1174</v>
      </c>
      <c r="E7" s="508" t="s">
        <v>1177</v>
      </c>
      <c r="F7" s="508" t="s">
        <v>1178</v>
      </c>
      <c r="G7" s="512">
        <v>13</v>
      </c>
      <c r="H7" s="512">
        <v>433.32</v>
      </c>
      <c r="I7" s="508">
        <v>1.2999729997299974</v>
      </c>
      <c r="J7" s="508">
        <v>33.332307692307694</v>
      </c>
      <c r="K7" s="512">
        <v>10</v>
      </c>
      <c r="L7" s="512">
        <v>333.33</v>
      </c>
      <c r="M7" s="508">
        <v>1</v>
      </c>
      <c r="N7" s="508">
        <v>33.332999999999998</v>
      </c>
      <c r="O7" s="512">
        <v>15</v>
      </c>
      <c r="P7" s="512">
        <v>500</v>
      </c>
      <c r="Q7" s="569">
        <v>1.5000150001500017</v>
      </c>
      <c r="R7" s="513">
        <v>33.333333333333336</v>
      </c>
    </row>
    <row r="8" spans="1:18" ht="14.4" customHeight="1" x14ac:dyDescent="0.3">
      <c r="A8" s="507" t="s">
        <v>1172</v>
      </c>
      <c r="B8" s="508" t="s">
        <v>1173</v>
      </c>
      <c r="C8" s="508" t="s">
        <v>1164</v>
      </c>
      <c r="D8" s="508" t="s">
        <v>1174</v>
      </c>
      <c r="E8" s="508" t="s">
        <v>1179</v>
      </c>
      <c r="F8" s="508" t="s">
        <v>1180</v>
      </c>
      <c r="G8" s="512">
        <v>35</v>
      </c>
      <c r="H8" s="512">
        <v>1295</v>
      </c>
      <c r="I8" s="508">
        <v>1.4583333333333333</v>
      </c>
      <c r="J8" s="508">
        <v>37</v>
      </c>
      <c r="K8" s="512">
        <v>24</v>
      </c>
      <c r="L8" s="512">
        <v>888</v>
      </c>
      <c r="M8" s="508">
        <v>1</v>
      </c>
      <c r="N8" s="508">
        <v>37</v>
      </c>
      <c r="O8" s="512">
        <v>29</v>
      </c>
      <c r="P8" s="512">
        <v>1102</v>
      </c>
      <c r="Q8" s="569">
        <v>1.2409909909909911</v>
      </c>
      <c r="R8" s="513">
        <v>38</v>
      </c>
    </row>
    <row r="9" spans="1:18" ht="14.4" customHeight="1" x14ac:dyDescent="0.3">
      <c r="A9" s="507" t="s">
        <v>1172</v>
      </c>
      <c r="B9" s="508" t="s">
        <v>1173</v>
      </c>
      <c r="C9" s="508" t="s">
        <v>1164</v>
      </c>
      <c r="D9" s="508" t="s">
        <v>1174</v>
      </c>
      <c r="E9" s="508" t="s">
        <v>1181</v>
      </c>
      <c r="F9" s="508" t="s">
        <v>1182</v>
      </c>
      <c r="G9" s="512">
        <v>69</v>
      </c>
      <c r="H9" s="512">
        <v>3105</v>
      </c>
      <c r="I9" s="508">
        <v>1.5</v>
      </c>
      <c r="J9" s="508">
        <v>45</v>
      </c>
      <c r="K9" s="512">
        <v>46</v>
      </c>
      <c r="L9" s="512">
        <v>2070</v>
      </c>
      <c r="M9" s="508">
        <v>1</v>
      </c>
      <c r="N9" s="508">
        <v>45</v>
      </c>
      <c r="O9" s="512">
        <v>48</v>
      </c>
      <c r="P9" s="512">
        <v>2160</v>
      </c>
      <c r="Q9" s="569">
        <v>1.0434782608695652</v>
      </c>
      <c r="R9" s="513">
        <v>45</v>
      </c>
    </row>
    <row r="10" spans="1:18" ht="14.4" customHeight="1" x14ac:dyDescent="0.3">
      <c r="A10" s="507" t="s">
        <v>1172</v>
      </c>
      <c r="B10" s="508" t="s">
        <v>1173</v>
      </c>
      <c r="C10" s="508" t="s">
        <v>1164</v>
      </c>
      <c r="D10" s="508" t="s">
        <v>1174</v>
      </c>
      <c r="E10" s="508" t="s">
        <v>1183</v>
      </c>
      <c r="F10" s="508" t="s">
        <v>1184</v>
      </c>
      <c r="G10" s="512">
        <v>36</v>
      </c>
      <c r="H10" s="512">
        <v>327276</v>
      </c>
      <c r="I10" s="508">
        <v>1.4392084432717678</v>
      </c>
      <c r="J10" s="508">
        <v>9091</v>
      </c>
      <c r="K10" s="512">
        <v>25</v>
      </c>
      <c r="L10" s="512">
        <v>227400</v>
      </c>
      <c r="M10" s="508">
        <v>1</v>
      </c>
      <c r="N10" s="508">
        <v>9096</v>
      </c>
      <c r="O10" s="512">
        <v>22</v>
      </c>
      <c r="P10" s="512">
        <v>200508</v>
      </c>
      <c r="Q10" s="569">
        <v>0.88174142480211082</v>
      </c>
      <c r="R10" s="513">
        <v>9114</v>
      </c>
    </row>
    <row r="11" spans="1:18" ht="14.4" customHeight="1" x14ac:dyDescent="0.3">
      <c r="A11" s="507" t="s">
        <v>1172</v>
      </c>
      <c r="B11" s="508" t="s">
        <v>1173</v>
      </c>
      <c r="C11" s="508" t="s">
        <v>1164</v>
      </c>
      <c r="D11" s="508" t="s">
        <v>1174</v>
      </c>
      <c r="E11" s="508" t="s">
        <v>1185</v>
      </c>
      <c r="F11" s="508" t="s">
        <v>1186</v>
      </c>
      <c r="G11" s="512">
        <v>13</v>
      </c>
      <c r="H11" s="512">
        <v>2301</v>
      </c>
      <c r="I11" s="508">
        <v>1.2926966292134832</v>
      </c>
      <c r="J11" s="508">
        <v>177</v>
      </c>
      <c r="K11" s="512">
        <v>10</v>
      </c>
      <c r="L11" s="512">
        <v>1780</v>
      </c>
      <c r="M11" s="508">
        <v>1</v>
      </c>
      <c r="N11" s="508">
        <v>178</v>
      </c>
      <c r="O11" s="512">
        <v>15</v>
      </c>
      <c r="P11" s="512">
        <v>2685</v>
      </c>
      <c r="Q11" s="569">
        <v>1.5084269662921348</v>
      </c>
      <c r="R11" s="513">
        <v>179</v>
      </c>
    </row>
    <row r="12" spans="1:18" ht="14.4" customHeight="1" x14ac:dyDescent="0.3">
      <c r="A12" s="507" t="s">
        <v>1187</v>
      </c>
      <c r="B12" s="508" t="s">
        <v>1188</v>
      </c>
      <c r="C12" s="508" t="s">
        <v>534</v>
      </c>
      <c r="D12" s="508" t="s">
        <v>1174</v>
      </c>
      <c r="E12" s="508" t="s">
        <v>1189</v>
      </c>
      <c r="F12" s="508" t="s">
        <v>1190</v>
      </c>
      <c r="G12" s="512">
        <v>522</v>
      </c>
      <c r="H12" s="512">
        <v>110142</v>
      </c>
      <c r="I12" s="508">
        <v>0.84477680625862861</v>
      </c>
      <c r="J12" s="508">
        <v>211</v>
      </c>
      <c r="K12" s="512">
        <v>615</v>
      </c>
      <c r="L12" s="512">
        <v>130380</v>
      </c>
      <c r="M12" s="508">
        <v>1</v>
      </c>
      <c r="N12" s="508">
        <v>212</v>
      </c>
      <c r="O12" s="512">
        <v>587</v>
      </c>
      <c r="P12" s="512">
        <v>125031</v>
      </c>
      <c r="Q12" s="569">
        <v>0.95897376898297282</v>
      </c>
      <c r="R12" s="513">
        <v>213</v>
      </c>
    </row>
    <row r="13" spans="1:18" ht="14.4" customHeight="1" x14ac:dyDescent="0.3">
      <c r="A13" s="507" t="s">
        <v>1187</v>
      </c>
      <c r="B13" s="508" t="s">
        <v>1188</v>
      </c>
      <c r="C13" s="508" t="s">
        <v>534</v>
      </c>
      <c r="D13" s="508" t="s">
        <v>1174</v>
      </c>
      <c r="E13" s="508" t="s">
        <v>1191</v>
      </c>
      <c r="F13" s="508" t="s">
        <v>1190</v>
      </c>
      <c r="G13" s="512">
        <v>80</v>
      </c>
      <c r="H13" s="512">
        <v>6960</v>
      </c>
      <c r="I13" s="508">
        <v>0.85106382978723405</v>
      </c>
      <c r="J13" s="508">
        <v>87</v>
      </c>
      <c r="K13" s="512">
        <v>94</v>
      </c>
      <c r="L13" s="512">
        <v>8178</v>
      </c>
      <c r="M13" s="508">
        <v>1</v>
      </c>
      <c r="N13" s="508">
        <v>87</v>
      </c>
      <c r="O13" s="512">
        <v>82</v>
      </c>
      <c r="P13" s="512">
        <v>7216</v>
      </c>
      <c r="Q13" s="569">
        <v>0.88236732697481046</v>
      </c>
      <c r="R13" s="513">
        <v>88</v>
      </c>
    </row>
    <row r="14" spans="1:18" ht="14.4" customHeight="1" x14ac:dyDescent="0.3">
      <c r="A14" s="507" t="s">
        <v>1187</v>
      </c>
      <c r="B14" s="508" t="s">
        <v>1188</v>
      </c>
      <c r="C14" s="508" t="s">
        <v>534</v>
      </c>
      <c r="D14" s="508" t="s">
        <v>1174</v>
      </c>
      <c r="E14" s="508" t="s">
        <v>1192</v>
      </c>
      <c r="F14" s="508" t="s">
        <v>1193</v>
      </c>
      <c r="G14" s="512">
        <v>3357</v>
      </c>
      <c r="H14" s="512">
        <v>1010457</v>
      </c>
      <c r="I14" s="508">
        <v>0.73633012895252303</v>
      </c>
      <c r="J14" s="508">
        <v>301</v>
      </c>
      <c r="K14" s="512">
        <v>4544</v>
      </c>
      <c r="L14" s="512">
        <v>1372288</v>
      </c>
      <c r="M14" s="508">
        <v>1</v>
      </c>
      <c r="N14" s="508">
        <v>302</v>
      </c>
      <c r="O14" s="512">
        <v>4393</v>
      </c>
      <c r="P14" s="512">
        <v>1331079</v>
      </c>
      <c r="Q14" s="569">
        <v>0.96997058926406121</v>
      </c>
      <c r="R14" s="513">
        <v>303</v>
      </c>
    </row>
    <row r="15" spans="1:18" ht="14.4" customHeight="1" x14ac:dyDescent="0.3">
      <c r="A15" s="507" t="s">
        <v>1187</v>
      </c>
      <c r="B15" s="508" t="s">
        <v>1188</v>
      </c>
      <c r="C15" s="508" t="s">
        <v>534</v>
      </c>
      <c r="D15" s="508" t="s">
        <v>1174</v>
      </c>
      <c r="E15" s="508" t="s">
        <v>1194</v>
      </c>
      <c r="F15" s="508" t="s">
        <v>1195</v>
      </c>
      <c r="G15" s="512">
        <v>114</v>
      </c>
      <c r="H15" s="512">
        <v>11286</v>
      </c>
      <c r="I15" s="508">
        <v>0.56999999999999995</v>
      </c>
      <c r="J15" s="508">
        <v>99</v>
      </c>
      <c r="K15" s="512">
        <v>198</v>
      </c>
      <c r="L15" s="512">
        <v>19800</v>
      </c>
      <c r="M15" s="508">
        <v>1</v>
      </c>
      <c r="N15" s="508">
        <v>100</v>
      </c>
      <c r="O15" s="512">
        <v>135</v>
      </c>
      <c r="P15" s="512">
        <v>13500</v>
      </c>
      <c r="Q15" s="569">
        <v>0.68181818181818177</v>
      </c>
      <c r="R15" s="513">
        <v>100</v>
      </c>
    </row>
    <row r="16" spans="1:18" ht="14.4" customHeight="1" x14ac:dyDescent="0.3">
      <c r="A16" s="507" t="s">
        <v>1187</v>
      </c>
      <c r="B16" s="508" t="s">
        <v>1188</v>
      </c>
      <c r="C16" s="508" t="s">
        <v>534</v>
      </c>
      <c r="D16" s="508" t="s">
        <v>1174</v>
      </c>
      <c r="E16" s="508" t="s">
        <v>1196</v>
      </c>
      <c r="F16" s="508" t="s">
        <v>1197</v>
      </c>
      <c r="G16" s="512">
        <v>8</v>
      </c>
      <c r="H16" s="512">
        <v>1856</v>
      </c>
      <c r="I16" s="508">
        <v>0.5</v>
      </c>
      <c r="J16" s="508">
        <v>232</v>
      </c>
      <c r="K16" s="512">
        <v>16</v>
      </c>
      <c r="L16" s="512">
        <v>3712</v>
      </c>
      <c r="M16" s="508">
        <v>1</v>
      </c>
      <c r="N16" s="508">
        <v>232</v>
      </c>
      <c r="O16" s="512">
        <v>12</v>
      </c>
      <c r="P16" s="512">
        <v>2820</v>
      </c>
      <c r="Q16" s="569">
        <v>0.75969827586206895</v>
      </c>
      <c r="R16" s="513">
        <v>235</v>
      </c>
    </row>
    <row r="17" spans="1:18" ht="14.4" customHeight="1" x14ac:dyDescent="0.3">
      <c r="A17" s="507" t="s">
        <v>1187</v>
      </c>
      <c r="B17" s="508" t="s">
        <v>1188</v>
      </c>
      <c r="C17" s="508" t="s">
        <v>534</v>
      </c>
      <c r="D17" s="508" t="s">
        <v>1174</v>
      </c>
      <c r="E17" s="508" t="s">
        <v>1198</v>
      </c>
      <c r="F17" s="508" t="s">
        <v>1199</v>
      </c>
      <c r="G17" s="512">
        <v>654</v>
      </c>
      <c r="H17" s="512">
        <v>89598</v>
      </c>
      <c r="I17" s="508">
        <v>0.91213389121338917</v>
      </c>
      <c r="J17" s="508">
        <v>137</v>
      </c>
      <c r="K17" s="512">
        <v>717</v>
      </c>
      <c r="L17" s="512">
        <v>98229</v>
      </c>
      <c r="M17" s="508">
        <v>1</v>
      </c>
      <c r="N17" s="508">
        <v>137</v>
      </c>
      <c r="O17" s="512">
        <v>570</v>
      </c>
      <c r="P17" s="512">
        <v>78660</v>
      </c>
      <c r="Q17" s="569">
        <v>0.80078184650154227</v>
      </c>
      <c r="R17" s="513">
        <v>138</v>
      </c>
    </row>
    <row r="18" spans="1:18" ht="14.4" customHeight="1" x14ac:dyDescent="0.3">
      <c r="A18" s="507" t="s">
        <v>1187</v>
      </c>
      <c r="B18" s="508" t="s">
        <v>1188</v>
      </c>
      <c r="C18" s="508" t="s">
        <v>534</v>
      </c>
      <c r="D18" s="508" t="s">
        <v>1174</v>
      </c>
      <c r="E18" s="508" t="s">
        <v>1200</v>
      </c>
      <c r="F18" s="508" t="s">
        <v>1199</v>
      </c>
      <c r="G18" s="512">
        <v>79</v>
      </c>
      <c r="H18" s="512">
        <v>14457</v>
      </c>
      <c r="I18" s="508">
        <v>0.9031109445277361</v>
      </c>
      <c r="J18" s="508">
        <v>183</v>
      </c>
      <c r="K18" s="512">
        <v>87</v>
      </c>
      <c r="L18" s="512">
        <v>16008</v>
      </c>
      <c r="M18" s="508">
        <v>1</v>
      </c>
      <c r="N18" s="508">
        <v>184</v>
      </c>
      <c r="O18" s="512">
        <v>82</v>
      </c>
      <c r="P18" s="512">
        <v>15170</v>
      </c>
      <c r="Q18" s="569">
        <v>0.94765117441279356</v>
      </c>
      <c r="R18" s="513">
        <v>185</v>
      </c>
    </row>
    <row r="19" spans="1:18" ht="14.4" customHeight="1" x14ac:dyDescent="0.3">
      <c r="A19" s="507" t="s">
        <v>1187</v>
      </c>
      <c r="B19" s="508" t="s">
        <v>1188</v>
      </c>
      <c r="C19" s="508" t="s">
        <v>534</v>
      </c>
      <c r="D19" s="508" t="s">
        <v>1174</v>
      </c>
      <c r="E19" s="508" t="s">
        <v>1201</v>
      </c>
      <c r="F19" s="508" t="s">
        <v>1202</v>
      </c>
      <c r="G19" s="512">
        <v>23</v>
      </c>
      <c r="H19" s="512">
        <v>14697</v>
      </c>
      <c r="I19" s="508">
        <v>0.53404796511627906</v>
      </c>
      <c r="J19" s="508">
        <v>639</v>
      </c>
      <c r="K19" s="512">
        <v>43</v>
      </c>
      <c r="L19" s="512">
        <v>27520</v>
      </c>
      <c r="M19" s="508">
        <v>1</v>
      </c>
      <c r="N19" s="508">
        <v>640</v>
      </c>
      <c r="O19" s="512">
        <v>29</v>
      </c>
      <c r="P19" s="512">
        <v>18705</v>
      </c>
      <c r="Q19" s="569">
        <v>0.6796875</v>
      </c>
      <c r="R19" s="513">
        <v>645</v>
      </c>
    </row>
    <row r="20" spans="1:18" ht="14.4" customHeight="1" x14ac:dyDescent="0.3">
      <c r="A20" s="507" t="s">
        <v>1187</v>
      </c>
      <c r="B20" s="508" t="s">
        <v>1188</v>
      </c>
      <c r="C20" s="508" t="s">
        <v>534</v>
      </c>
      <c r="D20" s="508" t="s">
        <v>1174</v>
      </c>
      <c r="E20" s="508" t="s">
        <v>1203</v>
      </c>
      <c r="F20" s="508" t="s">
        <v>1204</v>
      </c>
      <c r="G20" s="512">
        <v>33</v>
      </c>
      <c r="H20" s="512">
        <v>20064</v>
      </c>
      <c r="I20" s="508">
        <v>0.84476443097132747</v>
      </c>
      <c r="J20" s="508">
        <v>608</v>
      </c>
      <c r="K20" s="512">
        <v>39</v>
      </c>
      <c r="L20" s="512">
        <v>23751</v>
      </c>
      <c r="M20" s="508">
        <v>1</v>
      </c>
      <c r="N20" s="508">
        <v>609</v>
      </c>
      <c r="O20" s="512">
        <v>30</v>
      </c>
      <c r="P20" s="512">
        <v>18420</v>
      </c>
      <c r="Q20" s="569">
        <v>0.77554629278767206</v>
      </c>
      <c r="R20" s="513">
        <v>614</v>
      </c>
    </row>
    <row r="21" spans="1:18" ht="14.4" customHeight="1" x14ac:dyDescent="0.3">
      <c r="A21" s="507" t="s">
        <v>1187</v>
      </c>
      <c r="B21" s="508" t="s">
        <v>1188</v>
      </c>
      <c r="C21" s="508" t="s">
        <v>534</v>
      </c>
      <c r="D21" s="508" t="s">
        <v>1174</v>
      </c>
      <c r="E21" s="508" t="s">
        <v>1205</v>
      </c>
      <c r="F21" s="508" t="s">
        <v>1206</v>
      </c>
      <c r="G21" s="512">
        <v>333</v>
      </c>
      <c r="H21" s="512">
        <v>57609</v>
      </c>
      <c r="I21" s="508">
        <v>0.78830049261083746</v>
      </c>
      <c r="J21" s="508">
        <v>173</v>
      </c>
      <c r="K21" s="512">
        <v>420</v>
      </c>
      <c r="L21" s="512">
        <v>73080</v>
      </c>
      <c r="M21" s="508">
        <v>1</v>
      </c>
      <c r="N21" s="508">
        <v>174</v>
      </c>
      <c r="O21" s="512">
        <v>386</v>
      </c>
      <c r="P21" s="512">
        <v>67550</v>
      </c>
      <c r="Q21" s="569">
        <v>0.92432950191570884</v>
      </c>
      <c r="R21" s="513">
        <v>175</v>
      </c>
    </row>
    <row r="22" spans="1:18" ht="14.4" customHeight="1" x14ac:dyDescent="0.3">
      <c r="A22" s="507" t="s">
        <v>1187</v>
      </c>
      <c r="B22" s="508" t="s">
        <v>1188</v>
      </c>
      <c r="C22" s="508" t="s">
        <v>534</v>
      </c>
      <c r="D22" s="508" t="s">
        <v>1174</v>
      </c>
      <c r="E22" s="508" t="s">
        <v>1207</v>
      </c>
      <c r="F22" s="508" t="s">
        <v>1208</v>
      </c>
      <c r="G22" s="512">
        <v>485</v>
      </c>
      <c r="H22" s="512">
        <v>168295</v>
      </c>
      <c r="I22" s="508">
        <v>1.2372448979591837</v>
      </c>
      <c r="J22" s="508">
        <v>347</v>
      </c>
      <c r="K22" s="512">
        <v>392</v>
      </c>
      <c r="L22" s="512">
        <v>136024</v>
      </c>
      <c r="M22" s="508">
        <v>1</v>
      </c>
      <c r="N22" s="508">
        <v>347</v>
      </c>
      <c r="O22" s="512">
        <v>383</v>
      </c>
      <c r="P22" s="512">
        <v>133284</v>
      </c>
      <c r="Q22" s="569">
        <v>0.97985649591248603</v>
      </c>
      <c r="R22" s="513">
        <v>348</v>
      </c>
    </row>
    <row r="23" spans="1:18" ht="14.4" customHeight="1" x14ac:dyDescent="0.3">
      <c r="A23" s="507" t="s">
        <v>1187</v>
      </c>
      <c r="B23" s="508" t="s">
        <v>1188</v>
      </c>
      <c r="C23" s="508" t="s">
        <v>534</v>
      </c>
      <c r="D23" s="508" t="s">
        <v>1174</v>
      </c>
      <c r="E23" s="508" t="s">
        <v>1209</v>
      </c>
      <c r="F23" s="508" t="s">
        <v>1210</v>
      </c>
      <c r="G23" s="512">
        <v>1096</v>
      </c>
      <c r="H23" s="512">
        <v>18632</v>
      </c>
      <c r="I23" s="508">
        <v>0.65315852205005964</v>
      </c>
      <c r="J23" s="508">
        <v>17</v>
      </c>
      <c r="K23" s="512">
        <v>1678</v>
      </c>
      <c r="L23" s="512">
        <v>28526</v>
      </c>
      <c r="M23" s="508">
        <v>1</v>
      </c>
      <c r="N23" s="508">
        <v>17</v>
      </c>
      <c r="O23" s="512">
        <v>1483</v>
      </c>
      <c r="P23" s="512">
        <v>25211</v>
      </c>
      <c r="Q23" s="569">
        <v>0.88379022646007155</v>
      </c>
      <c r="R23" s="513">
        <v>17</v>
      </c>
    </row>
    <row r="24" spans="1:18" ht="14.4" customHeight="1" x14ac:dyDescent="0.3">
      <c r="A24" s="507" t="s">
        <v>1187</v>
      </c>
      <c r="B24" s="508" t="s">
        <v>1188</v>
      </c>
      <c r="C24" s="508" t="s">
        <v>534</v>
      </c>
      <c r="D24" s="508" t="s">
        <v>1174</v>
      </c>
      <c r="E24" s="508" t="s">
        <v>1211</v>
      </c>
      <c r="F24" s="508" t="s">
        <v>1212</v>
      </c>
      <c r="G24" s="512">
        <v>4</v>
      </c>
      <c r="H24" s="512">
        <v>1096</v>
      </c>
      <c r="I24" s="508">
        <v>1.282051282051282E-2</v>
      </c>
      <c r="J24" s="508">
        <v>274</v>
      </c>
      <c r="K24" s="512">
        <v>312</v>
      </c>
      <c r="L24" s="512">
        <v>85488</v>
      </c>
      <c r="M24" s="508">
        <v>1</v>
      </c>
      <c r="N24" s="508">
        <v>274</v>
      </c>
      <c r="O24" s="512">
        <v>221</v>
      </c>
      <c r="P24" s="512">
        <v>61217</v>
      </c>
      <c r="Q24" s="569">
        <v>0.71608880778588813</v>
      </c>
      <c r="R24" s="513">
        <v>277</v>
      </c>
    </row>
    <row r="25" spans="1:18" ht="14.4" customHeight="1" x14ac:dyDescent="0.3">
      <c r="A25" s="507" t="s">
        <v>1187</v>
      </c>
      <c r="B25" s="508" t="s">
        <v>1188</v>
      </c>
      <c r="C25" s="508" t="s">
        <v>534</v>
      </c>
      <c r="D25" s="508" t="s">
        <v>1174</v>
      </c>
      <c r="E25" s="508" t="s">
        <v>1213</v>
      </c>
      <c r="F25" s="508" t="s">
        <v>1214</v>
      </c>
      <c r="G25" s="512">
        <v>313</v>
      </c>
      <c r="H25" s="512">
        <v>44446</v>
      </c>
      <c r="I25" s="508">
        <v>0.90201729106628237</v>
      </c>
      <c r="J25" s="508">
        <v>142</v>
      </c>
      <c r="K25" s="512">
        <v>347</v>
      </c>
      <c r="L25" s="512">
        <v>49274</v>
      </c>
      <c r="M25" s="508">
        <v>1</v>
      </c>
      <c r="N25" s="508">
        <v>142</v>
      </c>
      <c r="O25" s="512">
        <v>380</v>
      </c>
      <c r="P25" s="512">
        <v>53580</v>
      </c>
      <c r="Q25" s="569">
        <v>1.0873888866339245</v>
      </c>
      <c r="R25" s="513">
        <v>141</v>
      </c>
    </row>
    <row r="26" spans="1:18" ht="14.4" customHeight="1" x14ac:dyDescent="0.3">
      <c r="A26" s="507" t="s">
        <v>1187</v>
      </c>
      <c r="B26" s="508" t="s">
        <v>1188</v>
      </c>
      <c r="C26" s="508" t="s">
        <v>534</v>
      </c>
      <c r="D26" s="508" t="s">
        <v>1174</v>
      </c>
      <c r="E26" s="508" t="s">
        <v>1215</v>
      </c>
      <c r="F26" s="508" t="s">
        <v>1214</v>
      </c>
      <c r="G26" s="512">
        <v>653</v>
      </c>
      <c r="H26" s="512">
        <v>50934</v>
      </c>
      <c r="I26" s="508">
        <v>0.91842475386779188</v>
      </c>
      <c r="J26" s="508">
        <v>78</v>
      </c>
      <c r="K26" s="512">
        <v>711</v>
      </c>
      <c r="L26" s="512">
        <v>55458</v>
      </c>
      <c r="M26" s="508">
        <v>1</v>
      </c>
      <c r="N26" s="508">
        <v>78</v>
      </c>
      <c r="O26" s="512">
        <v>570</v>
      </c>
      <c r="P26" s="512">
        <v>45030</v>
      </c>
      <c r="Q26" s="569">
        <v>0.81196581196581197</v>
      </c>
      <c r="R26" s="513">
        <v>79</v>
      </c>
    </row>
    <row r="27" spans="1:18" ht="14.4" customHeight="1" x14ac:dyDescent="0.3">
      <c r="A27" s="507" t="s">
        <v>1187</v>
      </c>
      <c r="B27" s="508" t="s">
        <v>1188</v>
      </c>
      <c r="C27" s="508" t="s">
        <v>534</v>
      </c>
      <c r="D27" s="508" t="s">
        <v>1174</v>
      </c>
      <c r="E27" s="508" t="s">
        <v>1216</v>
      </c>
      <c r="F27" s="508" t="s">
        <v>1217</v>
      </c>
      <c r="G27" s="512">
        <v>310</v>
      </c>
      <c r="H27" s="512">
        <v>97340</v>
      </c>
      <c r="I27" s="508">
        <v>0.89337175792507206</v>
      </c>
      <c r="J27" s="508">
        <v>314</v>
      </c>
      <c r="K27" s="512">
        <v>347</v>
      </c>
      <c r="L27" s="512">
        <v>108958</v>
      </c>
      <c r="M27" s="508">
        <v>1</v>
      </c>
      <c r="N27" s="508">
        <v>314</v>
      </c>
      <c r="O27" s="512">
        <v>380</v>
      </c>
      <c r="P27" s="512">
        <v>120080</v>
      </c>
      <c r="Q27" s="569">
        <v>1.1020760292956919</v>
      </c>
      <c r="R27" s="513">
        <v>316</v>
      </c>
    </row>
    <row r="28" spans="1:18" ht="14.4" customHeight="1" x14ac:dyDescent="0.3">
      <c r="A28" s="507" t="s">
        <v>1187</v>
      </c>
      <c r="B28" s="508" t="s">
        <v>1188</v>
      </c>
      <c r="C28" s="508" t="s">
        <v>534</v>
      </c>
      <c r="D28" s="508" t="s">
        <v>1174</v>
      </c>
      <c r="E28" s="508" t="s">
        <v>1218</v>
      </c>
      <c r="F28" s="508" t="s">
        <v>1219</v>
      </c>
      <c r="G28" s="512">
        <v>597</v>
      </c>
      <c r="H28" s="512">
        <v>195816</v>
      </c>
      <c r="I28" s="508">
        <v>1.2675159235668789</v>
      </c>
      <c r="J28" s="508">
        <v>328</v>
      </c>
      <c r="K28" s="512">
        <v>471</v>
      </c>
      <c r="L28" s="512">
        <v>154488</v>
      </c>
      <c r="M28" s="508">
        <v>1</v>
      </c>
      <c r="N28" s="508">
        <v>328</v>
      </c>
      <c r="O28" s="512">
        <v>380</v>
      </c>
      <c r="P28" s="512">
        <v>125020</v>
      </c>
      <c r="Q28" s="569">
        <v>0.80925379317487445</v>
      </c>
      <c r="R28" s="513">
        <v>329</v>
      </c>
    </row>
    <row r="29" spans="1:18" ht="14.4" customHeight="1" x14ac:dyDescent="0.3">
      <c r="A29" s="507" t="s">
        <v>1187</v>
      </c>
      <c r="B29" s="508" t="s">
        <v>1188</v>
      </c>
      <c r="C29" s="508" t="s">
        <v>534</v>
      </c>
      <c r="D29" s="508" t="s">
        <v>1174</v>
      </c>
      <c r="E29" s="508" t="s">
        <v>1220</v>
      </c>
      <c r="F29" s="508" t="s">
        <v>1221</v>
      </c>
      <c r="G29" s="512">
        <v>947</v>
      </c>
      <c r="H29" s="512">
        <v>154361</v>
      </c>
      <c r="I29" s="508">
        <v>1.522508038585209</v>
      </c>
      <c r="J29" s="508">
        <v>163</v>
      </c>
      <c r="K29" s="512">
        <v>622</v>
      </c>
      <c r="L29" s="512">
        <v>101386</v>
      </c>
      <c r="M29" s="508">
        <v>1</v>
      </c>
      <c r="N29" s="508">
        <v>163</v>
      </c>
      <c r="O29" s="512">
        <v>494</v>
      </c>
      <c r="P29" s="512">
        <v>81510</v>
      </c>
      <c r="Q29" s="569">
        <v>0.8039571538476713</v>
      </c>
      <c r="R29" s="513">
        <v>165</v>
      </c>
    </row>
    <row r="30" spans="1:18" ht="14.4" customHeight="1" x14ac:dyDescent="0.3">
      <c r="A30" s="507" t="s">
        <v>1187</v>
      </c>
      <c r="B30" s="508" t="s">
        <v>1188</v>
      </c>
      <c r="C30" s="508" t="s">
        <v>534</v>
      </c>
      <c r="D30" s="508" t="s">
        <v>1174</v>
      </c>
      <c r="E30" s="508" t="s">
        <v>1222</v>
      </c>
      <c r="F30" s="508" t="s">
        <v>1223</v>
      </c>
      <c r="G30" s="512">
        <v>572</v>
      </c>
      <c r="H30" s="512">
        <v>128700</v>
      </c>
      <c r="I30" s="508">
        <v>1.2825112107623318</v>
      </c>
      <c r="J30" s="508">
        <v>225</v>
      </c>
      <c r="K30" s="512">
        <v>446</v>
      </c>
      <c r="L30" s="512">
        <v>100350</v>
      </c>
      <c r="M30" s="508">
        <v>1</v>
      </c>
      <c r="N30" s="508">
        <v>225</v>
      </c>
      <c r="O30" s="512">
        <v>396</v>
      </c>
      <c r="P30" s="512">
        <v>89892</v>
      </c>
      <c r="Q30" s="569">
        <v>0.89578475336322871</v>
      </c>
      <c r="R30" s="513">
        <v>227</v>
      </c>
    </row>
    <row r="31" spans="1:18" ht="14.4" customHeight="1" x14ac:dyDescent="0.3">
      <c r="A31" s="507" t="s">
        <v>1187</v>
      </c>
      <c r="B31" s="508" t="s">
        <v>1188</v>
      </c>
      <c r="C31" s="508" t="s">
        <v>534</v>
      </c>
      <c r="D31" s="508" t="s">
        <v>1174</v>
      </c>
      <c r="E31" s="508" t="s">
        <v>1224</v>
      </c>
      <c r="F31" s="508" t="s">
        <v>1190</v>
      </c>
      <c r="G31" s="512">
        <v>787</v>
      </c>
      <c r="H31" s="512">
        <v>56664</v>
      </c>
      <c r="I31" s="508">
        <v>0.7893681043129388</v>
      </c>
      <c r="J31" s="508">
        <v>72</v>
      </c>
      <c r="K31" s="512">
        <v>997</v>
      </c>
      <c r="L31" s="512">
        <v>71784</v>
      </c>
      <c r="M31" s="508">
        <v>1</v>
      </c>
      <c r="N31" s="508">
        <v>72</v>
      </c>
      <c r="O31" s="512">
        <v>899</v>
      </c>
      <c r="P31" s="512">
        <v>66526</v>
      </c>
      <c r="Q31" s="569">
        <v>0.92675247966120589</v>
      </c>
      <c r="R31" s="513">
        <v>74</v>
      </c>
    </row>
    <row r="32" spans="1:18" ht="14.4" customHeight="1" x14ac:dyDescent="0.3">
      <c r="A32" s="507" t="s">
        <v>1187</v>
      </c>
      <c r="B32" s="508" t="s">
        <v>1188</v>
      </c>
      <c r="C32" s="508" t="s">
        <v>534</v>
      </c>
      <c r="D32" s="508" t="s">
        <v>1174</v>
      </c>
      <c r="E32" s="508" t="s">
        <v>1225</v>
      </c>
      <c r="F32" s="508" t="s">
        <v>1226</v>
      </c>
      <c r="G32" s="512">
        <v>143</v>
      </c>
      <c r="H32" s="512">
        <v>7436</v>
      </c>
      <c r="I32" s="508">
        <v>1.153225806451613</v>
      </c>
      <c r="J32" s="508">
        <v>52</v>
      </c>
      <c r="K32" s="512">
        <v>124</v>
      </c>
      <c r="L32" s="512">
        <v>6448</v>
      </c>
      <c r="M32" s="508">
        <v>1</v>
      </c>
      <c r="N32" s="508">
        <v>52</v>
      </c>
      <c r="O32" s="512">
        <v>13</v>
      </c>
      <c r="P32" s="512">
        <v>702</v>
      </c>
      <c r="Q32" s="569">
        <v>0.10887096774193548</v>
      </c>
      <c r="R32" s="513">
        <v>54</v>
      </c>
    </row>
    <row r="33" spans="1:18" ht="14.4" customHeight="1" x14ac:dyDescent="0.3">
      <c r="A33" s="507" t="s">
        <v>1187</v>
      </c>
      <c r="B33" s="508" t="s">
        <v>1188</v>
      </c>
      <c r="C33" s="508" t="s">
        <v>534</v>
      </c>
      <c r="D33" s="508" t="s">
        <v>1174</v>
      </c>
      <c r="E33" s="508" t="s">
        <v>1227</v>
      </c>
      <c r="F33" s="508" t="s">
        <v>1228</v>
      </c>
      <c r="G33" s="512">
        <v>989</v>
      </c>
      <c r="H33" s="512">
        <v>474720</v>
      </c>
      <c r="I33" s="508">
        <v>1.2877604166666667</v>
      </c>
      <c r="J33" s="508">
        <v>480</v>
      </c>
      <c r="K33" s="512">
        <v>768</v>
      </c>
      <c r="L33" s="512">
        <v>368640</v>
      </c>
      <c r="M33" s="508">
        <v>1</v>
      </c>
      <c r="N33" s="508">
        <v>480</v>
      </c>
      <c r="O33" s="512">
        <v>763</v>
      </c>
      <c r="P33" s="512">
        <v>367003</v>
      </c>
      <c r="Q33" s="569">
        <v>0.99555935329861112</v>
      </c>
      <c r="R33" s="513">
        <v>481</v>
      </c>
    </row>
    <row r="34" spans="1:18" ht="14.4" customHeight="1" x14ac:dyDescent="0.3">
      <c r="A34" s="507" t="s">
        <v>1187</v>
      </c>
      <c r="B34" s="508" t="s">
        <v>1188</v>
      </c>
      <c r="C34" s="508" t="s">
        <v>534</v>
      </c>
      <c r="D34" s="508" t="s">
        <v>1174</v>
      </c>
      <c r="E34" s="508" t="s">
        <v>1229</v>
      </c>
      <c r="F34" s="508" t="s">
        <v>1230</v>
      </c>
      <c r="G34" s="512">
        <v>9</v>
      </c>
      <c r="H34" s="512">
        <v>2070</v>
      </c>
      <c r="I34" s="508">
        <v>0.52941176470588236</v>
      </c>
      <c r="J34" s="508">
        <v>230</v>
      </c>
      <c r="K34" s="512">
        <v>17</v>
      </c>
      <c r="L34" s="512">
        <v>3910</v>
      </c>
      <c r="M34" s="508">
        <v>1</v>
      </c>
      <c r="N34" s="508">
        <v>230</v>
      </c>
      <c r="O34" s="512">
        <v>18</v>
      </c>
      <c r="P34" s="512">
        <v>4194</v>
      </c>
      <c r="Q34" s="569">
        <v>1.0726342710997443</v>
      </c>
      <c r="R34" s="513">
        <v>233</v>
      </c>
    </row>
    <row r="35" spans="1:18" ht="14.4" customHeight="1" x14ac:dyDescent="0.3">
      <c r="A35" s="507" t="s">
        <v>1187</v>
      </c>
      <c r="B35" s="508" t="s">
        <v>1188</v>
      </c>
      <c r="C35" s="508" t="s">
        <v>534</v>
      </c>
      <c r="D35" s="508" t="s">
        <v>1174</v>
      </c>
      <c r="E35" s="508" t="s">
        <v>1231</v>
      </c>
      <c r="F35" s="508" t="s">
        <v>1232</v>
      </c>
      <c r="G35" s="512">
        <v>318</v>
      </c>
      <c r="H35" s="512">
        <v>385098</v>
      </c>
      <c r="I35" s="508">
        <v>0.66333533144546186</v>
      </c>
      <c r="J35" s="508">
        <v>1211</v>
      </c>
      <c r="K35" s="512">
        <v>479</v>
      </c>
      <c r="L35" s="512">
        <v>580548</v>
      </c>
      <c r="M35" s="508">
        <v>1</v>
      </c>
      <c r="N35" s="508">
        <v>1212</v>
      </c>
      <c r="O35" s="512">
        <v>367</v>
      </c>
      <c r="P35" s="512">
        <v>446272</v>
      </c>
      <c r="Q35" s="569">
        <v>0.7687081860586894</v>
      </c>
      <c r="R35" s="513">
        <v>1216</v>
      </c>
    </row>
    <row r="36" spans="1:18" ht="14.4" customHeight="1" x14ac:dyDescent="0.3">
      <c r="A36" s="507" t="s">
        <v>1187</v>
      </c>
      <c r="B36" s="508" t="s">
        <v>1188</v>
      </c>
      <c r="C36" s="508" t="s">
        <v>534</v>
      </c>
      <c r="D36" s="508" t="s">
        <v>1174</v>
      </c>
      <c r="E36" s="508" t="s">
        <v>1233</v>
      </c>
      <c r="F36" s="508" t="s">
        <v>1234</v>
      </c>
      <c r="G36" s="512">
        <v>274</v>
      </c>
      <c r="H36" s="512">
        <v>31236</v>
      </c>
      <c r="I36" s="508">
        <v>0.76945436630126862</v>
      </c>
      <c r="J36" s="508">
        <v>114</v>
      </c>
      <c r="K36" s="512">
        <v>353</v>
      </c>
      <c r="L36" s="512">
        <v>40595</v>
      </c>
      <c r="M36" s="508">
        <v>1</v>
      </c>
      <c r="N36" s="508">
        <v>115</v>
      </c>
      <c r="O36" s="512">
        <v>286</v>
      </c>
      <c r="P36" s="512">
        <v>33176</v>
      </c>
      <c r="Q36" s="569">
        <v>0.81724350289444514</v>
      </c>
      <c r="R36" s="513">
        <v>116</v>
      </c>
    </row>
    <row r="37" spans="1:18" ht="14.4" customHeight="1" x14ac:dyDescent="0.3">
      <c r="A37" s="507" t="s">
        <v>1187</v>
      </c>
      <c r="B37" s="508" t="s">
        <v>1188</v>
      </c>
      <c r="C37" s="508" t="s">
        <v>534</v>
      </c>
      <c r="D37" s="508" t="s">
        <v>1174</v>
      </c>
      <c r="E37" s="508" t="s">
        <v>1235</v>
      </c>
      <c r="F37" s="508" t="s">
        <v>1236</v>
      </c>
      <c r="G37" s="512">
        <v>3</v>
      </c>
      <c r="H37" s="512">
        <v>1041</v>
      </c>
      <c r="I37" s="508">
        <v>0.3</v>
      </c>
      <c r="J37" s="508">
        <v>347</v>
      </c>
      <c r="K37" s="512">
        <v>10</v>
      </c>
      <c r="L37" s="512">
        <v>3470</v>
      </c>
      <c r="M37" s="508">
        <v>1</v>
      </c>
      <c r="N37" s="508">
        <v>347</v>
      </c>
      <c r="O37" s="512">
        <v>4</v>
      </c>
      <c r="P37" s="512">
        <v>1400</v>
      </c>
      <c r="Q37" s="569">
        <v>0.40345821325648418</v>
      </c>
      <c r="R37" s="513">
        <v>350</v>
      </c>
    </row>
    <row r="38" spans="1:18" ht="14.4" customHeight="1" x14ac:dyDescent="0.3">
      <c r="A38" s="507" t="s">
        <v>1187</v>
      </c>
      <c r="B38" s="508" t="s">
        <v>1188</v>
      </c>
      <c r="C38" s="508" t="s">
        <v>534</v>
      </c>
      <c r="D38" s="508" t="s">
        <v>1174</v>
      </c>
      <c r="E38" s="508" t="s">
        <v>1237</v>
      </c>
      <c r="F38" s="508" t="s">
        <v>1238</v>
      </c>
      <c r="G38" s="512">
        <v>5</v>
      </c>
      <c r="H38" s="512">
        <v>750</v>
      </c>
      <c r="I38" s="508">
        <v>1.2417218543046358</v>
      </c>
      <c r="J38" s="508">
        <v>150</v>
      </c>
      <c r="K38" s="512">
        <v>4</v>
      </c>
      <c r="L38" s="512">
        <v>604</v>
      </c>
      <c r="M38" s="508">
        <v>1</v>
      </c>
      <c r="N38" s="508">
        <v>151</v>
      </c>
      <c r="O38" s="512">
        <v>2</v>
      </c>
      <c r="P38" s="512">
        <v>304</v>
      </c>
      <c r="Q38" s="569">
        <v>0.50331125827814571</v>
      </c>
      <c r="R38" s="513">
        <v>152</v>
      </c>
    </row>
    <row r="39" spans="1:18" ht="14.4" customHeight="1" x14ac:dyDescent="0.3">
      <c r="A39" s="507" t="s">
        <v>1187</v>
      </c>
      <c r="B39" s="508" t="s">
        <v>1188</v>
      </c>
      <c r="C39" s="508" t="s">
        <v>534</v>
      </c>
      <c r="D39" s="508" t="s">
        <v>1174</v>
      </c>
      <c r="E39" s="508" t="s">
        <v>1239</v>
      </c>
      <c r="F39" s="508" t="s">
        <v>1240</v>
      </c>
      <c r="G39" s="512">
        <v>21</v>
      </c>
      <c r="H39" s="512">
        <v>22365</v>
      </c>
      <c r="I39" s="508">
        <v>0.99812558575445176</v>
      </c>
      <c r="J39" s="508">
        <v>1065</v>
      </c>
      <c r="K39" s="512">
        <v>21</v>
      </c>
      <c r="L39" s="512">
        <v>22407</v>
      </c>
      <c r="M39" s="508">
        <v>1</v>
      </c>
      <c r="N39" s="508">
        <v>1067</v>
      </c>
      <c r="O39" s="512">
        <v>20</v>
      </c>
      <c r="P39" s="512">
        <v>21500</v>
      </c>
      <c r="Q39" s="569">
        <v>0.95952157807827909</v>
      </c>
      <c r="R39" s="513">
        <v>1075</v>
      </c>
    </row>
    <row r="40" spans="1:18" ht="14.4" customHeight="1" x14ac:dyDescent="0.3">
      <c r="A40" s="507" t="s">
        <v>1187</v>
      </c>
      <c r="B40" s="508" t="s">
        <v>1188</v>
      </c>
      <c r="C40" s="508" t="s">
        <v>534</v>
      </c>
      <c r="D40" s="508" t="s">
        <v>1174</v>
      </c>
      <c r="E40" s="508" t="s">
        <v>1241</v>
      </c>
      <c r="F40" s="508" t="s">
        <v>1242</v>
      </c>
      <c r="G40" s="512">
        <v>14</v>
      </c>
      <c r="H40" s="512">
        <v>4228</v>
      </c>
      <c r="I40" s="508">
        <v>0.77777777777777779</v>
      </c>
      <c r="J40" s="508">
        <v>302</v>
      </c>
      <c r="K40" s="512">
        <v>18</v>
      </c>
      <c r="L40" s="512">
        <v>5436</v>
      </c>
      <c r="M40" s="508">
        <v>1</v>
      </c>
      <c r="N40" s="508">
        <v>302</v>
      </c>
      <c r="O40" s="512">
        <v>8</v>
      </c>
      <c r="P40" s="512">
        <v>2432</v>
      </c>
      <c r="Q40" s="569">
        <v>0.44738778513612953</v>
      </c>
      <c r="R40" s="513">
        <v>304</v>
      </c>
    </row>
    <row r="41" spans="1:18" ht="14.4" customHeight="1" x14ac:dyDescent="0.3">
      <c r="A41" s="507" t="s">
        <v>1187</v>
      </c>
      <c r="B41" s="508" t="s">
        <v>1188</v>
      </c>
      <c r="C41" s="508" t="s">
        <v>534</v>
      </c>
      <c r="D41" s="508" t="s">
        <v>1174</v>
      </c>
      <c r="E41" s="508" t="s">
        <v>1243</v>
      </c>
      <c r="F41" s="508" t="s">
        <v>1244</v>
      </c>
      <c r="G41" s="512">
        <v>2</v>
      </c>
      <c r="H41" s="512">
        <v>1502</v>
      </c>
      <c r="I41" s="508">
        <v>0.66578014184397161</v>
      </c>
      <c r="J41" s="508">
        <v>751</v>
      </c>
      <c r="K41" s="512">
        <v>3</v>
      </c>
      <c r="L41" s="512">
        <v>2256</v>
      </c>
      <c r="M41" s="508">
        <v>1</v>
      </c>
      <c r="N41" s="508">
        <v>752</v>
      </c>
      <c r="O41" s="512">
        <v>3</v>
      </c>
      <c r="P41" s="512">
        <v>2271</v>
      </c>
      <c r="Q41" s="569">
        <v>1.0066489361702127</v>
      </c>
      <c r="R41" s="513">
        <v>757</v>
      </c>
    </row>
    <row r="42" spans="1:18" ht="14.4" customHeight="1" x14ac:dyDescent="0.3">
      <c r="A42" s="507" t="s">
        <v>1187</v>
      </c>
      <c r="B42" s="508" t="s">
        <v>1188</v>
      </c>
      <c r="C42" s="508" t="s">
        <v>539</v>
      </c>
      <c r="D42" s="508" t="s">
        <v>1245</v>
      </c>
      <c r="E42" s="508" t="s">
        <v>1246</v>
      </c>
      <c r="F42" s="508" t="s">
        <v>1247</v>
      </c>
      <c r="G42" s="512">
        <v>120</v>
      </c>
      <c r="H42" s="512">
        <v>125391.59999999999</v>
      </c>
      <c r="I42" s="508"/>
      <c r="J42" s="508">
        <v>1044.9299999999998</v>
      </c>
      <c r="K42" s="512"/>
      <c r="L42" s="512"/>
      <c r="M42" s="508"/>
      <c r="N42" s="508"/>
      <c r="O42" s="512"/>
      <c r="P42" s="512"/>
      <c r="Q42" s="569"/>
      <c r="R42" s="513"/>
    </row>
    <row r="43" spans="1:18" ht="14.4" customHeight="1" x14ac:dyDescent="0.3">
      <c r="A43" s="507" t="s">
        <v>1187</v>
      </c>
      <c r="B43" s="508" t="s">
        <v>1188</v>
      </c>
      <c r="C43" s="508" t="s">
        <v>539</v>
      </c>
      <c r="D43" s="508" t="s">
        <v>1174</v>
      </c>
      <c r="E43" s="508" t="s">
        <v>1207</v>
      </c>
      <c r="F43" s="508" t="s">
        <v>1208</v>
      </c>
      <c r="G43" s="512">
        <v>75</v>
      </c>
      <c r="H43" s="512">
        <v>26025</v>
      </c>
      <c r="I43" s="508">
        <v>1.5</v>
      </c>
      <c r="J43" s="508">
        <v>347</v>
      </c>
      <c r="K43" s="512">
        <v>50</v>
      </c>
      <c r="L43" s="512">
        <v>17350</v>
      </c>
      <c r="M43" s="508">
        <v>1</v>
      </c>
      <c r="N43" s="508">
        <v>347</v>
      </c>
      <c r="O43" s="512">
        <v>66</v>
      </c>
      <c r="P43" s="512">
        <v>22968</v>
      </c>
      <c r="Q43" s="569">
        <v>1.3238040345821325</v>
      </c>
      <c r="R43" s="513">
        <v>348</v>
      </c>
    </row>
    <row r="44" spans="1:18" ht="14.4" customHeight="1" x14ac:dyDescent="0.3">
      <c r="A44" s="507" t="s">
        <v>1187</v>
      </c>
      <c r="B44" s="508" t="s">
        <v>1188</v>
      </c>
      <c r="C44" s="508" t="s">
        <v>539</v>
      </c>
      <c r="D44" s="508" t="s">
        <v>1174</v>
      </c>
      <c r="E44" s="508" t="s">
        <v>1209</v>
      </c>
      <c r="F44" s="508" t="s">
        <v>1210</v>
      </c>
      <c r="G44" s="512">
        <v>75</v>
      </c>
      <c r="H44" s="512">
        <v>1275</v>
      </c>
      <c r="I44" s="508"/>
      <c r="J44" s="508">
        <v>17</v>
      </c>
      <c r="K44" s="512"/>
      <c r="L44" s="512"/>
      <c r="M44" s="508"/>
      <c r="N44" s="508"/>
      <c r="O44" s="512"/>
      <c r="P44" s="512"/>
      <c r="Q44" s="569"/>
      <c r="R44" s="513"/>
    </row>
    <row r="45" spans="1:18" ht="14.4" customHeight="1" x14ac:dyDescent="0.3">
      <c r="A45" s="507" t="s">
        <v>1187</v>
      </c>
      <c r="B45" s="508" t="s">
        <v>1188</v>
      </c>
      <c r="C45" s="508" t="s">
        <v>539</v>
      </c>
      <c r="D45" s="508" t="s">
        <v>1174</v>
      </c>
      <c r="E45" s="508" t="s">
        <v>1218</v>
      </c>
      <c r="F45" s="508" t="s">
        <v>1219</v>
      </c>
      <c r="G45" s="512">
        <v>75</v>
      </c>
      <c r="H45" s="512">
        <v>24600</v>
      </c>
      <c r="I45" s="508">
        <v>1.5</v>
      </c>
      <c r="J45" s="508">
        <v>328</v>
      </c>
      <c r="K45" s="512">
        <v>50</v>
      </c>
      <c r="L45" s="512">
        <v>16400</v>
      </c>
      <c r="M45" s="508">
        <v>1</v>
      </c>
      <c r="N45" s="508">
        <v>328</v>
      </c>
      <c r="O45" s="512">
        <v>66</v>
      </c>
      <c r="P45" s="512">
        <v>21714</v>
      </c>
      <c r="Q45" s="569">
        <v>1.3240243902439024</v>
      </c>
      <c r="R45" s="513">
        <v>329</v>
      </c>
    </row>
    <row r="46" spans="1:18" ht="14.4" customHeight="1" x14ac:dyDescent="0.3">
      <c r="A46" s="507" t="s">
        <v>1187</v>
      </c>
      <c r="B46" s="508" t="s">
        <v>1188</v>
      </c>
      <c r="C46" s="508" t="s">
        <v>539</v>
      </c>
      <c r="D46" s="508" t="s">
        <v>1174</v>
      </c>
      <c r="E46" s="508" t="s">
        <v>1222</v>
      </c>
      <c r="F46" s="508" t="s">
        <v>1223</v>
      </c>
      <c r="G46" s="512">
        <v>75</v>
      </c>
      <c r="H46" s="512">
        <v>16875</v>
      </c>
      <c r="I46" s="508">
        <v>1.5</v>
      </c>
      <c r="J46" s="508">
        <v>225</v>
      </c>
      <c r="K46" s="512">
        <v>50</v>
      </c>
      <c r="L46" s="512">
        <v>11250</v>
      </c>
      <c r="M46" s="508">
        <v>1</v>
      </c>
      <c r="N46" s="508">
        <v>225</v>
      </c>
      <c r="O46" s="512">
        <v>66</v>
      </c>
      <c r="P46" s="512">
        <v>14982</v>
      </c>
      <c r="Q46" s="569">
        <v>1.3317333333333334</v>
      </c>
      <c r="R46" s="513">
        <v>227</v>
      </c>
    </row>
    <row r="47" spans="1:18" ht="14.4" customHeight="1" x14ac:dyDescent="0.3">
      <c r="A47" s="507" t="s">
        <v>1187</v>
      </c>
      <c r="B47" s="508" t="s">
        <v>1188</v>
      </c>
      <c r="C47" s="508" t="s">
        <v>539</v>
      </c>
      <c r="D47" s="508" t="s">
        <v>1174</v>
      </c>
      <c r="E47" s="508" t="s">
        <v>1227</v>
      </c>
      <c r="F47" s="508" t="s">
        <v>1228</v>
      </c>
      <c r="G47" s="512">
        <v>75</v>
      </c>
      <c r="H47" s="512">
        <v>36000</v>
      </c>
      <c r="I47" s="508">
        <v>1.5</v>
      </c>
      <c r="J47" s="508">
        <v>480</v>
      </c>
      <c r="K47" s="512">
        <v>50</v>
      </c>
      <c r="L47" s="512">
        <v>24000</v>
      </c>
      <c r="M47" s="508">
        <v>1</v>
      </c>
      <c r="N47" s="508">
        <v>480</v>
      </c>
      <c r="O47" s="512">
        <v>66</v>
      </c>
      <c r="P47" s="512">
        <v>31746</v>
      </c>
      <c r="Q47" s="569">
        <v>1.3227500000000001</v>
      </c>
      <c r="R47" s="513">
        <v>481</v>
      </c>
    </row>
    <row r="48" spans="1:18" ht="14.4" customHeight="1" thickBot="1" x14ac:dyDescent="0.35">
      <c r="A48" s="514" t="s">
        <v>1187</v>
      </c>
      <c r="B48" s="515" t="s">
        <v>1188</v>
      </c>
      <c r="C48" s="515" t="s">
        <v>539</v>
      </c>
      <c r="D48" s="515" t="s">
        <v>1174</v>
      </c>
      <c r="E48" s="515" t="s">
        <v>1248</v>
      </c>
      <c r="F48" s="515" t="s">
        <v>1249</v>
      </c>
      <c r="G48" s="519">
        <v>143</v>
      </c>
      <c r="H48" s="519">
        <v>8437</v>
      </c>
      <c r="I48" s="515">
        <v>1.5212765957446808</v>
      </c>
      <c r="J48" s="515">
        <v>59</v>
      </c>
      <c r="K48" s="519">
        <v>94</v>
      </c>
      <c r="L48" s="519">
        <v>5546</v>
      </c>
      <c r="M48" s="515">
        <v>1</v>
      </c>
      <c r="N48" s="515">
        <v>59</v>
      </c>
      <c r="O48" s="519">
        <v>124</v>
      </c>
      <c r="P48" s="519">
        <v>7564</v>
      </c>
      <c r="Q48" s="527">
        <v>1.3638658492607285</v>
      </c>
      <c r="R48" s="520">
        <v>61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1251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13582</v>
      </c>
      <c r="I3" s="103">
        <f t="shared" si="0"/>
        <v>3758090.9200000004</v>
      </c>
      <c r="J3" s="74"/>
      <c r="K3" s="74"/>
      <c r="L3" s="103">
        <f t="shared" si="0"/>
        <v>15331</v>
      </c>
      <c r="M3" s="103">
        <f t="shared" si="0"/>
        <v>4007086.33</v>
      </c>
      <c r="N3" s="74"/>
      <c r="O3" s="74"/>
      <c r="P3" s="103">
        <f t="shared" si="0"/>
        <v>13927</v>
      </c>
      <c r="Q3" s="103">
        <f t="shared" si="0"/>
        <v>3665976</v>
      </c>
      <c r="R3" s="75">
        <f>IF(M3=0,0,Q3/M3)</f>
        <v>0.9148732266020333</v>
      </c>
      <c r="S3" s="104">
        <f>IF(P3=0,0,Q3/P3)</f>
        <v>263.22797443814176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35"/>
      <c r="B5" s="635"/>
      <c r="C5" s="636"/>
      <c r="D5" s="645"/>
      <c r="E5" s="637"/>
      <c r="F5" s="638"/>
      <c r="G5" s="639"/>
      <c r="H5" s="640" t="s">
        <v>71</v>
      </c>
      <c r="I5" s="641" t="s">
        <v>14</v>
      </c>
      <c r="J5" s="642"/>
      <c r="K5" s="642"/>
      <c r="L5" s="640" t="s">
        <v>71</v>
      </c>
      <c r="M5" s="641" t="s">
        <v>14</v>
      </c>
      <c r="N5" s="642"/>
      <c r="O5" s="642"/>
      <c r="P5" s="640" t="s">
        <v>71</v>
      </c>
      <c r="Q5" s="641" t="s">
        <v>14</v>
      </c>
      <c r="R5" s="643"/>
      <c r="S5" s="644"/>
    </row>
    <row r="6" spans="1:19" ht="14.4" customHeight="1" x14ac:dyDescent="0.3">
      <c r="A6" s="581" t="s">
        <v>1172</v>
      </c>
      <c r="B6" s="582" t="s">
        <v>1173</v>
      </c>
      <c r="C6" s="582" t="s">
        <v>1164</v>
      </c>
      <c r="D6" s="582" t="s">
        <v>1165</v>
      </c>
      <c r="E6" s="582" t="s">
        <v>1174</v>
      </c>
      <c r="F6" s="582" t="s">
        <v>1179</v>
      </c>
      <c r="G6" s="582" t="s">
        <v>1180</v>
      </c>
      <c r="H6" s="116">
        <v>35</v>
      </c>
      <c r="I6" s="116">
        <v>1295</v>
      </c>
      <c r="J6" s="582">
        <v>1.4583333333333333</v>
      </c>
      <c r="K6" s="582">
        <v>37</v>
      </c>
      <c r="L6" s="116">
        <v>24</v>
      </c>
      <c r="M6" s="116">
        <v>888</v>
      </c>
      <c r="N6" s="582">
        <v>1</v>
      </c>
      <c r="O6" s="582">
        <v>37</v>
      </c>
      <c r="P6" s="116">
        <v>29</v>
      </c>
      <c r="Q6" s="116">
        <v>1102</v>
      </c>
      <c r="R6" s="587">
        <v>1.2409909909909911</v>
      </c>
      <c r="S6" s="595">
        <v>38</v>
      </c>
    </row>
    <row r="7" spans="1:19" ht="14.4" customHeight="1" x14ac:dyDescent="0.3">
      <c r="A7" s="507" t="s">
        <v>1172</v>
      </c>
      <c r="B7" s="508" t="s">
        <v>1173</v>
      </c>
      <c r="C7" s="508" t="s">
        <v>1164</v>
      </c>
      <c r="D7" s="508" t="s">
        <v>1165</v>
      </c>
      <c r="E7" s="508" t="s">
        <v>1174</v>
      </c>
      <c r="F7" s="508" t="s">
        <v>1181</v>
      </c>
      <c r="G7" s="508" t="s">
        <v>1182</v>
      </c>
      <c r="H7" s="512">
        <v>69</v>
      </c>
      <c r="I7" s="512">
        <v>3105</v>
      </c>
      <c r="J7" s="508">
        <v>1.5</v>
      </c>
      <c r="K7" s="508">
        <v>45</v>
      </c>
      <c r="L7" s="512">
        <v>46</v>
      </c>
      <c r="M7" s="512">
        <v>2070</v>
      </c>
      <c r="N7" s="508">
        <v>1</v>
      </c>
      <c r="O7" s="508">
        <v>45</v>
      </c>
      <c r="P7" s="512">
        <v>48</v>
      </c>
      <c r="Q7" s="512">
        <v>2160</v>
      </c>
      <c r="R7" s="569">
        <v>1.0434782608695652</v>
      </c>
      <c r="S7" s="513">
        <v>45</v>
      </c>
    </row>
    <row r="8" spans="1:19" ht="14.4" customHeight="1" x14ac:dyDescent="0.3">
      <c r="A8" s="507" t="s">
        <v>1172</v>
      </c>
      <c r="B8" s="508" t="s">
        <v>1173</v>
      </c>
      <c r="C8" s="508" t="s">
        <v>1164</v>
      </c>
      <c r="D8" s="508" t="s">
        <v>585</v>
      </c>
      <c r="E8" s="508" t="s">
        <v>1174</v>
      </c>
      <c r="F8" s="508" t="s">
        <v>1175</v>
      </c>
      <c r="G8" s="508" t="s">
        <v>1176</v>
      </c>
      <c r="H8" s="512">
        <v>1</v>
      </c>
      <c r="I8" s="512">
        <v>37</v>
      </c>
      <c r="J8" s="508"/>
      <c r="K8" s="508">
        <v>37</v>
      </c>
      <c r="L8" s="512"/>
      <c r="M8" s="512"/>
      <c r="N8" s="508"/>
      <c r="O8" s="508"/>
      <c r="P8" s="512">
        <v>1</v>
      </c>
      <c r="Q8" s="512">
        <v>38</v>
      </c>
      <c r="R8" s="569"/>
      <c r="S8" s="513">
        <v>38</v>
      </c>
    </row>
    <row r="9" spans="1:19" ht="14.4" customHeight="1" x14ac:dyDescent="0.3">
      <c r="A9" s="507" t="s">
        <v>1172</v>
      </c>
      <c r="B9" s="508" t="s">
        <v>1173</v>
      </c>
      <c r="C9" s="508" t="s">
        <v>1164</v>
      </c>
      <c r="D9" s="508" t="s">
        <v>585</v>
      </c>
      <c r="E9" s="508" t="s">
        <v>1174</v>
      </c>
      <c r="F9" s="508" t="s">
        <v>1177</v>
      </c>
      <c r="G9" s="508" t="s">
        <v>1178</v>
      </c>
      <c r="H9" s="512">
        <v>2</v>
      </c>
      <c r="I9" s="512">
        <v>66.66</v>
      </c>
      <c r="J9" s="508">
        <v>0.49992500374981247</v>
      </c>
      <c r="K9" s="508">
        <v>33.33</v>
      </c>
      <c r="L9" s="512">
        <v>4</v>
      </c>
      <c r="M9" s="512">
        <v>133.34</v>
      </c>
      <c r="N9" s="508">
        <v>1</v>
      </c>
      <c r="O9" s="508">
        <v>33.335000000000001</v>
      </c>
      <c r="P9" s="512"/>
      <c r="Q9" s="512"/>
      <c r="R9" s="569"/>
      <c r="S9" s="513"/>
    </row>
    <row r="10" spans="1:19" ht="14.4" customHeight="1" x14ac:dyDescent="0.3">
      <c r="A10" s="507" t="s">
        <v>1172</v>
      </c>
      <c r="B10" s="508" t="s">
        <v>1173</v>
      </c>
      <c r="C10" s="508" t="s">
        <v>1164</v>
      </c>
      <c r="D10" s="508" t="s">
        <v>585</v>
      </c>
      <c r="E10" s="508" t="s">
        <v>1174</v>
      </c>
      <c r="F10" s="508" t="s">
        <v>1183</v>
      </c>
      <c r="G10" s="508" t="s">
        <v>1184</v>
      </c>
      <c r="H10" s="512">
        <v>11</v>
      </c>
      <c r="I10" s="512">
        <v>100001</v>
      </c>
      <c r="J10" s="508">
        <v>1.8323255643506302</v>
      </c>
      <c r="K10" s="508">
        <v>9091</v>
      </c>
      <c r="L10" s="512">
        <v>6</v>
      </c>
      <c r="M10" s="512">
        <v>54576</v>
      </c>
      <c r="N10" s="508">
        <v>1</v>
      </c>
      <c r="O10" s="508">
        <v>9096</v>
      </c>
      <c r="P10" s="512"/>
      <c r="Q10" s="512"/>
      <c r="R10" s="569"/>
      <c r="S10" s="513"/>
    </row>
    <row r="11" spans="1:19" ht="14.4" customHeight="1" x14ac:dyDescent="0.3">
      <c r="A11" s="507" t="s">
        <v>1172</v>
      </c>
      <c r="B11" s="508" t="s">
        <v>1173</v>
      </c>
      <c r="C11" s="508" t="s">
        <v>1164</v>
      </c>
      <c r="D11" s="508" t="s">
        <v>585</v>
      </c>
      <c r="E11" s="508" t="s">
        <v>1174</v>
      </c>
      <c r="F11" s="508" t="s">
        <v>1185</v>
      </c>
      <c r="G11" s="508" t="s">
        <v>1186</v>
      </c>
      <c r="H11" s="512">
        <v>2</v>
      </c>
      <c r="I11" s="512">
        <v>354</v>
      </c>
      <c r="J11" s="508">
        <v>0.49719101123595505</v>
      </c>
      <c r="K11" s="508">
        <v>177</v>
      </c>
      <c r="L11" s="512">
        <v>4</v>
      </c>
      <c r="M11" s="512">
        <v>712</v>
      </c>
      <c r="N11" s="508">
        <v>1</v>
      </c>
      <c r="O11" s="508">
        <v>178</v>
      </c>
      <c r="P11" s="512"/>
      <c r="Q11" s="512"/>
      <c r="R11" s="569"/>
      <c r="S11" s="513"/>
    </row>
    <row r="12" spans="1:19" ht="14.4" customHeight="1" x14ac:dyDescent="0.3">
      <c r="A12" s="507" t="s">
        <v>1172</v>
      </c>
      <c r="B12" s="508" t="s">
        <v>1173</v>
      </c>
      <c r="C12" s="508" t="s">
        <v>1164</v>
      </c>
      <c r="D12" s="508" t="s">
        <v>586</v>
      </c>
      <c r="E12" s="508" t="s">
        <v>1174</v>
      </c>
      <c r="F12" s="508" t="s">
        <v>1175</v>
      </c>
      <c r="G12" s="508" t="s">
        <v>1176</v>
      </c>
      <c r="H12" s="512">
        <v>7</v>
      </c>
      <c r="I12" s="512">
        <v>259</v>
      </c>
      <c r="J12" s="508">
        <v>3.5</v>
      </c>
      <c r="K12" s="508">
        <v>37</v>
      </c>
      <c r="L12" s="512">
        <v>2</v>
      </c>
      <c r="M12" s="512">
        <v>74</v>
      </c>
      <c r="N12" s="508">
        <v>1</v>
      </c>
      <c r="O12" s="508">
        <v>37</v>
      </c>
      <c r="P12" s="512">
        <v>3</v>
      </c>
      <c r="Q12" s="512">
        <v>114</v>
      </c>
      <c r="R12" s="569">
        <v>1.5405405405405406</v>
      </c>
      <c r="S12" s="513">
        <v>38</v>
      </c>
    </row>
    <row r="13" spans="1:19" ht="14.4" customHeight="1" x14ac:dyDescent="0.3">
      <c r="A13" s="507" t="s">
        <v>1172</v>
      </c>
      <c r="B13" s="508" t="s">
        <v>1173</v>
      </c>
      <c r="C13" s="508" t="s">
        <v>1164</v>
      </c>
      <c r="D13" s="508" t="s">
        <v>586</v>
      </c>
      <c r="E13" s="508" t="s">
        <v>1174</v>
      </c>
      <c r="F13" s="508" t="s">
        <v>1183</v>
      </c>
      <c r="G13" s="508" t="s">
        <v>1184</v>
      </c>
      <c r="H13" s="512"/>
      <c r="I13" s="512"/>
      <c r="J13" s="508"/>
      <c r="K13" s="508"/>
      <c r="L13" s="512">
        <v>2</v>
      </c>
      <c r="M13" s="512">
        <v>18192</v>
      </c>
      <c r="N13" s="508">
        <v>1</v>
      </c>
      <c r="O13" s="508">
        <v>9096</v>
      </c>
      <c r="P13" s="512"/>
      <c r="Q13" s="512"/>
      <c r="R13" s="569"/>
      <c r="S13" s="513"/>
    </row>
    <row r="14" spans="1:19" ht="14.4" customHeight="1" x14ac:dyDescent="0.3">
      <c r="A14" s="507" t="s">
        <v>1172</v>
      </c>
      <c r="B14" s="508" t="s">
        <v>1173</v>
      </c>
      <c r="C14" s="508" t="s">
        <v>1164</v>
      </c>
      <c r="D14" s="508" t="s">
        <v>588</v>
      </c>
      <c r="E14" s="508" t="s">
        <v>1174</v>
      </c>
      <c r="F14" s="508" t="s">
        <v>1175</v>
      </c>
      <c r="G14" s="508" t="s">
        <v>1176</v>
      </c>
      <c r="H14" s="512">
        <v>4</v>
      </c>
      <c r="I14" s="512">
        <v>148</v>
      </c>
      <c r="J14" s="508">
        <v>1</v>
      </c>
      <c r="K14" s="508">
        <v>37</v>
      </c>
      <c r="L14" s="512">
        <v>4</v>
      </c>
      <c r="M14" s="512">
        <v>148</v>
      </c>
      <c r="N14" s="508">
        <v>1</v>
      </c>
      <c r="O14" s="508">
        <v>37</v>
      </c>
      <c r="P14" s="512">
        <v>3</v>
      </c>
      <c r="Q14" s="512">
        <v>114</v>
      </c>
      <c r="R14" s="569">
        <v>0.77027027027027029</v>
      </c>
      <c r="S14" s="513">
        <v>38</v>
      </c>
    </row>
    <row r="15" spans="1:19" ht="14.4" customHeight="1" x14ac:dyDescent="0.3">
      <c r="A15" s="507" t="s">
        <v>1172</v>
      </c>
      <c r="B15" s="508" t="s">
        <v>1173</v>
      </c>
      <c r="C15" s="508" t="s">
        <v>1164</v>
      </c>
      <c r="D15" s="508" t="s">
        <v>588</v>
      </c>
      <c r="E15" s="508" t="s">
        <v>1174</v>
      </c>
      <c r="F15" s="508" t="s">
        <v>1177</v>
      </c>
      <c r="G15" s="508" t="s">
        <v>1178</v>
      </c>
      <c r="H15" s="512"/>
      <c r="I15" s="512"/>
      <c r="J15" s="508"/>
      <c r="K15" s="508"/>
      <c r="L15" s="512">
        <v>1</v>
      </c>
      <c r="M15" s="512">
        <v>33.33</v>
      </c>
      <c r="N15" s="508">
        <v>1</v>
      </c>
      <c r="O15" s="508">
        <v>33.33</v>
      </c>
      <c r="P15" s="512"/>
      <c r="Q15" s="512"/>
      <c r="R15" s="569"/>
      <c r="S15" s="513"/>
    </row>
    <row r="16" spans="1:19" ht="14.4" customHeight="1" x14ac:dyDescent="0.3">
      <c r="A16" s="507" t="s">
        <v>1172</v>
      </c>
      <c r="B16" s="508" t="s">
        <v>1173</v>
      </c>
      <c r="C16" s="508" t="s">
        <v>1164</v>
      </c>
      <c r="D16" s="508" t="s">
        <v>588</v>
      </c>
      <c r="E16" s="508" t="s">
        <v>1174</v>
      </c>
      <c r="F16" s="508" t="s">
        <v>1185</v>
      </c>
      <c r="G16" s="508" t="s">
        <v>1186</v>
      </c>
      <c r="H16" s="512"/>
      <c r="I16" s="512"/>
      <c r="J16" s="508"/>
      <c r="K16" s="508"/>
      <c r="L16" s="512">
        <v>1</v>
      </c>
      <c r="M16" s="512">
        <v>178</v>
      </c>
      <c r="N16" s="508">
        <v>1</v>
      </c>
      <c r="O16" s="508">
        <v>178</v>
      </c>
      <c r="P16" s="512"/>
      <c r="Q16" s="512"/>
      <c r="R16" s="569"/>
      <c r="S16" s="513"/>
    </row>
    <row r="17" spans="1:19" ht="14.4" customHeight="1" x14ac:dyDescent="0.3">
      <c r="A17" s="507" t="s">
        <v>1172</v>
      </c>
      <c r="B17" s="508" t="s">
        <v>1173</v>
      </c>
      <c r="C17" s="508" t="s">
        <v>1164</v>
      </c>
      <c r="D17" s="508" t="s">
        <v>589</v>
      </c>
      <c r="E17" s="508" t="s">
        <v>1174</v>
      </c>
      <c r="F17" s="508" t="s">
        <v>1175</v>
      </c>
      <c r="G17" s="508" t="s">
        <v>1176</v>
      </c>
      <c r="H17" s="512">
        <v>10</v>
      </c>
      <c r="I17" s="512">
        <v>370</v>
      </c>
      <c r="J17" s="508">
        <v>0.83333333333333337</v>
      </c>
      <c r="K17" s="508">
        <v>37</v>
      </c>
      <c r="L17" s="512">
        <v>12</v>
      </c>
      <c r="M17" s="512">
        <v>444</v>
      </c>
      <c r="N17" s="508">
        <v>1</v>
      </c>
      <c r="O17" s="508">
        <v>37</v>
      </c>
      <c r="P17" s="512">
        <v>11</v>
      </c>
      <c r="Q17" s="512">
        <v>418</v>
      </c>
      <c r="R17" s="569">
        <v>0.94144144144144148</v>
      </c>
      <c r="S17" s="513">
        <v>38</v>
      </c>
    </row>
    <row r="18" spans="1:19" ht="14.4" customHeight="1" x14ac:dyDescent="0.3">
      <c r="A18" s="507" t="s">
        <v>1172</v>
      </c>
      <c r="B18" s="508" t="s">
        <v>1173</v>
      </c>
      <c r="C18" s="508" t="s">
        <v>1164</v>
      </c>
      <c r="D18" s="508" t="s">
        <v>590</v>
      </c>
      <c r="E18" s="508" t="s">
        <v>1174</v>
      </c>
      <c r="F18" s="508" t="s">
        <v>1175</v>
      </c>
      <c r="G18" s="508" t="s">
        <v>1176</v>
      </c>
      <c r="H18" s="512">
        <v>11</v>
      </c>
      <c r="I18" s="512">
        <v>407</v>
      </c>
      <c r="J18" s="508">
        <v>1.2222222222222223</v>
      </c>
      <c r="K18" s="508">
        <v>37</v>
      </c>
      <c r="L18" s="512">
        <v>9</v>
      </c>
      <c r="M18" s="512">
        <v>333</v>
      </c>
      <c r="N18" s="508">
        <v>1</v>
      </c>
      <c r="O18" s="508">
        <v>37</v>
      </c>
      <c r="P18" s="512">
        <v>12</v>
      </c>
      <c r="Q18" s="512">
        <v>456</v>
      </c>
      <c r="R18" s="569">
        <v>1.3693693693693694</v>
      </c>
      <c r="S18" s="513">
        <v>38</v>
      </c>
    </row>
    <row r="19" spans="1:19" ht="14.4" customHeight="1" x14ac:dyDescent="0.3">
      <c r="A19" s="507" t="s">
        <v>1172</v>
      </c>
      <c r="B19" s="508" t="s">
        <v>1173</v>
      </c>
      <c r="C19" s="508" t="s">
        <v>1164</v>
      </c>
      <c r="D19" s="508" t="s">
        <v>590</v>
      </c>
      <c r="E19" s="508" t="s">
        <v>1174</v>
      </c>
      <c r="F19" s="508" t="s">
        <v>1177</v>
      </c>
      <c r="G19" s="508" t="s">
        <v>1178</v>
      </c>
      <c r="H19" s="512">
        <v>9</v>
      </c>
      <c r="I19" s="512">
        <v>300</v>
      </c>
      <c r="J19" s="508">
        <v>3</v>
      </c>
      <c r="K19" s="508">
        <v>33.333333333333336</v>
      </c>
      <c r="L19" s="512">
        <v>3</v>
      </c>
      <c r="M19" s="512">
        <v>100</v>
      </c>
      <c r="N19" s="508">
        <v>1</v>
      </c>
      <c r="O19" s="508">
        <v>33.333333333333336</v>
      </c>
      <c r="P19" s="512">
        <v>15</v>
      </c>
      <c r="Q19" s="512">
        <v>500</v>
      </c>
      <c r="R19" s="569">
        <v>5</v>
      </c>
      <c r="S19" s="513">
        <v>33.333333333333336</v>
      </c>
    </row>
    <row r="20" spans="1:19" ht="14.4" customHeight="1" x14ac:dyDescent="0.3">
      <c r="A20" s="507" t="s">
        <v>1172</v>
      </c>
      <c r="B20" s="508" t="s">
        <v>1173</v>
      </c>
      <c r="C20" s="508" t="s">
        <v>1164</v>
      </c>
      <c r="D20" s="508" t="s">
        <v>590</v>
      </c>
      <c r="E20" s="508" t="s">
        <v>1174</v>
      </c>
      <c r="F20" s="508" t="s">
        <v>1183</v>
      </c>
      <c r="G20" s="508" t="s">
        <v>1184</v>
      </c>
      <c r="H20" s="512">
        <v>23</v>
      </c>
      <c r="I20" s="512">
        <v>209093</v>
      </c>
      <c r="J20" s="508">
        <v>1.9156130900029318</v>
      </c>
      <c r="K20" s="508">
        <v>9091</v>
      </c>
      <c r="L20" s="512">
        <v>12</v>
      </c>
      <c r="M20" s="512">
        <v>109152</v>
      </c>
      <c r="N20" s="508">
        <v>1</v>
      </c>
      <c r="O20" s="508">
        <v>9096</v>
      </c>
      <c r="P20" s="512">
        <v>22</v>
      </c>
      <c r="Q20" s="512">
        <v>200508</v>
      </c>
      <c r="R20" s="569">
        <v>1.8369613016710642</v>
      </c>
      <c r="S20" s="513">
        <v>9114</v>
      </c>
    </row>
    <row r="21" spans="1:19" ht="14.4" customHeight="1" x14ac:dyDescent="0.3">
      <c r="A21" s="507" t="s">
        <v>1172</v>
      </c>
      <c r="B21" s="508" t="s">
        <v>1173</v>
      </c>
      <c r="C21" s="508" t="s">
        <v>1164</v>
      </c>
      <c r="D21" s="508" t="s">
        <v>590</v>
      </c>
      <c r="E21" s="508" t="s">
        <v>1174</v>
      </c>
      <c r="F21" s="508" t="s">
        <v>1185</v>
      </c>
      <c r="G21" s="508" t="s">
        <v>1186</v>
      </c>
      <c r="H21" s="512">
        <v>9</v>
      </c>
      <c r="I21" s="512">
        <v>1593</v>
      </c>
      <c r="J21" s="508">
        <v>2.9831460674157304</v>
      </c>
      <c r="K21" s="508">
        <v>177</v>
      </c>
      <c r="L21" s="512">
        <v>3</v>
      </c>
      <c r="M21" s="512">
        <v>534</v>
      </c>
      <c r="N21" s="508">
        <v>1</v>
      </c>
      <c r="O21" s="508">
        <v>178</v>
      </c>
      <c r="P21" s="512">
        <v>15</v>
      </c>
      <c r="Q21" s="512">
        <v>2685</v>
      </c>
      <c r="R21" s="569">
        <v>5.0280898876404496</v>
      </c>
      <c r="S21" s="513">
        <v>179</v>
      </c>
    </row>
    <row r="22" spans="1:19" ht="14.4" customHeight="1" x14ac:dyDescent="0.3">
      <c r="A22" s="507" t="s">
        <v>1172</v>
      </c>
      <c r="B22" s="508" t="s">
        <v>1173</v>
      </c>
      <c r="C22" s="508" t="s">
        <v>1164</v>
      </c>
      <c r="D22" s="508" t="s">
        <v>1169</v>
      </c>
      <c r="E22" s="508" t="s">
        <v>1174</v>
      </c>
      <c r="F22" s="508" t="s">
        <v>1175</v>
      </c>
      <c r="G22" s="508" t="s">
        <v>1176</v>
      </c>
      <c r="H22" s="512"/>
      <c r="I22" s="512"/>
      <c r="J22" s="508"/>
      <c r="K22" s="508"/>
      <c r="L22" s="512">
        <v>1</v>
      </c>
      <c r="M22" s="512">
        <v>37</v>
      </c>
      <c r="N22" s="508">
        <v>1</v>
      </c>
      <c r="O22" s="508">
        <v>37</v>
      </c>
      <c r="P22" s="512"/>
      <c r="Q22" s="512"/>
      <c r="R22" s="569"/>
      <c r="S22" s="513"/>
    </row>
    <row r="23" spans="1:19" ht="14.4" customHeight="1" x14ac:dyDescent="0.3">
      <c r="A23" s="507" t="s">
        <v>1172</v>
      </c>
      <c r="B23" s="508" t="s">
        <v>1173</v>
      </c>
      <c r="C23" s="508" t="s">
        <v>1164</v>
      </c>
      <c r="D23" s="508" t="s">
        <v>1170</v>
      </c>
      <c r="E23" s="508" t="s">
        <v>1174</v>
      </c>
      <c r="F23" s="508" t="s">
        <v>1177</v>
      </c>
      <c r="G23" s="508" t="s">
        <v>1178</v>
      </c>
      <c r="H23" s="512">
        <v>2</v>
      </c>
      <c r="I23" s="512">
        <v>66.66</v>
      </c>
      <c r="J23" s="508">
        <v>1</v>
      </c>
      <c r="K23" s="508">
        <v>33.33</v>
      </c>
      <c r="L23" s="512">
        <v>2</v>
      </c>
      <c r="M23" s="512">
        <v>66.66</v>
      </c>
      <c r="N23" s="508">
        <v>1</v>
      </c>
      <c r="O23" s="508">
        <v>33.33</v>
      </c>
      <c r="P23" s="512"/>
      <c r="Q23" s="512"/>
      <c r="R23" s="569"/>
      <c r="S23" s="513"/>
    </row>
    <row r="24" spans="1:19" ht="14.4" customHeight="1" x14ac:dyDescent="0.3">
      <c r="A24" s="507" t="s">
        <v>1172</v>
      </c>
      <c r="B24" s="508" t="s">
        <v>1173</v>
      </c>
      <c r="C24" s="508" t="s">
        <v>1164</v>
      </c>
      <c r="D24" s="508" t="s">
        <v>1170</v>
      </c>
      <c r="E24" s="508" t="s">
        <v>1174</v>
      </c>
      <c r="F24" s="508" t="s">
        <v>1183</v>
      </c>
      <c r="G24" s="508" t="s">
        <v>1184</v>
      </c>
      <c r="H24" s="512">
        <v>2</v>
      </c>
      <c r="I24" s="512">
        <v>18182</v>
      </c>
      <c r="J24" s="508">
        <v>0.39978012313104661</v>
      </c>
      <c r="K24" s="508">
        <v>9091</v>
      </c>
      <c r="L24" s="512">
        <v>5</v>
      </c>
      <c r="M24" s="512">
        <v>45480</v>
      </c>
      <c r="N24" s="508">
        <v>1</v>
      </c>
      <c r="O24" s="508">
        <v>9096</v>
      </c>
      <c r="P24" s="512"/>
      <c r="Q24" s="512"/>
      <c r="R24" s="569"/>
      <c r="S24" s="513"/>
    </row>
    <row r="25" spans="1:19" ht="14.4" customHeight="1" x14ac:dyDescent="0.3">
      <c r="A25" s="507" t="s">
        <v>1172</v>
      </c>
      <c r="B25" s="508" t="s">
        <v>1173</v>
      </c>
      <c r="C25" s="508" t="s">
        <v>1164</v>
      </c>
      <c r="D25" s="508" t="s">
        <v>1170</v>
      </c>
      <c r="E25" s="508" t="s">
        <v>1174</v>
      </c>
      <c r="F25" s="508" t="s">
        <v>1185</v>
      </c>
      <c r="G25" s="508" t="s">
        <v>1186</v>
      </c>
      <c r="H25" s="512">
        <v>2</v>
      </c>
      <c r="I25" s="512">
        <v>354</v>
      </c>
      <c r="J25" s="508">
        <v>0.9943820224719101</v>
      </c>
      <c r="K25" s="508">
        <v>177</v>
      </c>
      <c r="L25" s="512">
        <v>2</v>
      </c>
      <c r="M25" s="512">
        <v>356</v>
      </c>
      <c r="N25" s="508">
        <v>1</v>
      </c>
      <c r="O25" s="508">
        <v>178</v>
      </c>
      <c r="P25" s="512"/>
      <c r="Q25" s="512"/>
      <c r="R25" s="569"/>
      <c r="S25" s="513"/>
    </row>
    <row r="26" spans="1:19" ht="14.4" customHeight="1" x14ac:dyDescent="0.3">
      <c r="A26" s="507" t="s">
        <v>1172</v>
      </c>
      <c r="B26" s="508" t="s">
        <v>1173</v>
      </c>
      <c r="C26" s="508" t="s">
        <v>1164</v>
      </c>
      <c r="D26" s="508" t="s">
        <v>587</v>
      </c>
      <c r="E26" s="508" t="s">
        <v>1174</v>
      </c>
      <c r="F26" s="508" t="s">
        <v>1175</v>
      </c>
      <c r="G26" s="508" t="s">
        <v>1176</v>
      </c>
      <c r="H26" s="512"/>
      <c r="I26" s="512"/>
      <c r="J26" s="508"/>
      <c r="K26" s="508"/>
      <c r="L26" s="512">
        <v>1</v>
      </c>
      <c r="M26" s="512">
        <v>37</v>
      </c>
      <c r="N26" s="508">
        <v>1</v>
      </c>
      <c r="O26" s="508">
        <v>37</v>
      </c>
      <c r="P26" s="512">
        <v>4</v>
      </c>
      <c r="Q26" s="512">
        <v>152</v>
      </c>
      <c r="R26" s="569">
        <v>4.1081081081081079</v>
      </c>
      <c r="S26" s="513">
        <v>38</v>
      </c>
    </row>
    <row r="27" spans="1:19" ht="14.4" customHeight="1" x14ac:dyDescent="0.3">
      <c r="A27" s="507" t="s">
        <v>1187</v>
      </c>
      <c r="B27" s="508" t="s">
        <v>1188</v>
      </c>
      <c r="C27" s="508" t="s">
        <v>534</v>
      </c>
      <c r="D27" s="508" t="s">
        <v>1165</v>
      </c>
      <c r="E27" s="508" t="s">
        <v>1174</v>
      </c>
      <c r="F27" s="508" t="s">
        <v>1189</v>
      </c>
      <c r="G27" s="508" t="s">
        <v>1190</v>
      </c>
      <c r="H27" s="512">
        <v>522</v>
      </c>
      <c r="I27" s="512">
        <v>110142</v>
      </c>
      <c r="J27" s="508">
        <v>0.84477680625862861</v>
      </c>
      <c r="K27" s="508">
        <v>211</v>
      </c>
      <c r="L27" s="512">
        <v>615</v>
      </c>
      <c r="M27" s="512">
        <v>130380</v>
      </c>
      <c r="N27" s="508">
        <v>1</v>
      </c>
      <c r="O27" s="508">
        <v>212</v>
      </c>
      <c r="P27" s="512">
        <v>587</v>
      </c>
      <c r="Q27" s="512">
        <v>125031</v>
      </c>
      <c r="R27" s="569">
        <v>0.95897376898297282</v>
      </c>
      <c r="S27" s="513">
        <v>213</v>
      </c>
    </row>
    <row r="28" spans="1:19" ht="14.4" customHeight="1" x14ac:dyDescent="0.3">
      <c r="A28" s="507" t="s">
        <v>1187</v>
      </c>
      <c r="B28" s="508" t="s">
        <v>1188</v>
      </c>
      <c r="C28" s="508" t="s">
        <v>534</v>
      </c>
      <c r="D28" s="508" t="s">
        <v>1165</v>
      </c>
      <c r="E28" s="508" t="s">
        <v>1174</v>
      </c>
      <c r="F28" s="508" t="s">
        <v>1191</v>
      </c>
      <c r="G28" s="508" t="s">
        <v>1190</v>
      </c>
      <c r="H28" s="512">
        <v>80</v>
      </c>
      <c r="I28" s="512">
        <v>6960</v>
      </c>
      <c r="J28" s="508">
        <v>0.85106382978723405</v>
      </c>
      <c r="K28" s="508">
        <v>87</v>
      </c>
      <c r="L28" s="512">
        <v>94</v>
      </c>
      <c r="M28" s="512">
        <v>8178</v>
      </c>
      <c r="N28" s="508">
        <v>1</v>
      </c>
      <c r="O28" s="508">
        <v>87</v>
      </c>
      <c r="P28" s="512">
        <v>82</v>
      </c>
      <c r="Q28" s="512">
        <v>7216</v>
      </c>
      <c r="R28" s="569">
        <v>0.88236732697481046</v>
      </c>
      <c r="S28" s="513">
        <v>88</v>
      </c>
    </row>
    <row r="29" spans="1:19" ht="14.4" customHeight="1" x14ac:dyDescent="0.3">
      <c r="A29" s="507" t="s">
        <v>1187</v>
      </c>
      <c r="B29" s="508" t="s">
        <v>1188</v>
      </c>
      <c r="C29" s="508" t="s">
        <v>534</v>
      </c>
      <c r="D29" s="508" t="s">
        <v>1165</v>
      </c>
      <c r="E29" s="508" t="s">
        <v>1174</v>
      </c>
      <c r="F29" s="508" t="s">
        <v>1192</v>
      </c>
      <c r="G29" s="508" t="s">
        <v>1193</v>
      </c>
      <c r="H29" s="512">
        <v>3357</v>
      </c>
      <c r="I29" s="512">
        <v>1010457</v>
      </c>
      <c r="J29" s="508">
        <v>0.73633012895252303</v>
      </c>
      <c r="K29" s="508">
        <v>301</v>
      </c>
      <c r="L29" s="512">
        <v>4544</v>
      </c>
      <c r="M29" s="512">
        <v>1372288</v>
      </c>
      <c r="N29" s="508">
        <v>1</v>
      </c>
      <c r="O29" s="508">
        <v>302</v>
      </c>
      <c r="P29" s="512">
        <v>4393</v>
      </c>
      <c r="Q29" s="512">
        <v>1331079</v>
      </c>
      <c r="R29" s="569">
        <v>0.96997058926406121</v>
      </c>
      <c r="S29" s="513">
        <v>303</v>
      </c>
    </row>
    <row r="30" spans="1:19" ht="14.4" customHeight="1" x14ac:dyDescent="0.3">
      <c r="A30" s="507" t="s">
        <v>1187</v>
      </c>
      <c r="B30" s="508" t="s">
        <v>1188</v>
      </c>
      <c r="C30" s="508" t="s">
        <v>534</v>
      </c>
      <c r="D30" s="508" t="s">
        <v>1165</v>
      </c>
      <c r="E30" s="508" t="s">
        <v>1174</v>
      </c>
      <c r="F30" s="508" t="s">
        <v>1194</v>
      </c>
      <c r="G30" s="508" t="s">
        <v>1195</v>
      </c>
      <c r="H30" s="512">
        <v>114</v>
      </c>
      <c r="I30" s="512">
        <v>11286</v>
      </c>
      <c r="J30" s="508">
        <v>0.56999999999999995</v>
      </c>
      <c r="K30" s="508">
        <v>99</v>
      </c>
      <c r="L30" s="512">
        <v>198</v>
      </c>
      <c r="M30" s="512">
        <v>19800</v>
      </c>
      <c r="N30" s="508">
        <v>1</v>
      </c>
      <c r="O30" s="508">
        <v>100</v>
      </c>
      <c r="P30" s="512">
        <v>135</v>
      </c>
      <c r="Q30" s="512">
        <v>13500</v>
      </c>
      <c r="R30" s="569">
        <v>0.68181818181818177</v>
      </c>
      <c r="S30" s="513">
        <v>100</v>
      </c>
    </row>
    <row r="31" spans="1:19" ht="14.4" customHeight="1" x14ac:dyDescent="0.3">
      <c r="A31" s="507" t="s">
        <v>1187</v>
      </c>
      <c r="B31" s="508" t="s">
        <v>1188</v>
      </c>
      <c r="C31" s="508" t="s">
        <v>534</v>
      </c>
      <c r="D31" s="508" t="s">
        <v>1165</v>
      </c>
      <c r="E31" s="508" t="s">
        <v>1174</v>
      </c>
      <c r="F31" s="508" t="s">
        <v>1196</v>
      </c>
      <c r="G31" s="508" t="s">
        <v>1197</v>
      </c>
      <c r="H31" s="512">
        <v>8</v>
      </c>
      <c r="I31" s="512">
        <v>1856</v>
      </c>
      <c r="J31" s="508">
        <v>0.5</v>
      </c>
      <c r="K31" s="508">
        <v>232</v>
      </c>
      <c r="L31" s="512">
        <v>16</v>
      </c>
      <c r="M31" s="512">
        <v>3712</v>
      </c>
      <c r="N31" s="508">
        <v>1</v>
      </c>
      <c r="O31" s="508">
        <v>232</v>
      </c>
      <c r="P31" s="512">
        <v>12</v>
      </c>
      <c r="Q31" s="512">
        <v>2820</v>
      </c>
      <c r="R31" s="569">
        <v>0.75969827586206895</v>
      </c>
      <c r="S31" s="513">
        <v>235</v>
      </c>
    </row>
    <row r="32" spans="1:19" ht="14.4" customHeight="1" x14ac:dyDescent="0.3">
      <c r="A32" s="507" t="s">
        <v>1187</v>
      </c>
      <c r="B32" s="508" t="s">
        <v>1188</v>
      </c>
      <c r="C32" s="508" t="s">
        <v>534</v>
      </c>
      <c r="D32" s="508" t="s">
        <v>1165</v>
      </c>
      <c r="E32" s="508" t="s">
        <v>1174</v>
      </c>
      <c r="F32" s="508" t="s">
        <v>1198</v>
      </c>
      <c r="G32" s="508" t="s">
        <v>1199</v>
      </c>
      <c r="H32" s="512">
        <v>654</v>
      </c>
      <c r="I32" s="512">
        <v>89598</v>
      </c>
      <c r="J32" s="508">
        <v>0.91213389121338917</v>
      </c>
      <c r="K32" s="508">
        <v>137</v>
      </c>
      <c r="L32" s="512">
        <v>717</v>
      </c>
      <c r="M32" s="512">
        <v>98229</v>
      </c>
      <c r="N32" s="508">
        <v>1</v>
      </c>
      <c r="O32" s="508">
        <v>137</v>
      </c>
      <c r="P32" s="512">
        <v>570</v>
      </c>
      <c r="Q32" s="512">
        <v>78660</v>
      </c>
      <c r="R32" s="569">
        <v>0.80078184650154227</v>
      </c>
      <c r="S32" s="513">
        <v>138</v>
      </c>
    </row>
    <row r="33" spans="1:19" ht="14.4" customHeight="1" x14ac:dyDescent="0.3">
      <c r="A33" s="507" t="s">
        <v>1187</v>
      </c>
      <c r="B33" s="508" t="s">
        <v>1188</v>
      </c>
      <c r="C33" s="508" t="s">
        <v>534</v>
      </c>
      <c r="D33" s="508" t="s">
        <v>1165</v>
      </c>
      <c r="E33" s="508" t="s">
        <v>1174</v>
      </c>
      <c r="F33" s="508" t="s">
        <v>1200</v>
      </c>
      <c r="G33" s="508" t="s">
        <v>1199</v>
      </c>
      <c r="H33" s="512">
        <v>79</v>
      </c>
      <c r="I33" s="512">
        <v>14457</v>
      </c>
      <c r="J33" s="508">
        <v>0.9031109445277361</v>
      </c>
      <c r="K33" s="508">
        <v>183</v>
      </c>
      <c r="L33" s="512">
        <v>87</v>
      </c>
      <c r="M33" s="512">
        <v>16008</v>
      </c>
      <c r="N33" s="508">
        <v>1</v>
      </c>
      <c r="O33" s="508">
        <v>184</v>
      </c>
      <c r="P33" s="512">
        <v>82</v>
      </c>
      <c r="Q33" s="512">
        <v>15170</v>
      </c>
      <c r="R33" s="569">
        <v>0.94765117441279356</v>
      </c>
      <c r="S33" s="513">
        <v>185</v>
      </c>
    </row>
    <row r="34" spans="1:19" ht="14.4" customHeight="1" x14ac:dyDescent="0.3">
      <c r="A34" s="507" t="s">
        <v>1187</v>
      </c>
      <c r="B34" s="508" t="s">
        <v>1188</v>
      </c>
      <c r="C34" s="508" t="s">
        <v>534</v>
      </c>
      <c r="D34" s="508" t="s">
        <v>1165</v>
      </c>
      <c r="E34" s="508" t="s">
        <v>1174</v>
      </c>
      <c r="F34" s="508" t="s">
        <v>1201</v>
      </c>
      <c r="G34" s="508" t="s">
        <v>1202</v>
      </c>
      <c r="H34" s="512">
        <v>23</v>
      </c>
      <c r="I34" s="512">
        <v>14697</v>
      </c>
      <c r="J34" s="508">
        <v>0.53404796511627906</v>
      </c>
      <c r="K34" s="508">
        <v>639</v>
      </c>
      <c r="L34" s="512">
        <v>43</v>
      </c>
      <c r="M34" s="512">
        <v>27520</v>
      </c>
      <c r="N34" s="508">
        <v>1</v>
      </c>
      <c r="O34" s="508">
        <v>640</v>
      </c>
      <c r="P34" s="512">
        <v>29</v>
      </c>
      <c r="Q34" s="512">
        <v>18705</v>
      </c>
      <c r="R34" s="569">
        <v>0.6796875</v>
      </c>
      <c r="S34" s="513">
        <v>645</v>
      </c>
    </row>
    <row r="35" spans="1:19" ht="14.4" customHeight="1" x14ac:dyDescent="0.3">
      <c r="A35" s="507" t="s">
        <v>1187</v>
      </c>
      <c r="B35" s="508" t="s">
        <v>1188</v>
      </c>
      <c r="C35" s="508" t="s">
        <v>534</v>
      </c>
      <c r="D35" s="508" t="s">
        <v>1165</v>
      </c>
      <c r="E35" s="508" t="s">
        <v>1174</v>
      </c>
      <c r="F35" s="508" t="s">
        <v>1203</v>
      </c>
      <c r="G35" s="508" t="s">
        <v>1204</v>
      </c>
      <c r="H35" s="512">
        <v>33</v>
      </c>
      <c r="I35" s="512">
        <v>20064</v>
      </c>
      <c r="J35" s="508">
        <v>0.84476443097132747</v>
      </c>
      <c r="K35" s="508">
        <v>608</v>
      </c>
      <c r="L35" s="512">
        <v>39</v>
      </c>
      <c r="M35" s="512">
        <v>23751</v>
      </c>
      <c r="N35" s="508">
        <v>1</v>
      </c>
      <c r="O35" s="508">
        <v>609</v>
      </c>
      <c r="P35" s="512">
        <v>30</v>
      </c>
      <c r="Q35" s="512">
        <v>18420</v>
      </c>
      <c r="R35" s="569">
        <v>0.77554629278767206</v>
      </c>
      <c r="S35" s="513">
        <v>614</v>
      </c>
    </row>
    <row r="36" spans="1:19" ht="14.4" customHeight="1" x14ac:dyDescent="0.3">
      <c r="A36" s="507" t="s">
        <v>1187</v>
      </c>
      <c r="B36" s="508" t="s">
        <v>1188</v>
      </c>
      <c r="C36" s="508" t="s">
        <v>534</v>
      </c>
      <c r="D36" s="508" t="s">
        <v>1165</v>
      </c>
      <c r="E36" s="508" t="s">
        <v>1174</v>
      </c>
      <c r="F36" s="508" t="s">
        <v>1205</v>
      </c>
      <c r="G36" s="508" t="s">
        <v>1206</v>
      </c>
      <c r="H36" s="512">
        <v>333</v>
      </c>
      <c r="I36" s="512">
        <v>57609</v>
      </c>
      <c r="J36" s="508">
        <v>0.78830049261083746</v>
      </c>
      <c r="K36" s="508">
        <v>173</v>
      </c>
      <c r="L36" s="512">
        <v>420</v>
      </c>
      <c r="M36" s="512">
        <v>73080</v>
      </c>
      <c r="N36" s="508">
        <v>1</v>
      </c>
      <c r="O36" s="508">
        <v>174</v>
      </c>
      <c r="P36" s="512">
        <v>386</v>
      </c>
      <c r="Q36" s="512">
        <v>67550</v>
      </c>
      <c r="R36" s="569">
        <v>0.92432950191570884</v>
      </c>
      <c r="S36" s="513">
        <v>175</v>
      </c>
    </row>
    <row r="37" spans="1:19" ht="14.4" customHeight="1" x14ac:dyDescent="0.3">
      <c r="A37" s="507" t="s">
        <v>1187</v>
      </c>
      <c r="B37" s="508" t="s">
        <v>1188</v>
      </c>
      <c r="C37" s="508" t="s">
        <v>534</v>
      </c>
      <c r="D37" s="508" t="s">
        <v>1165</v>
      </c>
      <c r="E37" s="508" t="s">
        <v>1174</v>
      </c>
      <c r="F37" s="508" t="s">
        <v>1207</v>
      </c>
      <c r="G37" s="508" t="s">
        <v>1208</v>
      </c>
      <c r="H37" s="512">
        <v>485</v>
      </c>
      <c r="I37" s="512">
        <v>168295</v>
      </c>
      <c r="J37" s="508">
        <v>1.2372448979591837</v>
      </c>
      <c r="K37" s="508">
        <v>347</v>
      </c>
      <c r="L37" s="512">
        <v>392</v>
      </c>
      <c r="M37" s="512">
        <v>136024</v>
      </c>
      <c r="N37" s="508">
        <v>1</v>
      </c>
      <c r="O37" s="508">
        <v>347</v>
      </c>
      <c r="P37" s="512">
        <v>383</v>
      </c>
      <c r="Q37" s="512">
        <v>133284</v>
      </c>
      <c r="R37" s="569">
        <v>0.97985649591248603</v>
      </c>
      <c r="S37" s="513">
        <v>348</v>
      </c>
    </row>
    <row r="38" spans="1:19" ht="14.4" customHeight="1" x14ac:dyDescent="0.3">
      <c r="A38" s="507" t="s">
        <v>1187</v>
      </c>
      <c r="B38" s="508" t="s">
        <v>1188</v>
      </c>
      <c r="C38" s="508" t="s">
        <v>534</v>
      </c>
      <c r="D38" s="508" t="s">
        <v>1165</v>
      </c>
      <c r="E38" s="508" t="s">
        <v>1174</v>
      </c>
      <c r="F38" s="508" t="s">
        <v>1209</v>
      </c>
      <c r="G38" s="508" t="s">
        <v>1210</v>
      </c>
      <c r="H38" s="512">
        <v>1096</v>
      </c>
      <c r="I38" s="512">
        <v>18632</v>
      </c>
      <c r="J38" s="508">
        <v>0.65315852205005964</v>
      </c>
      <c r="K38" s="508">
        <v>17</v>
      </c>
      <c r="L38" s="512">
        <v>1678</v>
      </c>
      <c r="M38" s="512">
        <v>28526</v>
      </c>
      <c r="N38" s="508">
        <v>1</v>
      </c>
      <c r="O38" s="508">
        <v>17</v>
      </c>
      <c r="P38" s="512">
        <v>1483</v>
      </c>
      <c r="Q38" s="512">
        <v>25211</v>
      </c>
      <c r="R38" s="569">
        <v>0.88379022646007155</v>
      </c>
      <c r="S38" s="513">
        <v>17</v>
      </c>
    </row>
    <row r="39" spans="1:19" ht="14.4" customHeight="1" x14ac:dyDescent="0.3">
      <c r="A39" s="507" t="s">
        <v>1187</v>
      </c>
      <c r="B39" s="508" t="s">
        <v>1188</v>
      </c>
      <c r="C39" s="508" t="s">
        <v>534</v>
      </c>
      <c r="D39" s="508" t="s">
        <v>1165</v>
      </c>
      <c r="E39" s="508" t="s">
        <v>1174</v>
      </c>
      <c r="F39" s="508" t="s">
        <v>1211</v>
      </c>
      <c r="G39" s="508" t="s">
        <v>1212</v>
      </c>
      <c r="H39" s="512">
        <v>4</v>
      </c>
      <c r="I39" s="512">
        <v>1096</v>
      </c>
      <c r="J39" s="508">
        <v>1.282051282051282E-2</v>
      </c>
      <c r="K39" s="508">
        <v>274</v>
      </c>
      <c r="L39" s="512">
        <v>312</v>
      </c>
      <c r="M39" s="512">
        <v>85488</v>
      </c>
      <c r="N39" s="508">
        <v>1</v>
      </c>
      <c r="O39" s="508">
        <v>274</v>
      </c>
      <c r="P39" s="512">
        <v>221</v>
      </c>
      <c r="Q39" s="512">
        <v>61217</v>
      </c>
      <c r="R39" s="569">
        <v>0.71608880778588813</v>
      </c>
      <c r="S39" s="513">
        <v>277</v>
      </c>
    </row>
    <row r="40" spans="1:19" ht="14.4" customHeight="1" x14ac:dyDescent="0.3">
      <c r="A40" s="507" t="s">
        <v>1187</v>
      </c>
      <c r="B40" s="508" t="s">
        <v>1188</v>
      </c>
      <c r="C40" s="508" t="s">
        <v>534</v>
      </c>
      <c r="D40" s="508" t="s">
        <v>1165</v>
      </c>
      <c r="E40" s="508" t="s">
        <v>1174</v>
      </c>
      <c r="F40" s="508" t="s">
        <v>1213</v>
      </c>
      <c r="G40" s="508" t="s">
        <v>1214</v>
      </c>
      <c r="H40" s="512">
        <v>313</v>
      </c>
      <c r="I40" s="512">
        <v>44446</v>
      </c>
      <c r="J40" s="508">
        <v>0.90201729106628237</v>
      </c>
      <c r="K40" s="508">
        <v>142</v>
      </c>
      <c r="L40" s="512">
        <v>347</v>
      </c>
      <c r="M40" s="512">
        <v>49274</v>
      </c>
      <c r="N40" s="508">
        <v>1</v>
      </c>
      <c r="O40" s="508">
        <v>142</v>
      </c>
      <c r="P40" s="512">
        <v>380</v>
      </c>
      <c r="Q40" s="512">
        <v>53580</v>
      </c>
      <c r="R40" s="569">
        <v>1.0873888866339245</v>
      </c>
      <c r="S40" s="513">
        <v>141</v>
      </c>
    </row>
    <row r="41" spans="1:19" ht="14.4" customHeight="1" x14ac:dyDescent="0.3">
      <c r="A41" s="507" t="s">
        <v>1187</v>
      </c>
      <c r="B41" s="508" t="s">
        <v>1188</v>
      </c>
      <c r="C41" s="508" t="s">
        <v>534</v>
      </c>
      <c r="D41" s="508" t="s">
        <v>1165</v>
      </c>
      <c r="E41" s="508" t="s">
        <v>1174</v>
      </c>
      <c r="F41" s="508" t="s">
        <v>1215</v>
      </c>
      <c r="G41" s="508" t="s">
        <v>1214</v>
      </c>
      <c r="H41" s="512">
        <v>653</v>
      </c>
      <c r="I41" s="512">
        <v>50934</v>
      </c>
      <c r="J41" s="508">
        <v>0.91842475386779188</v>
      </c>
      <c r="K41" s="508">
        <v>78</v>
      </c>
      <c r="L41" s="512">
        <v>711</v>
      </c>
      <c r="M41" s="512">
        <v>55458</v>
      </c>
      <c r="N41" s="508">
        <v>1</v>
      </c>
      <c r="O41" s="508">
        <v>78</v>
      </c>
      <c r="P41" s="512">
        <v>570</v>
      </c>
      <c r="Q41" s="512">
        <v>45030</v>
      </c>
      <c r="R41" s="569">
        <v>0.81196581196581197</v>
      </c>
      <c r="S41" s="513">
        <v>79</v>
      </c>
    </row>
    <row r="42" spans="1:19" ht="14.4" customHeight="1" x14ac:dyDescent="0.3">
      <c r="A42" s="507" t="s">
        <v>1187</v>
      </c>
      <c r="B42" s="508" t="s">
        <v>1188</v>
      </c>
      <c r="C42" s="508" t="s">
        <v>534</v>
      </c>
      <c r="D42" s="508" t="s">
        <v>1165</v>
      </c>
      <c r="E42" s="508" t="s">
        <v>1174</v>
      </c>
      <c r="F42" s="508" t="s">
        <v>1216</v>
      </c>
      <c r="G42" s="508" t="s">
        <v>1217</v>
      </c>
      <c r="H42" s="512">
        <v>310</v>
      </c>
      <c r="I42" s="512">
        <v>97340</v>
      </c>
      <c r="J42" s="508">
        <v>0.89337175792507206</v>
      </c>
      <c r="K42" s="508">
        <v>314</v>
      </c>
      <c r="L42" s="512">
        <v>347</v>
      </c>
      <c r="M42" s="512">
        <v>108958</v>
      </c>
      <c r="N42" s="508">
        <v>1</v>
      </c>
      <c r="O42" s="508">
        <v>314</v>
      </c>
      <c r="P42" s="512">
        <v>380</v>
      </c>
      <c r="Q42" s="512">
        <v>120080</v>
      </c>
      <c r="R42" s="569">
        <v>1.1020760292956919</v>
      </c>
      <c r="S42" s="513">
        <v>316</v>
      </c>
    </row>
    <row r="43" spans="1:19" ht="14.4" customHeight="1" x14ac:dyDescent="0.3">
      <c r="A43" s="507" t="s">
        <v>1187</v>
      </c>
      <c r="B43" s="508" t="s">
        <v>1188</v>
      </c>
      <c r="C43" s="508" t="s">
        <v>534</v>
      </c>
      <c r="D43" s="508" t="s">
        <v>1165</v>
      </c>
      <c r="E43" s="508" t="s">
        <v>1174</v>
      </c>
      <c r="F43" s="508" t="s">
        <v>1218</v>
      </c>
      <c r="G43" s="508" t="s">
        <v>1219</v>
      </c>
      <c r="H43" s="512">
        <v>597</v>
      </c>
      <c r="I43" s="512">
        <v>195816</v>
      </c>
      <c r="J43" s="508">
        <v>1.2675159235668789</v>
      </c>
      <c r="K43" s="508">
        <v>328</v>
      </c>
      <c r="L43" s="512">
        <v>471</v>
      </c>
      <c r="M43" s="512">
        <v>154488</v>
      </c>
      <c r="N43" s="508">
        <v>1</v>
      </c>
      <c r="O43" s="508">
        <v>328</v>
      </c>
      <c r="P43" s="512">
        <v>380</v>
      </c>
      <c r="Q43" s="512">
        <v>125020</v>
      </c>
      <c r="R43" s="569">
        <v>0.80925379317487445</v>
      </c>
      <c r="S43" s="513">
        <v>329</v>
      </c>
    </row>
    <row r="44" spans="1:19" ht="14.4" customHeight="1" x14ac:dyDescent="0.3">
      <c r="A44" s="507" t="s">
        <v>1187</v>
      </c>
      <c r="B44" s="508" t="s">
        <v>1188</v>
      </c>
      <c r="C44" s="508" t="s">
        <v>534</v>
      </c>
      <c r="D44" s="508" t="s">
        <v>1165</v>
      </c>
      <c r="E44" s="508" t="s">
        <v>1174</v>
      </c>
      <c r="F44" s="508" t="s">
        <v>1220</v>
      </c>
      <c r="G44" s="508" t="s">
        <v>1221</v>
      </c>
      <c r="H44" s="512">
        <v>947</v>
      </c>
      <c r="I44" s="512">
        <v>154361</v>
      </c>
      <c r="J44" s="508">
        <v>1.522508038585209</v>
      </c>
      <c r="K44" s="508">
        <v>163</v>
      </c>
      <c r="L44" s="512">
        <v>622</v>
      </c>
      <c r="M44" s="512">
        <v>101386</v>
      </c>
      <c r="N44" s="508">
        <v>1</v>
      </c>
      <c r="O44" s="508">
        <v>163</v>
      </c>
      <c r="P44" s="512">
        <v>494</v>
      </c>
      <c r="Q44" s="512">
        <v>81510</v>
      </c>
      <c r="R44" s="569">
        <v>0.8039571538476713</v>
      </c>
      <c r="S44" s="513">
        <v>165</v>
      </c>
    </row>
    <row r="45" spans="1:19" ht="14.4" customHeight="1" x14ac:dyDescent="0.3">
      <c r="A45" s="507" t="s">
        <v>1187</v>
      </c>
      <c r="B45" s="508" t="s">
        <v>1188</v>
      </c>
      <c r="C45" s="508" t="s">
        <v>534</v>
      </c>
      <c r="D45" s="508" t="s">
        <v>1165</v>
      </c>
      <c r="E45" s="508" t="s">
        <v>1174</v>
      </c>
      <c r="F45" s="508" t="s">
        <v>1222</v>
      </c>
      <c r="G45" s="508" t="s">
        <v>1223</v>
      </c>
      <c r="H45" s="512">
        <v>572</v>
      </c>
      <c r="I45" s="512">
        <v>128700</v>
      </c>
      <c r="J45" s="508">
        <v>1.2825112107623318</v>
      </c>
      <c r="K45" s="508">
        <v>225</v>
      </c>
      <c r="L45" s="512">
        <v>446</v>
      </c>
      <c r="M45" s="512">
        <v>100350</v>
      </c>
      <c r="N45" s="508">
        <v>1</v>
      </c>
      <c r="O45" s="508">
        <v>225</v>
      </c>
      <c r="P45" s="512">
        <v>396</v>
      </c>
      <c r="Q45" s="512">
        <v>89892</v>
      </c>
      <c r="R45" s="569">
        <v>0.89578475336322871</v>
      </c>
      <c r="S45" s="513">
        <v>227</v>
      </c>
    </row>
    <row r="46" spans="1:19" ht="14.4" customHeight="1" x14ac:dyDescent="0.3">
      <c r="A46" s="507" t="s">
        <v>1187</v>
      </c>
      <c r="B46" s="508" t="s">
        <v>1188</v>
      </c>
      <c r="C46" s="508" t="s">
        <v>534</v>
      </c>
      <c r="D46" s="508" t="s">
        <v>1165</v>
      </c>
      <c r="E46" s="508" t="s">
        <v>1174</v>
      </c>
      <c r="F46" s="508" t="s">
        <v>1224</v>
      </c>
      <c r="G46" s="508" t="s">
        <v>1190</v>
      </c>
      <c r="H46" s="512">
        <v>787</v>
      </c>
      <c r="I46" s="512">
        <v>56664</v>
      </c>
      <c r="J46" s="508">
        <v>0.7893681043129388</v>
      </c>
      <c r="K46" s="508">
        <v>72</v>
      </c>
      <c r="L46" s="512">
        <v>997</v>
      </c>
      <c r="M46" s="512">
        <v>71784</v>
      </c>
      <c r="N46" s="508">
        <v>1</v>
      </c>
      <c r="O46" s="508">
        <v>72</v>
      </c>
      <c r="P46" s="512">
        <v>899</v>
      </c>
      <c r="Q46" s="512">
        <v>66526</v>
      </c>
      <c r="R46" s="569">
        <v>0.92675247966120589</v>
      </c>
      <c r="S46" s="513">
        <v>74</v>
      </c>
    </row>
    <row r="47" spans="1:19" ht="14.4" customHeight="1" x14ac:dyDescent="0.3">
      <c r="A47" s="507" t="s">
        <v>1187</v>
      </c>
      <c r="B47" s="508" t="s">
        <v>1188</v>
      </c>
      <c r="C47" s="508" t="s">
        <v>534</v>
      </c>
      <c r="D47" s="508" t="s">
        <v>1165</v>
      </c>
      <c r="E47" s="508" t="s">
        <v>1174</v>
      </c>
      <c r="F47" s="508" t="s">
        <v>1225</v>
      </c>
      <c r="G47" s="508" t="s">
        <v>1226</v>
      </c>
      <c r="H47" s="512">
        <v>143</v>
      </c>
      <c r="I47" s="512">
        <v>7436</v>
      </c>
      <c r="J47" s="508">
        <v>1.153225806451613</v>
      </c>
      <c r="K47" s="508">
        <v>52</v>
      </c>
      <c r="L47" s="512">
        <v>124</v>
      </c>
      <c r="M47" s="512">
        <v>6448</v>
      </c>
      <c r="N47" s="508">
        <v>1</v>
      </c>
      <c r="O47" s="508">
        <v>52</v>
      </c>
      <c r="P47" s="512">
        <v>13</v>
      </c>
      <c r="Q47" s="512">
        <v>702</v>
      </c>
      <c r="R47" s="569">
        <v>0.10887096774193548</v>
      </c>
      <c r="S47" s="513">
        <v>54</v>
      </c>
    </row>
    <row r="48" spans="1:19" ht="14.4" customHeight="1" x14ac:dyDescent="0.3">
      <c r="A48" s="507" t="s">
        <v>1187</v>
      </c>
      <c r="B48" s="508" t="s">
        <v>1188</v>
      </c>
      <c r="C48" s="508" t="s">
        <v>534</v>
      </c>
      <c r="D48" s="508" t="s">
        <v>1165</v>
      </c>
      <c r="E48" s="508" t="s">
        <v>1174</v>
      </c>
      <c r="F48" s="508" t="s">
        <v>1227</v>
      </c>
      <c r="G48" s="508" t="s">
        <v>1228</v>
      </c>
      <c r="H48" s="512">
        <v>989</v>
      </c>
      <c r="I48" s="512">
        <v>474720</v>
      </c>
      <c r="J48" s="508">
        <v>1.2877604166666667</v>
      </c>
      <c r="K48" s="508">
        <v>480</v>
      </c>
      <c r="L48" s="512">
        <v>768</v>
      </c>
      <c r="M48" s="512">
        <v>368640</v>
      </c>
      <c r="N48" s="508">
        <v>1</v>
      </c>
      <c r="O48" s="508">
        <v>480</v>
      </c>
      <c r="P48" s="512">
        <v>763</v>
      </c>
      <c r="Q48" s="512">
        <v>367003</v>
      </c>
      <c r="R48" s="569">
        <v>0.99555935329861112</v>
      </c>
      <c r="S48" s="513">
        <v>481</v>
      </c>
    </row>
    <row r="49" spans="1:19" ht="14.4" customHeight="1" x14ac:dyDescent="0.3">
      <c r="A49" s="507" t="s">
        <v>1187</v>
      </c>
      <c r="B49" s="508" t="s">
        <v>1188</v>
      </c>
      <c r="C49" s="508" t="s">
        <v>534</v>
      </c>
      <c r="D49" s="508" t="s">
        <v>1165</v>
      </c>
      <c r="E49" s="508" t="s">
        <v>1174</v>
      </c>
      <c r="F49" s="508" t="s">
        <v>1229</v>
      </c>
      <c r="G49" s="508" t="s">
        <v>1230</v>
      </c>
      <c r="H49" s="512">
        <v>9</v>
      </c>
      <c r="I49" s="512">
        <v>2070</v>
      </c>
      <c r="J49" s="508">
        <v>0.52941176470588236</v>
      </c>
      <c r="K49" s="508">
        <v>230</v>
      </c>
      <c r="L49" s="512">
        <v>17</v>
      </c>
      <c r="M49" s="512">
        <v>3910</v>
      </c>
      <c r="N49" s="508">
        <v>1</v>
      </c>
      <c r="O49" s="508">
        <v>230</v>
      </c>
      <c r="P49" s="512">
        <v>18</v>
      </c>
      <c r="Q49" s="512">
        <v>4194</v>
      </c>
      <c r="R49" s="569">
        <v>1.0726342710997443</v>
      </c>
      <c r="S49" s="513">
        <v>233</v>
      </c>
    </row>
    <row r="50" spans="1:19" ht="14.4" customHeight="1" x14ac:dyDescent="0.3">
      <c r="A50" s="507" t="s">
        <v>1187</v>
      </c>
      <c r="B50" s="508" t="s">
        <v>1188</v>
      </c>
      <c r="C50" s="508" t="s">
        <v>534</v>
      </c>
      <c r="D50" s="508" t="s">
        <v>1165</v>
      </c>
      <c r="E50" s="508" t="s">
        <v>1174</v>
      </c>
      <c r="F50" s="508" t="s">
        <v>1231</v>
      </c>
      <c r="G50" s="508" t="s">
        <v>1232</v>
      </c>
      <c r="H50" s="512">
        <v>318</v>
      </c>
      <c r="I50" s="512">
        <v>385098</v>
      </c>
      <c r="J50" s="508">
        <v>0.66333533144546186</v>
      </c>
      <c r="K50" s="508">
        <v>1211</v>
      </c>
      <c r="L50" s="512">
        <v>479</v>
      </c>
      <c r="M50" s="512">
        <v>580548</v>
      </c>
      <c r="N50" s="508">
        <v>1</v>
      </c>
      <c r="O50" s="508">
        <v>1212</v>
      </c>
      <c r="P50" s="512">
        <v>367</v>
      </c>
      <c r="Q50" s="512">
        <v>446272</v>
      </c>
      <c r="R50" s="569">
        <v>0.7687081860586894</v>
      </c>
      <c r="S50" s="513">
        <v>1216</v>
      </c>
    </row>
    <row r="51" spans="1:19" ht="14.4" customHeight="1" x14ac:dyDescent="0.3">
      <c r="A51" s="507" t="s">
        <v>1187</v>
      </c>
      <c r="B51" s="508" t="s">
        <v>1188</v>
      </c>
      <c r="C51" s="508" t="s">
        <v>534</v>
      </c>
      <c r="D51" s="508" t="s">
        <v>1165</v>
      </c>
      <c r="E51" s="508" t="s">
        <v>1174</v>
      </c>
      <c r="F51" s="508" t="s">
        <v>1233</v>
      </c>
      <c r="G51" s="508" t="s">
        <v>1234</v>
      </c>
      <c r="H51" s="512">
        <v>274</v>
      </c>
      <c r="I51" s="512">
        <v>31236</v>
      </c>
      <c r="J51" s="508">
        <v>0.76945436630126862</v>
      </c>
      <c r="K51" s="508">
        <v>114</v>
      </c>
      <c r="L51" s="512">
        <v>353</v>
      </c>
      <c r="M51" s="512">
        <v>40595</v>
      </c>
      <c r="N51" s="508">
        <v>1</v>
      </c>
      <c r="O51" s="508">
        <v>115</v>
      </c>
      <c r="P51" s="512">
        <v>286</v>
      </c>
      <c r="Q51" s="512">
        <v>33176</v>
      </c>
      <c r="R51" s="569">
        <v>0.81724350289444514</v>
      </c>
      <c r="S51" s="513">
        <v>116</v>
      </c>
    </row>
    <row r="52" spans="1:19" ht="14.4" customHeight="1" x14ac:dyDescent="0.3">
      <c r="A52" s="507" t="s">
        <v>1187</v>
      </c>
      <c r="B52" s="508" t="s">
        <v>1188</v>
      </c>
      <c r="C52" s="508" t="s">
        <v>534</v>
      </c>
      <c r="D52" s="508" t="s">
        <v>1165</v>
      </c>
      <c r="E52" s="508" t="s">
        <v>1174</v>
      </c>
      <c r="F52" s="508" t="s">
        <v>1235</v>
      </c>
      <c r="G52" s="508" t="s">
        <v>1236</v>
      </c>
      <c r="H52" s="512">
        <v>3</v>
      </c>
      <c r="I52" s="512">
        <v>1041</v>
      </c>
      <c r="J52" s="508">
        <v>0.3</v>
      </c>
      <c r="K52" s="508">
        <v>347</v>
      </c>
      <c r="L52" s="512">
        <v>10</v>
      </c>
      <c r="M52" s="512">
        <v>3470</v>
      </c>
      <c r="N52" s="508">
        <v>1</v>
      </c>
      <c r="O52" s="508">
        <v>347</v>
      </c>
      <c r="P52" s="512">
        <v>4</v>
      </c>
      <c r="Q52" s="512">
        <v>1400</v>
      </c>
      <c r="R52" s="569">
        <v>0.40345821325648418</v>
      </c>
      <c r="S52" s="513">
        <v>350</v>
      </c>
    </row>
    <row r="53" spans="1:19" ht="14.4" customHeight="1" x14ac:dyDescent="0.3">
      <c r="A53" s="507" t="s">
        <v>1187</v>
      </c>
      <c r="B53" s="508" t="s">
        <v>1188</v>
      </c>
      <c r="C53" s="508" t="s">
        <v>534</v>
      </c>
      <c r="D53" s="508" t="s">
        <v>1165</v>
      </c>
      <c r="E53" s="508" t="s">
        <v>1174</v>
      </c>
      <c r="F53" s="508" t="s">
        <v>1237</v>
      </c>
      <c r="G53" s="508" t="s">
        <v>1238</v>
      </c>
      <c r="H53" s="512">
        <v>5</v>
      </c>
      <c r="I53" s="512">
        <v>750</v>
      </c>
      <c r="J53" s="508">
        <v>1.2417218543046358</v>
      </c>
      <c r="K53" s="508">
        <v>150</v>
      </c>
      <c r="L53" s="512">
        <v>4</v>
      </c>
      <c r="M53" s="512">
        <v>604</v>
      </c>
      <c r="N53" s="508">
        <v>1</v>
      </c>
      <c r="O53" s="508">
        <v>151</v>
      </c>
      <c r="P53" s="512">
        <v>2</v>
      </c>
      <c r="Q53" s="512">
        <v>304</v>
      </c>
      <c r="R53" s="569">
        <v>0.50331125827814571</v>
      </c>
      <c r="S53" s="513">
        <v>152</v>
      </c>
    </row>
    <row r="54" spans="1:19" ht="14.4" customHeight="1" x14ac:dyDescent="0.3">
      <c r="A54" s="507" t="s">
        <v>1187</v>
      </c>
      <c r="B54" s="508" t="s">
        <v>1188</v>
      </c>
      <c r="C54" s="508" t="s">
        <v>534</v>
      </c>
      <c r="D54" s="508" t="s">
        <v>1165</v>
      </c>
      <c r="E54" s="508" t="s">
        <v>1174</v>
      </c>
      <c r="F54" s="508" t="s">
        <v>1239</v>
      </c>
      <c r="G54" s="508" t="s">
        <v>1240</v>
      </c>
      <c r="H54" s="512">
        <v>21</v>
      </c>
      <c r="I54" s="512">
        <v>22365</v>
      </c>
      <c r="J54" s="508">
        <v>0.99812558575445176</v>
      </c>
      <c r="K54" s="508">
        <v>1065</v>
      </c>
      <c r="L54" s="512">
        <v>21</v>
      </c>
      <c r="M54" s="512">
        <v>22407</v>
      </c>
      <c r="N54" s="508">
        <v>1</v>
      </c>
      <c r="O54" s="508">
        <v>1067</v>
      </c>
      <c r="P54" s="512">
        <v>20</v>
      </c>
      <c r="Q54" s="512">
        <v>21500</v>
      </c>
      <c r="R54" s="569">
        <v>0.95952157807827909</v>
      </c>
      <c r="S54" s="513">
        <v>1075</v>
      </c>
    </row>
    <row r="55" spans="1:19" ht="14.4" customHeight="1" x14ac:dyDescent="0.3">
      <c r="A55" s="507" t="s">
        <v>1187</v>
      </c>
      <c r="B55" s="508" t="s">
        <v>1188</v>
      </c>
      <c r="C55" s="508" t="s">
        <v>534</v>
      </c>
      <c r="D55" s="508" t="s">
        <v>1165</v>
      </c>
      <c r="E55" s="508" t="s">
        <v>1174</v>
      </c>
      <c r="F55" s="508" t="s">
        <v>1241</v>
      </c>
      <c r="G55" s="508" t="s">
        <v>1242</v>
      </c>
      <c r="H55" s="512">
        <v>14</v>
      </c>
      <c r="I55" s="512">
        <v>4228</v>
      </c>
      <c r="J55" s="508">
        <v>0.77777777777777779</v>
      </c>
      <c r="K55" s="508">
        <v>302</v>
      </c>
      <c r="L55" s="512">
        <v>18</v>
      </c>
      <c r="M55" s="512">
        <v>5436</v>
      </c>
      <c r="N55" s="508">
        <v>1</v>
      </c>
      <c r="O55" s="508">
        <v>302</v>
      </c>
      <c r="P55" s="512">
        <v>8</v>
      </c>
      <c r="Q55" s="512">
        <v>2432</v>
      </c>
      <c r="R55" s="569">
        <v>0.44738778513612953</v>
      </c>
      <c r="S55" s="513">
        <v>304</v>
      </c>
    </row>
    <row r="56" spans="1:19" ht="14.4" customHeight="1" x14ac:dyDescent="0.3">
      <c r="A56" s="507" t="s">
        <v>1187</v>
      </c>
      <c r="B56" s="508" t="s">
        <v>1188</v>
      </c>
      <c r="C56" s="508" t="s">
        <v>534</v>
      </c>
      <c r="D56" s="508" t="s">
        <v>1165</v>
      </c>
      <c r="E56" s="508" t="s">
        <v>1174</v>
      </c>
      <c r="F56" s="508" t="s">
        <v>1243</v>
      </c>
      <c r="G56" s="508" t="s">
        <v>1244</v>
      </c>
      <c r="H56" s="512">
        <v>2</v>
      </c>
      <c r="I56" s="512">
        <v>1502</v>
      </c>
      <c r="J56" s="508">
        <v>0.66578014184397161</v>
      </c>
      <c r="K56" s="508">
        <v>751</v>
      </c>
      <c r="L56" s="512">
        <v>3</v>
      </c>
      <c r="M56" s="512">
        <v>2256</v>
      </c>
      <c r="N56" s="508">
        <v>1</v>
      </c>
      <c r="O56" s="508">
        <v>752</v>
      </c>
      <c r="P56" s="512">
        <v>3</v>
      </c>
      <c r="Q56" s="512">
        <v>2271</v>
      </c>
      <c r="R56" s="569">
        <v>1.0066489361702127</v>
      </c>
      <c r="S56" s="513">
        <v>757</v>
      </c>
    </row>
    <row r="57" spans="1:19" ht="14.4" customHeight="1" x14ac:dyDescent="0.3">
      <c r="A57" s="507" t="s">
        <v>1187</v>
      </c>
      <c r="B57" s="508" t="s">
        <v>1188</v>
      </c>
      <c r="C57" s="508" t="s">
        <v>539</v>
      </c>
      <c r="D57" s="508" t="s">
        <v>1165</v>
      </c>
      <c r="E57" s="508" t="s">
        <v>1245</v>
      </c>
      <c r="F57" s="508" t="s">
        <v>1246</v>
      </c>
      <c r="G57" s="508" t="s">
        <v>1247</v>
      </c>
      <c r="H57" s="512">
        <v>120</v>
      </c>
      <c r="I57" s="512">
        <v>125391.59999999999</v>
      </c>
      <c r="J57" s="508"/>
      <c r="K57" s="508">
        <v>1044.9299999999998</v>
      </c>
      <c r="L57" s="512"/>
      <c r="M57" s="512"/>
      <c r="N57" s="508"/>
      <c r="O57" s="508"/>
      <c r="P57" s="512"/>
      <c r="Q57" s="512"/>
      <c r="R57" s="569"/>
      <c r="S57" s="513"/>
    </row>
    <row r="58" spans="1:19" ht="14.4" customHeight="1" x14ac:dyDescent="0.3">
      <c r="A58" s="507" t="s">
        <v>1187</v>
      </c>
      <c r="B58" s="508" t="s">
        <v>1188</v>
      </c>
      <c r="C58" s="508" t="s">
        <v>539</v>
      </c>
      <c r="D58" s="508" t="s">
        <v>1165</v>
      </c>
      <c r="E58" s="508" t="s">
        <v>1174</v>
      </c>
      <c r="F58" s="508" t="s">
        <v>1207</v>
      </c>
      <c r="G58" s="508" t="s">
        <v>1208</v>
      </c>
      <c r="H58" s="512">
        <v>75</v>
      </c>
      <c r="I58" s="512">
        <v>26025</v>
      </c>
      <c r="J58" s="508">
        <v>1.5</v>
      </c>
      <c r="K58" s="508">
        <v>347</v>
      </c>
      <c r="L58" s="512">
        <v>50</v>
      </c>
      <c r="M58" s="512">
        <v>17350</v>
      </c>
      <c r="N58" s="508">
        <v>1</v>
      </c>
      <c r="O58" s="508">
        <v>347</v>
      </c>
      <c r="P58" s="512">
        <v>66</v>
      </c>
      <c r="Q58" s="512">
        <v>22968</v>
      </c>
      <c r="R58" s="569">
        <v>1.3238040345821325</v>
      </c>
      <c r="S58" s="513">
        <v>348</v>
      </c>
    </row>
    <row r="59" spans="1:19" ht="14.4" customHeight="1" x14ac:dyDescent="0.3">
      <c r="A59" s="507" t="s">
        <v>1187</v>
      </c>
      <c r="B59" s="508" t="s">
        <v>1188</v>
      </c>
      <c r="C59" s="508" t="s">
        <v>539</v>
      </c>
      <c r="D59" s="508" t="s">
        <v>1165</v>
      </c>
      <c r="E59" s="508" t="s">
        <v>1174</v>
      </c>
      <c r="F59" s="508" t="s">
        <v>1209</v>
      </c>
      <c r="G59" s="508" t="s">
        <v>1210</v>
      </c>
      <c r="H59" s="512">
        <v>75</v>
      </c>
      <c r="I59" s="512">
        <v>1275</v>
      </c>
      <c r="J59" s="508"/>
      <c r="K59" s="508">
        <v>17</v>
      </c>
      <c r="L59" s="512"/>
      <c r="M59" s="512"/>
      <c r="N59" s="508"/>
      <c r="O59" s="508"/>
      <c r="P59" s="512"/>
      <c r="Q59" s="512"/>
      <c r="R59" s="569"/>
      <c r="S59" s="513"/>
    </row>
    <row r="60" spans="1:19" ht="14.4" customHeight="1" x14ac:dyDescent="0.3">
      <c r="A60" s="507" t="s">
        <v>1187</v>
      </c>
      <c r="B60" s="508" t="s">
        <v>1188</v>
      </c>
      <c r="C60" s="508" t="s">
        <v>539</v>
      </c>
      <c r="D60" s="508" t="s">
        <v>1165</v>
      </c>
      <c r="E60" s="508" t="s">
        <v>1174</v>
      </c>
      <c r="F60" s="508" t="s">
        <v>1218</v>
      </c>
      <c r="G60" s="508" t="s">
        <v>1219</v>
      </c>
      <c r="H60" s="512">
        <v>75</v>
      </c>
      <c r="I60" s="512">
        <v>24600</v>
      </c>
      <c r="J60" s="508">
        <v>1.5</v>
      </c>
      <c r="K60" s="508">
        <v>328</v>
      </c>
      <c r="L60" s="512">
        <v>50</v>
      </c>
      <c r="M60" s="512">
        <v>16400</v>
      </c>
      <c r="N60" s="508">
        <v>1</v>
      </c>
      <c r="O60" s="508">
        <v>328</v>
      </c>
      <c r="P60" s="512">
        <v>66</v>
      </c>
      <c r="Q60" s="512">
        <v>21714</v>
      </c>
      <c r="R60" s="569">
        <v>1.3240243902439024</v>
      </c>
      <c r="S60" s="513">
        <v>329</v>
      </c>
    </row>
    <row r="61" spans="1:19" ht="14.4" customHeight="1" x14ac:dyDescent="0.3">
      <c r="A61" s="507" t="s">
        <v>1187</v>
      </c>
      <c r="B61" s="508" t="s">
        <v>1188</v>
      </c>
      <c r="C61" s="508" t="s">
        <v>539</v>
      </c>
      <c r="D61" s="508" t="s">
        <v>1165</v>
      </c>
      <c r="E61" s="508" t="s">
        <v>1174</v>
      </c>
      <c r="F61" s="508" t="s">
        <v>1222</v>
      </c>
      <c r="G61" s="508" t="s">
        <v>1223</v>
      </c>
      <c r="H61" s="512">
        <v>75</v>
      </c>
      <c r="I61" s="512">
        <v>16875</v>
      </c>
      <c r="J61" s="508">
        <v>1.5</v>
      </c>
      <c r="K61" s="508">
        <v>225</v>
      </c>
      <c r="L61" s="512">
        <v>50</v>
      </c>
      <c r="M61" s="512">
        <v>11250</v>
      </c>
      <c r="N61" s="508">
        <v>1</v>
      </c>
      <c r="O61" s="508">
        <v>225</v>
      </c>
      <c r="P61" s="512">
        <v>66</v>
      </c>
      <c r="Q61" s="512">
        <v>14982</v>
      </c>
      <c r="R61" s="569">
        <v>1.3317333333333334</v>
      </c>
      <c r="S61" s="513">
        <v>227</v>
      </c>
    </row>
    <row r="62" spans="1:19" ht="14.4" customHeight="1" x14ac:dyDescent="0.3">
      <c r="A62" s="507" t="s">
        <v>1187</v>
      </c>
      <c r="B62" s="508" t="s">
        <v>1188</v>
      </c>
      <c r="C62" s="508" t="s">
        <v>539</v>
      </c>
      <c r="D62" s="508" t="s">
        <v>1165</v>
      </c>
      <c r="E62" s="508" t="s">
        <v>1174</v>
      </c>
      <c r="F62" s="508" t="s">
        <v>1227</v>
      </c>
      <c r="G62" s="508" t="s">
        <v>1228</v>
      </c>
      <c r="H62" s="512">
        <v>75</v>
      </c>
      <c r="I62" s="512">
        <v>36000</v>
      </c>
      <c r="J62" s="508">
        <v>1.5</v>
      </c>
      <c r="K62" s="508">
        <v>480</v>
      </c>
      <c r="L62" s="512">
        <v>50</v>
      </c>
      <c r="M62" s="512">
        <v>24000</v>
      </c>
      <c r="N62" s="508">
        <v>1</v>
      </c>
      <c r="O62" s="508">
        <v>480</v>
      </c>
      <c r="P62" s="512">
        <v>66</v>
      </c>
      <c r="Q62" s="512">
        <v>31746</v>
      </c>
      <c r="R62" s="569">
        <v>1.3227500000000001</v>
      </c>
      <c r="S62" s="513">
        <v>481</v>
      </c>
    </row>
    <row r="63" spans="1:19" ht="14.4" customHeight="1" thickBot="1" x14ac:dyDescent="0.35">
      <c r="A63" s="514" t="s">
        <v>1187</v>
      </c>
      <c r="B63" s="515" t="s">
        <v>1188</v>
      </c>
      <c r="C63" s="515" t="s">
        <v>539</v>
      </c>
      <c r="D63" s="515" t="s">
        <v>1165</v>
      </c>
      <c r="E63" s="515" t="s">
        <v>1174</v>
      </c>
      <c r="F63" s="515" t="s">
        <v>1248</v>
      </c>
      <c r="G63" s="515" t="s">
        <v>1249</v>
      </c>
      <c r="H63" s="519">
        <v>143</v>
      </c>
      <c r="I63" s="519">
        <v>8437</v>
      </c>
      <c r="J63" s="515">
        <v>1.5212765957446808</v>
      </c>
      <c r="K63" s="515">
        <v>59</v>
      </c>
      <c r="L63" s="519">
        <v>94</v>
      </c>
      <c r="M63" s="519">
        <v>5546</v>
      </c>
      <c r="N63" s="515">
        <v>1</v>
      </c>
      <c r="O63" s="515">
        <v>59</v>
      </c>
      <c r="P63" s="519">
        <v>124</v>
      </c>
      <c r="Q63" s="519">
        <v>7564</v>
      </c>
      <c r="R63" s="527">
        <v>1.3638658492607285</v>
      </c>
      <c r="S63" s="520">
        <v>61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3557920</v>
      </c>
      <c r="C3" s="222">
        <f t="shared" ref="C3:R3" si="0">SUBTOTAL(9,C6:C1048576)</f>
        <v>24.483969078163572</v>
      </c>
      <c r="D3" s="222">
        <f t="shared" si="0"/>
        <v>3938143</v>
      </c>
      <c r="E3" s="222">
        <f t="shared" si="0"/>
        <v>23</v>
      </c>
      <c r="F3" s="222">
        <f t="shared" si="0"/>
        <v>4049579</v>
      </c>
      <c r="G3" s="225">
        <f>IF(D3&lt;&gt;0,F3/D3,"")</f>
        <v>1.0282965854718835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06"/>
      <c r="B5" s="607">
        <v>2015</v>
      </c>
      <c r="C5" s="608"/>
      <c r="D5" s="608">
        <v>2018</v>
      </c>
      <c r="E5" s="608"/>
      <c r="F5" s="608">
        <v>2019</v>
      </c>
      <c r="G5" s="646" t="s">
        <v>2</v>
      </c>
      <c r="H5" s="607">
        <v>2015</v>
      </c>
      <c r="I5" s="608"/>
      <c r="J5" s="608">
        <v>2018</v>
      </c>
      <c r="K5" s="608"/>
      <c r="L5" s="608">
        <v>2019</v>
      </c>
      <c r="M5" s="646" t="s">
        <v>2</v>
      </c>
      <c r="N5" s="607">
        <v>2015</v>
      </c>
      <c r="O5" s="608"/>
      <c r="P5" s="608">
        <v>2018</v>
      </c>
      <c r="Q5" s="608"/>
      <c r="R5" s="608">
        <v>2019</v>
      </c>
      <c r="S5" s="646" t="s">
        <v>2</v>
      </c>
    </row>
    <row r="6" spans="1:19" ht="14.4" customHeight="1" x14ac:dyDescent="0.3">
      <c r="A6" s="599" t="s">
        <v>1252</v>
      </c>
      <c r="B6" s="628">
        <v>219125</v>
      </c>
      <c r="C6" s="582">
        <v>0.8453472626758689</v>
      </c>
      <c r="D6" s="628">
        <v>259213</v>
      </c>
      <c r="E6" s="582">
        <v>1</v>
      </c>
      <c r="F6" s="628">
        <v>206121</v>
      </c>
      <c r="G6" s="587">
        <v>0.79518002569315582</v>
      </c>
      <c r="H6" s="628"/>
      <c r="I6" s="582"/>
      <c r="J6" s="628"/>
      <c r="K6" s="582"/>
      <c r="L6" s="628"/>
      <c r="M6" s="587"/>
      <c r="N6" s="628"/>
      <c r="O6" s="582"/>
      <c r="P6" s="628"/>
      <c r="Q6" s="582"/>
      <c r="R6" s="628"/>
      <c r="S6" s="122"/>
    </row>
    <row r="7" spans="1:19" ht="14.4" customHeight="1" x14ac:dyDescent="0.3">
      <c r="A7" s="601" t="s">
        <v>1253</v>
      </c>
      <c r="B7" s="630">
        <v>216780</v>
      </c>
      <c r="C7" s="508">
        <v>0.67913108313857684</v>
      </c>
      <c r="D7" s="630">
        <v>319202</v>
      </c>
      <c r="E7" s="508">
        <v>1</v>
      </c>
      <c r="F7" s="630">
        <v>316700</v>
      </c>
      <c r="G7" s="569">
        <v>0.99216170324747344</v>
      </c>
      <c r="H7" s="630"/>
      <c r="I7" s="508"/>
      <c r="J7" s="630"/>
      <c r="K7" s="508"/>
      <c r="L7" s="630"/>
      <c r="M7" s="569"/>
      <c r="N7" s="630"/>
      <c r="O7" s="508"/>
      <c r="P7" s="630"/>
      <c r="Q7" s="508"/>
      <c r="R7" s="630"/>
      <c r="S7" s="570"/>
    </row>
    <row r="8" spans="1:19" ht="14.4" customHeight="1" x14ac:dyDescent="0.3">
      <c r="A8" s="601" t="s">
        <v>1254</v>
      </c>
      <c r="B8" s="630">
        <v>157466</v>
      </c>
      <c r="C8" s="508">
        <v>0.83378870673952643</v>
      </c>
      <c r="D8" s="630">
        <v>188856</v>
      </c>
      <c r="E8" s="508">
        <v>1</v>
      </c>
      <c r="F8" s="630">
        <v>164825</v>
      </c>
      <c r="G8" s="569">
        <v>0.87275490320667604</v>
      </c>
      <c r="H8" s="630"/>
      <c r="I8" s="508"/>
      <c r="J8" s="630"/>
      <c r="K8" s="508"/>
      <c r="L8" s="630"/>
      <c r="M8" s="569"/>
      <c r="N8" s="630"/>
      <c r="O8" s="508"/>
      <c r="P8" s="630"/>
      <c r="Q8" s="508"/>
      <c r="R8" s="630"/>
      <c r="S8" s="570"/>
    </row>
    <row r="9" spans="1:19" ht="14.4" customHeight="1" x14ac:dyDescent="0.3">
      <c r="A9" s="601" t="s">
        <v>1255</v>
      </c>
      <c r="B9" s="630">
        <v>312385</v>
      </c>
      <c r="C9" s="508">
        <v>0.90360417691128403</v>
      </c>
      <c r="D9" s="630">
        <v>345710</v>
      </c>
      <c r="E9" s="508">
        <v>1</v>
      </c>
      <c r="F9" s="630">
        <v>414604</v>
      </c>
      <c r="G9" s="569">
        <v>1.1992826357351538</v>
      </c>
      <c r="H9" s="630"/>
      <c r="I9" s="508"/>
      <c r="J9" s="630"/>
      <c r="K9" s="508"/>
      <c r="L9" s="630"/>
      <c r="M9" s="569"/>
      <c r="N9" s="630"/>
      <c r="O9" s="508"/>
      <c r="P9" s="630"/>
      <c r="Q9" s="508"/>
      <c r="R9" s="630"/>
      <c r="S9" s="570"/>
    </row>
    <row r="10" spans="1:19" ht="14.4" customHeight="1" x14ac:dyDescent="0.3">
      <c r="A10" s="601" t="s">
        <v>1256</v>
      </c>
      <c r="B10" s="630">
        <v>159914</v>
      </c>
      <c r="C10" s="508">
        <v>1.1150515291394145</v>
      </c>
      <c r="D10" s="630">
        <v>143414</v>
      </c>
      <c r="E10" s="508">
        <v>1</v>
      </c>
      <c r="F10" s="630">
        <v>142193</v>
      </c>
      <c r="G10" s="569">
        <v>0.99148618684368328</v>
      </c>
      <c r="H10" s="630"/>
      <c r="I10" s="508"/>
      <c r="J10" s="630"/>
      <c r="K10" s="508"/>
      <c r="L10" s="630"/>
      <c r="M10" s="569"/>
      <c r="N10" s="630"/>
      <c r="O10" s="508"/>
      <c r="P10" s="630"/>
      <c r="Q10" s="508"/>
      <c r="R10" s="630"/>
      <c r="S10" s="570"/>
    </row>
    <row r="11" spans="1:19" ht="14.4" customHeight="1" x14ac:dyDescent="0.3">
      <c r="A11" s="601" t="s">
        <v>1257</v>
      </c>
      <c r="B11" s="630">
        <v>149777</v>
      </c>
      <c r="C11" s="508">
        <v>0.95783718104495752</v>
      </c>
      <c r="D11" s="630">
        <v>156370</v>
      </c>
      <c r="E11" s="508">
        <v>1</v>
      </c>
      <c r="F11" s="630">
        <v>173910</v>
      </c>
      <c r="G11" s="569">
        <v>1.1121698535524718</v>
      </c>
      <c r="H11" s="630"/>
      <c r="I11" s="508"/>
      <c r="J11" s="630"/>
      <c r="K11" s="508"/>
      <c r="L11" s="630"/>
      <c r="M11" s="569"/>
      <c r="N11" s="630"/>
      <c r="O11" s="508"/>
      <c r="P11" s="630"/>
      <c r="Q11" s="508"/>
      <c r="R11" s="630"/>
      <c r="S11" s="570"/>
    </row>
    <row r="12" spans="1:19" ht="14.4" customHeight="1" x14ac:dyDescent="0.3">
      <c r="A12" s="601" t="s">
        <v>1258</v>
      </c>
      <c r="B12" s="630">
        <v>172340</v>
      </c>
      <c r="C12" s="508">
        <v>1.5987012987012987</v>
      </c>
      <c r="D12" s="630">
        <v>107800</v>
      </c>
      <c r="E12" s="508">
        <v>1</v>
      </c>
      <c r="F12" s="630">
        <v>133158</v>
      </c>
      <c r="G12" s="569">
        <v>1.2352319109461967</v>
      </c>
      <c r="H12" s="630"/>
      <c r="I12" s="508"/>
      <c r="J12" s="630"/>
      <c r="K12" s="508"/>
      <c r="L12" s="630"/>
      <c r="M12" s="569"/>
      <c r="N12" s="630"/>
      <c r="O12" s="508"/>
      <c r="P12" s="630"/>
      <c r="Q12" s="508"/>
      <c r="R12" s="630"/>
      <c r="S12" s="570"/>
    </row>
    <row r="13" spans="1:19" ht="14.4" customHeight="1" x14ac:dyDescent="0.3">
      <c r="A13" s="601" t="s">
        <v>1259</v>
      </c>
      <c r="B13" s="630">
        <v>145150</v>
      </c>
      <c r="C13" s="508">
        <v>0.81224608566216383</v>
      </c>
      <c r="D13" s="630">
        <v>178702</v>
      </c>
      <c r="E13" s="508">
        <v>1</v>
      </c>
      <c r="F13" s="630">
        <v>127224</v>
      </c>
      <c r="G13" s="569">
        <v>0.7119338339805934</v>
      </c>
      <c r="H13" s="630"/>
      <c r="I13" s="508"/>
      <c r="J13" s="630"/>
      <c r="K13" s="508"/>
      <c r="L13" s="630"/>
      <c r="M13" s="569"/>
      <c r="N13" s="630"/>
      <c r="O13" s="508"/>
      <c r="P13" s="630"/>
      <c r="Q13" s="508"/>
      <c r="R13" s="630"/>
      <c r="S13" s="570"/>
    </row>
    <row r="14" spans="1:19" ht="14.4" customHeight="1" x14ac:dyDescent="0.3">
      <c r="A14" s="601" t="s">
        <v>1260</v>
      </c>
      <c r="B14" s="630">
        <v>265333</v>
      </c>
      <c r="C14" s="508">
        <v>0.86335446168263219</v>
      </c>
      <c r="D14" s="630">
        <v>307328</v>
      </c>
      <c r="E14" s="508">
        <v>1</v>
      </c>
      <c r="F14" s="630">
        <v>277307</v>
      </c>
      <c r="G14" s="569">
        <v>0.90231609225322784</v>
      </c>
      <c r="H14" s="630"/>
      <c r="I14" s="508"/>
      <c r="J14" s="630"/>
      <c r="K14" s="508"/>
      <c r="L14" s="630"/>
      <c r="M14" s="569"/>
      <c r="N14" s="630"/>
      <c r="O14" s="508"/>
      <c r="P14" s="630"/>
      <c r="Q14" s="508"/>
      <c r="R14" s="630"/>
      <c r="S14" s="570"/>
    </row>
    <row r="15" spans="1:19" ht="14.4" customHeight="1" x14ac:dyDescent="0.3">
      <c r="A15" s="601" t="s">
        <v>1261</v>
      </c>
      <c r="B15" s="630">
        <v>48763</v>
      </c>
      <c r="C15" s="508">
        <v>1.3131631389023537</v>
      </c>
      <c r="D15" s="630">
        <v>37134</v>
      </c>
      <c r="E15" s="508">
        <v>1</v>
      </c>
      <c r="F15" s="630">
        <v>72070</v>
      </c>
      <c r="G15" s="569">
        <v>1.9408089621371249</v>
      </c>
      <c r="H15" s="630"/>
      <c r="I15" s="508"/>
      <c r="J15" s="630"/>
      <c r="K15" s="508"/>
      <c r="L15" s="630"/>
      <c r="M15" s="569"/>
      <c r="N15" s="630"/>
      <c r="O15" s="508"/>
      <c r="P15" s="630"/>
      <c r="Q15" s="508"/>
      <c r="R15" s="630"/>
      <c r="S15" s="570"/>
    </row>
    <row r="16" spans="1:19" ht="14.4" customHeight="1" x14ac:dyDescent="0.3">
      <c r="A16" s="601" t="s">
        <v>1262</v>
      </c>
      <c r="B16" s="630">
        <v>223825</v>
      </c>
      <c r="C16" s="508">
        <v>0.88972675162780346</v>
      </c>
      <c r="D16" s="630">
        <v>251566</v>
      </c>
      <c r="E16" s="508">
        <v>1</v>
      </c>
      <c r="F16" s="630">
        <v>322563</v>
      </c>
      <c r="G16" s="569">
        <v>1.2822201728373468</v>
      </c>
      <c r="H16" s="630"/>
      <c r="I16" s="508"/>
      <c r="J16" s="630"/>
      <c r="K16" s="508"/>
      <c r="L16" s="630"/>
      <c r="M16" s="569"/>
      <c r="N16" s="630"/>
      <c r="O16" s="508"/>
      <c r="P16" s="630"/>
      <c r="Q16" s="508"/>
      <c r="R16" s="630"/>
      <c r="S16" s="570"/>
    </row>
    <row r="17" spans="1:19" ht="14.4" customHeight="1" x14ac:dyDescent="0.3">
      <c r="A17" s="601" t="s">
        <v>1263</v>
      </c>
      <c r="B17" s="630">
        <v>131484</v>
      </c>
      <c r="C17" s="508">
        <v>0.65629117917182445</v>
      </c>
      <c r="D17" s="630">
        <v>200344</v>
      </c>
      <c r="E17" s="508">
        <v>1</v>
      </c>
      <c r="F17" s="630">
        <v>216170</v>
      </c>
      <c r="G17" s="569">
        <v>1.0789941300962345</v>
      </c>
      <c r="H17" s="630"/>
      <c r="I17" s="508"/>
      <c r="J17" s="630"/>
      <c r="K17" s="508"/>
      <c r="L17" s="630"/>
      <c r="M17" s="569"/>
      <c r="N17" s="630"/>
      <c r="O17" s="508"/>
      <c r="P17" s="630"/>
      <c r="Q17" s="508"/>
      <c r="R17" s="630"/>
      <c r="S17" s="570"/>
    </row>
    <row r="18" spans="1:19" ht="14.4" customHeight="1" x14ac:dyDescent="0.3">
      <c r="A18" s="601" t="s">
        <v>1264</v>
      </c>
      <c r="B18" s="630">
        <v>18963</v>
      </c>
      <c r="C18" s="508">
        <v>0.84644913627639151</v>
      </c>
      <c r="D18" s="630">
        <v>22403</v>
      </c>
      <c r="E18" s="508">
        <v>1</v>
      </c>
      <c r="F18" s="630">
        <v>17741</v>
      </c>
      <c r="G18" s="569">
        <v>0.79190287015131899</v>
      </c>
      <c r="H18" s="630"/>
      <c r="I18" s="508"/>
      <c r="J18" s="630"/>
      <c r="K18" s="508"/>
      <c r="L18" s="630"/>
      <c r="M18" s="569"/>
      <c r="N18" s="630"/>
      <c r="O18" s="508"/>
      <c r="P18" s="630"/>
      <c r="Q18" s="508"/>
      <c r="R18" s="630"/>
      <c r="S18" s="570"/>
    </row>
    <row r="19" spans="1:19" ht="14.4" customHeight="1" x14ac:dyDescent="0.3">
      <c r="A19" s="601" t="s">
        <v>1265</v>
      </c>
      <c r="B19" s="630"/>
      <c r="C19" s="508"/>
      <c r="D19" s="630">
        <v>467</v>
      </c>
      <c r="E19" s="508">
        <v>1</v>
      </c>
      <c r="F19" s="630"/>
      <c r="G19" s="569"/>
      <c r="H19" s="630"/>
      <c r="I19" s="508"/>
      <c r="J19" s="630"/>
      <c r="K19" s="508"/>
      <c r="L19" s="630"/>
      <c r="M19" s="569"/>
      <c r="N19" s="630"/>
      <c r="O19" s="508"/>
      <c r="P19" s="630"/>
      <c r="Q19" s="508"/>
      <c r="R19" s="630"/>
      <c r="S19" s="570"/>
    </row>
    <row r="20" spans="1:19" ht="14.4" customHeight="1" x14ac:dyDescent="0.3">
      <c r="A20" s="601" t="s">
        <v>1266</v>
      </c>
      <c r="B20" s="630">
        <v>70621</v>
      </c>
      <c r="C20" s="508">
        <v>0.66096682109598015</v>
      </c>
      <c r="D20" s="630">
        <v>106845</v>
      </c>
      <c r="E20" s="508">
        <v>1</v>
      </c>
      <c r="F20" s="630">
        <v>42116</v>
      </c>
      <c r="G20" s="569">
        <v>0.39417848284898688</v>
      </c>
      <c r="H20" s="630"/>
      <c r="I20" s="508"/>
      <c r="J20" s="630"/>
      <c r="K20" s="508"/>
      <c r="L20" s="630"/>
      <c r="M20" s="569"/>
      <c r="N20" s="630"/>
      <c r="O20" s="508"/>
      <c r="P20" s="630"/>
      <c r="Q20" s="508"/>
      <c r="R20" s="630"/>
      <c r="S20" s="570"/>
    </row>
    <row r="21" spans="1:19" ht="14.4" customHeight="1" x14ac:dyDescent="0.3">
      <c r="A21" s="601" t="s">
        <v>1267</v>
      </c>
      <c r="B21" s="630">
        <v>20821</v>
      </c>
      <c r="C21" s="508">
        <v>2.5222289521502121</v>
      </c>
      <c r="D21" s="630">
        <v>8255</v>
      </c>
      <c r="E21" s="508">
        <v>1</v>
      </c>
      <c r="F21" s="630">
        <v>18195</v>
      </c>
      <c r="G21" s="569">
        <v>2.2041187159297397</v>
      </c>
      <c r="H21" s="630"/>
      <c r="I21" s="508"/>
      <c r="J21" s="630"/>
      <c r="K21" s="508"/>
      <c r="L21" s="630"/>
      <c r="M21" s="569"/>
      <c r="N21" s="630"/>
      <c r="O21" s="508"/>
      <c r="P21" s="630"/>
      <c r="Q21" s="508"/>
      <c r="R21" s="630"/>
      <c r="S21" s="570"/>
    </row>
    <row r="22" spans="1:19" ht="14.4" customHeight="1" x14ac:dyDescent="0.3">
      <c r="A22" s="601" t="s">
        <v>1268</v>
      </c>
      <c r="B22" s="630"/>
      <c r="C22" s="508"/>
      <c r="D22" s="630"/>
      <c r="E22" s="508"/>
      <c r="F22" s="630">
        <v>1254</v>
      </c>
      <c r="G22" s="569"/>
      <c r="H22" s="630"/>
      <c r="I22" s="508"/>
      <c r="J22" s="630"/>
      <c r="K22" s="508"/>
      <c r="L22" s="630"/>
      <c r="M22" s="569"/>
      <c r="N22" s="630"/>
      <c r="O22" s="508"/>
      <c r="P22" s="630"/>
      <c r="Q22" s="508"/>
      <c r="R22" s="630"/>
      <c r="S22" s="570"/>
    </row>
    <row r="23" spans="1:19" ht="14.4" customHeight="1" x14ac:dyDescent="0.3">
      <c r="A23" s="601" t="s">
        <v>1269</v>
      </c>
      <c r="B23" s="630">
        <v>159259</v>
      </c>
      <c r="C23" s="508">
        <v>1.6533678003405174</v>
      </c>
      <c r="D23" s="630">
        <v>96324</v>
      </c>
      <c r="E23" s="508">
        <v>1</v>
      </c>
      <c r="F23" s="630">
        <v>80169</v>
      </c>
      <c r="G23" s="569">
        <v>0.83228478883767287</v>
      </c>
      <c r="H23" s="630"/>
      <c r="I23" s="508"/>
      <c r="J23" s="630"/>
      <c r="K23" s="508"/>
      <c r="L23" s="630"/>
      <c r="M23" s="569"/>
      <c r="N23" s="630"/>
      <c r="O23" s="508"/>
      <c r="P23" s="630"/>
      <c r="Q23" s="508"/>
      <c r="R23" s="630"/>
      <c r="S23" s="570"/>
    </row>
    <row r="24" spans="1:19" ht="14.4" customHeight="1" x14ac:dyDescent="0.3">
      <c r="A24" s="601" t="s">
        <v>1270</v>
      </c>
      <c r="B24" s="630">
        <v>29483</v>
      </c>
      <c r="C24" s="508">
        <v>2.8749878108239884</v>
      </c>
      <c r="D24" s="630">
        <v>10255</v>
      </c>
      <c r="E24" s="508">
        <v>1</v>
      </c>
      <c r="F24" s="630">
        <v>10063</v>
      </c>
      <c r="G24" s="569">
        <v>0.98127742564602638</v>
      </c>
      <c r="H24" s="630"/>
      <c r="I24" s="508"/>
      <c r="J24" s="630"/>
      <c r="K24" s="508"/>
      <c r="L24" s="630"/>
      <c r="M24" s="569"/>
      <c r="N24" s="630"/>
      <c r="O24" s="508"/>
      <c r="P24" s="630"/>
      <c r="Q24" s="508"/>
      <c r="R24" s="630"/>
      <c r="S24" s="570"/>
    </row>
    <row r="25" spans="1:19" ht="14.4" customHeight="1" x14ac:dyDescent="0.3">
      <c r="A25" s="601" t="s">
        <v>1271</v>
      </c>
      <c r="B25" s="630">
        <v>1311</v>
      </c>
      <c r="C25" s="508"/>
      <c r="D25" s="630"/>
      <c r="E25" s="508"/>
      <c r="F25" s="630">
        <v>4183</v>
      </c>
      <c r="G25" s="569"/>
      <c r="H25" s="630"/>
      <c r="I25" s="508"/>
      <c r="J25" s="630"/>
      <c r="K25" s="508"/>
      <c r="L25" s="630"/>
      <c r="M25" s="569"/>
      <c r="N25" s="630"/>
      <c r="O25" s="508"/>
      <c r="P25" s="630"/>
      <c r="Q25" s="508"/>
      <c r="R25" s="630"/>
      <c r="S25" s="570"/>
    </row>
    <row r="26" spans="1:19" ht="14.4" customHeight="1" x14ac:dyDescent="0.3">
      <c r="A26" s="601" t="s">
        <v>1272</v>
      </c>
      <c r="B26" s="630">
        <v>3249</v>
      </c>
      <c r="C26" s="508">
        <v>0.73824130879345606</v>
      </c>
      <c r="D26" s="630">
        <v>4401</v>
      </c>
      <c r="E26" s="508">
        <v>1</v>
      </c>
      <c r="F26" s="630">
        <v>5280</v>
      </c>
      <c r="G26" s="569">
        <v>1.1997273346966599</v>
      </c>
      <c r="H26" s="630"/>
      <c r="I26" s="508"/>
      <c r="J26" s="630"/>
      <c r="K26" s="508"/>
      <c r="L26" s="630"/>
      <c r="M26" s="569"/>
      <c r="N26" s="630"/>
      <c r="O26" s="508"/>
      <c r="P26" s="630"/>
      <c r="Q26" s="508"/>
      <c r="R26" s="630"/>
      <c r="S26" s="570"/>
    </row>
    <row r="27" spans="1:19" ht="14.4" customHeight="1" x14ac:dyDescent="0.3">
      <c r="A27" s="601" t="s">
        <v>1273</v>
      </c>
      <c r="B27" s="630">
        <v>120951</v>
      </c>
      <c r="C27" s="508">
        <v>1.1382873598915837</v>
      </c>
      <c r="D27" s="630">
        <v>106257</v>
      </c>
      <c r="E27" s="508">
        <v>1</v>
      </c>
      <c r="F27" s="630">
        <v>165895</v>
      </c>
      <c r="G27" s="569">
        <v>1.5612618462783627</v>
      </c>
      <c r="H27" s="630"/>
      <c r="I27" s="508"/>
      <c r="J27" s="630"/>
      <c r="K27" s="508"/>
      <c r="L27" s="630"/>
      <c r="M27" s="569"/>
      <c r="N27" s="630"/>
      <c r="O27" s="508"/>
      <c r="P27" s="630"/>
      <c r="Q27" s="508"/>
      <c r="R27" s="630"/>
      <c r="S27" s="570"/>
    </row>
    <row r="28" spans="1:19" ht="14.4" customHeight="1" x14ac:dyDescent="0.3">
      <c r="A28" s="601" t="s">
        <v>1274</v>
      </c>
      <c r="B28" s="630">
        <v>503543</v>
      </c>
      <c r="C28" s="508">
        <v>0.85451854919044035</v>
      </c>
      <c r="D28" s="630">
        <v>589271</v>
      </c>
      <c r="E28" s="508">
        <v>1</v>
      </c>
      <c r="F28" s="630">
        <v>542580</v>
      </c>
      <c r="G28" s="569">
        <v>0.92076480940008931</v>
      </c>
      <c r="H28" s="630"/>
      <c r="I28" s="508"/>
      <c r="J28" s="630"/>
      <c r="K28" s="508"/>
      <c r="L28" s="630"/>
      <c r="M28" s="569"/>
      <c r="N28" s="630"/>
      <c r="O28" s="508"/>
      <c r="P28" s="630"/>
      <c r="Q28" s="508"/>
      <c r="R28" s="630"/>
      <c r="S28" s="570"/>
    </row>
    <row r="29" spans="1:19" ht="14.4" customHeight="1" x14ac:dyDescent="0.3">
      <c r="A29" s="601" t="s">
        <v>1275</v>
      </c>
      <c r="B29" s="630">
        <v>215444</v>
      </c>
      <c r="C29" s="508">
        <v>0.79978617328131207</v>
      </c>
      <c r="D29" s="630">
        <v>269377</v>
      </c>
      <c r="E29" s="508">
        <v>1</v>
      </c>
      <c r="F29" s="630">
        <v>374500</v>
      </c>
      <c r="G29" s="569">
        <v>1.3902448984137472</v>
      </c>
      <c r="H29" s="630"/>
      <c r="I29" s="508"/>
      <c r="J29" s="630"/>
      <c r="K29" s="508"/>
      <c r="L29" s="630"/>
      <c r="M29" s="569"/>
      <c r="N29" s="630"/>
      <c r="O29" s="508"/>
      <c r="P29" s="630"/>
      <c r="Q29" s="508"/>
      <c r="R29" s="630"/>
      <c r="S29" s="570"/>
    </row>
    <row r="30" spans="1:19" ht="14.4" customHeight="1" thickBot="1" x14ac:dyDescent="0.35">
      <c r="A30" s="634" t="s">
        <v>1276</v>
      </c>
      <c r="B30" s="632">
        <v>211933</v>
      </c>
      <c r="C30" s="515">
        <v>0.92689231092198088</v>
      </c>
      <c r="D30" s="632">
        <v>228649</v>
      </c>
      <c r="E30" s="515">
        <v>1</v>
      </c>
      <c r="F30" s="632">
        <v>220758</v>
      </c>
      <c r="G30" s="527">
        <v>0.96548858731068143</v>
      </c>
      <c r="H30" s="632"/>
      <c r="I30" s="515"/>
      <c r="J30" s="632"/>
      <c r="K30" s="515"/>
      <c r="L30" s="632"/>
      <c r="M30" s="527"/>
      <c r="N30" s="632"/>
      <c r="O30" s="515"/>
      <c r="P30" s="632"/>
      <c r="Q30" s="515"/>
      <c r="R30" s="632"/>
      <c r="S30" s="54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44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1304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20537</v>
      </c>
      <c r="G3" s="103">
        <f t="shared" si="0"/>
        <v>3557920</v>
      </c>
      <c r="H3" s="103"/>
      <c r="I3" s="103"/>
      <c r="J3" s="103">
        <f t="shared" si="0"/>
        <v>22991</v>
      </c>
      <c r="K3" s="103">
        <f t="shared" si="0"/>
        <v>3938143</v>
      </c>
      <c r="L3" s="103"/>
      <c r="M3" s="103"/>
      <c r="N3" s="103">
        <f t="shared" si="0"/>
        <v>24518</v>
      </c>
      <c r="O3" s="103">
        <f t="shared" si="0"/>
        <v>4049579</v>
      </c>
      <c r="P3" s="75">
        <f>IF(K3=0,0,O3/K3)</f>
        <v>1.0282965854718835</v>
      </c>
      <c r="Q3" s="104">
        <f>IF(N3=0,0,O3/N3)</f>
        <v>165.16759115751694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37"/>
      <c r="B5" s="635"/>
      <c r="C5" s="637"/>
      <c r="D5" s="647"/>
      <c r="E5" s="639"/>
      <c r="F5" s="648" t="s">
        <v>71</v>
      </c>
      <c r="G5" s="649" t="s">
        <v>14</v>
      </c>
      <c r="H5" s="650"/>
      <c r="I5" s="650"/>
      <c r="J5" s="648" t="s">
        <v>71</v>
      </c>
      <c r="K5" s="649" t="s">
        <v>14</v>
      </c>
      <c r="L5" s="650"/>
      <c r="M5" s="650"/>
      <c r="N5" s="648" t="s">
        <v>71</v>
      </c>
      <c r="O5" s="649" t="s">
        <v>14</v>
      </c>
      <c r="P5" s="651"/>
      <c r="Q5" s="644"/>
    </row>
    <row r="6" spans="1:17" ht="14.4" customHeight="1" x14ac:dyDescent="0.3">
      <c r="A6" s="581" t="s">
        <v>1277</v>
      </c>
      <c r="B6" s="582" t="s">
        <v>1188</v>
      </c>
      <c r="C6" s="582" t="s">
        <v>1174</v>
      </c>
      <c r="D6" s="582" t="s">
        <v>1189</v>
      </c>
      <c r="E6" s="582" t="s">
        <v>1190</v>
      </c>
      <c r="F6" s="116">
        <v>55</v>
      </c>
      <c r="G6" s="116">
        <v>11605</v>
      </c>
      <c r="H6" s="116">
        <v>0.6595248920209138</v>
      </c>
      <c r="I6" s="116">
        <v>211</v>
      </c>
      <c r="J6" s="116">
        <v>83</v>
      </c>
      <c r="K6" s="116">
        <v>17596</v>
      </c>
      <c r="L6" s="116">
        <v>1</v>
      </c>
      <c r="M6" s="116">
        <v>212</v>
      </c>
      <c r="N6" s="116">
        <v>40</v>
      </c>
      <c r="O6" s="116">
        <v>8520</v>
      </c>
      <c r="P6" s="587">
        <v>0.48420095476244601</v>
      </c>
      <c r="Q6" s="595">
        <v>213</v>
      </c>
    </row>
    <row r="7" spans="1:17" ht="14.4" customHeight="1" x14ac:dyDescent="0.3">
      <c r="A7" s="507" t="s">
        <v>1277</v>
      </c>
      <c r="B7" s="508" t="s">
        <v>1188</v>
      </c>
      <c r="C7" s="508" t="s">
        <v>1174</v>
      </c>
      <c r="D7" s="508" t="s">
        <v>1191</v>
      </c>
      <c r="E7" s="508" t="s">
        <v>1190</v>
      </c>
      <c r="F7" s="512">
        <v>3</v>
      </c>
      <c r="G7" s="512">
        <v>261</v>
      </c>
      <c r="H7" s="512"/>
      <c r="I7" s="512">
        <v>87</v>
      </c>
      <c r="J7" s="512"/>
      <c r="K7" s="512"/>
      <c r="L7" s="512"/>
      <c r="M7" s="512"/>
      <c r="N7" s="512">
        <v>1</v>
      </c>
      <c r="O7" s="512">
        <v>88</v>
      </c>
      <c r="P7" s="569"/>
      <c r="Q7" s="513">
        <v>88</v>
      </c>
    </row>
    <row r="8" spans="1:17" ht="14.4" customHeight="1" x14ac:dyDescent="0.3">
      <c r="A8" s="507" t="s">
        <v>1277</v>
      </c>
      <c r="B8" s="508" t="s">
        <v>1188</v>
      </c>
      <c r="C8" s="508" t="s">
        <v>1174</v>
      </c>
      <c r="D8" s="508" t="s">
        <v>1192</v>
      </c>
      <c r="E8" s="508" t="s">
        <v>1193</v>
      </c>
      <c r="F8" s="512">
        <v>146</v>
      </c>
      <c r="G8" s="512">
        <v>43946</v>
      </c>
      <c r="H8" s="512">
        <v>0.49834437086092714</v>
      </c>
      <c r="I8" s="512">
        <v>301</v>
      </c>
      <c r="J8" s="512">
        <v>292</v>
      </c>
      <c r="K8" s="512">
        <v>88184</v>
      </c>
      <c r="L8" s="512">
        <v>1</v>
      </c>
      <c r="M8" s="512">
        <v>302</v>
      </c>
      <c r="N8" s="512">
        <v>80</v>
      </c>
      <c r="O8" s="512">
        <v>24240</v>
      </c>
      <c r="P8" s="569">
        <v>0.27487979678853308</v>
      </c>
      <c r="Q8" s="513">
        <v>303</v>
      </c>
    </row>
    <row r="9" spans="1:17" ht="14.4" customHeight="1" x14ac:dyDescent="0.3">
      <c r="A9" s="507" t="s">
        <v>1277</v>
      </c>
      <c r="B9" s="508" t="s">
        <v>1188</v>
      </c>
      <c r="C9" s="508" t="s">
        <v>1174</v>
      </c>
      <c r="D9" s="508" t="s">
        <v>1194</v>
      </c>
      <c r="E9" s="508" t="s">
        <v>1195</v>
      </c>
      <c r="F9" s="512">
        <v>9</v>
      </c>
      <c r="G9" s="512">
        <v>891</v>
      </c>
      <c r="H9" s="512">
        <v>1.4850000000000001</v>
      </c>
      <c r="I9" s="512">
        <v>99</v>
      </c>
      <c r="J9" s="512">
        <v>6</v>
      </c>
      <c r="K9" s="512">
        <v>600</v>
      </c>
      <c r="L9" s="512">
        <v>1</v>
      </c>
      <c r="M9" s="512">
        <v>100</v>
      </c>
      <c r="N9" s="512">
        <v>3</v>
      </c>
      <c r="O9" s="512">
        <v>300</v>
      </c>
      <c r="P9" s="569">
        <v>0.5</v>
      </c>
      <c r="Q9" s="513">
        <v>100</v>
      </c>
    </row>
    <row r="10" spans="1:17" ht="14.4" customHeight="1" x14ac:dyDescent="0.3">
      <c r="A10" s="507" t="s">
        <v>1277</v>
      </c>
      <c r="B10" s="508" t="s">
        <v>1188</v>
      </c>
      <c r="C10" s="508" t="s">
        <v>1174</v>
      </c>
      <c r="D10" s="508" t="s">
        <v>1196</v>
      </c>
      <c r="E10" s="508" t="s">
        <v>1197</v>
      </c>
      <c r="F10" s="512">
        <v>1</v>
      </c>
      <c r="G10" s="512">
        <v>232</v>
      </c>
      <c r="H10" s="512"/>
      <c r="I10" s="512">
        <v>232</v>
      </c>
      <c r="J10" s="512"/>
      <c r="K10" s="512"/>
      <c r="L10" s="512"/>
      <c r="M10" s="512"/>
      <c r="N10" s="512"/>
      <c r="O10" s="512"/>
      <c r="P10" s="569"/>
      <c r="Q10" s="513"/>
    </row>
    <row r="11" spans="1:17" ht="14.4" customHeight="1" x14ac:dyDescent="0.3">
      <c r="A11" s="507" t="s">
        <v>1277</v>
      </c>
      <c r="B11" s="508" t="s">
        <v>1188</v>
      </c>
      <c r="C11" s="508" t="s">
        <v>1174</v>
      </c>
      <c r="D11" s="508" t="s">
        <v>1198</v>
      </c>
      <c r="E11" s="508" t="s">
        <v>1199</v>
      </c>
      <c r="F11" s="512">
        <v>55</v>
      </c>
      <c r="G11" s="512">
        <v>7535</v>
      </c>
      <c r="H11" s="512">
        <v>1.0576923076923077</v>
      </c>
      <c r="I11" s="512">
        <v>137</v>
      </c>
      <c r="J11" s="512">
        <v>52</v>
      </c>
      <c r="K11" s="512">
        <v>7124</v>
      </c>
      <c r="L11" s="512">
        <v>1</v>
      </c>
      <c r="M11" s="512">
        <v>137</v>
      </c>
      <c r="N11" s="512">
        <v>89</v>
      </c>
      <c r="O11" s="512">
        <v>12282</v>
      </c>
      <c r="P11" s="569">
        <v>1.7240314430095451</v>
      </c>
      <c r="Q11" s="513">
        <v>138</v>
      </c>
    </row>
    <row r="12" spans="1:17" ht="14.4" customHeight="1" x14ac:dyDescent="0.3">
      <c r="A12" s="507" t="s">
        <v>1277</v>
      </c>
      <c r="B12" s="508" t="s">
        <v>1188</v>
      </c>
      <c r="C12" s="508" t="s">
        <v>1174</v>
      </c>
      <c r="D12" s="508" t="s">
        <v>1200</v>
      </c>
      <c r="E12" s="508" t="s">
        <v>1199</v>
      </c>
      <c r="F12" s="512">
        <v>3</v>
      </c>
      <c r="G12" s="512">
        <v>549</v>
      </c>
      <c r="H12" s="512"/>
      <c r="I12" s="512">
        <v>183</v>
      </c>
      <c r="J12" s="512"/>
      <c r="K12" s="512"/>
      <c r="L12" s="512"/>
      <c r="M12" s="512"/>
      <c r="N12" s="512">
        <v>1</v>
      </c>
      <c r="O12" s="512">
        <v>185</v>
      </c>
      <c r="P12" s="569"/>
      <c r="Q12" s="513">
        <v>185</v>
      </c>
    </row>
    <row r="13" spans="1:17" ht="14.4" customHeight="1" x14ac:dyDescent="0.3">
      <c r="A13" s="507" t="s">
        <v>1277</v>
      </c>
      <c r="B13" s="508" t="s">
        <v>1188</v>
      </c>
      <c r="C13" s="508" t="s">
        <v>1174</v>
      </c>
      <c r="D13" s="508" t="s">
        <v>1201</v>
      </c>
      <c r="E13" s="508" t="s">
        <v>1202</v>
      </c>
      <c r="F13" s="512">
        <v>1</v>
      </c>
      <c r="G13" s="512">
        <v>639</v>
      </c>
      <c r="H13" s="512"/>
      <c r="I13" s="512">
        <v>639</v>
      </c>
      <c r="J13" s="512"/>
      <c r="K13" s="512"/>
      <c r="L13" s="512"/>
      <c r="M13" s="512"/>
      <c r="N13" s="512"/>
      <c r="O13" s="512"/>
      <c r="P13" s="569"/>
      <c r="Q13" s="513"/>
    </row>
    <row r="14" spans="1:17" ht="14.4" customHeight="1" x14ac:dyDescent="0.3">
      <c r="A14" s="507" t="s">
        <v>1277</v>
      </c>
      <c r="B14" s="508" t="s">
        <v>1188</v>
      </c>
      <c r="C14" s="508" t="s">
        <v>1174</v>
      </c>
      <c r="D14" s="508" t="s">
        <v>1205</v>
      </c>
      <c r="E14" s="508" t="s">
        <v>1206</v>
      </c>
      <c r="F14" s="512">
        <v>6</v>
      </c>
      <c r="G14" s="512">
        <v>1038</v>
      </c>
      <c r="H14" s="512">
        <v>0.37284482758620691</v>
      </c>
      <c r="I14" s="512">
        <v>173</v>
      </c>
      <c r="J14" s="512">
        <v>16</v>
      </c>
      <c r="K14" s="512">
        <v>2784</v>
      </c>
      <c r="L14" s="512">
        <v>1</v>
      </c>
      <c r="M14" s="512">
        <v>174</v>
      </c>
      <c r="N14" s="512">
        <v>5</v>
      </c>
      <c r="O14" s="512">
        <v>875</v>
      </c>
      <c r="P14" s="569">
        <v>0.31429597701149425</v>
      </c>
      <c r="Q14" s="513">
        <v>175</v>
      </c>
    </row>
    <row r="15" spans="1:17" ht="14.4" customHeight="1" x14ac:dyDescent="0.3">
      <c r="A15" s="507" t="s">
        <v>1277</v>
      </c>
      <c r="B15" s="508" t="s">
        <v>1188</v>
      </c>
      <c r="C15" s="508" t="s">
        <v>1174</v>
      </c>
      <c r="D15" s="508" t="s">
        <v>1207</v>
      </c>
      <c r="E15" s="508" t="s">
        <v>1208</v>
      </c>
      <c r="F15" s="512">
        <v>82</v>
      </c>
      <c r="G15" s="512">
        <v>28454</v>
      </c>
      <c r="H15" s="512">
        <v>1.1549295774647887</v>
      </c>
      <c r="I15" s="512">
        <v>347</v>
      </c>
      <c r="J15" s="512">
        <v>71</v>
      </c>
      <c r="K15" s="512">
        <v>24637</v>
      </c>
      <c r="L15" s="512">
        <v>1</v>
      </c>
      <c r="M15" s="512">
        <v>347</v>
      </c>
      <c r="N15" s="512">
        <v>90</v>
      </c>
      <c r="O15" s="512">
        <v>31320</v>
      </c>
      <c r="P15" s="569">
        <v>1.2712586759751594</v>
      </c>
      <c r="Q15" s="513">
        <v>348</v>
      </c>
    </row>
    <row r="16" spans="1:17" ht="14.4" customHeight="1" x14ac:dyDescent="0.3">
      <c r="A16" s="507" t="s">
        <v>1277</v>
      </c>
      <c r="B16" s="508" t="s">
        <v>1188</v>
      </c>
      <c r="C16" s="508" t="s">
        <v>1174</v>
      </c>
      <c r="D16" s="508" t="s">
        <v>1209</v>
      </c>
      <c r="E16" s="508" t="s">
        <v>1210</v>
      </c>
      <c r="F16" s="512">
        <v>295</v>
      </c>
      <c r="G16" s="512">
        <v>5015</v>
      </c>
      <c r="H16" s="512">
        <v>0.94855305466237938</v>
      </c>
      <c r="I16" s="512">
        <v>17</v>
      </c>
      <c r="J16" s="512">
        <v>311</v>
      </c>
      <c r="K16" s="512">
        <v>5287</v>
      </c>
      <c r="L16" s="512">
        <v>1</v>
      </c>
      <c r="M16" s="512">
        <v>17</v>
      </c>
      <c r="N16" s="512">
        <v>420</v>
      </c>
      <c r="O16" s="512">
        <v>7140</v>
      </c>
      <c r="P16" s="569">
        <v>1.3504823151125402</v>
      </c>
      <c r="Q16" s="513">
        <v>17</v>
      </c>
    </row>
    <row r="17" spans="1:17" ht="14.4" customHeight="1" x14ac:dyDescent="0.3">
      <c r="A17" s="507" t="s">
        <v>1277</v>
      </c>
      <c r="B17" s="508" t="s">
        <v>1188</v>
      </c>
      <c r="C17" s="508" t="s">
        <v>1174</v>
      </c>
      <c r="D17" s="508" t="s">
        <v>1211</v>
      </c>
      <c r="E17" s="508" t="s">
        <v>1212</v>
      </c>
      <c r="F17" s="512"/>
      <c r="G17" s="512"/>
      <c r="H17" s="512"/>
      <c r="I17" s="512"/>
      <c r="J17" s="512">
        <v>20</v>
      </c>
      <c r="K17" s="512">
        <v>5480</v>
      </c>
      <c r="L17" s="512">
        <v>1</v>
      </c>
      <c r="M17" s="512">
        <v>274</v>
      </c>
      <c r="N17" s="512">
        <v>9</v>
      </c>
      <c r="O17" s="512">
        <v>2493</v>
      </c>
      <c r="P17" s="569">
        <v>0.45492700729927005</v>
      </c>
      <c r="Q17" s="513">
        <v>277</v>
      </c>
    </row>
    <row r="18" spans="1:17" ht="14.4" customHeight="1" x14ac:dyDescent="0.3">
      <c r="A18" s="507" t="s">
        <v>1277</v>
      </c>
      <c r="B18" s="508" t="s">
        <v>1188</v>
      </c>
      <c r="C18" s="508" t="s">
        <v>1174</v>
      </c>
      <c r="D18" s="508" t="s">
        <v>1213</v>
      </c>
      <c r="E18" s="508" t="s">
        <v>1214</v>
      </c>
      <c r="F18" s="512">
        <v>13</v>
      </c>
      <c r="G18" s="512">
        <v>1846</v>
      </c>
      <c r="H18" s="512">
        <v>0.61904761904761907</v>
      </c>
      <c r="I18" s="512">
        <v>142</v>
      </c>
      <c r="J18" s="512">
        <v>21</v>
      </c>
      <c r="K18" s="512">
        <v>2982</v>
      </c>
      <c r="L18" s="512">
        <v>1</v>
      </c>
      <c r="M18" s="512">
        <v>142</v>
      </c>
      <c r="N18" s="512">
        <v>9</v>
      </c>
      <c r="O18" s="512">
        <v>1269</v>
      </c>
      <c r="P18" s="569">
        <v>0.42555331991951711</v>
      </c>
      <c r="Q18" s="513">
        <v>141</v>
      </c>
    </row>
    <row r="19" spans="1:17" ht="14.4" customHeight="1" x14ac:dyDescent="0.3">
      <c r="A19" s="507" t="s">
        <v>1277</v>
      </c>
      <c r="B19" s="508" t="s">
        <v>1188</v>
      </c>
      <c r="C19" s="508" t="s">
        <v>1174</v>
      </c>
      <c r="D19" s="508" t="s">
        <v>1215</v>
      </c>
      <c r="E19" s="508" t="s">
        <v>1214</v>
      </c>
      <c r="F19" s="512">
        <v>55</v>
      </c>
      <c r="G19" s="512">
        <v>4290</v>
      </c>
      <c r="H19" s="512">
        <v>1.0576923076923077</v>
      </c>
      <c r="I19" s="512">
        <v>78</v>
      </c>
      <c r="J19" s="512">
        <v>52</v>
      </c>
      <c r="K19" s="512">
        <v>4056</v>
      </c>
      <c r="L19" s="512">
        <v>1</v>
      </c>
      <c r="M19" s="512">
        <v>78</v>
      </c>
      <c r="N19" s="512">
        <v>89</v>
      </c>
      <c r="O19" s="512">
        <v>7031</v>
      </c>
      <c r="P19" s="569">
        <v>1.7334812623274163</v>
      </c>
      <c r="Q19" s="513">
        <v>79</v>
      </c>
    </row>
    <row r="20" spans="1:17" ht="14.4" customHeight="1" x14ac:dyDescent="0.3">
      <c r="A20" s="507" t="s">
        <v>1277</v>
      </c>
      <c r="B20" s="508" t="s">
        <v>1188</v>
      </c>
      <c r="C20" s="508" t="s">
        <v>1174</v>
      </c>
      <c r="D20" s="508" t="s">
        <v>1216</v>
      </c>
      <c r="E20" s="508" t="s">
        <v>1217</v>
      </c>
      <c r="F20" s="512">
        <v>13</v>
      </c>
      <c r="G20" s="512">
        <v>4082</v>
      </c>
      <c r="H20" s="512">
        <v>0.61904761904761907</v>
      </c>
      <c r="I20" s="512">
        <v>314</v>
      </c>
      <c r="J20" s="512">
        <v>21</v>
      </c>
      <c r="K20" s="512">
        <v>6594</v>
      </c>
      <c r="L20" s="512">
        <v>1</v>
      </c>
      <c r="M20" s="512">
        <v>314</v>
      </c>
      <c r="N20" s="512">
        <v>9</v>
      </c>
      <c r="O20" s="512">
        <v>2844</v>
      </c>
      <c r="P20" s="569">
        <v>0.43130118289353958</v>
      </c>
      <c r="Q20" s="513">
        <v>316</v>
      </c>
    </row>
    <row r="21" spans="1:17" ht="14.4" customHeight="1" x14ac:dyDescent="0.3">
      <c r="A21" s="507" t="s">
        <v>1277</v>
      </c>
      <c r="B21" s="508" t="s">
        <v>1188</v>
      </c>
      <c r="C21" s="508" t="s">
        <v>1174</v>
      </c>
      <c r="D21" s="508" t="s">
        <v>1218</v>
      </c>
      <c r="E21" s="508" t="s">
        <v>1219</v>
      </c>
      <c r="F21" s="512">
        <v>156</v>
      </c>
      <c r="G21" s="512">
        <v>51168</v>
      </c>
      <c r="H21" s="512">
        <v>1.2892561983471074</v>
      </c>
      <c r="I21" s="512">
        <v>328</v>
      </c>
      <c r="J21" s="512">
        <v>121</v>
      </c>
      <c r="K21" s="512">
        <v>39688</v>
      </c>
      <c r="L21" s="512">
        <v>1</v>
      </c>
      <c r="M21" s="512">
        <v>328</v>
      </c>
      <c r="N21" s="512">
        <v>174</v>
      </c>
      <c r="O21" s="512">
        <v>57246</v>
      </c>
      <c r="P21" s="569">
        <v>1.4424007256601492</v>
      </c>
      <c r="Q21" s="513">
        <v>329</v>
      </c>
    </row>
    <row r="22" spans="1:17" ht="14.4" customHeight="1" x14ac:dyDescent="0.3">
      <c r="A22" s="507" t="s">
        <v>1277</v>
      </c>
      <c r="B22" s="508" t="s">
        <v>1188</v>
      </c>
      <c r="C22" s="508" t="s">
        <v>1174</v>
      </c>
      <c r="D22" s="508" t="s">
        <v>1220</v>
      </c>
      <c r="E22" s="508" t="s">
        <v>1221</v>
      </c>
      <c r="F22" s="512">
        <v>181</v>
      </c>
      <c r="G22" s="512">
        <v>29503</v>
      </c>
      <c r="H22" s="512">
        <v>1.222972972972973</v>
      </c>
      <c r="I22" s="512">
        <v>163</v>
      </c>
      <c r="J22" s="512">
        <v>148</v>
      </c>
      <c r="K22" s="512">
        <v>24124</v>
      </c>
      <c r="L22" s="512">
        <v>1</v>
      </c>
      <c r="M22" s="512">
        <v>163</v>
      </c>
      <c r="N22" s="512">
        <v>196</v>
      </c>
      <c r="O22" s="512">
        <v>32340</v>
      </c>
      <c r="P22" s="569">
        <v>1.3405737025368927</v>
      </c>
      <c r="Q22" s="513">
        <v>165</v>
      </c>
    </row>
    <row r="23" spans="1:17" ht="14.4" customHeight="1" x14ac:dyDescent="0.3">
      <c r="A23" s="507" t="s">
        <v>1277</v>
      </c>
      <c r="B23" s="508" t="s">
        <v>1188</v>
      </c>
      <c r="C23" s="508" t="s">
        <v>1174</v>
      </c>
      <c r="D23" s="508" t="s">
        <v>1224</v>
      </c>
      <c r="E23" s="508" t="s">
        <v>1190</v>
      </c>
      <c r="F23" s="512">
        <v>171</v>
      </c>
      <c r="G23" s="512">
        <v>12312</v>
      </c>
      <c r="H23" s="512">
        <v>1.5</v>
      </c>
      <c r="I23" s="512">
        <v>72</v>
      </c>
      <c r="J23" s="512">
        <v>114</v>
      </c>
      <c r="K23" s="512">
        <v>8208</v>
      </c>
      <c r="L23" s="512">
        <v>1</v>
      </c>
      <c r="M23" s="512">
        <v>72</v>
      </c>
      <c r="N23" s="512">
        <v>132</v>
      </c>
      <c r="O23" s="512">
        <v>9768</v>
      </c>
      <c r="P23" s="569">
        <v>1.1900584795321638</v>
      </c>
      <c r="Q23" s="513">
        <v>74</v>
      </c>
    </row>
    <row r="24" spans="1:17" ht="14.4" customHeight="1" x14ac:dyDescent="0.3">
      <c r="A24" s="507" t="s">
        <v>1277</v>
      </c>
      <c r="B24" s="508" t="s">
        <v>1188</v>
      </c>
      <c r="C24" s="508" t="s">
        <v>1174</v>
      </c>
      <c r="D24" s="508" t="s">
        <v>1231</v>
      </c>
      <c r="E24" s="508" t="s">
        <v>1232</v>
      </c>
      <c r="F24" s="512">
        <v>11</v>
      </c>
      <c r="G24" s="512">
        <v>13321</v>
      </c>
      <c r="H24" s="512">
        <v>0.6465249466123083</v>
      </c>
      <c r="I24" s="512">
        <v>1211</v>
      </c>
      <c r="J24" s="512">
        <v>17</v>
      </c>
      <c r="K24" s="512">
        <v>20604</v>
      </c>
      <c r="L24" s="512">
        <v>1</v>
      </c>
      <c r="M24" s="512">
        <v>1212</v>
      </c>
      <c r="N24" s="512">
        <v>6</v>
      </c>
      <c r="O24" s="512">
        <v>7296</v>
      </c>
      <c r="P24" s="569">
        <v>0.35410599883517763</v>
      </c>
      <c r="Q24" s="513">
        <v>1216</v>
      </c>
    </row>
    <row r="25" spans="1:17" ht="14.4" customHeight="1" x14ac:dyDescent="0.3">
      <c r="A25" s="507" t="s">
        <v>1277</v>
      </c>
      <c r="B25" s="508" t="s">
        <v>1188</v>
      </c>
      <c r="C25" s="508" t="s">
        <v>1174</v>
      </c>
      <c r="D25" s="508" t="s">
        <v>1233</v>
      </c>
      <c r="E25" s="508" t="s">
        <v>1234</v>
      </c>
      <c r="F25" s="512">
        <v>9</v>
      </c>
      <c r="G25" s="512">
        <v>1026</v>
      </c>
      <c r="H25" s="512">
        <v>0.81106719367588931</v>
      </c>
      <c r="I25" s="512">
        <v>114</v>
      </c>
      <c r="J25" s="512">
        <v>11</v>
      </c>
      <c r="K25" s="512">
        <v>1265</v>
      </c>
      <c r="L25" s="512">
        <v>1</v>
      </c>
      <c r="M25" s="512">
        <v>115</v>
      </c>
      <c r="N25" s="512">
        <v>5</v>
      </c>
      <c r="O25" s="512">
        <v>580</v>
      </c>
      <c r="P25" s="569">
        <v>0.45849802371541504</v>
      </c>
      <c r="Q25" s="513">
        <v>116</v>
      </c>
    </row>
    <row r="26" spans="1:17" ht="14.4" customHeight="1" x14ac:dyDescent="0.3">
      <c r="A26" s="507" t="s">
        <v>1277</v>
      </c>
      <c r="B26" s="508" t="s">
        <v>1188</v>
      </c>
      <c r="C26" s="508" t="s">
        <v>1174</v>
      </c>
      <c r="D26" s="508" t="s">
        <v>1235</v>
      </c>
      <c r="E26" s="508" t="s">
        <v>1236</v>
      </c>
      <c r="F26" s="512">
        <v>1</v>
      </c>
      <c r="G26" s="512">
        <v>347</v>
      </c>
      <c r="H26" s="512"/>
      <c r="I26" s="512">
        <v>347</v>
      </c>
      <c r="J26" s="512"/>
      <c r="K26" s="512"/>
      <c r="L26" s="512"/>
      <c r="M26" s="512"/>
      <c r="N26" s="512"/>
      <c r="O26" s="512"/>
      <c r="P26" s="569"/>
      <c r="Q26" s="513"/>
    </row>
    <row r="27" spans="1:17" ht="14.4" customHeight="1" x14ac:dyDescent="0.3">
      <c r="A27" s="507" t="s">
        <v>1277</v>
      </c>
      <c r="B27" s="508" t="s">
        <v>1188</v>
      </c>
      <c r="C27" s="508" t="s">
        <v>1174</v>
      </c>
      <c r="D27" s="508" t="s">
        <v>1239</v>
      </c>
      <c r="E27" s="508" t="s">
        <v>1240</v>
      </c>
      <c r="F27" s="512">
        <v>1</v>
      </c>
      <c r="G27" s="512">
        <v>1065</v>
      </c>
      <c r="H27" s="512"/>
      <c r="I27" s="512">
        <v>1065</v>
      </c>
      <c r="J27" s="512"/>
      <c r="K27" s="512"/>
      <c r="L27" s="512"/>
      <c r="M27" s="512"/>
      <c r="N27" s="512"/>
      <c r="O27" s="512"/>
      <c r="P27" s="569"/>
      <c r="Q27" s="513"/>
    </row>
    <row r="28" spans="1:17" ht="14.4" customHeight="1" x14ac:dyDescent="0.3">
      <c r="A28" s="507" t="s">
        <v>1277</v>
      </c>
      <c r="B28" s="508" t="s">
        <v>1188</v>
      </c>
      <c r="C28" s="508" t="s">
        <v>1174</v>
      </c>
      <c r="D28" s="508" t="s">
        <v>1241</v>
      </c>
      <c r="E28" s="508" t="s">
        <v>1242</v>
      </c>
      <c r="F28" s="512"/>
      <c r="G28" s="512"/>
      <c r="H28" s="512"/>
      <c r="I28" s="512"/>
      <c r="J28" s="512"/>
      <c r="K28" s="512"/>
      <c r="L28" s="512"/>
      <c r="M28" s="512"/>
      <c r="N28" s="512">
        <v>1</v>
      </c>
      <c r="O28" s="512">
        <v>304</v>
      </c>
      <c r="P28" s="569"/>
      <c r="Q28" s="513">
        <v>304</v>
      </c>
    </row>
    <row r="29" spans="1:17" ht="14.4" customHeight="1" x14ac:dyDescent="0.3">
      <c r="A29" s="507" t="s">
        <v>1278</v>
      </c>
      <c r="B29" s="508" t="s">
        <v>1188</v>
      </c>
      <c r="C29" s="508" t="s">
        <v>1174</v>
      </c>
      <c r="D29" s="508" t="s">
        <v>1189</v>
      </c>
      <c r="E29" s="508" t="s">
        <v>1190</v>
      </c>
      <c r="F29" s="512">
        <v>311</v>
      </c>
      <c r="G29" s="512">
        <v>65621</v>
      </c>
      <c r="H29" s="512">
        <v>1.2843693728959524</v>
      </c>
      <c r="I29" s="512">
        <v>211</v>
      </c>
      <c r="J29" s="512">
        <v>241</v>
      </c>
      <c r="K29" s="512">
        <v>51092</v>
      </c>
      <c r="L29" s="512">
        <v>1</v>
      </c>
      <c r="M29" s="512">
        <v>212</v>
      </c>
      <c r="N29" s="512">
        <v>316</v>
      </c>
      <c r="O29" s="512">
        <v>67308</v>
      </c>
      <c r="P29" s="569">
        <v>1.3173882408204807</v>
      </c>
      <c r="Q29" s="513">
        <v>213</v>
      </c>
    </row>
    <row r="30" spans="1:17" ht="14.4" customHeight="1" x14ac:dyDescent="0.3">
      <c r="A30" s="507" t="s">
        <v>1278</v>
      </c>
      <c r="B30" s="508" t="s">
        <v>1188</v>
      </c>
      <c r="C30" s="508" t="s">
        <v>1174</v>
      </c>
      <c r="D30" s="508" t="s">
        <v>1191</v>
      </c>
      <c r="E30" s="508" t="s">
        <v>1190</v>
      </c>
      <c r="F30" s="512">
        <v>3</v>
      </c>
      <c r="G30" s="512">
        <v>261</v>
      </c>
      <c r="H30" s="512"/>
      <c r="I30" s="512">
        <v>87</v>
      </c>
      <c r="J30" s="512"/>
      <c r="K30" s="512"/>
      <c r="L30" s="512"/>
      <c r="M30" s="512"/>
      <c r="N30" s="512"/>
      <c r="O30" s="512"/>
      <c r="P30" s="569"/>
      <c r="Q30" s="513"/>
    </row>
    <row r="31" spans="1:17" ht="14.4" customHeight="1" x14ac:dyDescent="0.3">
      <c r="A31" s="507" t="s">
        <v>1278</v>
      </c>
      <c r="B31" s="508" t="s">
        <v>1188</v>
      </c>
      <c r="C31" s="508" t="s">
        <v>1174</v>
      </c>
      <c r="D31" s="508" t="s">
        <v>1192</v>
      </c>
      <c r="E31" s="508" t="s">
        <v>1193</v>
      </c>
      <c r="F31" s="512">
        <v>185</v>
      </c>
      <c r="G31" s="512">
        <v>55685</v>
      </c>
      <c r="H31" s="512">
        <v>0.35942966319404102</v>
      </c>
      <c r="I31" s="512">
        <v>301</v>
      </c>
      <c r="J31" s="512">
        <v>513</v>
      </c>
      <c r="K31" s="512">
        <v>154926</v>
      </c>
      <c r="L31" s="512">
        <v>1</v>
      </c>
      <c r="M31" s="512">
        <v>302</v>
      </c>
      <c r="N31" s="512">
        <v>333</v>
      </c>
      <c r="O31" s="512">
        <v>100899</v>
      </c>
      <c r="P31" s="569">
        <v>0.65127222028581389</v>
      </c>
      <c r="Q31" s="513">
        <v>303</v>
      </c>
    </row>
    <row r="32" spans="1:17" ht="14.4" customHeight="1" x14ac:dyDescent="0.3">
      <c r="A32" s="507" t="s">
        <v>1278</v>
      </c>
      <c r="B32" s="508" t="s">
        <v>1188</v>
      </c>
      <c r="C32" s="508" t="s">
        <v>1174</v>
      </c>
      <c r="D32" s="508" t="s">
        <v>1194</v>
      </c>
      <c r="E32" s="508" t="s">
        <v>1195</v>
      </c>
      <c r="F32" s="512"/>
      <c r="G32" s="512"/>
      <c r="H32" s="512"/>
      <c r="I32" s="512"/>
      <c r="J32" s="512">
        <v>6</v>
      </c>
      <c r="K32" s="512">
        <v>600</v>
      </c>
      <c r="L32" s="512">
        <v>1</v>
      </c>
      <c r="M32" s="512">
        <v>100</v>
      </c>
      <c r="N32" s="512">
        <v>12</v>
      </c>
      <c r="O32" s="512">
        <v>1200</v>
      </c>
      <c r="P32" s="569">
        <v>2</v>
      </c>
      <c r="Q32" s="513">
        <v>100</v>
      </c>
    </row>
    <row r="33" spans="1:17" ht="14.4" customHeight="1" x14ac:dyDescent="0.3">
      <c r="A33" s="507" t="s">
        <v>1278</v>
      </c>
      <c r="B33" s="508" t="s">
        <v>1188</v>
      </c>
      <c r="C33" s="508" t="s">
        <v>1174</v>
      </c>
      <c r="D33" s="508" t="s">
        <v>1196</v>
      </c>
      <c r="E33" s="508" t="s">
        <v>1197</v>
      </c>
      <c r="F33" s="512"/>
      <c r="G33" s="512"/>
      <c r="H33" s="512"/>
      <c r="I33" s="512"/>
      <c r="J33" s="512">
        <v>1</v>
      </c>
      <c r="K33" s="512">
        <v>232</v>
      </c>
      <c r="L33" s="512">
        <v>1</v>
      </c>
      <c r="M33" s="512">
        <v>232</v>
      </c>
      <c r="N33" s="512"/>
      <c r="O33" s="512"/>
      <c r="P33" s="569"/>
      <c r="Q33" s="513"/>
    </row>
    <row r="34" spans="1:17" ht="14.4" customHeight="1" x14ac:dyDescent="0.3">
      <c r="A34" s="507" t="s">
        <v>1278</v>
      </c>
      <c r="B34" s="508" t="s">
        <v>1188</v>
      </c>
      <c r="C34" s="508" t="s">
        <v>1174</v>
      </c>
      <c r="D34" s="508" t="s">
        <v>1198</v>
      </c>
      <c r="E34" s="508" t="s">
        <v>1199</v>
      </c>
      <c r="F34" s="512">
        <v>60</v>
      </c>
      <c r="G34" s="512">
        <v>8220</v>
      </c>
      <c r="H34" s="512">
        <v>0.9375</v>
      </c>
      <c r="I34" s="512">
        <v>137</v>
      </c>
      <c r="J34" s="512">
        <v>64</v>
      </c>
      <c r="K34" s="512">
        <v>8768</v>
      </c>
      <c r="L34" s="512">
        <v>1</v>
      </c>
      <c r="M34" s="512">
        <v>137</v>
      </c>
      <c r="N34" s="512">
        <v>108</v>
      </c>
      <c r="O34" s="512">
        <v>14904</v>
      </c>
      <c r="P34" s="569">
        <v>1.6998175182481752</v>
      </c>
      <c r="Q34" s="513">
        <v>138</v>
      </c>
    </row>
    <row r="35" spans="1:17" ht="14.4" customHeight="1" x14ac:dyDescent="0.3">
      <c r="A35" s="507" t="s">
        <v>1278</v>
      </c>
      <c r="B35" s="508" t="s">
        <v>1188</v>
      </c>
      <c r="C35" s="508" t="s">
        <v>1174</v>
      </c>
      <c r="D35" s="508" t="s">
        <v>1200</v>
      </c>
      <c r="E35" s="508" t="s">
        <v>1199</v>
      </c>
      <c r="F35" s="512">
        <v>2</v>
      </c>
      <c r="G35" s="512">
        <v>366</v>
      </c>
      <c r="H35" s="512"/>
      <c r="I35" s="512">
        <v>183</v>
      </c>
      <c r="J35" s="512"/>
      <c r="K35" s="512"/>
      <c r="L35" s="512"/>
      <c r="M35" s="512"/>
      <c r="N35" s="512"/>
      <c r="O35" s="512"/>
      <c r="P35" s="569"/>
      <c r="Q35" s="513"/>
    </row>
    <row r="36" spans="1:17" ht="14.4" customHeight="1" x14ac:dyDescent="0.3">
      <c r="A36" s="507" t="s">
        <v>1278</v>
      </c>
      <c r="B36" s="508" t="s">
        <v>1188</v>
      </c>
      <c r="C36" s="508" t="s">
        <v>1174</v>
      </c>
      <c r="D36" s="508" t="s">
        <v>1203</v>
      </c>
      <c r="E36" s="508" t="s">
        <v>1204</v>
      </c>
      <c r="F36" s="512">
        <v>1</v>
      </c>
      <c r="G36" s="512">
        <v>608</v>
      </c>
      <c r="H36" s="512"/>
      <c r="I36" s="512">
        <v>608</v>
      </c>
      <c r="J36" s="512"/>
      <c r="K36" s="512"/>
      <c r="L36" s="512"/>
      <c r="M36" s="512"/>
      <c r="N36" s="512"/>
      <c r="O36" s="512"/>
      <c r="P36" s="569"/>
      <c r="Q36" s="513"/>
    </row>
    <row r="37" spans="1:17" ht="14.4" customHeight="1" x14ac:dyDescent="0.3">
      <c r="A37" s="507" t="s">
        <v>1278</v>
      </c>
      <c r="B37" s="508" t="s">
        <v>1188</v>
      </c>
      <c r="C37" s="508" t="s">
        <v>1174</v>
      </c>
      <c r="D37" s="508" t="s">
        <v>1205</v>
      </c>
      <c r="E37" s="508" t="s">
        <v>1206</v>
      </c>
      <c r="F37" s="512">
        <v>8</v>
      </c>
      <c r="G37" s="512">
        <v>1384</v>
      </c>
      <c r="H37" s="512">
        <v>0.39770114942528734</v>
      </c>
      <c r="I37" s="512">
        <v>173</v>
      </c>
      <c r="J37" s="512">
        <v>20</v>
      </c>
      <c r="K37" s="512">
        <v>3480</v>
      </c>
      <c r="L37" s="512">
        <v>1</v>
      </c>
      <c r="M37" s="512">
        <v>174</v>
      </c>
      <c r="N37" s="512">
        <v>13</v>
      </c>
      <c r="O37" s="512">
        <v>2275</v>
      </c>
      <c r="P37" s="569">
        <v>0.65373563218390807</v>
      </c>
      <c r="Q37" s="513">
        <v>175</v>
      </c>
    </row>
    <row r="38" spans="1:17" ht="14.4" customHeight="1" x14ac:dyDescent="0.3">
      <c r="A38" s="507" t="s">
        <v>1278</v>
      </c>
      <c r="B38" s="508" t="s">
        <v>1188</v>
      </c>
      <c r="C38" s="508" t="s">
        <v>1174</v>
      </c>
      <c r="D38" s="508" t="s">
        <v>1207</v>
      </c>
      <c r="E38" s="508" t="s">
        <v>1208</v>
      </c>
      <c r="F38" s="512"/>
      <c r="G38" s="512"/>
      <c r="H38" s="512"/>
      <c r="I38" s="512"/>
      <c r="J38" s="512"/>
      <c r="K38" s="512"/>
      <c r="L38" s="512"/>
      <c r="M38" s="512"/>
      <c r="N38" s="512">
        <v>7</v>
      </c>
      <c r="O38" s="512">
        <v>2436</v>
      </c>
      <c r="P38" s="569"/>
      <c r="Q38" s="513">
        <v>348</v>
      </c>
    </row>
    <row r="39" spans="1:17" ht="14.4" customHeight="1" x14ac:dyDescent="0.3">
      <c r="A39" s="507" t="s">
        <v>1278</v>
      </c>
      <c r="B39" s="508" t="s">
        <v>1188</v>
      </c>
      <c r="C39" s="508" t="s">
        <v>1174</v>
      </c>
      <c r="D39" s="508" t="s">
        <v>1209</v>
      </c>
      <c r="E39" s="508" t="s">
        <v>1210</v>
      </c>
      <c r="F39" s="512">
        <v>6</v>
      </c>
      <c r="G39" s="512">
        <v>102</v>
      </c>
      <c r="H39" s="512">
        <v>4.4444444444444446E-2</v>
      </c>
      <c r="I39" s="512">
        <v>17</v>
      </c>
      <c r="J39" s="512">
        <v>135</v>
      </c>
      <c r="K39" s="512">
        <v>2295</v>
      </c>
      <c r="L39" s="512">
        <v>1</v>
      </c>
      <c r="M39" s="512">
        <v>17</v>
      </c>
      <c r="N39" s="512">
        <v>204</v>
      </c>
      <c r="O39" s="512">
        <v>3468</v>
      </c>
      <c r="P39" s="569">
        <v>1.5111111111111111</v>
      </c>
      <c r="Q39" s="513">
        <v>17</v>
      </c>
    </row>
    <row r="40" spans="1:17" ht="14.4" customHeight="1" x14ac:dyDescent="0.3">
      <c r="A40" s="507" t="s">
        <v>1278</v>
      </c>
      <c r="B40" s="508" t="s">
        <v>1188</v>
      </c>
      <c r="C40" s="508" t="s">
        <v>1174</v>
      </c>
      <c r="D40" s="508" t="s">
        <v>1211</v>
      </c>
      <c r="E40" s="508" t="s">
        <v>1212</v>
      </c>
      <c r="F40" s="512"/>
      <c r="G40" s="512"/>
      <c r="H40" s="512"/>
      <c r="I40" s="512"/>
      <c r="J40" s="512">
        <v>63</v>
      </c>
      <c r="K40" s="512">
        <v>17262</v>
      </c>
      <c r="L40" s="512">
        <v>1</v>
      </c>
      <c r="M40" s="512">
        <v>274</v>
      </c>
      <c r="N40" s="512">
        <v>71</v>
      </c>
      <c r="O40" s="512">
        <v>19667</v>
      </c>
      <c r="P40" s="569">
        <v>1.1393233692503766</v>
      </c>
      <c r="Q40" s="513">
        <v>277</v>
      </c>
    </row>
    <row r="41" spans="1:17" ht="14.4" customHeight="1" x14ac:dyDescent="0.3">
      <c r="A41" s="507" t="s">
        <v>1278</v>
      </c>
      <c r="B41" s="508" t="s">
        <v>1188</v>
      </c>
      <c r="C41" s="508" t="s">
        <v>1174</v>
      </c>
      <c r="D41" s="508" t="s">
        <v>1213</v>
      </c>
      <c r="E41" s="508" t="s">
        <v>1214</v>
      </c>
      <c r="F41" s="512">
        <v>81</v>
      </c>
      <c r="G41" s="512">
        <v>11502</v>
      </c>
      <c r="H41" s="512">
        <v>1.1911764705882353</v>
      </c>
      <c r="I41" s="512">
        <v>142</v>
      </c>
      <c r="J41" s="512">
        <v>68</v>
      </c>
      <c r="K41" s="512">
        <v>9656</v>
      </c>
      <c r="L41" s="512">
        <v>1</v>
      </c>
      <c r="M41" s="512">
        <v>142</v>
      </c>
      <c r="N41" s="512">
        <v>88</v>
      </c>
      <c r="O41" s="512">
        <v>12408</v>
      </c>
      <c r="P41" s="569">
        <v>1.2850041425020713</v>
      </c>
      <c r="Q41" s="513">
        <v>141</v>
      </c>
    </row>
    <row r="42" spans="1:17" ht="14.4" customHeight="1" x14ac:dyDescent="0.3">
      <c r="A42" s="507" t="s">
        <v>1278</v>
      </c>
      <c r="B42" s="508" t="s">
        <v>1188</v>
      </c>
      <c r="C42" s="508" t="s">
        <v>1174</v>
      </c>
      <c r="D42" s="508" t="s">
        <v>1215</v>
      </c>
      <c r="E42" s="508" t="s">
        <v>1214</v>
      </c>
      <c r="F42" s="512">
        <v>60</v>
      </c>
      <c r="G42" s="512">
        <v>4680</v>
      </c>
      <c r="H42" s="512">
        <v>0.9375</v>
      </c>
      <c r="I42" s="512">
        <v>78</v>
      </c>
      <c r="J42" s="512">
        <v>64</v>
      </c>
      <c r="K42" s="512">
        <v>4992</v>
      </c>
      <c r="L42" s="512">
        <v>1</v>
      </c>
      <c r="M42" s="512">
        <v>78</v>
      </c>
      <c r="N42" s="512">
        <v>108</v>
      </c>
      <c r="O42" s="512">
        <v>8532</v>
      </c>
      <c r="P42" s="569">
        <v>1.7091346153846154</v>
      </c>
      <c r="Q42" s="513">
        <v>79</v>
      </c>
    </row>
    <row r="43" spans="1:17" ht="14.4" customHeight="1" x14ac:dyDescent="0.3">
      <c r="A43" s="507" t="s">
        <v>1278</v>
      </c>
      <c r="B43" s="508" t="s">
        <v>1188</v>
      </c>
      <c r="C43" s="508" t="s">
        <v>1174</v>
      </c>
      <c r="D43" s="508" t="s">
        <v>1216</v>
      </c>
      <c r="E43" s="508" t="s">
        <v>1217</v>
      </c>
      <c r="F43" s="512">
        <v>81</v>
      </c>
      <c r="G43" s="512">
        <v>25434</v>
      </c>
      <c r="H43" s="512">
        <v>1.1911764705882353</v>
      </c>
      <c r="I43" s="512">
        <v>314</v>
      </c>
      <c r="J43" s="512">
        <v>68</v>
      </c>
      <c r="K43" s="512">
        <v>21352</v>
      </c>
      <c r="L43" s="512">
        <v>1</v>
      </c>
      <c r="M43" s="512">
        <v>314</v>
      </c>
      <c r="N43" s="512">
        <v>88</v>
      </c>
      <c r="O43" s="512">
        <v>27808</v>
      </c>
      <c r="P43" s="569">
        <v>1.3023604346197077</v>
      </c>
      <c r="Q43" s="513">
        <v>316</v>
      </c>
    </row>
    <row r="44" spans="1:17" ht="14.4" customHeight="1" x14ac:dyDescent="0.3">
      <c r="A44" s="507" t="s">
        <v>1278</v>
      </c>
      <c r="B44" s="508" t="s">
        <v>1188</v>
      </c>
      <c r="C44" s="508" t="s">
        <v>1174</v>
      </c>
      <c r="D44" s="508" t="s">
        <v>1218</v>
      </c>
      <c r="E44" s="508" t="s">
        <v>1219</v>
      </c>
      <c r="F44" s="512"/>
      <c r="G44" s="512"/>
      <c r="H44" s="512"/>
      <c r="I44" s="512"/>
      <c r="J44" s="512"/>
      <c r="K44" s="512"/>
      <c r="L44" s="512"/>
      <c r="M44" s="512"/>
      <c r="N44" s="512">
        <v>3</v>
      </c>
      <c r="O44" s="512">
        <v>987</v>
      </c>
      <c r="P44" s="569"/>
      <c r="Q44" s="513">
        <v>329</v>
      </c>
    </row>
    <row r="45" spans="1:17" ht="14.4" customHeight="1" x14ac:dyDescent="0.3">
      <c r="A45" s="507" t="s">
        <v>1278</v>
      </c>
      <c r="B45" s="508" t="s">
        <v>1188</v>
      </c>
      <c r="C45" s="508" t="s">
        <v>1174</v>
      </c>
      <c r="D45" s="508" t="s">
        <v>1220</v>
      </c>
      <c r="E45" s="508" t="s">
        <v>1221</v>
      </c>
      <c r="F45" s="512">
        <v>129</v>
      </c>
      <c r="G45" s="512">
        <v>21027</v>
      </c>
      <c r="H45" s="512">
        <v>2.2241379310344827</v>
      </c>
      <c r="I45" s="512">
        <v>163</v>
      </c>
      <c r="J45" s="512">
        <v>58</v>
      </c>
      <c r="K45" s="512">
        <v>9454</v>
      </c>
      <c r="L45" s="512">
        <v>1</v>
      </c>
      <c r="M45" s="512">
        <v>163</v>
      </c>
      <c r="N45" s="512">
        <v>78</v>
      </c>
      <c r="O45" s="512">
        <v>12870</v>
      </c>
      <c r="P45" s="569">
        <v>1.3613285381848952</v>
      </c>
      <c r="Q45" s="513">
        <v>165</v>
      </c>
    </row>
    <row r="46" spans="1:17" ht="14.4" customHeight="1" x14ac:dyDescent="0.3">
      <c r="A46" s="507" t="s">
        <v>1278</v>
      </c>
      <c r="B46" s="508" t="s">
        <v>1188</v>
      </c>
      <c r="C46" s="508" t="s">
        <v>1174</v>
      </c>
      <c r="D46" s="508" t="s">
        <v>1224</v>
      </c>
      <c r="E46" s="508" t="s">
        <v>1190</v>
      </c>
      <c r="F46" s="512">
        <v>174</v>
      </c>
      <c r="G46" s="512">
        <v>12528</v>
      </c>
      <c r="H46" s="512">
        <v>0.69599999999999995</v>
      </c>
      <c r="I46" s="512">
        <v>72</v>
      </c>
      <c r="J46" s="512">
        <v>250</v>
      </c>
      <c r="K46" s="512">
        <v>18000</v>
      </c>
      <c r="L46" s="512">
        <v>1</v>
      </c>
      <c r="M46" s="512">
        <v>72</v>
      </c>
      <c r="N46" s="512">
        <v>375</v>
      </c>
      <c r="O46" s="512">
        <v>27750</v>
      </c>
      <c r="P46" s="569">
        <v>1.5416666666666667</v>
      </c>
      <c r="Q46" s="513">
        <v>74</v>
      </c>
    </row>
    <row r="47" spans="1:17" ht="14.4" customHeight="1" x14ac:dyDescent="0.3">
      <c r="A47" s="507" t="s">
        <v>1278</v>
      </c>
      <c r="B47" s="508" t="s">
        <v>1188</v>
      </c>
      <c r="C47" s="508" t="s">
        <v>1174</v>
      </c>
      <c r="D47" s="508" t="s">
        <v>1231</v>
      </c>
      <c r="E47" s="508" t="s">
        <v>1232</v>
      </c>
      <c r="F47" s="512">
        <v>6</v>
      </c>
      <c r="G47" s="512">
        <v>7266</v>
      </c>
      <c r="H47" s="512">
        <v>0.46115765422696114</v>
      </c>
      <c r="I47" s="512">
        <v>1211</v>
      </c>
      <c r="J47" s="512">
        <v>13</v>
      </c>
      <c r="K47" s="512">
        <v>15756</v>
      </c>
      <c r="L47" s="512">
        <v>1</v>
      </c>
      <c r="M47" s="512">
        <v>1212</v>
      </c>
      <c r="N47" s="512">
        <v>11</v>
      </c>
      <c r="O47" s="512">
        <v>13376</v>
      </c>
      <c r="P47" s="569">
        <v>0.84894643310484896</v>
      </c>
      <c r="Q47" s="513">
        <v>1216</v>
      </c>
    </row>
    <row r="48" spans="1:17" ht="14.4" customHeight="1" x14ac:dyDescent="0.3">
      <c r="A48" s="507" t="s">
        <v>1278</v>
      </c>
      <c r="B48" s="508" t="s">
        <v>1188</v>
      </c>
      <c r="C48" s="508" t="s">
        <v>1174</v>
      </c>
      <c r="D48" s="508" t="s">
        <v>1233</v>
      </c>
      <c r="E48" s="508" t="s">
        <v>1234</v>
      </c>
      <c r="F48" s="512">
        <v>6</v>
      </c>
      <c r="G48" s="512">
        <v>684</v>
      </c>
      <c r="H48" s="512">
        <v>0.66086956521739126</v>
      </c>
      <c r="I48" s="512">
        <v>114</v>
      </c>
      <c r="J48" s="512">
        <v>9</v>
      </c>
      <c r="K48" s="512">
        <v>1035</v>
      </c>
      <c r="L48" s="512">
        <v>1</v>
      </c>
      <c r="M48" s="512">
        <v>115</v>
      </c>
      <c r="N48" s="512">
        <v>7</v>
      </c>
      <c r="O48" s="512">
        <v>812</v>
      </c>
      <c r="P48" s="569">
        <v>0.78454106280193237</v>
      </c>
      <c r="Q48" s="513">
        <v>116</v>
      </c>
    </row>
    <row r="49" spans="1:17" ht="14.4" customHeight="1" x14ac:dyDescent="0.3">
      <c r="A49" s="507" t="s">
        <v>1278</v>
      </c>
      <c r="B49" s="508" t="s">
        <v>1188</v>
      </c>
      <c r="C49" s="508" t="s">
        <v>1174</v>
      </c>
      <c r="D49" s="508" t="s">
        <v>1235</v>
      </c>
      <c r="E49" s="508" t="s">
        <v>1236</v>
      </c>
      <c r="F49" s="512">
        <v>1</v>
      </c>
      <c r="G49" s="512">
        <v>347</v>
      </c>
      <c r="H49" s="512"/>
      <c r="I49" s="512">
        <v>347</v>
      </c>
      <c r="J49" s="512"/>
      <c r="K49" s="512"/>
      <c r="L49" s="512"/>
      <c r="M49" s="512"/>
      <c r="N49" s="512"/>
      <c r="O49" s="512"/>
      <c r="P49" s="569"/>
      <c r="Q49" s="513"/>
    </row>
    <row r="50" spans="1:17" ht="14.4" customHeight="1" x14ac:dyDescent="0.3">
      <c r="A50" s="507" t="s">
        <v>1278</v>
      </c>
      <c r="B50" s="508" t="s">
        <v>1188</v>
      </c>
      <c r="C50" s="508" t="s">
        <v>1174</v>
      </c>
      <c r="D50" s="508" t="s">
        <v>1239</v>
      </c>
      <c r="E50" s="508" t="s">
        <v>1240</v>
      </c>
      <c r="F50" s="512">
        <v>1</v>
      </c>
      <c r="G50" s="512">
        <v>1065</v>
      </c>
      <c r="H50" s="512"/>
      <c r="I50" s="512">
        <v>1065</v>
      </c>
      <c r="J50" s="512"/>
      <c r="K50" s="512"/>
      <c r="L50" s="512"/>
      <c r="M50" s="512"/>
      <c r="N50" s="512"/>
      <c r="O50" s="512"/>
      <c r="P50" s="569"/>
      <c r="Q50" s="513"/>
    </row>
    <row r="51" spans="1:17" ht="14.4" customHeight="1" x14ac:dyDescent="0.3">
      <c r="A51" s="507" t="s">
        <v>1278</v>
      </c>
      <c r="B51" s="508" t="s">
        <v>1188</v>
      </c>
      <c r="C51" s="508" t="s">
        <v>1174</v>
      </c>
      <c r="D51" s="508" t="s">
        <v>1241</v>
      </c>
      <c r="E51" s="508" t="s">
        <v>1242</v>
      </c>
      <c r="F51" s="512"/>
      <c r="G51" s="512"/>
      <c r="H51" s="512"/>
      <c r="I51" s="512"/>
      <c r="J51" s="512">
        <v>1</v>
      </c>
      <c r="K51" s="512">
        <v>302</v>
      </c>
      <c r="L51" s="512">
        <v>1</v>
      </c>
      <c r="M51" s="512">
        <v>302</v>
      </c>
      <c r="N51" s="512"/>
      <c r="O51" s="512"/>
      <c r="P51" s="569"/>
      <c r="Q51" s="513"/>
    </row>
    <row r="52" spans="1:17" ht="14.4" customHeight="1" x14ac:dyDescent="0.3">
      <c r="A52" s="507" t="s">
        <v>1279</v>
      </c>
      <c r="B52" s="508" t="s">
        <v>1188</v>
      </c>
      <c r="C52" s="508" t="s">
        <v>1174</v>
      </c>
      <c r="D52" s="508" t="s">
        <v>1189</v>
      </c>
      <c r="E52" s="508" t="s">
        <v>1190</v>
      </c>
      <c r="F52" s="512">
        <v>48</v>
      </c>
      <c r="G52" s="512">
        <v>10128</v>
      </c>
      <c r="H52" s="512">
        <v>0.74646226415094341</v>
      </c>
      <c r="I52" s="512">
        <v>211</v>
      </c>
      <c r="J52" s="512">
        <v>64</v>
      </c>
      <c r="K52" s="512">
        <v>13568</v>
      </c>
      <c r="L52" s="512">
        <v>1</v>
      </c>
      <c r="M52" s="512">
        <v>212</v>
      </c>
      <c r="N52" s="512">
        <v>52</v>
      </c>
      <c r="O52" s="512">
        <v>11076</v>
      </c>
      <c r="P52" s="569">
        <v>0.8163325471698113</v>
      </c>
      <c r="Q52" s="513">
        <v>213</v>
      </c>
    </row>
    <row r="53" spans="1:17" ht="14.4" customHeight="1" x14ac:dyDescent="0.3">
      <c r="A53" s="507" t="s">
        <v>1279</v>
      </c>
      <c r="B53" s="508" t="s">
        <v>1188</v>
      </c>
      <c r="C53" s="508" t="s">
        <v>1174</v>
      </c>
      <c r="D53" s="508" t="s">
        <v>1191</v>
      </c>
      <c r="E53" s="508" t="s">
        <v>1190</v>
      </c>
      <c r="F53" s="512">
        <v>4</v>
      </c>
      <c r="G53" s="512">
        <v>348</v>
      </c>
      <c r="H53" s="512">
        <v>1</v>
      </c>
      <c r="I53" s="512">
        <v>87</v>
      </c>
      <c r="J53" s="512">
        <v>4</v>
      </c>
      <c r="K53" s="512">
        <v>348</v>
      </c>
      <c r="L53" s="512">
        <v>1</v>
      </c>
      <c r="M53" s="512">
        <v>87</v>
      </c>
      <c r="N53" s="512">
        <v>3</v>
      </c>
      <c r="O53" s="512">
        <v>264</v>
      </c>
      <c r="P53" s="569">
        <v>0.75862068965517238</v>
      </c>
      <c r="Q53" s="513">
        <v>88</v>
      </c>
    </row>
    <row r="54" spans="1:17" ht="14.4" customHeight="1" x14ac:dyDescent="0.3">
      <c r="A54" s="507" t="s">
        <v>1279</v>
      </c>
      <c r="B54" s="508" t="s">
        <v>1188</v>
      </c>
      <c r="C54" s="508" t="s">
        <v>1174</v>
      </c>
      <c r="D54" s="508" t="s">
        <v>1192</v>
      </c>
      <c r="E54" s="508" t="s">
        <v>1193</v>
      </c>
      <c r="F54" s="512">
        <v>205</v>
      </c>
      <c r="G54" s="512">
        <v>61705</v>
      </c>
      <c r="H54" s="512">
        <v>0.72712167990384391</v>
      </c>
      <c r="I54" s="512">
        <v>301</v>
      </c>
      <c r="J54" s="512">
        <v>281</v>
      </c>
      <c r="K54" s="512">
        <v>84862</v>
      </c>
      <c r="L54" s="512">
        <v>1</v>
      </c>
      <c r="M54" s="512">
        <v>302</v>
      </c>
      <c r="N54" s="512">
        <v>236</v>
      </c>
      <c r="O54" s="512">
        <v>71508</v>
      </c>
      <c r="P54" s="569">
        <v>0.84263863684570239</v>
      </c>
      <c r="Q54" s="513">
        <v>303</v>
      </c>
    </row>
    <row r="55" spans="1:17" ht="14.4" customHeight="1" x14ac:dyDescent="0.3">
      <c r="A55" s="507" t="s">
        <v>1279</v>
      </c>
      <c r="B55" s="508" t="s">
        <v>1188</v>
      </c>
      <c r="C55" s="508" t="s">
        <v>1174</v>
      </c>
      <c r="D55" s="508" t="s">
        <v>1194</v>
      </c>
      <c r="E55" s="508" t="s">
        <v>1195</v>
      </c>
      <c r="F55" s="512">
        <v>27</v>
      </c>
      <c r="G55" s="512">
        <v>2673</v>
      </c>
      <c r="H55" s="512">
        <v>1.11375</v>
      </c>
      <c r="I55" s="512">
        <v>99</v>
      </c>
      <c r="J55" s="512">
        <v>24</v>
      </c>
      <c r="K55" s="512">
        <v>2400</v>
      </c>
      <c r="L55" s="512">
        <v>1</v>
      </c>
      <c r="M55" s="512">
        <v>100</v>
      </c>
      <c r="N55" s="512">
        <v>9</v>
      </c>
      <c r="O55" s="512">
        <v>900</v>
      </c>
      <c r="P55" s="569">
        <v>0.375</v>
      </c>
      <c r="Q55" s="513">
        <v>100</v>
      </c>
    </row>
    <row r="56" spans="1:17" ht="14.4" customHeight="1" x14ac:dyDescent="0.3">
      <c r="A56" s="507" t="s">
        <v>1279</v>
      </c>
      <c r="B56" s="508" t="s">
        <v>1188</v>
      </c>
      <c r="C56" s="508" t="s">
        <v>1174</v>
      </c>
      <c r="D56" s="508" t="s">
        <v>1196</v>
      </c>
      <c r="E56" s="508" t="s">
        <v>1197</v>
      </c>
      <c r="F56" s="512"/>
      <c r="G56" s="512"/>
      <c r="H56" s="512"/>
      <c r="I56" s="512"/>
      <c r="J56" s="512">
        <v>1</v>
      </c>
      <c r="K56" s="512">
        <v>232</v>
      </c>
      <c r="L56" s="512">
        <v>1</v>
      </c>
      <c r="M56" s="512">
        <v>232</v>
      </c>
      <c r="N56" s="512"/>
      <c r="O56" s="512"/>
      <c r="P56" s="569"/>
      <c r="Q56" s="513"/>
    </row>
    <row r="57" spans="1:17" ht="14.4" customHeight="1" x14ac:dyDescent="0.3">
      <c r="A57" s="507" t="s">
        <v>1279</v>
      </c>
      <c r="B57" s="508" t="s">
        <v>1188</v>
      </c>
      <c r="C57" s="508" t="s">
        <v>1174</v>
      </c>
      <c r="D57" s="508" t="s">
        <v>1198</v>
      </c>
      <c r="E57" s="508" t="s">
        <v>1199</v>
      </c>
      <c r="F57" s="512">
        <v>74</v>
      </c>
      <c r="G57" s="512">
        <v>10138</v>
      </c>
      <c r="H57" s="512">
        <v>1.0724637681159421</v>
      </c>
      <c r="I57" s="512">
        <v>137</v>
      </c>
      <c r="J57" s="512">
        <v>69</v>
      </c>
      <c r="K57" s="512">
        <v>9453</v>
      </c>
      <c r="L57" s="512">
        <v>1</v>
      </c>
      <c r="M57" s="512">
        <v>137</v>
      </c>
      <c r="N57" s="512">
        <v>88</v>
      </c>
      <c r="O57" s="512">
        <v>12144</v>
      </c>
      <c r="P57" s="569">
        <v>1.2846715328467153</v>
      </c>
      <c r="Q57" s="513">
        <v>138</v>
      </c>
    </row>
    <row r="58" spans="1:17" ht="14.4" customHeight="1" x14ac:dyDescent="0.3">
      <c r="A58" s="507" t="s">
        <v>1279</v>
      </c>
      <c r="B58" s="508" t="s">
        <v>1188</v>
      </c>
      <c r="C58" s="508" t="s">
        <v>1174</v>
      </c>
      <c r="D58" s="508" t="s">
        <v>1200</v>
      </c>
      <c r="E58" s="508" t="s">
        <v>1199</v>
      </c>
      <c r="F58" s="512">
        <v>4</v>
      </c>
      <c r="G58" s="512">
        <v>732</v>
      </c>
      <c r="H58" s="512">
        <v>0.79565217391304344</v>
      </c>
      <c r="I58" s="512">
        <v>183</v>
      </c>
      <c r="J58" s="512">
        <v>5</v>
      </c>
      <c r="K58" s="512">
        <v>920</v>
      </c>
      <c r="L58" s="512">
        <v>1</v>
      </c>
      <c r="M58" s="512">
        <v>184</v>
      </c>
      <c r="N58" s="512">
        <v>3</v>
      </c>
      <c r="O58" s="512">
        <v>555</v>
      </c>
      <c r="P58" s="569">
        <v>0.60326086956521741</v>
      </c>
      <c r="Q58" s="513">
        <v>185</v>
      </c>
    </row>
    <row r="59" spans="1:17" ht="14.4" customHeight="1" x14ac:dyDescent="0.3">
      <c r="A59" s="507" t="s">
        <v>1279</v>
      </c>
      <c r="B59" s="508" t="s">
        <v>1188</v>
      </c>
      <c r="C59" s="508" t="s">
        <v>1174</v>
      </c>
      <c r="D59" s="508" t="s">
        <v>1201</v>
      </c>
      <c r="E59" s="508" t="s">
        <v>1202</v>
      </c>
      <c r="F59" s="512">
        <v>2</v>
      </c>
      <c r="G59" s="512">
        <v>1278</v>
      </c>
      <c r="H59" s="512">
        <v>1.996875</v>
      </c>
      <c r="I59" s="512">
        <v>639</v>
      </c>
      <c r="J59" s="512">
        <v>1</v>
      </c>
      <c r="K59" s="512">
        <v>640</v>
      </c>
      <c r="L59" s="512">
        <v>1</v>
      </c>
      <c r="M59" s="512">
        <v>640</v>
      </c>
      <c r="N59" s="512"/>
      <c r="O59" s="512"/>
      <c r="P59" s="569"/>
      <c r="Q59" s="513"/>
    </row>
    <row r="60" spans="1:17" ht="14.4" customHeight="1" x14ac:dyDescent="0.3">
      <c r="A60" s="507" t="s">
        <v>1279</v>
      </c>
      <c r="B60" s="508" t="s">
        <v>1188</v>
      </c>
      <c r="C60" s="508" t="s">
        <v>1174</v>
      </c>
      <c r="D60" s="508" t="s">
        <v>1203</v>
      </c>
      <c r="E60" s="508" t="s">
        <v>1204</v>
      </c>
      <c r="F60" s="512">
        <v>3</v>
      </c>
      <c r="G60" s="512">
        <v>1824</v>
      </c>
      <c r="H60" s="512">
        <v>0.99835796387520526</v>
      </c>
      <c r="I60" s="512">
        <v>608</v>
      </c>
      <c r="J60" s="512">
        <v>3</v>
      </c>
      <c r="K60" s="512">
        <v>1827</v>
      </c>
      <c r="L60" s="512">
        <v>1</v>
      </c>
      <c r="M60" s="512">
        <v>609</v>
      </c>
      <c r="N60" s="512">
        <v>1</v>
      </c>
      <c r="O60" s="512">
        <v>614</v>
      </c>
      <c r="P60" s="569">
        <v>0.33607006020799124</v>
      </c>
      <c r="Q60" s="513">
        <v>614</v>
      </c>
    </row>
    <row r="61" spans="1:17" ht="14.4" customHeight="1" x14ac:dyDescent="0.3">
      <c r="A61" s="507" t="s">
        <v>1279</v>
      </c>
      <c r="B61" s="508" t="s">
        <v>1188</v>
      </c>
      <c r="C61" s="508" t="s">
        <v>1174</v>
      </c>
      <c r="D61" s="508" t="s">
        <v>1205</v>
      </c>
      <c r="E61" s="508" t="s">
        <v>1206</v>
      </c>
      <c r="F61" s="512">
        <v>19</v>
      </c>
      <c r="G61" s="512">
        <v>3287</v>
      </c>
      <c r="H61" s="512">
        <v>1.2593869731800766</v>
      </c>
      <c r="I61" s="512">
        <v>173</v>
      </c>
      <c r="J61" s="512">
        <v>15</v>
      </c>
      <c r="K61" s="512">
        <v>2610</v>
      </c>
      <c r="L61" s="512">
        <v>1</v>
      </c>
      <c r="M61" s="512">
        <v>174</v>
      </c>
      <c r="N61" s="512">
        <v>24</v>
      </c>
      <c r="O61" s="512">
        <v>4200</v>
      </c>
      <c r="P61" s="569">
        <v>1.6091954022988506</v>
      </c>
      <c r="Q61" s="513">
        <v>175</v>
      </c>
    </row>
    <row r="62" spans="1:17" ht="14.4" customHeight="1" x14ac:dyDescent="0.3">
      <c r="A62" s="507" t="s">
        <v>1279</v>
      </c>
      <c r="B62" s="508" t="s">
        <v>1188</v>
      </c>
      <c r="C62" s="508" t="s">
        <v>1174</v>
      </c>
      <c r="D62" s="508" t="s">
        <v>1207</v>
      </c>
      <c r="E62" s="508" t="s">
        <v>1208</v>
      </c>
      <c r="F62" s="512"/>
      <c r="G62" s="512"/>
      <c r="H62" s="512"/>
      <c r="I62" s="512"/>
      <c r="J62" s="512">
        <v>2</v>
      </c>
      <c r="K62" s="512">
        <v>694</v>
      </c>
      <c r="L62" s="512">
        <v>1</v>
      </c>
      <c r="M62" s="512">
        <v>347</v>
      </c>
      <c r="N62" s="512">
        <v>1</v>
      </c>
      <c r="O62" s="512">
        <v>348</v>
      </c>
      <c r="P62" s="569">
        <v>0.50144092219020175</v>
      </c>
      <c r="Q62" s="513">
        <v>348</v>
      </c>
    </row>
    <row r="63" spans="1:17" ht="14.4" customHeight="1" x14ac:dyDescent="0.3">
      <c r="A63" s="507" t="s">
        <v>1279</v>
      </c>
      <c r="B63" s="508" t="s">
        <v>1188</v>
      </c>
      <c r="C63" s="508" t="s">
        <v>1174</v>
      </c>
      <c r="D63" s="508" t="s">
        <v>1209</v>
      </c>
      <c r="E63" s="508" t="s">
        <v>1210</v>
      </c>
      <c r="F63" s="512">
        <v>16</v>
      </c>
      <c r="G63" s="512">
        <v>272</v>
      </c>
      <c r="H63" s="512">
        <v>0.15686274509803921</v>
      </c>
      <c r="I63" s="512">
        <v>17</v>
      </c>
      <c r="J63" s="512">
        <v>102</v>
      </c>
      <c r="K63" s="512">
        <v>1734</v>
      </c>
      <c r="L63" s="512">
        <v>1</v>
      </c>
      <c r="M63" s="512">
        <v>17</v>
      </c>
      <c r="N63" s="512">
        <v>120</v>
      </c>
      <c r="O63" s="512">
        <v>2040</v>
      </c>
      <c r="P63" s="569">
        <v>1.1764705882352942</v>
      </c>
      <c r="Q63" s="513">
        <v>17</v>
      </c>
    </row>
    <row r="64" spans="1:17" ht="14.4" customHeight="1" x14ac:dyDescent="0.3">
      <c r="A64" s="507" t="s">
        <v>1279</v>
      </c>
      <c r="B64" s="508" t="s">
        <v>1188</v>
      </c>
      <c r="C64" s="508" t="s">
        <v>1174</v>
      </c>
      <c r="D64" s="508" t="s">
        <v>1211</v>
      </c>
      <c r="E64" s="508" t="s">
        <v>1212</v>
      </c>
      <c r="F64" s="512"/>
      <c r="G64" s="512"/>
      <c r="H64" s="512"/>
      <c r="I64" s="512"/>
      <c r="J64" s="512">
        <v>24</v>
      </c>
      <c r="K64" s="512">
        <v>6576</v>
      </c>
      <c r="L64" s="512">
        <v>1</v>
      </c>
      <c r="M64" s="512">
        <v>274</v>
      </c>
      <c r="N64" s="512">
        <v>14</v>
      </c>
      <c r="O64" s="512">
        <v>3878</v>
      </c>
      <c r="P64" s="569">
        <v>0.58972019464720193</v>
      </c>
      <c r="Q64" s="513">
        <v>277</v>
      </c>
    </row>
    <row r="65" spans="1:17" ht="14.4" customHeight="1" x14ac:dyDescent="0.3">
      <c r="A65" s="507" t="s">
        <v>1279</v>
      </c>
      <c r="B65" s="508" t="s">
        <v>1188</v>
      </c>
      <c r="C65" s="508" t="s">
        <v>1174</v>
      </c>
      <c r="D65" s="508" t="s">
        <v>1213</v>
      </c>
      <c r="E65" s="508" t="s">
        <v>1214</v>
      </c>
      <c r="F65" s="512">
        <v>13</v>
      </c>
      <c r="G65" s="512">
        <v>1846</v>
      </c>
      <c r="H65" s="512">
        <v>0.5</v>
      </c>
      <c r="I65" s="512">
        <v>142</v>
      </c>
      <c r="J65" s="512">
        <v>26</v>
      </c>
      <c r="K65" s="512">
        <v>3692</v>
      </c>
      <c r="L65" s="512">
        <v>1</v>
      </c>
      <c r="M65" s="512">
        <v>142</v>
      </c>
      <c r="N65" s="512">
        <v>22</v>
      </c>
      <c r="O65" s="512">
        <v>3102</v>
      </c>
      <c r="P65" s="569">
        <v>0.84019501625135429</v>
      </c>
      <c r="Q65" s="513">
        <v>141</v>
      </c>
    </row>
    <row r="66" spans="1:17" ht="14.4" customHeight="1" x14ac:dyDescent="0.3">
      <c r="A66" s="507" t="s">
        <v>1279</v>
      </c>
      <c r="B66" s="508" t="s">
        <v>1188</v>
      </c>
      <c r="C66" s="508" t="s">
        <v>1174</v>
      </c>
      <c r="D66" s="508" t="s">
        <v>1215</v>
      </c>
      <c r="E66" s="508" t="s">
        <v>1214</v>
      </c>
      <c r="F66" s="512">
        <v>72</v>
      </c>
      <c r="G66" s="512">
        <v>5616</v>
      </c>
      <c r="H66" s="512">
        <v>1.180327868852459</v>
      </c>
      <c r="I66" s="512">
        <v>78</v>
      </c>
      <c r="J66" s="512">
        <v>61</v>
      </c>
      <c r="K66" s="512">
        <v>4758</v>
      </c>
      <c r="L66" s="512">
        <v>1</v>
      </c>
      <c r="M66" s="512">
        <v>78</v>
      </c>
      <c r="N66" s="512">
        <v>76</v>
      </c>
      <c r="O66" s="512">
        <v>6004</v>
      </c>
      <c r="P66" s="569">
        <v>1.2618747372845733</v>
      </c>
      <c r="Q66" s="513">
        <v>79</v>
      </c>
    </row>
    <row r="67" spans="1:17" ht="14.4" customHeight="1" x14ac:dyDescent="0.3">
      <c r="A67" s="507" t="s">
        <v>1279</v>
      </c>
      <c r="B67" s="508" t="s">
        <v>1188</v>
      </c>
      <c r="C67" s="508" t="s">
        <v>1174</v>
      </c>
      <c r="D67" s="508" t="s">
        <v>1216</v>
      </c>
      <c r="E67" s="508" t="s">
        <v>1217</v>
      </c>
      <c r="F67" s="512">
        <v>13</v>
      </c>
      <c r="G67" s="512">
        <v>4082</v>
      </c>
      <c r="H67" s="512">
        <v>0.5</v>
      </c>
      <c r="I67" s="512">
        <v>314</v>
      </c>
      <c r="J67" s="512">
        <v>26</v>
      </c>
      <c r="K67" s="512">
        <v>8164</v>
      </c>
      <c r="L67" s="512">
        <v>1</v>
      </c>
      <c r="M67" s="512">
        <v>314</v>
      </c>
      <c r="N67" s="512">
        <v>22</v>
      </c>
      <c r="O67" s="512">
        <v>6952</v>
      </c>
      <c r="P67" s="569">
        <v>0.85154336109750117</v>
      </c>
      <c r="Q67" s="513">
        <v>316</v>
      </c>
    </row>
    <row r="68" spans="1:17" ht="14.4" customHeight="1" x14ac:dyDescent="0.3">
      <c r="A68" s="507" t="s">
        <v>1279</v>
      </c>
      <c r="B68" s="508" t="s">
        <v>1188</v>
      </c>
      <c r="C68" s="508" t="s">
        <v>1174</v>
      </c>
      <c r="D68" s="508" t="s">
        <v>1218</v>
      </c>
      <c r="E68" s="508" t="s">
        <v>1219</v>
      </c>
      <c r="F68" s="512"/>
      <c r="G68" s="512"/>
      <c r="H68" s="512"/>
      <c r="I68" s="512"/>
      <c r="J68" s="512">
        <v>2</v>
      </c>
      <c r="K68" s="512">
        <v>656</v>
      </c>
      <c r="L68" s="512">
        <v>1</v>
      </c>
      <c r="M68" s="512">
        <v>328</v>
      </c>
      <c r="N68" s="512">
        <v>1</v>
      </c>
      <c r="O68" s="512">
        <v>329</v>
      </c>
      <c r="P68" s="569">
        <v>0.50152439024390238</v>
      </c>
      <c r="Q68" s="513">
        <v>329</v>
      </c>
    </row>
    <row r="69" spans="1:17" ht="14.4" customHeight="1" x14ac:dyDescent="0.3">
      <c r="A69" s="507" t="s">
        <v>1279</v>
      </c>
      <c r="B69" s="508" t="s">
        <v>1188</v>
      </c>
      <c r="C69" s="508" t="s">
        <v>1174</v>
      </c>
      <c r="D69" s="508" t="s">
        <v>1220</v>
      </c>
      <c r="E69" s="508" t="s">
        <v>1221</v>
      </c>
      <c r="F69" s="512">
        <v>68</v>
      </c>
      <c r="G69" s="512">
        <v>11084</v>
      </c>
      <c r="H69" s="512">
        <v>1.2592592592592593</v>
      </c>
      <c r="I69" s="512">
        <v>163</v>
      </c>
      <c r="J69" s="512">
        <v>54</v>
      </c>
      <c r="K69" s="512">
        <v>8802</v>
      </c>
      <c r="L69" s="512">
        <v>1</v>
      </c>
      <c r="M69" s="512">
        <v>163</v>
      </c>
      <c r="N69" s="512">
        <v>55</v>
      </c>
      <c r="O69" s="512">
        <v>9075</v>
      </c>
      <c r="P69" s="569">
        <v>1.031015678254942</v>
      </c>
      <c r="Q69" s="513">
        <v>165</v>
      </c>
    </row>
    <row r="70" spans="1:17" ht="14.4" customHeight="1" x14ac:dyDescent="0.3">
      <c r="A70" s="507" t="s">
        <v>1279</v>
      </c>
      <c r="B70" s="508" t="s">
        <v>1188</v>
      </c>
      <c r="C70" s="508" t="s">
        <v>1174</v>
      </c>
      <c r="D70" s="508" t="s">
        <v>1224</v>
      </c>
      <c r="E70" s="508" t="s">
        <v>1190</v>
      </c>
      <c r="F70" s="512">
        <v>164</v>
      </c>
      <c r="G70" s="512">
        <v>11808</v>
      </c>
      <c r="H70" s="512">
        <v>1.2238805970149254</v>
      </c>
      <c r="I70" s="512">
        <v>72</v>
      </c>
      <c r="J70" s="512">
        <v>134</v>
      </c>
      <c r="K70" s="512">
        <v>9648</v>
      </c>
      <c r="L70" s="512">
        <v>1</v>
      </c>
      <c r="M70" s="512">
        <v>72</v>
      </c>
      <c r="N70" s="512">
        <v>148</v>
      </c>
      <c r="O70" s="512">
        <v>10952</v>
      </c>
      <c r="P70" s="569">
        <v>1.1351575456053069</v>
      </c>
      <c r="Q70" s="513">
        <v>74</v>
      </c>
    </row>
    <row r="71" spans="1:17" ht="14.4" customHeight="1" x14ac:dyDescent="0.3">
      <c r="A71" s="507" t="s">
        <v>1279</v>
      </c>
      <c r="B71" s="508" t="s">
        <v>1188</v>
      </c>
      <c r="C71" s="508" t="s">
        <v>1174</v>
      </c>
      <c r="D71" s="508" t="s">
        <v>1229</v>
      </c>
      <c r="E71" s="508" t="s">
        <v>1230</v>
      </c>
      <c r="F71" s="512">
        <v>2</v>
      </c>
      <c r="G71" s="512">
        <v>460</v>
      </c>
      <c r="H71" s="512">
        <v>2</v>
      </c>
      <c r="I71" s="512">
        <v>230</v>
      </c>
      <c r="J71" s="512">
        <v>1</v>
      </c>
      <c r="K71" s="512">
        <v>230</v>
      </c>
      <c r="L71" s="512">
        <v>1</v>
      </c>
      <c r="M71" s="512">
        <v>230</v>
      </c>
      <c r="N71" s="512">
        <v>1</v>
      </c>
      <c r="O71" s="512">
        <v>233</v>
      </c>
      <c r="P71" s="569">
        <v>1.0130434782608695</v>
      </c>
      <c r="Q71" s="513">
        <v>233</v>
      </c>
    </row>
    <row r="72" spans="1:17" ht="14.4" customHeight="1" x14ac:dyDescent="0.3">
      <c r="A72" s="507" t="s">
        <v>1279</v>
      </c>
      <c r="B72" s="508" t="s">
        <v>1188</v>
      </c>
      <c r="C72" s="508" t="s">
        <v>1174</v>
      </c>
      <c r="D72" s="508" t="s">
        <v>1231</v>
      </c>
      <c r="E72" s="508" t="s">
        <v>1232</v>
      </c>
      <c r="F72" s="512">
        <v>20</v>
      </c>
      <c r="G72" s="512">
        <v>24220</v>
      </c>
      <c r="H72" s="512">
        <v>1.0517630710439465</v>
      </c>
      <c r="I72" s="512">
        <v>1211</v>
      </c>
      <c r="J72" s="512">
        <v>19</v>
      </c>
      <c r="K72" s="512">
        <v>23028</v>
      </c>
      <c r="L72" s="512">
        <v>1</v>
      </c>
      <c r="M72" s="512">
        <v>1212</v>
      </c>
      <c r="N72" s="512">
        <v>14</v>
      </c>
      <c r="O72" s="512">
        <v>17024</v>
      </c>
      <c r="P72" s="569">
        <v>0.73927392739273923</v>
      </c>
      <c r="Q72" s="513">
        <v>1216</v>
      </c>
    </row>
    <row r="73" spans="1:17" ht="14.4" customHeight="1" x14ac:dyDescent="0.3">
      <c r="A73" s="507" t="s">
        <v>1279</v>
      </c>
      <c r="B73" s="508" t="s">
        <v>1188</v>
      </c>
      <c r="C73" s="508" t="s">
        <v>1174</v>
      </c>
      <c r="D73" s="508" t="s">
        <v>1233</v>
      </c>
      <c r="E73" s="508" t="s">
        <v>1234</v>
      </c>
      <c r="F73" s="512">
        <v>19</v>
      </c>
      <c r="G73" s="512">
        <v>2166</v>
      </c>
      <c r="H73" s="512">
        <v>0.81890359168241966</v>
      </c>
      <c r="I73" s="512">
        <v>114</v>
      </c>
      <c r="J73" s="512">
        <v>23</v>
      </c>
      <c r="K73" s="512">
        <v>2645</v>
      </c>
      <c r="L73" s="512">
        <v>1</v>
      </c>
      <c r="M73" s="512">
        <v>115</v>
      </c>
      <c r="N73" s="512">
        <v>22</v>
      </c>
      <c r="O73" s="512">
        <v>2552</v>
      </c>
      <c r="P73" s="569">
        <v>0.96483931947069945</v>
      </c>
      <c r="Q73" s="513">
        <v>116</v>
      </c>
    </row>
    <row r="74" spans="1:17" ht="14.4" customHeight="1" x14ac:dyDescent="0.3">
      <c r="A74" s="507" t="s">
        <v>1279</v>
      </c>
      <c r="B74" s="508" t="s">
        <v>1188</v>
      </c>
      <c r="C74" s="508" t="s">
        <v>1174</v>
      </c>
      <c r="D74" s="508" t="s">
        <v>1239</v>
      </c>
      <c r="E74" s="508" t="s">
        <v>1240</v>
      </c>
      <c r="F74" s="512">
        <v>3</v>
      </c>
      <c r="G74" s="512">
        <v>3195</v>
      </c>
      <c r="H74" s="512">
        <v>2.9943767572633551</v>
      </c>
      <c r="I74" s="512">
        <v>1065</v>
      </c>
      <c r="J74" s="512">
        <v>1</v>
      </c>
      <c r="K74" s="512">
        <v>1067</v>
      </c>
      <c r="L74" s="512">
        <v>1</v>
      </c>
      <c r="M74" s="512">
        <v>1067</v>
      </c>
      <c r="N74" s="512">
        <v>1</v>
      </c>
      <c r="O74" s="512">
        <v>1075</v>
      </c>
      <c r="P74" s="569">
        <v>1.007497656982193</v>
      </c>
      <c r="Q74" s="513">
        <v>1075</v>
      </c>
    </row>
    <row r="75" spans="1:17" ht="14.4" customHeight="1" x14ac:dyDescent="0.3">
      <c r="A75" s="507" t="s">
        <v>1279</v>
      </c>
      <c r="B75" s="508" t="s">
        <v>1188</v>
      </c>
      <c r="C75" s="508" t="s">
        <v>1174</v>
      </c>
      <c r="D75" s="508" t="s">
        <v>1241</v>
      </c>
      <c r="E75" s="508" t="s">
        <v>1242</v>
      </c>
      <c r="F75" s="512">
        <v>2</v>
      </c>
      <c r="G75" s="512">
        <v>604</v>
      </c>
      <c r="H75" s="512">
        <v>2</v>
      </c>
      <c r="I75" s="512">
        <v>302</v>
      </c>
      <c r="J75" s="512">
        <v>1</v>
      </c>
      <c r="K75" s="512">
        <v>302</v>
      </c>
      <c r="L75" s="512">
        <v>1</v>
      </c>
      <c r="M75" s="512">
        <v>302</v>
      </c>
      <c r="N75" s="512"/>
      <c r="O75" s="512"/>
      <c r="P75" s="569"/>
      <c r="Q75" s="513"/>
    </row>
    <row r="76" spans="1:17" ht="14.4" customHeight="1" x14ac:dyDescent="0.3">
      <c r="A76" s="507" t="s">
        <v>1280</v>
      </c>
      <c r="B76" s="508" t="s">
        <v>1188</v>
      </c>
      <c r="C76" s="508" t="s">
        <v>1174</v>
      </c>
      <c r="D76" s="508" t="s">
        <v>1189</v>
      </c>
      <c r="E76" s="508" t="s">
        <v>1190</v>
      </c>
      <c r="F76" s="512">
        <v>164</v>
      </c>
      <c r="G76" s="512">
        <v>34604</v>
      </c>
      <c r="H76" s="512">
        <v>0.73525412204657492</v>
      </c>
      <c r="I76" s="512">
        <v>211</v>
      </c>
      <c r="J76" s="512">
        <v>222</v>
      </c>
      <c r="K76" s="512">
        <v>47064</v>
      </c>
      <c r="L76" s="512">
        <v>1</v>
      </c>
      <c r="M76" s="512">
        <v>212</v>
      </c>
      <c r="N76" s="512">
        <v>237</v>
      </c>
      <c r="O76" s="512">
        <v>50481</v>
      </c>
      <c r="P76" s="569">
        <v>1.0726032636409994</v>
      </c>
      <c r="Q76" s="513">
        <v>213</v>
      </c>
    </row>
    <row r="77" spans="1:17" ht="14.4" customHeight="1" x14ac:dyDescent="0.3">
      <c r="A77" s="507" t="s">
        <v>1280</v>
      </c>
      <c r="B77" s="508" t="s">
        <v>1188</v>
      </c>
      <c r="C77" s="508" t="s">
        <v>1174</v>
      </c>
      <c r="D77" s="508" t="s">
        <v>1192</v>
      </c>
      <c r="E77" s="508" t="s">
        <v>1193</v>
      </c>
      <c r="F77" s="512">
        <v>327</v>
      </c>
      <c r="G77" s="512">
        <v>98427</v>
      </c>
      <c r="H77" s="512">
        <v>0.98762793497892831</v>
      </c>
      <c r="I77" s="512">
        <v>301</v>
      </c>
      <c r="J77" s="512">
        <v>330</v>
      </c>
      <c r="K77" s="512">
        <v>99660</v>
      </c>
      <c r="L77" s="512">
        <v>1</v>
      </c>
      <c r="M77" s="512">
        <v>302</v>
      </c>
      <c r="N77" s="512">
        <v>491</v>
      </c>
      <c r="O77" s="512">
        <v>148773</v>
      </c>
      <c r="P77" s="569">
        <v>1.4928055388320289</v>
      </c>
      <c r="Q77" s="513">
        <v>303</v>
      </c>
    </row>
    <row r="78" spans="1:17" ht="14.4" customHeight="1" x14ac:dyDescent="0.3">
      <c r="A78" s="507" t="s">
        <v>1280</v>
      </c>
      <c r="B78" s="508" t="s">
        <v>1188</v>
      </c>
      <c r="C78" s="508" t="s">
        <v>1174</v>
      </c>
      <c r="D78" s="508" t="s">
        <v>1194</v>
      </c>
      <c r="E78" s="508" t="s">
        <v>1195</v>
      </c>
      <c r="F78" s="512">
        <v>6</v>
      </c>
      <c r="G78" s="512">
        <v>594</v>
      </c>
      <c r="H78" s="512">
        <v>1.98</v>
      </c>
      <c r="I78" s="512">
        <v>99</v>
      </c>
      <c r="J78" s="512">
        <v>3</v>
      </c>
      <c r="K78" s="512">
        <v>300</v>
      </c>
      <c r="L78" s="512">
        <v>1</v>
      </c>
      <c r="M78" s="512">
        <v>100</v>
      </c>
      <c r="N78" s="512">
        <v>3</v>
      </c>
      <c r="O78" s="512">
        <v>300</v>
      </c>
      <c r="P78" s="569">
        <v>1</v>
      </c>
      <c r="Q78" s="513">
        <v>100</v>
      </c>
    </row>
    <row r="79" spans="1:17" ht="14.4" customHeight="1" x14ac:dyDescent="0.3">
      <c r="A79" s="507" t="s">
        <v>1280</v>
      </c>
      <c r="B79" s="508" t="s">
        <v>1188</v>
      </c>
      <c r="C79" s="508" t="s">
        <v>1174</v>
      </c>
      <c r="D79" s="508" t="s">
        <v>1196</v>
      </c>
      <c r="E79" s="508" t="s">
        <v>1197</v>
      </c>
      <c r="F79" s="512"/>
      <c r="G79" s="512"/>
      <c r="H79" s="512"/>
      <c r="I79" s="512"/>
      <c r="J79" s="512"/>
      <c r="K79" s="512"/>
      <c r="L79" s="512"/>
      <c r="M79" s="512"/>
      <c r="N79" s="512">
        <v>1</v>
      </c>
      <c r="O79" s="512">
        <v>235</v>
      </c>
      <c r="P79" s="569"/>
      <c r="Q79" s="513">
        <v>235</v>
      </c>
    </row>
    <row r="80" spans="1:17" ht="14.4" customHeight="1" x14ac:dyDescent="0.3">
      <c r="A80" s="507" t="s">
        <v>1280</v>
      </c>
      <c r="B80" s="508" t="s">
        <v>1188</v>
      </c>
      <c r="C80" s="508" t="s">
        <v>1174</v>
      </c>
      <c r="D80" s="508" t="s">
        <v>1198</v>
      </c>
      <c r="E80" s="508" t="s">
        <v>1199</v>
      </c>
      <c r="F80" s="512">
        <v>233</v>
      </c>
      <c r="G80" s="512">
        <v>31921</v>
      </c>
      <c r="H80" s="512">
        <v>1.0688073394495412</v>
      </c>
      <c r="I80" s="512">
        <v>137</v>
      </c>
      <c r="J80" s="512">
        <v>218</v>
      </c>
      <c r="K80" s="512">
        <v>29866</v>
      </c>
      <c r="L80" s="512">
        <v>1</v>
      </c>
      <c r="M80" s="512">
        <v>137</v>
      </c>
      <c r="N80" s="512">
        <v>232</v>
      </c>
      <c r="O80" s="512">
        <v>32016</v>
      </c>
      <c r="P80" s="569">
        <v>1.0719882140226344</v>
      </c>
      <c r="Q80" s="513">
        <v>138</v>
      </c>
    </row>
    <row r="81" spans="1:17" ht="14.4" customHeight="1" x14ac:dyDescent="0.3">
      <c r="A81" s="507" t="s">
        <v>1280</v>
      </c>
      <c r="B81" s="508" t="s">
        <v>1188</v>
      </c>
      <c r="C81" s="508" t="s">
        <v>1174</v>
      </c>
      <c r="D81" s="508" t="s">
        <v>1200</v>
      </c>
      <c r="E81" s="508" t="s">
        <v>1199</v>
      </c>
      <c r="F81" s="512">
        <v>1</v>
      </c>
      <c r="G81" s="512">
        <v>183</v>
      </c>
      <c r="H81" s="512"/>
      <c r="I81" s="512">
        <v>183</v>
      </c>
      <c r="J81" s="512"/>
      <c r="K81" s="512"/>
      <c r="L81" s="512"/>
      <c r="M81" s="512"/>
      <c r="N81" s="512"/>
      <c r="O81" s="512"/>
      <c r="P81" s="569"/>
      <c r="Q81" s="513"/>
    </row>
    <row r="82" spans="1:17" ht="14.4" customHeight="1" x14ac:dyDescent="0.3">
      <c r="A82" s="507" t="s">
        <v>1280</v>
      </c>
      <c r="B82" s="508" t="s">
        <v>1188</v>
      </c>
      <c r="C82" s="508" t="s">
        <v>1174</v>
      </c>
      <c r="D82" s="508" t="s">
        <v>1201</v>
      </c>
      <c r="E82" s="508" t="s">
        <v>1202</v>
      </c>
      <c r="F82" s="512"/>
      <c r="G82" s="512"/>
      <c r="H82" s="512"/>
      <c r="I82" s="512"/>
      <c r="J82" s="512">
        <v>1</v>
      </c>
      <c r="K82" s="512">
        <v>640</v>
      </c>
      <c r="L82" s="512">
        <v>1</v>
      </c>
      <c r="M82" s="512">
        <v>640</v>
      </c>
      <c r="N82" s="512">
        <v>1</v>
      </c>
      <c r="O82" s="512">
        <v>645</v>
      </c>
      <c r="P82" s="569">
        <v>1.0078125</v>
      </c>
      <c r="Q82" s="513">
        <v>645</v>
      </c>
    </row>
    <row r="83" spans="1:17" ht="14.4" customHeight="1" x14ac:dyDescent="0.3">
      <c r="A83" s="507" t="s">
        <v>1280</v>
      </c>
      <c r="B83" s="508" t="s">
        <v>1188</v>
      </c>
      <c r="C83" s="508" t="s">
        <v>1174</v>
      </c>
      <c r="D83" s="508" t="s">
        <v>1205</v>
      </c>
      <c r="E83" s="508" t="s">
        <v>1206</v>
      </c>
      <c r="F83" s="512">
        <v>15</v>
      </c>
      <c r="G83" s="512">
        <v>2595</v>
      </c>
      <c r="H83" s="512">
        <v>1.1472148541114058</v>
      </c>
      <c r="I83" s="512">
        <v>173</v>
      </c>
      <c r="J83" s="512">
        <v>13</v>
      </c>
      <c r="K83" s="512">
        <v>2262</v>
      </c>
      <c r="L83" s="512">
        <v>1</v>
      </c>
      <c r="M83" s="512">
        <v>174</v>
      </c>
      <c r="N83" s="512">
        <v>21</v>
      </c>
      <c r="O83" s="512">
        <v>3675</v>
      </c>
      <c r="P83" s="569">
        <v>1.6246684350132625</v>
      </c>
      <c r="Q83" s="513">
        <v>175</v>
      </c>
    </row>
    <row r="84" spans="1:17" ht="14.4" customHeight="1" x14ac:dyDescent="0.3">
      <c r="A84" s="507" t="s">
        <v>1280</v>
      </c>
      <c r="B84" s="508" t="s">
        <v>1188</v>
      </c>
      <c r="C84" s="508" t="s">
        <v>1174</v>
      </c>
      <c r="D84" s="508" t="s">
        <v>1207</v>
      </c>
      <c r="E84" s="508" t="s">
        <v>1208</v>
      </c>
      <c r="F84" s="512">
        <v>1</v>
      </c>
      <c r="G84" s="512">
        <v>347</v>
      </c>
      <c r="H84" s="512"/>
      <c r="I84" s="512">
        <v>347</v>
      </c>
      <c r="J84" s="512"/>
      <c r="K84" s="512"/>
      <c r="L84" s="512"/>
      <c r="M84" s="512"/>
      <c r="N84" s="512"/>
      <c r="O84" s="512"/>
      <c r="P84" s="569"/>
      <c r="Q84" s="513"/>
    </row>
    <row r="85" spans="1:17" ht="14.4" customHeight="1" x14ac:dyDescent="0.3">
      <c r="A85" s="507" t="s">
        <v>1280</v>
      </c>
      <c r="B85" s="508" t="s">
        <v>1188</v>
      </c>
      <c r="C85" s="508" t="s">
        <v>1174</v>
      </c>
      <c r="D85" s="508" t="s">
        <v>1209</v>
      </c>
      <c r="E85" s="508" t="s">
        <v>1210</v>
      </c>
      <c r="F85" s="512">
        <v>9</v>
      </c>
      <c r="G85" s="512">
        <v>153</v>
      </c>
      <c r="H85" s="512">
        <v>3.3333333333333333E-2</v>
      </c>
      <c r="I85" s="512">
        <v>17</v>
      </c>
      <c r="J85" s="512">
        <v>270</v>
      </c>
      <c r="K85" s="512">
        <v>4590</v>
      </c>
      <c r="L85" s="512">
        <v>1</v>
      </c>
      <c r="M85" s="512">
        <v>17</v>
      </c>
      <c r="N85" s="512">
        <v>290</v>
      </c>
      <c r="O85" s="512">
        <v>4930</v>
      </c>
      <c r="P85" s="569">
        <v>1.0740740740740742</v>
      </c>
      <c r="Q85" s="513">
        <v>17</v>
      </c>
    </row>
    <row r="86" spans="1:17" ht="14.4" customHeight="1" x14ac:dyDescent="0.3">
      <c r="A86" s="507" t="s">
        <v>1280</v>
      </c>
      <c r="B86" s="508" t="s">
        <v>1188</v>
      </c>
      <c r="C86" s="508" t="s">
        <v>1174</v>
      </c>
      <c r="D86" s="508" t="s">
        <v>1211</v>
      </c>
      <c r="E86" s="508" t="s">
        <v>1212</v>
      </c>
      <c r="F86" s="512"/>
      <c r="G86" s="512"/>
      <c r="H86" s="512"/>
      <c r="I86" s="512"/>
      <c r="J86" s="512">
        <v>45</v>
      </c>
      <c r="K86" s="512">
        <v>12330</v>
      </c>
      <c r="L86" s="512">
        <v>1</v>
      </c>
      <c r="M86" s="512">
        <v>274</v>
      </c>
      <c r="N86" s="512">
        <v>46</v>
      </c>
      <c r="O86" s="512">
        <v>12742</v>
      </c>
      <c r="P86" s="569">
        <v>1.0334144363341444</v>
      </c>
      <c r="Q86" s="513">
        <v>277</v>
      </c>
    </row>
    <row r="87" spans="1:17" ht="14.4" customHeight="1" x14ac:dyDescent="0.3">
      <c r="A87" s="507" t="s">
        <v>1280</v>
      </c>
      <c r="B87" s="508" t="s">
        <v>1188</v>
      </c>
      <c r="C87" s="508" t="s">
        <v>1174</v>
      </c>
      <c r="D87" s="508" t="s">
        <v>1213</v>
      </c>
      <c r="E87" s="508" t="s">
        <v>1214</v>
      </c>
      <c r="F87" s="512">
        <v>42</v>
      </c>
      <c r="G87" s="512">
        <v>5964</v>
      </c>
      <c r="H87" s="512">
        <v>0.79245283018867929</v>
      </c>
      <c r="I87" s="512">
        <v>142</v>
      </c>
      <c r="J87" s="512">
        <v>53</v>
      </c>
      <c r="K87" s="512">
        <v>7526</v>
      </c>
      <c r="L87" s="512">
        <v>1</v>
      </c>
      <c r="M87" s="512">
        <v>142</v>
      </c>
      <c r="N87" s="512">
        <v>60</v>
      </c>
      <c r="O87" s="512">
        <v>8460</v>
      </c>
      <c r="P87" s="569">
        <v>1.124103109221366</v>
      </c>
      <c r="Q87" s="513">
        <v>141</v>
      </c>
    </row>
    <row r="88" spans="1:17" ht="14.4" customHeight="1" x14ac:dyDescent="0.3">
      <c r="A88" s="507" t="s">
        <v>1280</v>
      </c>
      <c r="B88" s="508" t="s">
        <v>1188</v>
      </c>
      <c r="C88" s="508" t="s">
        <v>1174</v>
      </c>
      <c r="D88" s="508" t="s">
        <v>1215</v>
      </c>
      <c r="E88" s="508" t="s">
        <v>1214</v>
      </c>
      <c r="F88" s="512">
        <v>233</v>
      </c>
      <c r="G88" s="512">
        <v>18174</v>
      </c>
      <c r="H88" s="512">
        <v>1.0688073394495412</v>
      </c>
      <c r="I88" s="512">
        <v>78</v>
      </c>
      <c r="J88" s="512">
        <v>218</v>
      </c>
      <c r="K88" s="512">
        <v>17004</v>
      </c>
      <c r="L88" s="512">
        <v>1</v>
      </c>
      <c r="M88" s="512">
        <v>78</v>
      </c>
      <c r="N88" s="512">
        <v>232</v>
      </c>
      <c r="O88" s="512">
        <v>18328</v>
      </c>
      <c r="P88" s="569">
        <v>1.0778640319924724</v>
      </c>
      <c r="Q88" s="513">
        <v>79</v>
      </c>
    </row>
    <row r="89" spans="1:17" ht="14.4" customHeight="1" x14ac:dyDescent="0.3">
      <c r="A89" s="507" t="s">
        <v>1280</v>
      </c>
      <c r="B89" s="508" t="s">
        <v>1188</v>
      </c>
      <c r="C89" s="508" t="s">
        <v>1174</v>
      </c>
      <c r="D89" s="508" t="s">
        <v>1216</v>
      </c>
      <c r="E89" s="508" t="s">
        <v>1217</v>
      </c>
      <c r="F89" s="512">
        <v>42</v>
      </c>
      <c r="G89" s="512">
        <v>13188</v>
      </c>
      <c r="H89" s="512">
        <v>0.79245283018867929</v>
      </c>
      <c r="I89" s="512">
        <v>314</v>
      </c>
      <c r="J89" s="512">
        <v>53</v>
      </c>
      <c r="K89" s="512">
        <v>16642</v>
      </c>
      <c r="L89" s="512">
        <v>1</v>
      </c>
      <c r="M89" s="512">
        <v>314</v>
      </c>
      <c r="N89" s="512">
        <v>60</v>
      </c>
      <c r="O89" s="512">
        <v>18960</v>
      </c>
      <c r="P89" s="569">
        <v>1.1392861434923687</v>
      </c>
      <c r="Q89" s="513">
        <v>316</v>
      </c>
    </row>
    <row r="90" spans="1:17" ht="14.4" customHeight="1" x14ac:dyDescent="0.3">
      <c r="A90" s="507" t="s">
        <v>1280</v>
      </c>
      <c r="B90" s="508" t="s">
        <v>1188</v>
      </c>
      <c r="C90" s="508" t="s">
        <v>1174</v>
      </c>
      <c r="D90" s="508" t="s">
        <v>1218</v>
      </c>
      <c r="E90" s="508" t="s">
        <v>1219</v>
      </c>
      <c r="F90" s="512">
        <v>2</v>
      </c>
      <c r="G90" s="512">
        <v>656</v>
      </c>
      <c r="H90" s="512"/>
      <c r="I90" s="512">
        <v>328</v>
      </c>
      <c r="J90" s="512"/>
      <c r="K90" s="512"/>
      <c r="L90" s="512"/>
      <c r="M90" s="512"/>
      <c r="N90" s="512"/>
      <c r="O90" s="512"/>
      <c r="P90" s="569"/>
      <c r="Q90" s="513"/>
    </row>
    <row r="91" spans="1:17" ht="14.4" customHeight="1" x14ac:dyDescent="0.3">
      <c r="A91" s="507" t="s">
        <v>1280</v>
      </c>
      <c r="B91" s="508" t="s">
        <v>1188</v>
      </c>
      <c r="C91" s="508" t="s">
        <v>1174</v>
      </c>
      <c r="D91" s="508" t="s">
        <v>1220</v>
      </c>
      <c r="E91" s="508" t="s">
        <v>1221</v>
      </c>
      <c r="F91" s="512">
        <v>268</v>
      </c>
      <c r="G91" s="512">
        <v>43684</v>
      </c>
      <c r="H91" s="512">
        <v>1.2946859903381642</v>
      </c>
      <c r="I91" s="512">
        <v>163</v>
      </c>
      <c r="J91" s="512">
        <v>207</v>
      </c>
      <c r="K91" s="512">
        <v>33741</v>
      </c>
      <c r="L91" s="512">
        <v>1</v>
      </c>
      <c r="M91" s="512">
        <v>163</v>
      </c>
      <c r="N91" s="512">
        <v>207</v>
      </c>
      <c r="O91" s="512">
        <v>34155</v>
      </c>
      <c r="P91" s="569">
        <v>1.0122699386503067</v>
      </c>
      <c r="Q91" s="513">
        <v>165</v>
      </c>
    </row>
    <row r="92" spans="1:17" ht="14.4" customHeight="1" x14ac:dyDescent="0.3">
      <c r="A92" s="507" t="s">
        <v>1280</v>
      </c>
      <c r="B92" s="508" t="s">
        <v>1188</v>
      </c>
      <c r="C92" s="508" t="s">
        <v>1174</v>
      </c>
      <c r="D92" s="508" t="s">
        <v>1224</v>
      </c>
      <c r="E92" s="508" t="s">
        <v>1190</v>
      </c>
      <c r="F92" s="512">
        <v>622</v>
      </c>
      <c r="G92" s="512">
        <v>44784</v>
      </c>
      <c r="H92" s="512">
        <v>1.0349417637271214</v>
      </c>
      <c r="I92" s="512">
        <v>72</v>
      </c>
      <c r="J92" s="512">
        <v>601</v>
      </c>
      <c r="K92" s="512">
        <v>43272</v>
      </c>
      <c r="L92" s="512">
        <v>1</v>
      </c>
      <c r="M92" s="512">
        <v>72</v>
      </c>
      <c r="N92" s="512">
        <v>719</v>
      </c>
      <c r="O92" s="512">
        <v>53206</v>
      </c>
      <c r="P92" s="569">
        <v>1.2295710852283233</v>
      </c>
      <c r="Q92" s="513">
        <v>74</v>
      </c>
    </row>
    <row r="93" spans="1:17" ht="14.4" customHeight="1" x14ac:dyDescent="0.3">
      <c r="A93" s="507" t="s">
        <v>1280</v>
      </c>
      <c r="B93" s="508" t="s">
        <v>1188</v>
      </c>
      <c r="C93" s="508" t="s">
        <v>1174</v>
      </c>
      <c r="D93" s="508" t="s">
        <v>1231</v>
      </c>
      <c r="E93" s="508" t="s">
        <v>1232</v>
      </c>
      <c r="F93" s="512">
        <v>13</v>
      </c>
      <c r="G93" s="512">
        <v>15743</v>
      </c>
      <c r="H93" s="512">
        <v>0.54121974697469744</v>
      </c>
      <c r="I93" s="512">
        <v>1211</v>
      </c>
      <c r="J93" s="512">
        <v>24</v>
      </c>
      <c r="K93" s="512">
        <v>29088</v>
      </c>
      <c r="L93" s="512">
        <v>1</v>
      </c>
      <c r="M93" s="512">
        <v>1212</v>
      </c>
      <c r="N93" s="512">
        <v>21</v>
      </c>
      <c r="O93" s="512">
        <v>25536</v>
      </c>
      <c r="P93" s="569">
        <v>0.87788778877887785</v>
      </c>
      <c r="Q93" s="513">
        <v>1216</v>
      </c>
    </row>
    <row r="94" spans="1:17" ht="14.4" customHeight="1" x14ac:dyDescent="0.3">
      <c r="A94" s="507" t="s">
        <v>1280</v>
      </c>
      <c r="B94" s="508" t="s">
        <v>1188</v>
      </c>
      <c r="C94" s="508" t="s">
        <v>1174</v>
      </c>
      <c r="D94" s="508" t="s">
        <v>1233</v>
      </c>
      <c r="E94" s="508" t="s">
        <v>1234</v>
      </c>
      <c r="F94" s="512">
        <v>12</v>
      </c>
      <c r="G94" s="512">
        <v>1368</v>
      </c>
      <c r="H94" s="512">
        <v>0.79304347826086952</v>
      </c>
      <c r="I94" s="512">
        <v>114</v>
      </c>
      <c r="J94" s="512">
        <v>15</v>
      </c>
      <c r="K94" s="512">
        <v>1725</v>
      </c>
      <c r="L94" s="512">
        <v>1</v>
      </c>
      <c r="M94" s="512">
        <v>115</v>
      </c>
      <c r="N94" s="512">
        <v>13</v>
      </c>
      <c r="O94" s="512">
        <v>1508</v>
      </c>
      <c r="P94" s="569">
        <v>0.87420289855072464</v>
      </c>
      <c r="Q94" s="513">
        <v>116</v>
      </c>
    </row>
    <row r="95" spans="1:17" ht="14.4" customHeight="1" x14ac:dyDescent="0.3">
      <c r="A95" s="507" t="s">
        <v>1280</v>
      </c>
      <c r="B95" s="508" t="s">
        <v>1188</v>
      </c>
      <c r="C95" s="508" t="s">
        <v>1174</v>
      </c>
      <c r="D95" s="508" t="s">
        <v>1235</v>
      </c>
      <c r="E95" s="508" t="s">
        <v>1236</v>
      </c>
      <c r="F95" s="512"/>
      <c r="G95" s="512"/>
      <c r="H95" s="512"/>
      <c r="I95" s="512"/>
      <c r="J95" s="512"/>
      <c r="K95" s="512"/>
      <c r="L95" s="512"/>
      <c r="M95" s="512"/>
      <c r="N95" s="512">
        <v>1</v>
      </c>
      <c r="O95" s="512">
        <v>350</v>
      </c>
      <c r="P95" s="569"/>
      <c r="Q95" s="513">
        <v>350</v>
      </c>
    </row>
    <row r="96" spans="1:17" ht="14.4" customHeight="1" x14ac:dyDescent="0.3">
      <c r="A96" s="507" t="s">
        <v>1280</v>
      </c>
      <c r="B96" s="508" t="s">
        <v>1188</v>
      </c>
      <c r="C96" s="508" t="s">
        <v>1174</v>
      </c>
      <c r="D96" s="508" t="s">
        <v>1241</v>
      </c>
      <c r="E96" s="508" t="s">
        <v>1242</v>
      </c>
      <c r="F96" s="512"/>
      <c r="G96" s="512"/>
      <c r="H96" s="512"/>
      <c r="I96" s="512"/>
      <c r="J96" s="512"/>
      <c r="K96" s="512"/>
      <c r="L96" s="512"/>
      <c r="M96" s="512"/>
      <c r="N96" s="512">
        <v>1</v>
      </c>
      <c r="O96" s="512">
        <v>304</v>
      </c>
      <c r="P96" s="569"/>
      <c r="Q96" s="513">
        <v>304</v>
      </c>
    </row>
    <row r="97" spans="1:17" ht="14.4" customHeight="1" x14ac:dyDescent="0.3">
      <c r="A97" s="507" t="s">
        <v>1281</v>
      </c>
      <c r="B97" s="508" t="s">
        <v>1188</v>
      </c>
      <c r="C97" s="508" t="s">
        <v>1174</v>
      </c>
      <c r="D97" s="508" t="s">
        <v>1189</v>
      </c>
      <c r="E97" s="508" t="s">
        <v>1190</v>
      </c>
      <c r="F97" s="512">
        <v>130</v>
      </c>
      <c r="G97" s="512">
        <v>27430</v>
      </c>
      <c r="H97" s="512">
        <v>1.0693123343209106</v>
      </c>
      <c r="I97" s="512">
        <v>211</v>
      </c>
      <c r="J97" s="512">
        <v>121</v>
      </c>
      <c r="K97" s="512">
        <v>25652</v>
      </c>
      <c r="L97" s="512">
        <v>1</v>
      </c>
      <c r="M97" s="512">
        <v>212</v>
      </c>
      <c r="N97" s="512">
        <v>130</v>
      </c>
      <c r="O97" s="512">
        <v>27690</v>
      </c>
      <c r="P97" s="569">
        <v>1.0794479962576018</v>
      </c>
      <c r="Q97" s="513">
        <v>213</v>
      </c>
    </row>
    <row r="98" spans="1:17" ht="14.4" customHeight="1" x14ac:dyDescent="0.3">
      <c r="A98" s="507" t="s">
        <v>1281</v>
      </c>
      <c r="B98" s="508" t="s">
        <v>1188</v>
      </c>
      <c r="C98" s="508" t="s">
        <v>1174</v>
      </c>
      <c r="D98" s="508" t="s">
        <v>1192</v>
      </c>
      <c r="E98" s="508" t="s">
        <v>1193</v>
      </c>
      <c r="F98" s="512">
        <v>193</v>
      </c>
      <c r="G98" s="512">
        <v>58093</v>
      </c>
      <c r="H98" s="512">
        <v>1.7023090898435211</v>
      </c>
      <c r="I98" s="512">
        <v>301</v>
      </c>
      <c r="J98" s="512">
        <v>113</v>
      </c>
      <c r="K98" s="512">
        <v>34126</v>
      </c>
      <c r="L98" s="512">
        <v>1</v>
      </c>
      <c r="M98" s="512">
        <v>302</v>
      </c>
      <c r="N98" s="512">
        <v>157</v>
      </c>
      <c r="O98" s="512">
        <v>47571</v>
      </c>
      <c r="P98" s="569">
        <v>1.3939811287581316</v>
      </c>
      <c r="Q98" s="513">
        <v>303</v>
      </c>
    </row>
    <row r="99" spans="1:17" ht="14.4" customHeight="1" x14ac:dyDescent="0.3">
      <c r="A99" s="507" t="s">
        <v>1281</v>
      </c>
      <c r="B99" s="508" t="s">
        <v>1188</v>
      </c>
      <c r="C99" s="508" t="s">
        <v>1174</v>
      </c>
      <c r="D99" s="508" t="s">
        <v>1194</v>
      </c>
      <c r="E99" s="508" t="s">
        <v>1195</v>
      </c>
      <c r="F99" s="512">
        <v>3</v>
      </c>
      <c r="G99" s="512">
        <v>297</v>
      </c>
      <c r="H99" s="512"/>
      <c r="I99" s="512">
        <v>99</v>
      </c>
      <c r="J99" s="512"/>
      <c r="K99" s="512"/>
      <c r="L99" s="512"/>
      <c r="M99" s="512"/>
      <c r="N99" s="512">
        <v>3</v>
      </c>
      <c r="O99" s="512">
        <v>300</v>
      </c>
      <c r="P99" s="569"/>
      <c r="Q99" s="513">
        <v>100</v>
      </c>
    </row>
    <row r="100" spans="1:17" ht="14.4" customHeight="1" x14ac:dyDescent="0.3">
      <c r="A100" s="507" t="s">
        <v>1281</v>
      </c>
      <c r="B100" s="508" t="s">
        <v>1188</v>
      </c>
      <c r="C100" s="508" t="s">
        <v>1174</v>
      </c>
      <c r="D100" s="508" t="s">
        <v>1198</v>
      </c>
      <c r="E100" s="508" t="s">
        <v>1199</v>
      </c>
      <c r="F100" s="512">
        <v>67</v>
      </c>
      <c r="G100" s="512">
        <v>9179</v>
      </c>
      <c r="H100" s="512">
        <v>0.87012987012987009</v>
      </c>
      <c r="I100" s="512">
        <v>137</v>
      </c>
      <c r="J100" s="512">
        <v>77</v>
      </c>
      <c r="K100" s="512">
        <v>10549</v>
      </c>
      <c r="L100" s="512">
        <v>1</v>
      </c>
      <c r="M100" s="512">
        <v>137</v>
      </c>
      <c r="N100" s="512">
        <v>71</v>
      </c>
      <c r="O100" s="512">
        <v>9798</v>
      </c>
      <c r="P100" s="569">
        <v>0.92880841785951274</v>
      </c>
      <c r="Q100" s="513">
        <v>138</v>
      </c>
    </row>
    <row r="101" spans="1:17" ht="14.4" customHeight="1" x14ac:dyDescent="0.3">
      <c r="A101" s="507" t="s">
        <v>1281</v>
      </c>
      <c r="B101" s="508" t="s">
        <v>1188</v>
      </c>
      <c r="C101" s="508" t="s">
        <v>1174</v>
      </c>
      <c r="D101" s="508" t="s">
        <v>1201</v>
      </c>
      <c r="E101" s="508" t="s">
        <v>1202</v>
      </c>
      <c r="F101" s="512"/>
      <c r="G101" s="512"/>
      <c r="H101" s="512"/>
      <c r="I101" s="512"/>
      <c r="J101" s="512">
        <v>1</v>
      </c>
      <c r="K101" s="512">
        <v>640</v>
      </c>
      <c r="L101" s="512">
        <v>1</v>
      </c>
      <c r="M101" s="512">
        <v>640</v>
      </c>
      <c r="N101" s="512">
        <v>1</v>
      </c>
      <c r="O101" s="512">
        <v>645</v>
      </c>
      <c r="P101" s="569">
        <v>1.0078125</v>
      </c>
      <c r="Q101" s="513">
        <v>645</v>
      </c>
    </row>
    <row r="102" spans="1:17" ht="14.4" customHeight="1" x14ac:dyDescent="0.3">
      <c r="A102" s="507" t="s">
        <v>1281</v>
      </c>
      <c r="B102" s="508" t="s">
        <v>1188</v>
      </c>
      <c r="C102" s="508" t="s">
        <v>1174</v>
      </c>
      <c r="D102" s="508" t="s">
        <v>1205</v>
      </c>
      <c r="E102" s="508" t="s">
        <v>1206</v>
      </c>
      <c r="F102" s="512">
        <v>5</v>
      </c>
      <c r="G102" s="512">
        <v>865</v>
      </c>
      <c r="H102" s="512">
        <v>0.99425287356321834</v>
      </c>
      <c r="I102" s="512">
        <v>173</v>
      </c>
      <c r="J102" s="512">
        <v>5</v>
      </c>
      <c r="K102" s="512">
        <v>870</v>
      </c>
      <c r="L102" s="512">
        <v>1</v>
      </c>
      <c r="M102" s="512">
        <v>174</v>
      </c>
      <c r="N102" s="512">
        <v>5</v>
      </c>
      <c r="O102" s="512">
        <v>875</v>
      </c>
      <c r="P102" s="569">
        <v>1.0057471264367817</v>
      </c>
      <c r="Q102" s="513">
        <v>175</v>
      </c>
    </row>
    <row r="103" spans="1:17" ht="14.4" customHeight="1" x14ac:dyDescent="0.3">
      <c r="A103" s="507" t="s">
        <v>1281</v>
      </c>
      <c r="B103" s="508" t="s">
        <v>1188</v>
      </c>
      <c r="C103" s="508" t="s">
        <v>1174</v>
      </c>
      <c r="D103" s="508" t="s">
        <v>1209</v>
      </c>
      <c r="E103" s="508" t="s">
        <v>1210</v>
      </c>
      <c r="F103" s="512">
        <v>5</v>
      </c>
      <c r="G103" s="512">
        <v>85</v>
      </c>
      <c r="H103" s="512">
        <v>4.3478260869565216E-2</v>
      </c>
      <c r="I103" s="512">
        <v>17</v>
      </c>
      <c r="J103" s="512">
        <v>115</v>
      </c>
      <c r="K103" s="512">
        <v>1955</v>
      </c>
      <c r="L103" s="512">
        <v>1</v>
      </c>
      <c r="M103" s="512">
        <v>17</v>
      </c>
      <c r="N103" s="512">
        <v>96</v>
      </c>
      <c r="O103" s="512">
        <v>1632</v>
      </c>
      <c r="P103" s="569">
        <v>0.83478260869565213</v>
      </c>
      <c r="Q103" s="513">
        <v>17</v>
      </c>
    </row>
    <row r="104" spans="1:17" ht="14.4" customHeight="1" x14ac:dyDescent="0.3">
      <c r="A104" s="507" t="s">
        <v>1281</v>
      </c>
      <c r="B104" s="508" t="s">
        <v>1188</v>
      </c>
      <c r="C104" s="508" t="s">
        <v>1174</v>
      </c>
      <c r="D104" s="508" t="s">
        <v>1211</v>
      </c>
      <c r="E104" s="508" t="s">
        <v>1212</v>
      </c>
      <c r="F104" s="512"/>
      <c r="G104" s="512"/>
      <c r="H104" s="512"/>
      <c r="I104" s="512"/>
      <c r="J104" s="512">
        <v>28</v>
      </c>
      <c r="K104" s="512">
        <v>7672</v>
      </c>
      <c r="L104" s="512">
        <v>1</v>
      </c>
      <c r="M104" s="512">
        <v>274</v>
      </c>
      <c r="N104" s="512">
        <v>21</v>
      </c>
      <c r="O104" s="512">
        <v>5817</v>
      </c>
      <c r="P104" s="569">
        <v>0.75821167883211682</v>
      </c>
      <c r="Q104" s="513">
        <v>277</v>
      </c>
    </row>
    <row r="105" spans="1:17" ht="14.4" customHeight="1" x14ac:dyDescent="0.3">
      <c r="A105" s="507" t="s">
        <v>1281</v>
      </c>
      <c r="B105" s="508" t="s">
        <v>1188</v>
      </c>
      <c r="C105" s="508" t="s">
        <v>1174</v>
      </c>
      <c r="D105" s="508" t="s">
        <v>1213</v>
      </c>
      <c r="E105" s="508" t="s">
        <v>1214</v>
      </c>
      <c r="F105" s="512">
        <v>33</v>
      </c>
      <c r="G105" s="512">
        <v>4686</v>
      </c>
      <c r="H105" s="512">
        <v>1.03125</v>
      </c>
      <c r="I105" s="512">
        <v>142</v>
      </c>
      <c r="J105" s="512">
        <v>32</v>
      </c>
      <c r="K105" s="512">
        <v>4544</v>
      </c>
      <c r="L105" s="512">
        <v>1</v>
      </c>
      <c r="M105" s="512">
        <v>142</v>
      </c>
      <c r="N105" s="512">
        <v>23</v>
      </c>
      <c r="O105" s="512">
        <v>3243</v>
      </c>
      <c r="P105" s="569">
        <v>0.71368838028169013</v>
      </c>
      <c r="Q105" s="513">
        <v>141</v>
      </c>
    </row>
    <row r="106" spans="1:17" ht="14.4" customHeight="1" x14ac:dyDescent="0.3">
      <c r="A106" s="507" t="s">
        <v>1281</v>
      </c>
      <c r="B106" s="508" t="s">
        <v>1188</v>
      </c>
      <c r="C106" s="508" t="s">
        <v>1174</v>
      </c>
      <c r="D106" s="508" t="s">
        <v>1215</v>
      </c>
      <c r="E106" s="508" t="s">
        <v>1214</v>
      </c>
      <c r="F106" s="512">
        <v>67</v>
      </c>
      <c r="G106" s="512">
        <v>5226</v>
      </c>
      <c r="H106" s="512">
        <v>0.87012987012987009</v>
      </c>
      <c r="I106" s="512">
        <v>78</v>
      </c>
      <c r="J106" s="512">
        <v>77</v>
      </c>
      <c r="K106" s="512">
        <v>6006</v>
      </c>
      <c r="L106" s="512">
        <v>1</v>
      </c>
      <c r="M106" s="512">
        <v>78</v>
      </c>
      <c r="N106" s="512">
        <v>71</v>
      </c>
      <c r="O106" s="512">
        <v>5609</v>
      </c>
      <c r="P106" s="569">
        <v>0.93389943389943386</v>
      </c>
      <c r="Q106" s="513">
        <v>79</v>
      </c>
    </row>
    <row r="107" spans="1:17" ht="14.4" customHeight="1" x14ac:dyDescent="0.3">
      <c r="A107" s="507" t="s">
        <v>1281</v>
      </c>
      <c r="B107" s="508" t="s">
        <v>1188</v>
      </c>
      <c r="C107" s="508" t="s">
        <v>1174</v>
      </c>
      <c r="D107" s="508" t="s">
        <v>1216</v>
      </c>
      <c r="E107" s="508" t="s">
        <v>1217</v>
      </c>
      <c r="F107" s="512">
        <v>33</v>
      </c>
      <c r="G107" s="512">
        <v>10362</v>
      </c>
      <c r="H107" s="512">
        <v>1.03125</v>
      </c>
      <c r="I107" s="512">
        <v>314</v>
      </c>
      <c r="J107" s="512">
        <v>32</v>
      </c>
      <c r="K107" s="512">
        <v>10048</v>
      </c>
      <c r="L107" s="512">
        <v>1</v>
      </c>
      <c r="M107" s="512">
        <v>314</v>
      </c>
      <c r="N107" s="512">
        <v>23</v>
      </c>
      <c r="O107" s="512">
        <v>7268</v>
      </c>
      <c r="P107" s="569">
        <v>0.72332802547770703</v>
      </c>
      <c r="Q107" s="513">
        <v>316</v>
      </c>
    </row>
    <row r="108" spans="1:17" ht="14.4" customHeight="1" x14ac:dyDescent="0.3">
      <c r="A108" s="507" t="s">
        <v>1281</v>
      </c>
      <c r="B108" s="508" t="s">
        <v>1188</v>
      </c>
      <c r="C108" s="508" t="s">
        <v>1174</v>
      </c>
      <c r="D108" s="508" t="s">
        <v>1220</v>
      </c>
      <c r="E108" s="508" t="s">
        <v>1221</v>
      </c>
      <c r="F108" s="512">
        <v>89</v>
      </c>
      <c r="G108" s="512">
        <v>14507</v>
      </c>
      <c r="H108" s="512">
        <v>1.1866666666666668</v>
      </c>
      <c r="I108" s="512">
        <v>163</v>
      </c>
      <c r="J108" s="512">
        <v>75</v>
      </c>
      <c r="K108" s="512">
        <v>12225</v>
      </c>
      <c r="L108" s="512">
        <v>1</v>
      </c>
      <c r="M108" s="512">
        <v>163</v>
      </c>
      <c r="N108" s="512">
        <v>61</v>
      </c>
      <c r="O108" s="512">
        <v>10065</v>
      </c>
      <c r="P108" s="569">
        <v>0.82331288343558284</v>
      </c>
      <c r="Q108" s="513">
        <v>165</v>
      </c>
    </row>
    <row r="109" spans="1:17" ht="14.4" customHeight="1" x14ac:dyDescent="0.3">
      <c r="A109" s="507" t="s">
        <v>1281</v>
      </c>
      <c r="B109" s="508" t="s">
        <v>1188</v>
      </c>
      <c r="C109" s="508" t="s">
        <v>1174</v>
      </c>
      <c r="D109" s="508" t="s">
        <v>1224</v>
      </c>
      <c r="E109" s="508" t="s">
        <v>1190</v>
      </c>
      <c r="F109" s="512">
        <v>194</v>
      </c>
      <c r="G109" s="512">
        <v>13968</v>
      </c>
      <c r="H109" s="512">
        <v>0.9463414634146341</v>
      </c>
      <c r="I109" s="512">
        <v>72</v>
      </c>
      <c r="J109" s="512">
        <v>205</v>
      </c>
      <c r="K109" s="512">
        <v>14760</v>
      </c>
      <c r="L109" s="512">
        <v>1</v>
      </c>
      <c r="M109" s="512">
        <v>72</v>
      </c>
      <c r="N109" s="512">
        <v>172</v>
      </c>
      <c r="O109" s="512">
        <v>12728</v>
      </c>
      <c r="P109" s="569">
        <v>0.86233062330623311</v>
      </c>
      <c r="Q109" s="513">
        <v>74</v>
      </c>
    </row>
    <row r="110" spans="1:17" ht="14.4" customHeight="1" x14ac:dyDescent="0.3">
      <c r="A110" s="507" t="s">
        <v>1281</v>
      </c>
      <c r="B110" s="508" t="s">
        <v>1188</v>
      </c>
      <c r="C110" s="508" t="s">
        <v>1174</v>
      </c>
      <c r="D110" s="508" t="s">
        <v>1229</v>
      </c>
      <c r="E110" s="508" t="s">
        <v>1230</v>
      </c>
      <c r="F110" s="512"/>
      <c r="G110" s="512"/>
      <c r="H110" s="512"/>
      <c r="I110" s="512"/>
      <c r="J110" s="512"/>
      <c r="K110" s="512"/>
      <c r="L110" s="512"/>
      <c r="M110" s="512"/>
      <c r="N110" s="512">
        <v>1</v>
      </c>
      <c r="O110" s="512">
        <v>233</v>
      </c>
      <c r="P110" s="569"/>
      <c r="Q110" s="513">
        <v>233</v>
      </c>
    </row>
    <row r="111" spans="1:17" ht="14.4" customHeight="1" x14ac:dyDescent="0.3">
      <c r="A111" s="507" t="s">
        <v>1281</v>
      </c>
      <c r="B111" s="508" t="s">
        <v>1188</v>
      </c>
      <c r="C111" s="508" t="s">
        <v>1174</v>
      </c>
      <c r="D111" s="508" t="s">
        <v>1231</v>
      </c>
      <c r="E111" s="508" t="s">
        <v>1232</v>
      </c>
      <c r="F111" s="512">
        <v>12</v>
      </c>
      <c r="G111" s="512">
        <v>14532</v>
      </c>
      <c r="H111" s="512">
        <v>1.09000900090009</v>
      </c>
      <c r="I111" s="512">
        <v>1211</v>
      </c>
      <c r="J111" s="512">
        <v>11</v>
      </c>
      <c r="K111" s="512">
        <v>13332</v>
      </c>
      <c r="L111" s="512">
        <v>1</v>
      </c>
      <c r="M111" s="512">
        <v>1212</v>
      </c>
      <c r="N111" s="512">
        <v>6</v>
      </c>
      <c r="O111" s="512">
        <v>7296</v>
      </c>
      <c r="P111" s="569">
        <v>0.54725472547254728</v>
      </c>
      <c r="Q111" s="513">
        <v>1216</v>
      </c>
    </row>
    <row r="112" spans="1:17" ht="14.4" customHeight="1" x14ac:dyDescent="0.3">
      <c r="A112" s="507" t="s">
        <v>1281</v>
      </c>
      <c r="B112" s="508" t="s">
        <v>1188</v>
      </c>
      <c r="C112" s="508" t="s">
        <v>1174</v>
      </c>
      <c r="D112" s="508" t="s">
        <v>1233</v>
      </c>
      <c r="E112" s="508" t="s">
        <v>1234</v>
      </c>
      <c r="F112" s="512">
        <v>6</v>
      </c>
      <c r="G112" s="512">
        <v>684</v>
      </c>
      <c r="H112" s="512">
        <v>0.66086956521739126</v>
      </c>
      <c r="I112" s="512">
        <v>114</v>
      </c>
      <c r="J112" s="512">
        <v>9</v>
      </c>
      <c r="K112" s="512">
        <v>1035</v>
      </c>
      <c r="L112" s="512">
        <v>1</v>
      </c>
      <c r="M112" s="512">
        <v>115</v>
      </c>
      <c r="N112" s="512">
        <v>3</v>
      </c>
      <c r="O112" s="512">
        <v>348</v>
      </c>
      <c r="P112" s="569">
        <v>0.336231884057971</v>
      </c>
      <c r="Q112" s="513">
        <v>116</v>
      </c>
    </row>
    <row r="113" spans="1:17" ht="14.4" customHeight="1" x14ac:dyDescent="0.3">
      <c r="A113" s="507" t="s">
        <v>1281</v>
      </c>
      <c r="B113" s="508" t="s">
        <v>1188</v>
      </c>
      <c r="C113" s="508" t="s">
        <v>1174</v>
      </c>
      <c r="D113" s="508" t="s">
        <v>1239</v>
      </c>
      <c r="E113" s="508" t="s">
        <v>1240</v>
      </c>
      <c r="F113" s="512"/>
      <c r="G113" s="512"/>
      <c r="H113" s="512"/>
      <c r="I113" s="512"/>
      <c r="J113" s="512"/>
      <c r="K113" s="512"/>
      <c r="L113" s="512"/>
      <c r="M113" s="512"/>
      <c r="N113" s="512">
        <v>1</v>
      </c>
      <c r="O113" s="512">
        <v>1075</v>
      </c>
      <c r="P113" s="569"/>
      <c r="Q113" s="513">
        <v>1075</v>
      </c>
    </row>
    <row r="114" spans="1:17" ht="14.4" customHeight="1" x14ac:dyDescent="0.3">
      <c r="A114" s="507" t="s">
        <v>1172</v>
      </c>
      <c r="B114" s="508" t="s">
        <v>1188</v>
      </c>
      <c r="C114" s="508" t="s">
        <v>1174</v>
      </c>
      <c r="D114" s="508" t="s">
        <v>1189</v>
      </c>
      <c r="E114" s="508" t="s">
        <v>1190</v>
      </c>
      <c r="F114" s="512">
        <v>125</v>
      </c>
      <c r="G114" s="512">
        <v>26375</v>
      </c>
      <c r="H114" s="512">
        <v>0.93541637111647047</v>
      </c>
      <c r="I114" s="512">
        <v>211</v>
      </c>
      <c r="J114" s="512">
        <v>133</v>
      </c>
      <c r="K114" s="512">
        <v>28196</v>
      </c>
      <c r="L114" s="512">
        <v>1</v>
      </c>
      <c r="M114" s="512">
        <v>212</v>
      </c>
      <c r="N114" s="512">
        <v>116</v>
      </c>
      <c r="O114" s="512">
        <v>24708</v>
      </c>
      <c r="P114" s="569">
        <v>0.87629450985955459</v>
      </c>
      <c r="Q114" s="513">
        <v>213</v>
      </c>
    </row>
    <row r="115" spans="1:17" ht="14.4" customHeight="1" x14ac:dyDescent="0.3">
      <c r="A115" s="507" t="s">
        <v>1172</v>
      </c>
      <c r="B115" s="508" t="s">
        <v>1188</v>
      </c>
      <c r="C115" s="508" t="s">
        <v>1174</v>
      </c>
      <c r="D115" s="508" t="s">
        <v>1191</v>
      </c>
      <c r="E115" s="508" t="s">
        <v>1190</v>
      </c>
      <c r="F115" s="512"/>
      <c r="G115" s="512"/>
      <c r="H115" s="512"/>
      <c r="I115" s="512"/>
      <c r="J115" s="512"/>
      <c r="K115" s="512"/>
      <c r="L115" s="512"/>
      <c r="M115" s="512"/>
      <c r="N115" s="512">
        <v>7</v>
      </c>
      <c r="O115" s="512">
        <v>616</v>
      </c>
      <c r="P115" s="569"/>
      <c r="Q115" s="513">
        <v>88</v>
      </c>
    </row>
    <row r="116" spans="1:17" ht="14.4" customHeight="1" x14ac:dyDescent="0.3">
      <c r="A116" s="507" t="s">
        <v>1172</v>
      </c>
      <c r="B116" s="508" t="s">
        <v>1188</v>
      </c>
      <c r="C116" s="508" t="s">
        <v>1174</v>
      </c>
      <c r="D116" s="508" t="s">
        <v>1192</v>
      </c>
      <c r="E116" s="508" t="s">
        <v>1193</v>
      </c>
      <c r="F116" s="512">
        <v>152</v>
      </c>
      <c r="G116" s="512">
        <v>45752</v>
      </c>
      <c r="H116" s="512">
        <v>1.1305723040427005</v>
      </c>
      <c r="I116" s="512">
        <v>301</v>
      </c>
      <c r="J116" s="512">
        <v>134</v>
      </c>
      <c r="K116" s="512">
        <v>40468</v>
      </c>
      <c r="L116" s="512">
        <v>1</v>
      </c>
      <c r="M116" s="512">
        <v>302</v>
      </c>
      <c r="N116" s="512">
        <v>194</v>
      </c>
      <c r="O116" s="512">
        <v>58782</v>
      </c>
      <c r="P116" s="569">
        <v>1.4525551052683603</v>
      </c>
      <c r="Q116" s="513">
        <v>303</v>
      </c>
    </row>
    <row r="117" spans="1:17" ht="14.4" customHeight="1" x14ac:dyDescent="0.3">
      <c r="A117" s="507" t="s">
        <v>1172</v>
      </c>
      <c r="B117" s="508" t="s">
        <v>1188</v>
      </c>
      <c r="C117" s="508" t="s">
        <v>1174</v>
      </c>
      <c r="D117" s="508" t="s">
        <v>1198</v>
      </c>
      <c r="E117" s="508" t="s">
        <v>1199</v>
      </c>
      <c r="F117" s="512">
        <v>76</v>
      </c>
      <c r="G117" s="512">
        <v>10412</v>
      </c>
      <c r="H117" s="512">
        <v>1.1875</v>
      </c>
      <c r="I117" s="512">
        <v>137</v>
      </c>
      <c r="J117" s="512">
        <v>64</v>
      </c>
      <c r="K117" s="512">
        <v>8768</v>
      </c>
      <c r="L117" s="512">
        <v>1</v>
      </c>
      <c r="M117" s="512">
        <v>137</v>
      </c>
      <c r="N117" s="512">
        <v>66</v>
      </c>
      <c r="O117" s="512">
        <v>9108</v>
      </c>
      <c r="P117" s="569">
        <v>1.0387773722627738</v>
      </c>
      <c r="Q117" s="513">
        <v>138</v>
      </c>
    </row>
    <row r="118" spans="1:17" ht="14.4" customHeight="1" x14ac:dyDescent="0.3">
      <c r="A118" s="507" t="s">
        <v>1172</v>
      </c>
      <c r="B118" s="508" t="s">
        <v>1188</v>
      </c>
      <c r="C118" s="508" t="s">
        <v>1174</v>
      </c>
      <c r="D118" s="508" t="s">
        <v>1200</v>
      </c>
      <c r="E118" s="508" t="s">
        <v>1199</v>
      </c>
      <c r="F118" s="512"/>
      <c r="G118" s="512"/>
      <c r="H118" s="512"/>
      <c r="I118" s="512"/>
      <c r="J118" s="512"/>
      <c r="K118" s="512"/>
      <c r="L118" s="512"/>
      <c r="M118" s="512"/>
      <c r="N118" s="512">
        <v>1</v>
      </c>
      <c r="O118" s="512">
        <v>185</v>
      </c>
      <c r="P118" s="569"/>
      <c r="Q118" s="513">
        <v>185</v>
      </c>
    </row>
    <row r="119" spans="1:17" ht="14.4" customHeight="1" x14ac:dyDescent="0.3">
      <c r="A119" s="507" t="s">
        <v>1172</v>
      </c>
      <c r="B119" s="508" t="s">
        <v>1188</v>
      </c>
      <c r="C119" s="508" t="s">
        <v>1174</v>
      </c>
      <c r="D119" s="508" t="s">
        <v>1205</v>
      </c>
      <c r="E119" s="508" t="s">
        <v>1206</v>
      </c>
      <c r="F119" s="512">
        <v>6</v>
      </c>
      <c r="G119" s="512">
        <v>1038</v>
      </c>
      <c r="H119" s="512">
        <v>1.193103448275862</v>
      </c>
      <c r="I119" s="512">
        <v>173</v>
      </c>
      <c r="J119" s="512">
        <v>5</v>
      </c>
      <c r="K119" s="512">
        <v>870</v>
      </c>
      <c r="L119" s="512">
        <v>1</v>
      </c>
      <c r="M119" s="512">
        <v>174</v>
      </c>
      <c r="N119" s="512">
        <v>10</v>
      </c>
      <c r="O119" s="512">
        <v>1750</v>
      </c>
      <c r="P119" s="569">
        <v>2.0114942528735633</v>
      </c>
      <c r="Q119" s="513">
        <v>175</v>
      </c>
    </row>
    <row r="120" spans="1:17" ht="14.4" customHeight="1" x14ac:dyDescent="0.3">
      <c r="A120" s="507" t="s">
        <v>1172</v>
      </c>
      <c r="B120" s="508" t="s">
        <v>1188</v>
      </c>
      <c r="C120" s="508" t="s">
        <v>1174</v>
      </c>
      <c r="D120" s="508" t="s">
        <v>1209</v>
      </c>
      <c r="E120" s="508" t="s">
        <v>1210</v>
      </c>
      <c r="F120" s="512">
        <v>2</v>
      </c>
      <c r="G120" s="512">
        <v>34</v>
      </c>
      <c r="H120" s="512">
        <v>1.8018018018018018E-2</v>
      </c>
      <c r="I120" s="512">
        <v>17</v>
      </c>
      <c r="J120" s="512">
        <v>111</v>
      </c>
      <c r="K120" s="512">
        <v>1887</v>
      </c>
      <c r="L120" s="512">
        <v>1</v>
      </c>
      <c r="M120" s="512">
        <v>17</v>
      </c>
      <c r="N120" s="512">
        <v>105</v>
      </c>
      <c r="O120" s="512">
        <v>1785</v>
      </c>
      <c r="P120" s="569">
        <v>0.94594594594594594</v>
      </c>
      <c r="Q120" s="513">
        <v>17</v>
      </c>
    </row>
    <row r="121" spans="1:17" ht="14.4" customHeight="1" x14ac:dyDescent="0.3">
      <c r="A121" s="507" t="s">
        <v>1172</v>
      </c>
      <c r="B121" s="508" t="s">
        <v>1188</v>
      </c>
      <c r="C121" s="508" t="s">
        <v>1174</v>
      </c>
      <c r="D121" s="508" t="s">
        <v>1211</v>
      </c>
      <c r="E121" s="508" t="s">
        <v>1212</v>
      </c>
      <c r="F121" s="512"/>
      <c r="G121" s="512"/>
      <c r="H121" s="512"/>
      <c r="I121" s="512"/>
      <c r="J121" s="512">
        <v>47</v>
      </c>
      <c r="K121" s="512">
        <v>12878</v>
      </c>
      <c r="L121" s="512">
        <v>1</v>
      </c>
      <c r="M121" s="512">
        <v>274</v>
      </c>
      <c r="N121" s="512">
        <v>37</v>
      </c>
      <c r="O121" s="512">
        <v>10249</v>
      </c>
      <c r="P121" s="569">
        <v>0.7958533933840658</v>
      </c>
      <c r="Q121" s="513">
        <v>277</v>
      </c>
    </row>
    <row r="122" spans="1:17" ht="14.4" customHeight="1" x14ac:dyDescent="0.3">
      <c r="A122" s="507" t="s">
        <v>1172</v>
      </c>
      <c r="B122" s="508" t="s">
        <v>1188</v>
      </c>
      <c r="C122" s="508" t="s">
        <v>1174</v>
      </c>
      <c r="D122" s="508" t="s">
        <v>1213</v>
      </c>
      <c r="E122" s="508" t="s">
        <v>1214</v>
      </c>
      <c r="F122" s="512">
        <v>45</v>
      </c>
      <c r="G122" s="512">
        <v>6390</v>
      </c>
      <c r="H122" s="512">
        <v>0.91836734693877553</v>
      </c>
      <c r="I122" s="512">
        <v>142</v>
      </c>
      <c r="J122" s="512">
        <v>49</v>
      </c>
      <c r="K122" s="512">
        <v>6958</v>
      </c>
      <c r="L122" s="512">
        <v>1</v>
      </c>
      <c r="M122" s="512">
        <v>142</v>
      </c>
      <c r="N122" s="512">
        <v>41</v>
      </c>
      <c r="O122" s="512">
        <v>5781</v>
      </c>
      <c r="P122" s="569">
        <v>0.83084219603334286</v>
      </c>
      <c r="Q122" s="513">
        <v>141</v>
      </c>
    </row>
    <row r="123" spans="1:17" ht="14.4" customHeight="1" x14ac:dyDescent="0.3">
      <c r="A123" s="507" t="s">
        <v>1172</v>
      </c>
      <c r="B123" s="508" t="s">
        <v>1188</v>
      </c>
      <c r="C123" s="508" t="s">
        <v>1174</v>
      </c>
      <c r="D123" s="508" t="s">
        <v>1215</v>
      </c>
      <c r="E123" s="508" t="s">
        <v>1214</v>
      </c>
      <c r="F123" s="512">
        <v>76</v>
      </c>
      <c r="G123" s="512">
        <v>5928</v>
      </c>
      <c r="H123" s="512">
        <v>1.1875</v>
      </c>
      <c r="I123" s="512">
        <v>78</v>
      </c>
      <c r="J123" s="512">
        <v>64</v>
      </c>
      <c r="K123" s="512">
        <v>4992</v>
      </c>
      <c r="L123" s="512">
        <v>1</v>
      </c>
      <c r="M123" s="512">
        <v>78</v>
      </c>
      <c r="N123" s="512">
        <v>66</v>
      </c>
      <c r="O123" s="512">
        <v>5214</v>
      </c>
      <c r="P123" s="569">
        <v>1.0444711538461537</v>
      </c>
      <c r="Q123" s="513">
        <v>79</v>
      </c>
    </row>
    <row r="124" spans="1:17" ht="14.4" customHeight="1" x14ac:dyDescent="0.3">
      <c r="A124" s="507" t="s">
        <v>1172</v>
      </c>
      <c r="B124" s="508" t="s">
        <v>1188</v>
      </c>
      <c r="C124" s="508" t="s">
        <v>1174</v>
      </c>
      <c r="D124" s="508" t="s">
        <v>1216</v>
      </c>
      <c r="E124" s="508" t="s">
        <v>1217</v>
      </c>
      <c r="F124" s="512">
        <v>45</v>
      </c>
      <c r="G124" s="512">
        <v>14130</v>
      </c>
      <c r="H124" s="512">
        <v>0.91836734693877553</v>
      </c>
      <c r="I124" s="512">
        <v>314</v>
      </c>
      <c r="J124" s="512">
        <v>49</v>
      </c>
      <c r="K124" s="512">
        <v>15386</v>
      </c>
      <c r="L124" s="512">
        <v>1</v>
      </c>
      <c r="M124" s="512">
        <v>314</v>
      </c>
      <c r="N124" s="512">
        <v>41</v>
      </c>
      <c r="O124" s="512">
        <v>12956</v>
      </c>
      <c r="P124" s="569">
        <v>0.84206421422072009</v>
      </c>
      <c r="Q124" s="513">
        <v>316</v>
      </c>
    </row>
    <row r="125" spans="1:17" ht="14.4" customHeight="1" x14ac:dyDescent="0.3">
      <c r="A125" s="507" t="s">
        <v>1172</v>
      </c>
      <c r="B125" s="508" t="s">
        <v>1188</v>
      </c>
      <c r="C125" s="508" t="s">
        <v>1174</v>
      </c>
      <c r="D125" s="508" t="s">
        <v>1220</v>
      </c>
      <c r="E125" s="508" t="s">
        <v>1221</v>
      </c>
      <c r="F125" s="512">
        <v>119</v>
      </c>
      <c r="G125" s="512">
        <v>19397</v>
      </c>
      <c r="H125" s="512">
        <v>1.9193548387096775</v>
      </c>
      <c r="I125" s="512">
        <v>163</v>
      </c>
      <c r="J125" s="512">
        <v>62</v>
      </c>
      <c r="K125" s="512">
        <v>10106</v>
      </c>
      <c r="L125" s="512">
        <v>1</v>
      </c>
      <c r="M125" s="512">
        <v>163</v>
      </c>
      <c r="N125" s="512">
        <v>64</v>
      </c>
      <c r="O125" s="512">
        <v>10560</v>
      </c>
      <c r="P125" s="569">
        <v>1.0449238076390264</v>
      </c>
      <c r="Q125" s="513">
        <v>165</v>
      </c>
    </row>
    <row r="126" spans="1:17" ht="14.4" customHeight="1" x14ac:dyDescent="0.3">
      <c r="A126" s="507" t="s">
        <v>1172</v>
      </c>
      <c r="B126" s="508" t="s">
        <v>1188</v>
      </c>
      <c r="C126" s="508" t="s">
        <v>1174</v>
      </c>
      <c r="D126" s="508" t="s">
        <v>1224</v>
      </c>
      <c r="E126" s="508" t="s">
        <v>1190</v>
      </c>
      <c r="F126" s="512">
        <v>155</v>
      </c>
      <c r="G126" s="512">
        <v>11160</v>
      </c>
      <c r="H126" s="512">
        <v>1.0616438356164384</v>
      </c>
      <c r="I126" s="512">
        <v>72</v>
      </c>
      <c r="J126" s="512">
        <v>146</v>
      </c>
      <c r="K126" s="512">
        <v>10512</v>
      </c>
      <c r="L126" s="512">
        <v>1</v>
      </c>
      <c r="M126" s="512">
        <v>72</v>
      </c>
      <c r="N126" s="512">
        <v>159</v>
      </c>
      <c r="O126" s="512">
        <v>11766</v>
      </c>
      <c r="P126" s="569">
        <v>1.1192922374429224</v>
      </c>
      <c r="Q126" s="513">
        <v>74</v>
      </c>
    </row>
    <row r="127" spans="1:17" ht="14.4" customHeight="1" x14ac:dyDescent="0.3">
      <c r="A127" s="507" t="s">
        <v>1172</v>
      </c>
      <c r="B127" s="508" t="s">
        <v>1188</v>
      </c>
      <c r="C127" s="508" t="s">
        <v>1174</v>
      </c>
      <c r="D127" s="508" t="s">
        <v>1231</v>
      </c>
      <c r="E127" s="508" t="s">
        <v>1232</v>
      </c>
      <c r="F127" s="512">
        <v>7</v>
      </c>
      <c r="G127" s="512">
        <v>8477</v>
      </c>
      <c r="H127" s="512">
        <v>0.58285203520352036</v>
      </c>
      <c r="I127" s="512">
        <v>1211</v>
      </c>
      <c r="J127" s="512">
        <v>12</v>
      </c>
      <c r="K127" s="512">
        <v>14544</v>
      </c>
      <c r="L127" s="512">
        <v>1</v>
      </c>
      <c r="M127" s="512">
        <v>1212</v>
      </c>
      <c r="N127" s="512">
        <v>14</v>
      </c>
      <c r="O127" s="512">
        <v>17024</v>
      </c>
      <c r="P127" s="569">
        <v>1.1705170517051706</v>
      </c>
      <c r="Q127" s="513">
        <v>1216</v>
      </c>
    </row>
    <row r="128" spans="1:17" ht="14.4" customHeight="1" x14ac:dyDescent="0.3">
      <c r="A128" s="507" t="s">
        <v>1172</v>
      </c>
      <c r="B128" s="508" t="s">
        <v>1188</v>
      </c>
      <c r="C128" s="508" t="s">
        <v>1174</v>
      </c>
      <c r="D128" s="508" t="s">
        <v>1233</v>
      </c>
      <c r="E128" s="508" t="s">
        <v>1234</v>
      </c>
      <c r="F128" s="512">
        <v>6</v>
      </c>
      <c r="G128" s="512">
        <v>684</v>
      </c>
      <c r="H128" s="512">
        <v>0.84968944099378885</v>
      </c>
      <c r="I128" s="512">
        <v>114</v>
      </c>
      <c r="J128" s="512">
        <v>7</v>
      </c>
      <c r="K128" s="512">
        <v>805</v>
      </c>
      <c r="L128" s="512">
        <v>1</v>
      </c>
      <c r="M128" s="512">
        <v>115</v>
      </c>
      <c r="N128" s="512">
        <v>11</v>
      </c>
      <c r="O128" s="512">
        <v>1276</v>
      </c>
      <c r="P128" s="569">
        <v>1.5850931677018634</v>
      </c>
      <c r="Q128" s="513">
        <v>116</v>
      </c>
    </row>
    <row r="129" spans="1:17" ht="14.4" customHeight="1" x14ac:dyDescent="0.3">
      <c r="A129" s="507" t="s">
        <v>1172</v>
      </c>
      <c r="B129" s="508" t="s">
        <v>1188</v>
      </c>
      <c r="C129" s="508" t="s">
        <v>1174</v>
      </c>
      <c r="D129" s="508" t="s">
        <v>1239</v>
      </c>
      <c r="E129" s="508" t="s">
        <v>1240</v>
      </c>
      <c r="F129" s="512"/>
      <c r="G129" s="512"/>
      <c r="H129" s="512"/>
      <c r="I129" s="512"/>
      <c r="J129" s="512"/>
      <c r="K129" s="512"/>
      <c r="L129" s="512"/>
      <c r="M129" s="512"/>
      <c r="N129" s="512">
        <v>2</v>
      </c>
      <c r="O129" s="512">
        <v>2150</v>
      </c>
      <c r="P129" s="569"/>
      <c r="Q129" s="513">
        <v>1075</v>
      </c>
    </row>
    <row r="130" spans="1:17" ht="14.4" customHeight="1" x14ac:dyDescent="0.3">
      <c r="A130" s="507" t="s">
        <v>1282</v>
      </c>
      <c r="B130" s="508" t="s">
        <v>1188</v>
      </c>
      <c r="C130" s="508" t="s">
        <v>1174</v>
      </c>
      <c r="D130" s="508" t="s">
        <v>1189</v>
      </c>
      <c r="E130" s="508" t="s">
        <v>1190</v>
      </c>
      <c r="F130" s="512">
        <v>258</v>
      </c>
      <c r="G130" s="512">
        <v>54438</v>
      </c>
      <c r="H130" s="512">
        <v>1.5284703504043127</v>
      </c>
      <c r="I130" s="512">
        <v>211</v>
      </c>
      <c r="J130" s="512">
        <v>168</v>
      </c>
      <c r="K130" s="512">
        <v>35616</v>
      </c>
      <c r="L130" s="512">
        <v>1</v>
      </c>
      <c r="M130" s="512">
        <v>212</v>
      </c>
      <c r="N130" s="512">
        <v>180</v>
      </c>
      <c r="O130" s="512">
        <v>38340</v>
      </c>
      <c r="P130" s="569">
        <v>1.0764824797843666</v>
      </c>
      <c r="Q130" s="513">
        <v>213</v>
      </c>
    </row>
    <row r="131" spans="1:17" ht="14.4" customHeight="1" x14ac:dyDescent="0.3">
      <c r="A131" s="507" t="s">
        <v>1282</v>
      </c>
      <c r="B131" s="508" t="s">
        <v>1188</v>
      </c>
      <c r="C131" s="508" t="s">
        <v>1174</v>
      </c>
      <c r="D131" s="508" t="s">
        <v>1192</v>
      </c>
      <c r="E131" s="508" t="s">
        <v>1193</v>
      </c>
      <c r="F131" s="512">
        <v>201</v>
      </c>
      <c r="G131" s="512">
        <v>60501</v>
      </c>
      <c r="H131" s="512">
        <v>1.8899475196801199</v>
      </c>
      <c r="I131" s="512">
        <v>301</v>
      </c>
      <c r="J131" s="512">
        <v>106</v>
      </c>
      <c r="K131" s="512">
        <v>32012</v>
      </c>
      <c r="L131" s="512">
        <v>1</v>
      </c>
      <c r="M131" s="512">
        <v>302</v>
      </c>
      <c r="N131" s="512">
        <v>116</v>
      </c>
      <c r="O131" s="512">
        <v>35148</v>
      </c>
      <c r="P131" s="569">
        <v>1.0979632637760839</v>
      </c>
      <c r="Q131" s="513">
        <v>303</v>
      </c>
    </row>
    <row r="132" spans="1:17" ht="14.4" customHeight="1" x14ac:dyDescent="0.3">
      <c r="A132" s="507" t="s">
        <v>1282</v>
      </c>
      <c r="B132" s="508" t="s">
        <v>1188</v>
      </c>
      <c r="C132" s="508" t="s">
        <v>1174</v>
      </c>
      <c r="D132" s="508" t="s">
        <v>1194</v>
      </c>
      <c r="E132" s="508" t="s">
        <v>1195</v>
      </c>
      <c r="F132" s="512"/>
      <c r="G132" s="512"/>
      <c r="H132" s="512"/>
      <c r="I132" s="512"/>
      <c r="J132" s="512"/>
      <c r="K132" s="512"/>
      <c r="L132" s="512"/>
      <c r="M132" s="512"/>
      <c r="N132" s="512">
        <v>3</v>
      </c>
      <c r="O132" s="512">
        <v>300</v>
      </c>
      <c r="P132" s="569"/>
      <c r="Q132" s="513">
        <v>100</v>
      </c>
    </row>
    <row r="133" spans="1:17" ht="14.4" customHeight="1" x14ac:dyDescent="0.3">
      <c r="A133" s="507" t="s">
        <v>1282</v>
      </c>
      <c r="B133" s="508" t="s">
        <v>1188</v>
      </c>
      <c r="C133" s="508" t="s">
        <v>1174</v>
      </c>
      <c r="D133" s="508" t="s">
        <v>1198</v>
      </c>
      <c r="E133" s="508" t="s">
        <v>1199</v>
      </c>
      <c r="F133" s="512">
        <v>38</v>
      </c>
      <c r="G133" s="512">
        <v>5206</v>
      </c>
      <c r="H133" s="512">
        <v>2.375</v>
      </c>
      <c r="I133" s="512">
        <v>137</v>
      </c>
      <c r="J133" s="512">
        <v>16</v>
      </c>
      <c r="K133" s="512">
        <v>2192</v>
      </c>
      <c r="L133" s="512">
        <v>1</v>
      </c>
      <c r="M133" s="512">
        <v>137</v>
      </c>
      <c r="N133" s="512">
        <v>40</v>
      </c>
      <c r="O133" s="512">
        <v>5520</v>
      </c>
      <c r="P133" s="569">
        <v>2.5182481751824817</v>
      </c>
      <c r="Q133" s="513">
        <v>138</v>
      </c>
    </row>
    <row r="134" spans="1:17" ht="14.4" customHeight="1" x14ac:dyDescent="0.3">
      <c r="A134" s="507" t="s">
        <v>1282</v>
      </c>
      <c r="B134" s="508" t="s">
        <v>1188</v>
      </c>
      <c r="C134" s="508" t="s">
        <v>1174</v>
      </c>
      <c r="D134" s="508" t="s">
        <v>1200</v>
      </c>
      <c r="E134" s="508" t="s">
        <v>1199</v>
      </c>
      <c r="F134" s="512"/>
      <c r="G134" s="512"/>
      <c r="H134" s="512"/>
      <c r="I134" s="512"/>
      <c r="J134" s="512"/>
      <c r="K134" s="512"/>
      <c r="L134" s="512"/>
      <c r="M134" s="512"/>
      <c r="N134" s="512">
        <v>1</v>
      </c>
      <c r="O134" s="512">
        <v>185</v>
      </c>
      <c r="P134" s="569"/>
      <c r="Q134" s="513">
        <v>185</v>
      </c>
    </row>
    <row r="135" spans="1:17" ht="14.4" customHeight="1" x14ac:dyDescent="0.3">
      <c r="A135" s="507" t="s">
        <v>1282</v>
      </c>
      <c r="B135" s="508" t="s">
        <v>1188</v>
      </c>
      <c r="C135" s="508" t="s">
        <v>1174</v>
      </c>
      <c r="D135" s="508" t="s">
        <v>1205</v>
      </c>
      <c r="E135" s="508" t="s">
        <v>1206</v>
      </c>
      <c r="F135" s="512">
        <v>7</v>
      </c>
      <c r="G135" s="512">
        <v>1211</v>
      </c>
      <c r="H135" s="512">
        <v>1.7399425287356323</v>
      </c>
      <c r="I135" s="512">
        <v>173</v>
      </c>
      <c r="J135" s="512">
        <v>4</v>
      </c>
      <c r="K135" s="512">
        <v>696</v>
      </c>
      <c r="L135" s="512">
        <v>1</v>
      </c>
      <c r="M135" s="512">
        <v>174</v>
      </c>
      <c r="N135" s="512">
        <v>3</v>
      </c>
      <c r="O135" s="512">
        <v>525</v>
      </c>
      <c r="P135" s="569">
        <v>0.75431034482758619</v>
      </c>
      <c r="Q135" s="513">
        <v>175</v>
      </c>
    </row>
    <row r="136" spans="1:17" ht="14.4" customHeight="1" x14ac:dyDescent="0.3">
      <c r="A136" s="507" t="s">
        <v>1282</v>
      </c>
      <c r="B136" s="508" t="s">
        <v>1188</v>
      </c>
      <c r="C136" s="508" t="s">
        <v>1174</v>
      </c>
      <c r="D136" s="508" t="s">
        <v>1207</v>
      </c>
      <c r="E136" s="508" t="s">
        <v>1208</v>
      </c>
      <c r="F136" s="512"/>
      <c r="G136" s="512"/>
      <c r="H136" s="512"/>
      <c r="I136" s="512"/>
      <c r="J136" s="512"/>
      <c r="K136" s="512"/>
      <c r="L136" s="512"/>
      <c r="M136" s="512"/>
      <c r="N136" s="512">
        <v>1</v>
      </c>
      <c r="O136" s="512">
        <v>348</v>
      </c>
      <c r="P136" s="569"/>
      <c r="Q136" s="513">
        <v>348</v>
      </c>
    </row>
    <row r="137" spans="1:17" ht="14.4" customHeight="1" x14ac:dyDescent="0.3">
      <c r="A137" s="507" t="s">
        <v>1282</v>
      </c>
      <c r="B137" s="508" t="s">
        <v>1188</v>
      </c>
      <c r="C137" s="508" t="s">
        <v>1174</v>
      </c>
      <c r="D137" s="508" t="s">
        <v>1209</v>
      </c>
      <c r="E137" s="508" t="s">
        <v>1210</v>
      </c>
      <c r="F137" s="512">
        <v>2</v>
      </c>
      <c r="G137" s="512">
        <v>34</v>
      </c>
      <c r="H137" s="512">
        <v>3.3333333333333333E-2</v>
      </c>
      <c r="I137" s="512">
        <v>17</v>
      </c>
      <c r="J137" s="512">
        <v>60</v>
      </c>
      <c r="K137" s="512">
        <v>1020</v>
      </c>
      <c r="L137" s="512">
        <v>1</v>
      </c>
      <c r="M137" s="512">
        <v>17</v>
      </c>
      <c r="N137" s="512">
        <v>86</v>
      </c>
      <c r="O137" s="512">
        <v>1462</v>
      </c>
      <c r="P137" s="569">
        <v>1.4333333333333333</v>
      </c>
      <c r="Q137" s="513">
        <v>17</v>
      </c>
    </row>
    <row r="138" spans="1:17" ht="14.4" customHeight="1" x14ac:dyDescent="0.3">
      <c r="A138" s="507" t="s">
        <v>1282</v>
      </c>
      <c r="B138" s="508" t="s">
        <v>1188</v>
      </c>
      <c r="C138" s="508" t="s">
        <v>1174</v>
      </c>
      <c r="D138" s="508" t="s">
        <v>1211</v>
      </c>
      <c r="E138" s="508" t="s">
        <v>1212</v>
      </c>
      <c r="F138" s="512"/>
      <c r="G138" s="512"/>
      <c r="H138" s="512"/>
      <c r="I138" s="512"/>
      <c r="J138" s="512">
        <v>29</v>
      </c>
      <c r="K138" s="512">
        <v>7946</v>
      </c>
      <c r="L138" s="512">
        <v>1</v>
      </c>
      <c r="M138" s="512">
        <v>274</v>
      </c>
      <c r="N138" s="512">
        <v>32</v>
      </c>
      <c r="O138" s="512">
        <v>8864</v>
      </c>
      <c r="P138" s="569">
        <v>1.115529826327712</v>
      </c>
      <c r="Q138" s="513">
        <v>277</v>
      </c>
    </row>
    <row r="139" spans="1:17" ht="14.4" customHeight="1" x14ac:dyDescent="0.3">
      <c r="A139" s="507" t="s">
        <v>1282</v>
      </c>
      <c r="B139" s="508" t="s">
        <v>1188</v>
      </c>
      <c r="C139" s="508" t="s">
        <v>1174</v>
      </c>
      <c r="D139" s="508" t="s">
        <v>1213</v>
      </c>
      <c r="E139" s="508" t="s">
        <v>1214</v>
      </c>
      <c r="F139" s="512">
        <v>51</v>
      </c>
      <c r="G139" s="512">
        <v>7242</v>
      </c>
      <c r="H139" s="512">
        <v>1.3076923076923077</v>
      </c>
      <c r="I139" s="512">
        <v>142</v>
      </c>
      <c r="J139" s="512">
        <v>39</v>
      </c>
      <c r="K139" s="512">
        <v>5538</v>
      </c>
      <c r="L139" s="512">
        <v>1</v>
      </c>
      <c r="M139" s="512">
        <v>142</v>
      </c>
      <c r="N139" s="512">
        <v>42</v>
      </c>
      <c r="O139" s="512">
        <v>5922</v>
      </c>
      <c r="P139" s="569">
        <v>1.0693391115926327</v>
      </c>
      <c r="Q139" s="513">
        <v>141</v>
      </c>
    </row>
    <row r="140" spans="1:17" ht="14.4" customHeight="1" x14ac:dyDescent="0.3">
      <c r="A140" s="507" t="s">
        <v>1282</v>
      </c>
      <c r="B140" s="508" t="s">
        <v>1188</v>
      </c>
      <c r="C140" s="508" t="s">
        <v>1174</v>
      </c>
      <c r="D140" s="508" t="s">
        <v>1215</v>
      </c>
      <c r="E140" s="508" t="s">
        <v>1214</v>
      </c>
      <c r="F140" s="512">
        <v>38</v>
      </c>
      <c r="G140" s="512">
        <v>2964</v>
      </c>
      <c r="H140" s="512">
        <v>2.375</v>
      </c>
      <c r="I140" s="512">
        <v>78</v>
      </c>
      <c r="J140" s="512">
        <v>16</v>
      </c>
      <c r="K140" s="512">
        <v>1248</v>
      </c>
      <c r="L140" s="512">
        <v>1</v>
      </c>
      <c r="M140" s="512">
        <v>78</v>
      </c>
      <c r="N140" s="512">
        <v>40</v>
      </c>
      <c r="O140" s="512">
        <v>3160</v>
      </c>
      <c r="P140" s="569">
        <v>2.5320512820512819</v>
      </c>
      <c r="Q140" s="513">
        <v>79</v>
      </c>
    </row>
    <row r="141" spans="1:17" ht="14.4" customHeight="1" x14ac:dyDescent="0.3">
      <c r="A141" s="507" t="s">
        <v>1282</v>
      </c>
      <c r="B141" s="508" t="s">
        <v>1188</v>
      </c>
      <c r="C141" s="508" t="s">
        <v>1174</v>
      </c>
      <c r="D141" s="508" t="s">
        <v>1216</v>
      </c>
      <c r="E141" s="508" t="s">
        <v>1217</v>
      </c>
      <c r="F141" s="512">
        <v>51</v>
      </c>
      <c r="G141" s="512">
        <v>16014</v>
      </c>
      <c r="H141" s="512">
        <v>1.3076923076923077</v>
      </c>
      <c r="I141" s="512">
        <v>314</v>
      </c>
      <c r="J141" s="512">
        <v>39</v>
      </c>
      <c r="K141" s="512">
        <v>12246</v>
      </c>
      <c r="L141" s="512">
        <v>1</v>
      </c>
      <c r="M141" s="512">
        <v>314</v>
      </c>
      <c r="N141" s="512">
        <v>42</v>
      </c>
      <c r="O141" s="512">
        <v>13272</v>
      </c>
      <c r="P141" s="569">
        <v>1.0837824595786378</v>
      </c>
      <c r="Q141" s="513">
        <v>316</v>
      </c>
    </row>
    <row r="142" spans="1:17" ht="14.4" customHeight="1" x14ac:dyDescent="0.3">
      <c r="A142" s="507" t="s">
        <v>1282</v>
      </c>
      <c r="B142" s="508" t="s">
        <v>1188</v>
      </c>
      <c r="C142" s="508" t="s">
        <v>1174</v>
      </c>
      <c r="D142" s="508" t="s">
        <v>1218</v>
      </c>
      <c r="E142" s="508" t="s">
        <v>1219</v>
      </c>
      <c r="F142" s="512"/>
      <c r="G142" s="512"/>
      <c r="H142" s="512"/>
      <c r="I142" s="512"/>
      <c r="J142" s="512"/>
      <c r="K142" s="512"/>
      <c r="L142" s="512"/>
      <c r="M142" s="512"/>
      <c r="N142" s="512">
        <v>1</v>
      </c>
      <c r="O142" s="512">
        <v>329</v>
      </c>
      <c r="P142" s="569"/>
      <c r="Q142" s="513">
        <v>329</v>
      </c>
    </row>
    <row r="143" spans="1:17" ht="14.4" customHeight="1" x14ac:dyDescent="0.3">
      <c r="A143" s="507" t="s">
        <v>1282</v>
      </c>
      <c r="B143" s="508" t="s">
        <v>1188</v>
      </c>
      <c r="C143" s="508" t="s">
        <v>1174</v>
      </c>
      <c r="D143" s="508" t="s">
        <v>1220</v>
      </c>
      <c r="E143" s="508" t="s">
        <v>1221</v>
      </c>
      <c r="F143" s="512">
        <v>63</v>
      </c>
      <c r="G143" s="512">
        <v>10269</v>
      </c>
      <c r="H143" s="512">
        <v>3</v>
      </c>
      <c r="I143" s="512">
        <v>163</v>
      </c>
      <c r="J143" s="512">
        <v>21</v>
      </c>
      <c r="K143" s="512">
        <v>3423</v>
      </c>
      <c r="L143" s="512">
        <v>1</v>
      </c>
      <c r="M143" s="512">
        <v>163</v>
      </c>
      <c r="N143" s="512">
        <v>25</v>
      </c>
      <c r="O143" s="512">
        <v>4125</v>
      </c>
      <c r="P143" s="569">
        <v>1.2050832602979842</v>
      </c>
      <c r="Q143" s="513">
        <v>165</v>
      </c>
    </row>
    <row r="144" spans="1:17" ht="14.4" customHeight="1" x14ac:dyDescent="0.3">
      <c r="A144" s="507" t="s">
        <v>1282</v>
      </c>
      <c r="B144" s="508" t="s">
        <v>1188</v>
      </c>
      <c r="C144" s="508" t="s">
        <v>1174</v>
      </c>
      <c r="D144" s="508" t="s">
        <v>1224</v>
      </c>
      <c r="E144" s="508" t="s">
        <v>1190</v>
      </c>
      <c r="F144" s="512">
        <v>112</v>
      </c>
      <c r="G144" s="512">
        <v>8064</v>
      </c>
      <c r="H144" s="512">
        <v>1.7777777777777777</v>
      </c>
      <c r="I144" s="512">
        <v>72</v>
      </c>
      <c r="J144" s="512">
        <v>63</v>
      </c>
      <c r="K144" s="512">
        <v>4536</v>
      </c>
      <c r="L144" s="512">
        <v>1</v>
      </c>
      <c r="M144" s="512">
        <v>72</v>
      </c>
      <c r="N144" s="512">
        <v>102</v>
      </c>
      <c r="O144" s="512">
        <v>7548</v>
      </c>
      <c r="P144" s="569">
        <v>1.664021164021164</v>
      </c>
      <c r="Q144" s="513">
        <v>74</v>
      </c>
    </row>
    <row r="145" spans="1:17" ht="14.4" customHeight="1" x14ac:dyDescent="0.3">
      <c r="A145" s="507" t="s">
        <v>1282</v>
      </c>
      <c r="B145" s="508" t="s">
        <v>1188</v>
      </c>
      <c r="C145" s="508" t="s">
        <v>1174</v>
      </c>
      <c r="D145" s="508" t="s">
        <v>1231</v>
      </c>
      <c r="E145" s="508" t="s">
        <v>1232</v>
      </c>
      <c r="F145" s="512">
        <v>5</v>
      </c>
      <c r="G145" s="512">
        <v>6055</v>
      </c>
      <c r="H145" s="512">
        <v>4.9958745874587462</v>
      </c>
      <c r="I145" s="512">
        <v>1211</v>
      </c>
      <c r="J145" s="512">
        <v>1</v>
      </c>
      <c r="K145" s="512">
        <v>1212</v>
      </c>
      <c r="L145" s="512">
        <v>1</v>
      </c>
      <c r="M145" s="512">
        <v>1212</v>
      </c>
      <c r="N145" s="512">
        <v>6</v>
      </c>
      <c r="O145" s="512">
        <v>7296</v>
      </c>
      <c r="P145" s="569">
        <v>6.0198019801980198</v>
      </c>
      <c r="Q145" s="513">
        <v>1216</v>
      </c>
    </row>
    <row r="146" spans="1:17" ht="14.4" customHeight="1" x14ac:dyDescent="0.3">
      <c r="A146" s="507" t="s">
        <v>1282</v>
      </c>
      <c r="B146" s="508" t="s">
        <v>1188</v>
      </c>
      <c r="C146" s="508" t="s">
        <v>1174</v>
      </c>
      <c r="D146" s="508" t="s">
        <v>1233</v>
      </c>
      <c r="E146" s="508" t="s">
        <v>1234</v>
      </c>
      <c r="F146" s="512">
        <v>3</v>
      </c>
      <c r="G146" s="512">
        <v>342</v>
      </c>
      <c r="H146" s="512">
        <v>2.973913043478261</v>
      </c>
      <c r="I146" s="512">
        <v>114</v>
      </c>
      <c r="J146" s="512">
        <v>1</v>
      </c>
      <c r="K146" s="512">
        <v>115</v>
      </c>
      <c r="L146" s="512">
        <v>1</v>
      </c>
      <c r="M146" s="512">
        <v>115</v>
      </c>
      <c r="N146" s="512">
        <v>4</v>
      </c>
      <c r="O146" s="512">
        <v>464</v>
      </c>
      <c r="P146" s="569">
        <v>4.034782608695652</v>
      </c>
      <c r="Q146" s="513">
        <v>116</v>
      </c>
    </row>
    <row r="147" spans="1:17" ht="14.4" customHeight="1" x14ac:dyDescent="0.3">
      <c r="A147" s="507" t="s">
        <v>1282</v>
      </c>
      <c r="B147" s="508" t="s">
        <v>1188</v>
      </c>
      <c r="C147" s="508" t="s">
        <v>1174</v>
      </c>
      <c r="D147" s="508" t="s">
        <v>1235</v>
      </c>
      <c r="E147" s="508" t="s">
        <v>1236</v>
      </c>
      <c r="F147" s="512"/>
      <c r="G147" s="512"/>
      <c r="H147" s="512"/>
      <c r="I147" s="512"/>
      <c r="J147" s="512"/>
      <c r="K147" s="512"/>
      <c r="L147" s="512"/>
      <c r="M147" s="512"/>
      <c r="N147" s="512">
        <v>1</v>
      </c>
      <c r="O147" s="512">
        <v>350</v>
      </c>
      <c r="P147" s="569"/>
      <c r="Q147" s="513">
        <v>350</v>
      </c>
    </row>
    <row r="148" spans="1:17" ht="14.4" customHeight="1" x14ac:dyDescent="0.3">
      <c r="A148" s="507" t="s">
        <v>1283</v>
      </c>
      <c r="B148" s="508" t="s">
        <v>1188</v>
      </c>
      <c r="C148" s="508" t="s">
        <v>1174</v>
      </c>
      <c r="D148" s="508" t="s">
        <v>1189</v>
      </c>
      <c r="E148" s="508" t="s">
        <v>1190</v>
      </c>
      <c r="F148" s="512">
        <v>94</v>
      </c>
      <c r="G148" s="512">
        <v>19834</v>
      </c>
      <c r="H148" s="512">
        <v>0.88260946956212172</v>
      </c>
      <c r="I148" s="512">
        <v>211</v>
      </c>
      <c r="J148" s="512">
        <v>106</v>
      </c>
      <c r="K148" s="512">
        <v>22472</v>
      </c>
      <c r="L148" s="512">
        <v>1</v>
      </c>
      <c r="M148" s="512">
        <v>212</v>
      </c>
      <c r="N148" s="512">
        <v>89</v>
      </c>
      <c r="O148" s="512">
        <v>18957</v>
      </c>
      <c r="P148" s="569">
        <v>0.84358312566749738</v>
      </c>
      <c r="Q148" s="513">
        <v>213</v>
      </c>
    </row>
    <row r="149" spans="1:17" ht="14.4" customHeight="1" x14ac:dyDescent="0.3">
      <c r="A149" s="507" t="s">
        <v>1283</v>
      </c>
      <c r="B149" s="508" t="s">
        <v>1188</v>
      </c>
      <c r="C149" s="508" t="s">
        <v>1174</v>
      </c>
      <c r="D149" s="508" t="s">
        <v>1191</v>
      </c>
      <c r="E149" s="508" t="s">
        <v>1190</v>
      </c>
      <c r="F149" s="512"/>
      <c r="G149" s="512"/>
      <c r="H149" s="512"/>
      <c r="I149" s="512"/>
      <c r="J149" s="512"/>
      <c r="K149" s="512"/>
      <c r="L149" s="512"/>
      <c r="M149" s="512"/>
      <c r="N149" s="512">
        <v>3</v>
      </c>
      <c r="O149" s="512">
        <v>264</v>
      </c>
      <c r="P149" s="569"/>
      <c r="Q149" s="513">
        <v>88</v>
      </c>
    </row>
    <row r="150" spans="1:17" ht="14.4" customHeight="1" x14ac:dyDescent="0.3">
      <c r="A150" s="507" t="s">
        <v>1283</v>
      </c>
      <c r="B150" s="508" t="s">
        <v>1188</v>
      </c>
      <c r="C150" s="508" t="s">
        <v>1174</v>
      </c>
      <c r="D150" s="508" t="s">
        <v>1192</v>
      </c>
      <c r="E150" s="508" t="s">
        <v>1193</v>
      </c>
      <c r="F150" s="512">
        <v>160</v>
      </c>
      <c r="G150" s="512">
        <v>48160</v>
      </c>
      <c r="H150" s="512">
        <v>0.89089496466757923</v>
      </c>
      <c r="I150" s="512">
        <v>301</v>
      </c>
      <c r="J150" s="512">
        <v>179</v>
      </c>
      <c r="K150" s="512">
        <v>54058</v>
      </c>
      <c r="L150" s="512">
        <v>1</v>
      </c>
      <c r="M150" s="512">
        <v>302</v>
      </c>
      <c r="N150" s="512">
        <v>95</v>
      </c>
      <c r="O150" s="512">
        <v>28785</v>
      </c>
      <c r="P150" s="569">
        <v>0.53248362869510524</v>
      </c>
      <c r="Q150" s="513">
        <v>303</v>
      </c>
    </row>
    <row r="151" spans="1:17" ht="14.4" customHeight="1" x14ac:dyDescent="0.3">
      <c r="A151" s="507" t="s">
        <v>1283</v>
      </c>
      <c r="B151" s="508" t="s">
        <v>1188</v>
      </c>
      <c r="C151" s="508" t="s">
        <v>1174</v>
      </c>
      <c r="D151" s="508" t="s">
        <v>1194</v>
      </c>
      <c r="E151" s="508" t="s">
        <v>1195</v>
      </c>
      <c r="F151" s="512"/>
      <c r="G151" s="512"/>
      <c r="H151" s="512"/>
      <c r="I151" s="512"/>
      <c r="J151" s="512">
        <v>6</v>
      </c>
      <c r="K151" s="512">
        <v>600</v>
      </c>
      <c r="L151" s="512">
        <v>1</v>
      </c>
      <c r="M151" s="512">
        <v>100</v>
      </c>
      <c r="N151" s="512"/>
      <c r="O151" s="512"/>
      <c r="P151" s="569"/>
      <c r="Q151" s="513"/>
    </row>
    <row r="152" spans="1:17" ht="14.4" customHeight="1" x14ac:dyDescent="0.3">
      <c r="A152" s="507" t="s">
        <v>1283</v>
      </c>
      <c r="B152" s="508" t="s">
        <v>1188</v>
      </c>
      <c r="C152" s="508" t="s">
        <v>1174</v>
      </c>
      <c r="D152" s="508" t="s">
        <v>1196</v>
      </c>
      <c r="E152" s="508" t="s">
        <v>1197</v>
      </c>
      <c r="F152" s="512"/>
      <c r="G152" s="512"/>
      <c r="H152" s="512"/>
      <c r="I152" s="512"/>
      <c r="J152" s="512">
        <v>1</v>
      </c>
      <c r="K152" s="512">
        <v>232</v>
      </c>
      <c r="L152" s="512">
        <v>1</v>
      </c>
      <c r="M152" s="512">
        <v>232</v>
      </c>
      <c r="N152" s="512"/>
      <c r="O152" s="512"/>
      <c r="P152" s="569"/>
      <c r="Q152" s="513"/>
    </row>
    <row r="153" spans="1:17" ht="14.4" customHeight="1" x14ac:dyDescent="0.3">
      <c r="A153" s="507" t="s">
        <v>1283</v>
      </c>
      <c r="B153" s="508" t="s">
        <v>1188</v>
      </c>
      <c r="C153" s="508" t="s">
        <v>1174</v>
      </c>
      <c r="D153" s="508" t="s">
        <v>1198</v>
      </c>
      <c r="E153" s="508" t="s">
        <v>1199</v>
      </c>
      <c r="F153" s="512">
        <v>73</v>
      </c>
      <c r="G153" s="512">
        <v>10001</v>
      </c>
      <c r="H153" s="512">
        <v>1.0138888888888888</v>
      </c>
      <c r="I153" s="512">
        <v>137</v>
      </c>
      <c r="J153" s="512">
        <v>72</v>
      </c>
      <c r="K153" s="512">
        <v>9864</v>
      </c>
      <c r="L153" s="512">
        <v>1</v>
      </c>
      <c r="M153" s="512">
        <v>137</v>
      </c>
      <c r="N153" s="512">
        <v>62</v>
      </c>
      <c r="O153" s="512">
        <v>8556</v>
      </c>
      <c r="P153" s="569">
        <v>0.86739659367396593</v>
      </c>
      <c r="Q153" s="513">
        <v>138</v>
      </c>
    </row>
    <row r="154" spans="1:17" ht="14.4" customHeight="1" x14ac:dyDescent="0.3">
      <c r="A154" s="507" t="s">
        <v>1283</v>
      </c>
      <c r="B154" s="508" t="s">
        <v>1188</v>
      </c>
      <c r="C154" s="508" t="s">
        <v>1174</v>
      </c>
      <c r="D154" s="508" t="s">
        <v>1200</v>
      </c>
      <c r="E154" s="508" t="s">
        <v>1199</v>
      </c>
      <c r="F154" s="512"/>
      <c r="G154" s="512"/>
      <c r="H154" s="512"/>
      <c r="I154" s="512"/>
      <c r="J154" s="512"/>
      <c r="K154" s="512"/>
      <c r="L154" s="512"/>
      <c r="M154" s="512"/>
      <c r="N154" s="512">
        <v>1</v>
      </c>
      <c r="O154" s="512">
        <v>185</v>
      </c>
      <c r="P154" s="569"/>
      <c r="Q154" s="513">
        <v>185</v>
      </c>
    </row>
    <row r="155" spans="1:17" ht="14.4" customHeight="1" x14ac:dyDescent="0.3">
      <c r="A155" s="507" t="s">
        <v>1283</v>
      </c>
      <c r="B155" s="508" t="s">
        <v>1188</v>
      </c>
      <c r="C155" s="508" t="s">
        <v>1174</v>
      </c>
      <c r="D155" s="508" t="s">
        <v>1201</v>
      </c>
      <c r="E155" s="508" t="s">
        <v>1202</v>
      </c>
      <c r="F155" s="512"/>
      <c r="G155" s="512"/>
      <c r="H155" s="512"/>
      <c r="I155" s="512"/>
      <c r="J155" s="512"/>
      <c r="K155" s="512"/>
      <c r="L155" s="512"/>
      <c r="M155" s="512"/>
      <c r="N155" s="512">
        <v>1</v>
      </c>
      <c r="O155" s="512">
        <v>645</v>
      </c>
      <c r="P155" s="569"/>
      <c r="Q155" s="513">
        <v>645</v>
      </c>
    </row>
    <row r="156" spans="1:17" ht="14.4" customHeight="1" x14ac:dyDescent="0.3">
      <c r="A156" s="507" t="s">
        <v>1283</v>
      </c>
      <c r="B156" s="508" t="s">
        <v>1188</v>
      </c>
      <c r="C156" s="508" t="s">
        <v>1174</v>
      </c>
      <c r="D156" s="508" t="s">
        <v>1205</v>
      </c>
      <c r="E156" s="508" t="s">
        <v>1206</v>
      </c>
      <c r="F156" s="512">
        <v>11</v>
      </c>
      <c r="G156" s="512">
        <v>1903</v>
      </c>
      <c r="H156" s="512">
        <v>0.64334009465855313</v>
      </c>
      <c r="I156" s="512">
        <v>173</v>
      </c>
      <c r="J156" s="512">
        <v>17</v>
      </c>
      <c r="K156" s="512">
        <v>2958</v>
      </c>
      <c r="L156" s="512">
        <v>1</v>
      </c>
      <c r="M156" s="512">
        <v>174</v>
      </c>
      <c r="N156" s="512">
        <v>12</v>
      </c>
      <c r="O156" s="512">
        <v>2100</v>
      </c>
      <c r="P156" s="569">
        <v>0.70993914807302227</v>
      </c>
      <c r="Q156" s="513">
        <v>175</v>
      </c>
    </row>
    <row r="157" spans="1:17" ht="14.4" customHeight="1" x14ac:dyDescent="0.3">
      <c r="A157" s="507" t="s">
        <v>1283</v>
      </c>
      <c r="B157" s="508" t="s">
        <v>1188</v>
      </c>
      <c r="C157" s="508" t="s">
        <v>1174</v>
      </c>
      <c r="D157" s="508" t="s">
        <v>1207</v>
      </c>
      <c r="E157" s="508" t="s">
        <v>1208</v>
      </c>
      <c r="F157" s="512">
        <v>2</v>
      </c>
      <c r="G157" s="512">
        <v>694</v>
      </c>
      <c r="H157" s="512">
        <v>2</v>
      </c>
      <c r="I157" s="512">
        <v>347</v>
      </c>
      <c r="J157" s="512">
        <v>1</v>
      </c>
      <c r="K157" s="512">
        <v>347</v>
      </c>
      <c r="L157" s="512">
        <v>1</v>
      </c>
      <c r="M157" s="512">
        <v>347</v>
      </c>
      <c r="N157" s="512">
        <v>1</v>
      </c>
      <c r="O157" s="512">
        <v>348</v>
      </c>
      <c r="P157" s="569">
        <v>1.0028818443804035</v>
      </c>
      <c r="Q157" s="513">
        <v>348</v>
      </c>
    </row>
    <row r="158" spans="1:17" ht="14.4" customHeight="1" x14ac:dyDescent="0.3">
      <c r="A158" s="507" t="s">
        <v>1283</v>
      </c>
      <c r="B158" s="508" t="s">
        <v>1188</v>
      </c>
      <c r="C158" s="508" t="s">
        <v>1174</v>
      </c>
      <c r="D158" s="508" t="s">
        <v>1209</v>
      </c>
      <c r="E158" s="508" t="s">
        <v>1210</v>
      </c>
      <c r="F158" s="512">
        <v>27</v>
      </c>
      <c r="G158" s="512">
        <v>459</v>
      </c>
      <c r="H158" s="512">
        <v>0.20610687022900764</v>
      </c>
      <c r="I158" s="512">
        <v>17</v>
      </c>
      <c r="J158" s="512">
        <v>131</v>
      </c>
      <c r="K158" s="512">
        <v>2227</v>
      </c>
      <c r="L158" s="512">
        <v>1</v>
      </c>
      <c r="M158" s="512">
        <v>17</v>
      </c>
      <c r="N158" s="512">
        <v>116</v>
      </c>
      <c r="O158" s="512">
        <v>1972</v>
      </c>
      <c r="P158" s="569">
        <v>0.8854961832061069</v>
      </c>
      <c r="Q158" s="513">
        <v>17</v>
      </c>
    </row>
    <row r="159" spans="1:17" ht="14.4" customHeight="1" x14ac:dyDescent="0.3">
      <c r="A159" s="507" t="s">
        <v>1283</v>
      </c>
      <c r="B159" s="508" t="s">
        <v>1188</v>
      </c>
      <c r="C159" s="508" t="s">
        <v>1174</v>
      </c>
      <c r="D159" s="508" t="s">
        <v>1211</v>
      </c>
      <c r="E159" s="508" t="s">
        <v>1212</v>
      </c>
      <c r="F159" s="512"/>
      <c r="G159" s="512"/>
      <c r="H159" s="512"/>
      <c r="I159" s="512"/>
      <c r="J159" s="512">
        <v>36</v>
      </c>
      <c r="K159" s="512">
        <v>9864</v>
      </c>
      <c r="L159" s="512">
        <v>1</v>
      </c>
      <c r="M159" s="512">
        <v>274</v>
      </c>
      <c r="N159" s="512">
        <v>26</v>
      </c>
      <c r="O159" s="512">
        <v>7202</v>
      </c>
      <c r="P159" s="569">
        <v>0.73012976480129765</v>
      </c>
      <c r="Q159" s="513">
        <v>277</v>
      </c>
    </row>
    <row r="160" spans="1:17" ht="14.4" customHeight="1" x14ac:dyDescent="0.3">
      <c r="A160" s="507" t="s">
        <v>1283</v>
      </c>
      <c r="B160" s="508" t="s">
        <v>1188</v>
      </c>
      <c r="C160" s="508" t="s">
        <v>1174</v>
      </c>
      <c r="D160" s="508" t="s">
        <v>1213</v>
      </c>
      <c r="E160" s="508" t="s">
        <v>1214</v>
      </c>
      <c r="F160" s="512">
        <v>26</v>
      </c>
      <c r="G160" s="512">
        <v>3692</v>
      </c>
      <c r="H160" s="512">
        <v>0.70270270270270274</v>
      </c>
      <c r="I160" s="512">
        <v>142</v>
      </c>
      <c r="J160" s="512">
        <v>37</v>
      </c>
      <c r="K160" s="512">
        <v>5254</v>
      </c>
      <c r="L160" s="512">
        <v>1</v>
      </c>
      <c r="M160" s="512">
        <v>142</v>
      </c>
      <c r="N160" s="512">
        <v>27</v>
      </c>
      <c r="O160" s="512">
        <v>3807</v>
      </c>
      <c r="P160" s="569">
        <v>0.72459078797106968</v>
      </c>
      <c r="Q160" s="513">
        <v>141</v>
      </c>
    </row>
    <row r="161" spans="1:17" ht="14.4" customHeight="1" x14ac:dyDescent="0.3">
      <c r="A161" s="507" t="s">
        <v>1283</v>
      </c>
      <c r="B161" s="508" t="s">
        <v>1188</v>
      </c>
      <c r="C161" s="508" t="s">
        <v>1174</v>
      </c>
      <c r="D161" s="508" t="s">
        <v>1215</v>
      </c>
      <c r="E161" s="508" t="s">
        <v>1214</v>
      </c>
      <c r="F161" s="512">
        <v>73</v>
      </c>
      <c r="G161" s="512">
        <v>5694</v>
      </c>
      <c r="H161" s="512">
        <v>1.0138888888888888</v>
      </c>
      <c r="I161" s="512">
        <v>78</v>
      </c>
      <c r="J161" s="512">
        <v>72</v>
      </c>
      <c r="K161" s="512">
        <v>5616</v>
      </c>
      <c r="L161" s="512">
        <v>1</v>
      </c>
      <c r="M161" s="512">
        <v>78</v>
      </c>
      <c r="N161" s="512">
        <v>62</v>
      </c>
      <c r="O161" s="512">
        <v>4898</v>
      </c>
      <c r="P161" s="569">
        <v>0.8721509971509972</v>
      </c>
      <c r="Q161" s="513">
        <v>79</v>
      </c>
    </row>
    <row r="162" spans="1:17" ht="14.4" customHeight="1" x14ac:dyDescent="0.3">
      <c r="A162" s="507" t="s">
        <v>1283</v>
      </c>
      <c r="B162" s="508" t="s">
        <v>1188</v>
      </c>
      <c r="C162" s="508" t="s">
        <v>1174</v>
      </c>
      <c r="D162" s="508" t="s">
        <v>1216</v>
      </c>
      <c r="E162" s="508" t="s">
        <v>1217</v>
      </c>
      <c r="F162" s="512">
        <v>26</v>
      </c>
      <c r="G162" s="512">
        <v>8164</v>
      </c>
      <c r="H162" s="512">
        <v>0.70270270270270274</v>
      </c>
      <c r="I162" s="512">
        <v>314</v>
      </c>
      <c r="J162" s="512">
        <v>37</v>
      </c>
      <c r="K162" s="512">
        <v>11618</v>
      </c>
      <c r="L162" s="512">
        <v>1</v>
      </c>
      <c r="M162" s="512">
        <v>314</v>
      </c>
      <c r="N162" s="512">
        <v>27</v>
      </c>
      <c r="O162" s="512">
        <v>8532</v>
      </c>
      <c r="P162" s="569">
        <v>0.73437768979170248</v>
      </c>
      <c r="Q162" s="513">
        <v>316</v>
      </c>
    </row>
    <row r="163" spans="1:17" ht="14.4" customHeight="1" x14ac:dyDescent="0.3">
      <c r="A163" s="507" t="s">
        <v>1283</v>
      </c>
      <c r="B163" s="508" t="s">
        <v>1188</v>
      </c>
      <c r="C163" s="508" t="s">
        <v>1174</v>
      </c>
      <c r="D163" s="508" t="s">
        <v>1218</v>
      </c>
      <c r="E163" s="508" t="s">
        <v>1219</v>
      </c>
      <c r="F163" s="512">
        <v>3</v>
      </c>
      <c r="G163" s="512">
        <v>984</v>
      </c>
      <c r="H163" s="512">
        <v>0.6</v>
      </c>
      <c r="I163" s="512">
        <v>328</v>
      </c>
      <c r="J163" s="512">
        <v>5</v>
      </c>
      <c r="K163" s="512">
        <v>1640</v>
      </c>
      <c r="L163" s="512">
        <v>1</v>
      </c>
      <c r="M163" s="512">
        <v>328</v>
      </c>
      <c r="N163" s="512">
        <v>2</v>
      </c>
      <c r="O163" s="512">
        <v>658</v>
      </c>
      <c r="P163" s="569">
        <v>0.40121951219512197</v>
      </c>
      <c r="Q163" s="513">
        <v>329</v>
      </c>
    </row>
    <row r="164" spans="1:17" ht="14.4" customHeight="1" x14ac:dyDescent="0.3">
      <c r="A164" s="507" t="s">
        <v>1283</v>
      </c>
      <c r="B164" s="508" t="s">
        <v>1188</v>
      </c>
      <c r="C164" s="508" t="s">
        <v>1174</v>
      </c>
      <c r="D164" s="508" t="s">
        <v>1220</v>
      </c>
      <c r="E164" s="508" t="s">
        <v>1221</v>
      </c>
      <c r="F164" s="512">
        <v>116</v>
      </c>
      <c r="G164" s="512">
        <v>18908</v>
      </c>
      <c r="H164" s="512">
        <v>1.3647058823529412</v>
      </c>
      <c r="I164" s="512">
        <v>163</v>
      </c>
      <c r="J164" s="512">
        <v>85</v>
      </c>
      <c r="K164" s="512">
        <v>13855</v>
      </c>
      <c r="L164" s="512">
        <v>1</v>
      </c>
      <c r="M164" s="512">
        <v>163</v>
      </c>
      <c r="N164" s="512">
        <v>85</v>
      </c>
      <c r="O164" s="512">
        <v>14025</v>
      </c>
      <c r="P164" s="569">
        <v>1.0122699386503067</v>
      </c>
      <c r="Q164" s="513">
        <v>165</v>
      </c>
    </row>
    <row r="165" spans="1:17" ht="14.4" customHeight="1" x14ac:dyDescent="0.3">
      <c r="A165" s="507" t="s">
        <v>1283</v>
      </c>
      <c r="B165" s="508" t="s">
        <v>1188</v>
      </c>
      <c r="C165" s="508" t="s">
        <v>1174</v>
      </c>
      <c r="D165" s="508" t="s">
        <v>1224</v>
      </c>
      <c r="E165" s="508" t="s">
        <v>1190</v>
      </c>
      <c r="F165" s="512">
        <v>131</v>
      </c>
      <c r="G165" s="512">
        <v>9432</v>
      </c>
      <c r="H165" s="512">
        <v>1.1101694915254237</v>
      </c>
      <c r="I165" s="512">
        <v>72</v>
      </c>
      <c r="J165" s="512">
        <v>118</v>
      </c>
      <c r="K165" s="512">
        <v>8496</v>
      </c>
      <c r="L165" s="512">
        <v>1</v>
      </c>
      <c r="M165" s="512">
        <v>72</v>
      </c>
      <c r="N165" s="512">
        <v>138</v>
      </c>
      <c r="O165" s="512">
        <v>10212</v>
      </c>
      <c r="P165" s="569">
        <v>1.2019774011299436</v>
      </c>
      <c r="Q165" s="513">
        <v>74</v>
      </c>
    </row>
    <row r="166" spans="1:17" ht="14.4" customHeight="1" x14ac:dyDescent="0.3">
      <c r="A166" s="507" t="s">
        <v>1283</v>
      </c>
      <c r="B166" s="508" t="s">
        <v>1188</v>
      </c>
      <c r="C166" s="508" t="s">
        <v>1174</v>
      </c>
      <c r="D166" s="508" t="s">
        <v>1229</v>
      </c>
      <c r="E166" s="508" t="s">
        <v>1230</v>
      </c>
      <c r="F166" s="512"/>
      <c r="G166" s="512"/>
      <c r="H166" s="512"/>
      <c r="I166" s="512"/>
      <c r="J166" s="512"/>
      <c r="K166" s="512"/>
      <c r="L166" s="512"/>
      <c r="M166" s="512"/>
      <c r="N166" s="512">
        <v>1</v>
      </c>
      <c r="O166" s="512">
        <v>233</v>
      </c>
      <c r="P166" s="569"/>
      <c r="Q166" s="513">
        <v>233</v>
      </c>
    </row>
    <row r="167" spans="1:17" ht="14.4" customHeight="1" x14ac:dyDescent="0.3">
      <c r="A167" s="507" t="s">
        <v>1283</v>
      </c>
      <c r="B167" s="508" t="s">
        <v>1188</v>
      </c>
      <c r="C167" s="508" t="s">
        <v>1174</v>
      </c>
      <c r="D167" s="508" t="s">
        <v>1231</v>
      </c>
      <c r="E167" s="508" t="s">
        <v>1232</v>
      </c>
      <c r="F167" s="512">
        <v>13</v>
      </c>
      <c r="G167" s="512">
        <v>15743</v>
      </c>
      <c r="H167" s="512">
        <v>0.56475104032142343</v>
      </c>
      <c r="I167" s="512">
        <v>1211</v>
      </c>
      <c r="J167" s="512">
        <v>23</v>
      </c>
      <c r="K167" s="512">
        <v>27876</v>
      </c>
      <c r="L167" s="512">
        <v>1</v>
      </c>
      <c r="M167" s="512">
        <v>1212</v>
      </c>
      <c r="N167" s="512">
        <v>11</v>
      </c>
      <c r="O167" s="512">
        <v>13376</v>
      </c>
      <c r="P167" s="569">
        <v>0.47983928827665373</v>
      </c>
      <c r="Q167" s="513">
        <v>1216</v>
      </c>
    </row>
    <row r="168" spans="1:17" ht="14.4" customHeight="1" x14ac:dyDescent="0.3">
      <c r="A168" s="507" t="s">
        <v>1283</v>
      </c>
      <c r="B168" s="508" t="s">
        <v>1188</v>
      </c>
      <c r="C168" s="508" t="s">
        <v>1174</v>
      </c>
      <c r="D168" s="508" t="s">
        <v>1233</v>
      </c>
      <c r="E168" s="508" t="s">
        <v>1234</v>
      </c>
      <c r="F168" s="512">
        <v>13</v>
      </c>
      <c r="G168" s="512">
        <v>1482</v>
      </c>
      <c r="H168" s="512">
        <v>0.85913043478260864</v>
      </c>
      <c r="I168" s="512">
        <v>114</v>
      </c>
      <c r="J168" s="512">
        <v>15</v>
      </c>
      <c r="K168" s="512">
        <v>1725</v>
      </c>
      <c r="L168" s="512">
        <v>1</v>
      </c>
      <c r="M168" s="512">
        <v>115</v>
      </c>
      <c r="N168" s="512">
        <v>9</v>
      </c>
      <c r="O168" s="512">
        <v>1044</v>
      </c>
      <c r="P168" s="569">
        <v>0.60521739130434782</v>
      </c>
      <c r="Q168" s="513">
        <v>116</v>
      </c>
    </row>
    <row r="169" spans="1:17" ht="14.4" customHeight="1" x14ac:dyDescent="0.3">
      <c r="A169" s="507" t="s">
        <v>1283</v>
      </c>
      <c r="B169" s="508" t="s">
        <v>1188</v>
      </c>
      <c r="C169" s="508" t="s">
        <v>1174</v>
      </c>
      <c r="D169" s="508" t="s">
        <v>1235</v>
      </c>
      <c r="E169" s="508" t="s">
        <v>1236</v>
      </c>
      <c r="F169" s="512"/>
      <c r="G169" s="512"/>
      <c r="H169" s="512"/>
      <c r="I169" s="512"/>
      <c r="J169" s="512"/>
      <c r="K169" s="512"/>
      <c r="L169" s="512"/>
      <c r="M169" s="512"/>
      <c r="N169" s="512">
        <v>1</v>
      </c>
      <c r="O169" s="512">
        <v>350</v>
      </c>
      <c r="P169" s="569"/>
      <c r="Q169" s="513">
        <v>350</v>
      </c>
    </row>
    <row r="170" spans="1:17" ht="14.4" customHeight="1" x14ac:dyDescent="0.3">
      <c r="A170" s="507" t="s">
        <v>1283</v>
      </c>
      <c r="B170" s="508" t="s">
        <v>1188</v>
      </c>
      <c r="C170" s="508" t="s">
        <v>1174</v>
      </c>
      <c r="D170" s="508" t="s">
        <v>1239</v>
      </c>
      <c r="E170" s="508" t="s">
        <v>1240</v>
      </c>
      <c r="F170" s="512"/>
      <c r="G170" s="512"/>
      <c r="H170" s="512"/>
      <c r="I170" s="512"/>
      <c r="J170" s="512"/>
      <c r="K170" s="512"/>
      <c r="L170" s="512"/>
      <c r="M170" s="512"/>
      <c r="N170" s="512">
        <v>1</v>
      </c>
      <c r="O170" s="512">
        <v>1075</v>
      </c>
      <c r="P170" s="569"/>
      <c r="Q170" s="513">
        <v>1075</v>
      </c>
    </row>
    <row r="171" spans="1:17" ht="14.4" customHeight="1" x14ac:dyDescent="0.3">
      <c r="A171" s="507" t="s">
        <v>1187</v>
      </c>
      <c r="B171" s="508" t="s">
        <v>1188</v>
      </c>
      <c r="C171" s="508" t="s">
        <v>1174</v>
      </c>
      <c r="D171" s="508" t="s">
        <v>1189</v>
      </c>
      <c r="E171" s="508" t="s">
        <v>1190</v>
      </c>
      <c r="F171" s="512">
        <v>3</v>
      </c>
      <c r="G171" s="512">
        <v>633</v>
      </c>
      <c r="H171" s="512">
        <v>1.4929245283018868</v>
      </c>
      <c r="I171" s="512">
        <v>211</v>
      </c>
      <c r="J171" s="512">
        <v>2</v>
      </c>
      <c r="K171" s="512">
        <v>424</v>
      </c>
      <c r="L171" s="512">
        <v>1</v>
      </c>
      <c r="M171" s="512">
        <v>212</v>
      </c>
      <c r="N171" s="512">
        <v>3</v>
      </c>
      <c r="O171" s="512">
        <v>639</v>
      </c>
      <c r="P171" s="569">
        <v>1.5070754716981132</v>
      </c>
      <c r="Q171" s="513">
        <v>213</v>
      </c>
    </row>
    <row r="172" spans="1:17" ht="14.4" customHeight="1" x14ac:dyDescent="0.3">
      <c r="A172" s="507" t="s">
        <v>1187</v>
      </c>
      <c r="B172" s="508" t="s">
        <v>1188</v>
      </c>
      <c r="C172" s="508" t="s">
        <v>1174</v>
      </c>
      <c r="D172" s="508" t="s">
        <v>1192</v>
      </c>
      <c r="E172" s="508" t="s">
        <v>1193</v>
      </c>
      <c r="F172" s="512">
        <v>15</v>
      </c>
      <c r="G172" s="512">
        <v>4515</v>
      </c>
      <c r="H172" s="512">
        <v>0.28208171935524179</v>
      </c>
      <c r="I172" s="512">
        <v>301</v>
      </c>
      <c r="J172" s="512">
        <v>53</v>
      </c>
      <c r="K172" s="512">
        <v>16006</v>
      </c>
      <c r="L172" s="512">
        <v>1</v>
      </c>
      <c r="M172" s="512">
        <v>302</v>
      </c>
      <c r="N172" s="512">
        <v>50</v>
      </c>
      <c r="O172" s="512">
        <v>15150</v>
      </c>
      <c r="P172" s="569">
        <v>0.94652005497938274</v>
      </c>
      <c r="Q172" s="513">
        <v>303</v>
      </c>
    </row>
    <row r="173" spans="1:17" ht="14.4" customHeight="1" x14ac:dyDescent="0.3">
      <c r="A173" s="507" t="s">
        <v>1187</v>
      </c>
      <c r="B173" s="508" t="s">
        <v>1188</v>
      </c>
      <c r="C173" s="508" t="s">
        <v>1174</v>
      </c>
      <c r="D173" s="508" t="s">
        <v>1194</v>
      </c>
      <c r="E173" s="508" t="s">
        <v>1195</v>
      </c>
      <c r="F173" s="512"/>
      <c r="G173" s="512"/>
      <c r="H173" s="512"/>
      <c r="I173" s="512"/>
      <c r="J173" s="512">
        <v>3</v>
      </c>
      <c r="K173" s="512">
        <v>300</v>
      </c>
      <c r="L173" s="512">
        <v>1</v>
      </c>
      <c r="M173" s="512">
        <v>100</v>
      </c>
      <c r="N173" s="512">
        <v>6</v>
      </c>
      <c r="O173" s="512">
        <v>600</v>
      </c>
      <c r="P173" s="569">
        <v>2</v>
      </c>
      <c r="Q173" s="513">
        <v>100</v>
      </c>
    </row>
    <row r="174" spans="1:17" ht="14.4" customHeight="1" x14ac:dyDescent="0.3">
      <c r="A174" s="507" t="s">
        <v>1187</v>
      </c>
      <c r="B174" s="508" t="s">
        <v>1188</v>
      </c>
      <c r="C174" s="508" t="s">
        <v>1174</v>
      </c>
      <c r="D174" s="508" t="s">
        <v>1196</v>
      </c>
      <c r="E174" s="508" t="s">
        <v>1197</v>
      </c>
      <c r="F174" s="512"/>
      <c r="G174" s="512"/>
      <c r="H174" s="512"/>
      <c r="I174" s="512"/>
      <c r="J174" s="512">
        <v>1</v>
      </c>
      <c r="K174" s="512">
        <v>232</v>
      </c>
      <c r="L174" s="512">
        <v>1</v>
      </c>
      <c r="M174" s="512">
        <v>232</v>
      </c>
      <c r="N174" s="512">
        <v>3</v>
      </c>
      <c r="O174" s="512">
        <v>705</v>
      </c>
      <c r="P174" s="569">
        <v>3.0387931034482758</v>
      </c>
      <c r="Q174" s="513">
        <v>235</v>
      </c>
    </row>
    <row r="175" spans="1:17" ht="14.4" customHeight="1" x14ac:dyDescent="0.3">
      <c r="A175" s="507" t="s">
        <v>1187</v>
      </c>
      <c r="B175" s="508" t="s">
        <v>1188</v>
      </c>
      <c r="C175" s="508" t="s">
        <v>1174</v>
      </c>
      <c r="D175" s="508" t="s">
        <v>1198</v>
      </c>
      <c r="E175" s="508" t="s">
        <v>1199</v>
      </c>
      <c r="F175" s="512">
        <v>10</v>
      </c>
      <c r="G175" s="512">
        <v>1370</v>
      </c>
      <c r="H175" s="512">
        <v>0.66666666666666663</v>
      </c>
      <c r="I175" s="512">
        <v>137</v>
      </c>
      <c r="J175" s="512">
        <v>15</v>
      </c>
      <c r="K175" s="512">
        <v>2055</v>
      </c>
      <c r="L175" s="512">
        <v>1</v>
      </c>
      <c r="M175" s="512">
        <v>137</v>
      </c>
      <c r="N175" s="512">
        <v>17</v>
      </c>
      <c r="O175" s="512">
        <v>2346</v>
      </c>
      <c r="P175" s="569">
        <v>1.1416058394160584</v>
      </c>
      <c r="Q175" s="513">
        <v>138</v>
      </c>
    </row>
    <row r="176" spans="1:17" ht="14.4" customHeight="1" x14ac:dyDescent="0.3">
      <c r="A176" s="507" t="s">
        <v>1187</v>
      </c>
      <c r="B176" s="508" t="s">
        <v>1188</v>
      </c>
      <c r="C176" s="508" t="s">
        <v>1174</v>
      </c>
      <c r="D176" s="508" t="s">
        <v>1284</v>
      </c>
      <c r="E176" s="508" t="s">
        <v>1285</v>
      </c>
      <c r="F176" s="512">
        <v>3</v>
      </c>
      <c r="G176" s="512">
        <v>894</v>
      </c>
      <c r="H176" s="512">
        <v>0.99665551839464883</v>
      </c>
      <c r="I176" s="512">
        <v>298</v>
      </c>
      <c r="J176" s="512">
        <v>3</v>
      </c>
      <c r="K176" s="512">
        <v>897</v>
      </c>
      <c r="L176" s="512">
        <v>1</v>
      </c>
      <c r="M176" s="512">
        <v>299</v>
      </c>
      <c r="N176" s="512">
        <v>1</v>
      </c>
      <c r="O176" s="512">
        <v>302</v>
      </c>
      <c r="P176" s="569">
        <v>0.33667781493868448</v>
      </c>
      <c r="Q176" s="513">
        <v>302</v>
      </c>
    </row>
    <row r="177" spans="1:17" ht="14.4" customHeight="1" x14ac:dyDescent="0.3">
      <c r="A177" s="507" t="s">
        <v>1187</v>
      </c>
      <c r="B177" s="508" t="s">
        <v>1188</v>
      </c>
      <c r="C177" s="508" t="s">
        <v>1174</v>
      </c>
      <c r="D177" s="508" t="s">
        <v>1205</v>
      </c>
      <c r="E177" s="508" t="s">
        <v>1206</v>
      </c>
      <c r="F177" s="512">
        <v>10</v>
      </c>
      <c r="G177" s="512">
        <v>1730</v>
      </c>
      <c r="H177" s="512">
        <v>0.66283524904214564</v>
      </c>
      <c r="I177" s="512">
        <v>173</v>
      </c>
      <c r="J177" s="512">
        <v>15</v>
      </c>
      <c r="K177" s="512">
        <v>2610</v>
      </c>
      <c r="L177" s="512">
        <v>1</v>
      </c>
      <c r="M177" s="512">
        <v>174</v>
      </c>
      <c r="N177" s="512">
        <v>14</v>
      </c>
      <c r="O177" s="512">
        <v>2450</v>
      </c>
      <c r="P177" s="569">
        <v>0.93869731800766287</v>
      </c>
      <c r="Q177" s="513">
        <v>175</v>
      </c>
    </row>
    <row r="178" spans="1:17" ht="14.4" customHeight="1" x14ac:dyDescent="0.3">
      <c r="A178" s="507" t="s">
        <v>1187</v>
      </c>
      <c r="B178" s="508" t="s">
        <v>1188</v>
      </c>
      <c r="C178" s="508" t="s">
        <v>1174</v>
      </c>
      <c r="D178" s="508" t="s">
        <v>1207</v>
      </c>
      <c r="E178" s="508" t="s">
        <v>1208</v>
      </c>
      <c r="F178" s="512">
        <v>3</v>
      </c>
      <c r="G178" s="512">
        <v>1041</v>
      </c>
      <c r="H178" s="512">
        <v>0.6</v>
      </c>
      <c r="I178" s="512">
        <v>347</v>
      </c>
      <c r="J178" s="512">
        <v>5</v>
      </c>
      <c r="K178" s="512">
        <v>1735</v>
      </c>
      <c r="L178" s="512">
        <v>1</v>
      </c>
      <c r="M178" s="512">
        <v>347</v>
      </c>
      <c r="N178" s="512">
        <v>12</v>
      </c>
      <c r="O178" s="512">
        <v>4176</v>
      </c>
      <c r="P178" s="569">
        <v>2.4069164265129683</v>
      </c>
      <c r="Q178" s="513">
        <v>348</v>
      </c>
    </row>
    <row r="179" spans="1:17" ht="14.4" customHeight="1" x14ac:dyDescent="0.3">
      <c r="A179" s="507" t="s">
        <v>1187</v>
      </c>
      <c r="B179" s="508" t="s">
        <v>1188</v>
      </c>
      <c r="C179" s="508" t="s">
        <v>1174</v>
      </c>
      <c r="D179" s="508" t="s">
        <v>1209</v>
      </c>
      <c r="E179" s="508" t="s">
        <v>1210</v>
      </c>
      <c r="F179" s="512">
        <v>696</v>
      </c>
      <c r="G179" s="512">
        <v>11832</v>
      </c>
      <c r="H179" s="512">
        <v>0.79180887372013653</v>
      </c>
      <c r="I179" s="512">
        <v>17</v>
      </c>
      <c r="J179" s="512">
        <v>879</v>
      </c>
      <c r="K179" s="512">
        <v>14943</v>
      </c>
      <c r="L179" s="512">
        <v>1</v>
      </c>
      <c r="M179" s="512">
        <v>17</v>
      </c>
      <c r="N179" s="512">
        <v>748</v>
      </c>
      <c r="O179" s="512">
        <v>12716</v>
      </c>
      <c r="P179" s="569">
        <v>0.85096700796359503</v>
      </c>
      <c r="Q179" s="513">
        <v>17</v>
      </c>
    </row>
    <row r="180" spans="1:17" ht="14.4" customHeight="1" x14ac:dyDescent="0.3">
      <c r="A180" s="507" t="s">
        <v>1187</v>
      </c>
      <c r="B180" s="508" t="s">
        <v>1188</v>
      </c>
      <c r="C180" s="508" t="s">
        <v>1174</v>
      </c>
      <c r="D180" s="508" t="s">
        <v>1215</v>
      </c>
      <c r="E180" s="508" t="s">
        <v>1214</v>
      </c>
      <c r="F180" s="512">
        <v>10</v>
      </c>
      <c r="G180" s="512">
        <v>780</v>
      </c>
      <c r="H180" s="512">
        <v>0.66666666666666663</v>
      </c>
      <c r="I180" s="512">
        <v>78</v>
      </c>
      <c r="J180" s="512">
        <v>15</v>
      </c>
      <c r="K180" s="512">
        <v>1170</v>
      </c>
      <c r="L180" s="512">
        <v>1</v>
      </c>
      <c r="M180" s="512">
        <v>78</v>
      </c>
      <c r="N180" s="512">
        <v>17</v>
      </c>
      <c r="O180" s="512">
        <v>1343</v>
      </c>
      <c r="P180" s="569">
        <v>1.1478632478632478</v>
      </c>
      <c r="Q180" s="513">
        <v>79</v>
      </c>
    </row>
    <row r="181" spans="1:17" ht="14.4" customHeight="1" x14ac:dyDescent="0.3">
      <c r="A181" s="507" t="s">
        <v>1187</v>
      </c>
      <c r="B181" s="508" t="s">
        <v>1188</v>
      </c>
      <c r="C181" s="508" t="s">
        <v>1174</v>
      </c>
      <c r="D181" s="508" t="s">
        <v>1218</v>
      </c>
      <c r="E181" s="508" t="s">
        <v>1219</v>
      </c>
      <c r="F181" s="512">
        <v>568</v>
      </c>
      <c r="G181" s="512">
        <v>186304</v>
      </c>
      <c r="H181" s="512">
        <v>0.9726027397260274</v>
      </c>
      <c r="I181" s="512">
        <v>328</v>
      </c>
      <c r="J181" s="512">
        <v>584</v>
      </c>
      <c r="K181" s="512">
        <v>191552</v>
      </c>
      <c r="L181" s="512">
        <v>1</v>
      </c>
      <c r="M181" s="512">
        <v>328</v>
      </c>
      <c r="N181" s="512">
        <v>524</v>
      </c>
      <c r="O181" s="512">
        <v>172396</v>
      </c>
      <c r="P181" s="569">
        <v>0.89999582358837282</v>
      </c>
      <c r="Q181" s="513">
        <v>329</v>
      </c>
    </row>
    <row r="182" spans="1:17" ht="14.4" customHeight="1" x14ac:dyDescent="0.3">
      <c r="A182" s="507" t="s">
        <v>1187</v>
      </c>
      <c r="B182" s="508" t="s">
        <v>1188</v>
      </c>
      <c r="C182" s="508" t="s">
        <v>1174</v>
      </c>
      <c r="D182" s="508" t="s">
        <v>1220</v>
      </c>
      <c r="E182" s="508" t="s">
        <v>1221</v>
      </c>
      <c r="F182" s="512">
        <v>8</v>
      </c>
      <c r="G182" s="512">
        <v>1304</v>
      </c>
      <c r="H182" s="512">
        <v>0.88888888888888884</v>
      </c>
      <c r="I182" s="512">
        <v>163</v>
      </c>
      <c r="J182" s="512">
        <v>9</v>
      </c>
      <c r="K182" s="512">
        <v>1467</v>
      </c>
      <c r="L182" s="512">
        <v>1</v>
      </c>
      <c r="M182" s="512">
        <v>163</v>
      </c>
      <c r="N182" s="512">
        <v>6</v>
      </c>
      <c r="O182" s="512">
        <v>990</v>
      </c>
      <c r="P182" s="569">
        <v>0.67484662576687116</v>
      </c>
      <c r="Q182" s="513">
        <v>165</v>
      </c>
    </row>
    <row r="183" spans="1:17" ht="14.4" customHeight="1" x14ac:dyDescent="0.3">
      <c r="A183" s="507" t="s">
        <v>1187</v>
      </c>
      <c r="B183" s="508" t="s">
        <v>1188</v>
      </c>
      <c r="C183" s="508" t="s">
        <v>1174</v>
      </c>
      <c r="D183" s="508" t="s">
        <v>1224</v>
      </c>
      <c r="E183" s="508" t="s">
        <v>1190</v>
      </c>
      <c r="F183" s="512">
        <v>25</v>
      </c>
      <c r="G183" s="512">
        <v>1800</v>
      </c>
      <c r="H183" s="512">
        <v>1.6666666666666667</v>
      </c>
      <c r="I183" s="512">
        <v>72</v>
      </c>
      <c r="J183" s="512">
        <v>15</v>
      </c>
      <c r="K183" s="512">
        <v>1080</v>
      </c>
      <c r="L183" s="512">
        <v>1</v>
      </c>
      <c r="M183" s="512">
        <v>72</v>
      </c>
      <c r="N183" s="512">
        <v>23</v>
      </c>
      <c r="O183" s="512">
        <v>1702</v>
      </c>
      <c r="P183" s="569">
        <v>1.575925925925926</v>
      </c>
      <c r="Q183" s="513">
        <v>74</v>
      </c>
    </row>
    <row r="184" spans="1:17" ht="14.4" customHeight="1" x14ac:dyDescent="0.3">
      <c r="A184" s="507" t="s">
        <v>1187</v>
      </c>
      <c r="B184" s="508" t="s">
        <v>1188</v>
      </c>
      <c r="C184" s="508" t="s">
        <v>1174</v>
      </c>
      <c r="D184" s="508" t="s">
        <v>1231</v>
      </c>
      <c r="E184" s="508" t="s">
        <v>1232</v>
      </c>
      <c r="F184" s="512"/>
      <c r="G184" s="512"/>
      <c r="H184" s="512"/>
      <c r="I184" s="512"/>
      <c r="J184" s="512">
        <v>13</v>
      </c>
      <c r="K184" s="512">
        <v>15756</v>
      </c>
      <c r="L184" s="512">
        <v>1</v>
      </c>
      <c r="M184" s="512">
        <v>1212</v>
      </c>
      <c r="N184" s="512">
        <v>7</v>
      </c>
      <c r="O184" s="512">
        <v>8512</v>
      </c>
      <c r="P184" s="569">
        <v>0.54023863924854021</v>
      </c>
      <c r="Q184" s="513">
        <v>1216</v>
      </c>
    </row>
    <row r="185" spans="1:17" ht="14.4" customHeight="1" x14ac:dyDescent="0.3">
      <c r="A185" s="507" t="s">
        <v>1187</v>
      </c>
      <c r="B185" s="508" t="s">
        <v>1188</v>
      </c>
      <c r="C185" s="508" t="s">
        <v>1174</v>
      </c>
      <c r="D185" s="508" t="s">
        <v>1233</v>
      </c>
      <c r="E185" s="508" t="s">
        <v>1234</v>
      </c>
      <c r="F185" s="512">
        <v>120</v>
      </c>
      <c r="G185" s="512">
        <v>13680</v>
      </c>
      <c r="H185" s="512">
        <v>0.98311174991016892</v>
      </c>
      <c r="I185" s="512">
        <v>114</v>
      </c>
      <c r="J185" s="512">
        <v>121</v>
      </c>
      <c r="K185" s="512">
        <v>13915</v>
      </c>
      <c r="L185" s="512">
        <v>1</v>
      </c>
      <c r="M185" s="512">
        <v>115</v>
      </c>
      <c r="N185" s="512">
        <v>116</v>
      </c>
      <c r="O185" s="512">
        <v>13456</v>
      </c>
      <c r="P185" s="569">
        <v>0.96701401365432982</v>
      </c>
      <c r="Q185" s="513">
        <v>116</v>
      </c>
    </row>
    <row r="186" spans="1:17" ht="14.4" customHeight="1" x14ac:dyDescent="0.3">
      <c r="A186" s="507" t="s">
        <v>1187</v>
      </c>
      <c r="B186" s="508" t="s">
        <v>1188</v>
      </c>
      <c r="C186" s="508" t="s">
        <v>1174</v>
      </c>
      <c r="D186" s="508" t="s">
        <v>1237</v>
      </c>
      <c r="E186" s="508" t="s">
        <v>1238</v>
      </c>
      <c r="F186" s="512">
        <v>263</v>
      </c>
      <c r="G186" s="512">
        <v>39450</v>
      </c>
      <c r="H186" s="512">
        <v>0.91992351459751887</v>
      </c>
      <c r="I186" s="512">
        <v>150</v>
      </c>
      <c r="J186" s="512">
        <v>284</v>
      </c>
      <c r="K186" s="512">
        <v>42884</v>
      </c>
      <c r="L186" s="512">
        <v>1</v>
      </c>
      <c r="M186" s="512">
        <v>151</v>
      </c>
      <c r="N186" s="512">
        <v>258</v>
      </c>
      <c r="O186" s="512">
        <v>39216</v>
      </c>
      <c r="P186" s="569">
        <v>0.91446693405465906</v>
      </c>
      <c r="Q186" s="513">
        <v>152</v>
      </c>
    </row>
    <row r="187" spans="1:17" ht="14.4" customHeight="1" x14ac:dyDescent="0.3">
      <c r="A187" s="507" t="s">
        <v>1187</v>
      </c>
      <c r="B187" s="508" t="s">
        <v>1188</v>
      </c>
      <c r="C187" s="508" t="s">
        <v>1174</v>
      </c>
      <c r="D187" s="508" t="s">
        <v>1241</v>
      </c>
      <c r="E187" s="508" t="s">
        <v>1242</v>
      </c>
      <c r="F187" s="512"/>
      <c r="G187" s="512"/>
      <c r="H187" s="512"/>
      <c r="I187" s="512"/>
      <c r="J187" s="512">
        <v>1</v>
      </c>
      <c r="K187" s="512">
        <v>302</v>
      </c>
      <c r="L187" s="512">
        <v>1</v>
      </c>
      <c r="M187" s="512">
        <v>302</v>
      </c>
      <c r="N187" s="512">
        <v>2</v>
      </c>
      <c r="O187" s="512">
        <v>608</v>
      </c>
      <c r="P187" s="569">
        <v>2.0132450331125828</v>
      </c>
      <c r="Q187" s="513">
        <v>304</v>
      </c>
    </row>
    <row r="188" spans="1:17" ht="14.4" customHeight="1" x14ac:dyDescent="0.3">
      <c r="A188" s="507" t="s">
        <v>1286</v>
      </c>
      <c r="B188" s="508" t="s">
        <v>1188</v>
      </c>
      <c r="C188" s="508" t="s">
        <v>1174</v>
      </c>
      <c r="D188" s="508" t="s">
        <v>1189</v>
      </c>
      <c r="E188" s="508" t="s">
        <v>1190</v>
      </c>
      <c r="F188" s="512">
        <v>31</v>
      </c>
      <c r="G188" s="512">
        <v>6541</v>
      </c>
      <c r="H188" s="512">
        <v>2.5711477987421385</v>
      </c>
      <c r="I188" s="512">
        <v>211</v>
      </c>
      <c r="J188" s="512">
        <v>12</v>
      </c>
      <c r="K188" s="512">
        <v>2544</v>
      </c>
      <c r="L188" s="512">
        <v>1</v>
      </c>
      <c r="M188" s="512">
        <v>212</v>
      </c>
      <c r="N188" s="512">
        <v>34</v>
      </c>
      <c r="O188" s="512">
        <v>7242</v>
      </c>
      <c r="P188" s="569">
        <v>2.8466981132075473</v>
      </c>
      <c r="Q188" s="513">
        <v>213</v>
      </c>
    </row>
    <row r="189" spans="1:17" ht="14.4" customHeight="1" x14ac:dyDescent="0.3">
      <c r="A189" s="507" t="s">
        <v>1286</v>
      </c>
      <c r="B189" s="508" t="s">
        <v>1188</v>
      </c>
      <c r="C189" s="508" t="s">
        <v>1174</v>
      </c>
      <c r="D189" s="508" t="s">
        <v>1191</v>
      </c>
      <c r="E189" s="508" t="s">
        <v>1190</v>
      </c>
      <c r="F189" s="512"/>
      <c r="G189" s="512"/>
      <c r="H189" s="512"/>
      <c r="I189" s="512"/>
      <c r="J189" s="512">
        <v>3</v>
      </c>
      <c r="K189" s="512">
        <v>261</v>
      </c>
      <c r="L189" s="512">
        <v>1</v>
      </c>
      <c r="M189" s="512">
        <v>87</v>
      </c>
      <c r="N189" s="512"/>
      <c r="O189" s="512"/>
      <c r="P189" s="569"/>
      <c r="Q189" s="513"/>
    </row>
    <row r="190" spans="1:17" ht="14.4" customHeight="1" x14ac:dyDescent="0.3">
      <c r="A190" s="507" t="s">
        <v>1286</v>
      </c>
      <c r="B190" s="508" t="s">
        <v>1188</v>
      </c>
      <c r="C190" s="508" t="s">
        <v>1174</v>
      </c>
      <c r="D190" s="508" t="s">
        <v>1192</v>
      </c>
      <c r="E190" s="508" t="s">
        <v>1193</v>
      </c>
      <c r="F190" s="512">
        <v>13</v>
      </c>
      <c r="G190" s="512">
        <v>3913</v>
      </c>
      <c r="H190" s="512">
        <v>0.41796624652851955</v>
      </c>
      <c r="I190" s="512">
        <v>301</v>
      </c>
      <c r="J190" s="512">
        <v>31</v>
      </c>
      <c r="K190" s="512">
        <v>9362</v>
      </c>
      <c r="L190" s="512">
        <v>1</v>
      </c>
      <c r="M190" s="512">
        <v>302</v>
      </c>
      <c r="N190" s="512">
        <v>91</v>
      </c>
      <c r="O190" s="512">
        <v>27573</v>
      </c>
      <c r="P190" s="569">
        <v>2.9452040162358468</v>
      </c>
      <c r="Q190" s="513">
        <v>303</v>
      </c>
    </row>
    <row r="191" spans="1:17" ht="14.4" customHeight="1" x14ac:dyDescent="0.3">
      <c r="A191" s="507" t="s">
        <v>1286</v>
      </c>
      <c r="B191" s="508" t="s">
        <v>1188</v>
      </c>
      <c r="C191" s="508" t="s">
        <v>1174</v>
      </c>
      <c r="D191" s="508" t="s">
        <v>1194</v>
      </c>
      <c r="E191" s="508" t="s">
        <v>1195</v>
      </c>
      <c r="F191" s="512"/>
      <c r="G191" s="512"/>
      <c r="H191" s="512"/>
      <c r="I191" s="512"/>
      <c r="J191" s="512"/>
      <c r="K191" s="512"/>
      <c r="L191" s="512"/>
      <c r="M191" s="512"/>
      <c r="N191" s="512">
        <v>6</v>
      </c>
      <c r="O191" s="512">
        <v>600</v>
      </c>
      <c r="P191" s="569"/>
      <c r="Q191" s="513">
        <v>100</v>
      </c>
    </row>
    <row r="192" spans="1:17" ht="14.4" customHeight="1" x14ac:dyDescent="0.3">
      <c r="A192" s="507" t="s">
        <v>1286</v>
      </c>
      <c r="B192" s="508" t="s">
        <v>1188</v>
      </c>
      <c r="C192" s="508" t="s">
        <v>1174</v>
      </c>
      <c r="D192" s="508" t="s">
        <v>1198</v>
      </c>
      <c r="E192" s="508" t="s">
        <v>1199</v>
      </c>
      <c r="F192" s="512">
        <v>41</v>
      </c>
      <c r="G192" s="512">
        <v>5617</v>
      </c>
      <c r="H192" s="512">
        <v>1.4642857142857142</v>
      </c>
      <c r="I192" s="512">
        <v>137</v>
      </c>
      <c r="J192" s="512">
        <v>28</v>
      </c>
      <c r="K192" s="512">
        <v>3836</v>
      </c>
      <c r="L192" s="512">
        <v>1</v>
      </c>
      <c r="M192" s="512">
        <v>137</v>
      </c>
      <c r="N192" s="512">
        <v>33</v>
      </c>
      <c r="O192" s="512">
        <v>4554</v>
      </c>
      <c r="P192" s="569">
        <v>1.1871741397288842</v>
      </c>
      <c r="Q192" s="513">
        <v>138</v>
      </c>
    </row>
    <row r="193" spans="1:17" ht="14.4" customHeight="1" x14ac:dyDescent="0.3">
      <c r="A193" s="507" t="s">
        <v>1286</v>
      </c>
      <c r="B193" s="508" t="s">
        <v>1188</v>
      </c>
      <c r="C193" s="508" t="s">
        <v>1174</v>
      </c>
      <c r="D193" s="508" t="s">
        <v>1200</v>
      </c>
      <c r="E193" s="508" t="s">
        <v>1199</v>
      </c>
      <c r="F193" s="512"/>
      <c r="G193" s="512"/>
      <c r="H193" s="512"/>
      <c r="I193" s="512"/>
      <c r="J193" s="512">
        <v>1</v>
      </c>
      <c r="K193" s="512">
        <v>184</v>
      </c>
      <c r="L193" s="512">
        <v>1</v>
      </c>
      <c r="M193" s="512">
        <v>184</v>
      </c>
      <c r="N193" s="512"/>
      <c r="O193" s="512"/>
      <c r="P193" s="569"/>
      <c r="Q193" s="513"/>
    </row>
    <row r="194" spans="1:17" ht="14.4" customHeight="1" x14ac:dyDescent="0.3">
      <c r="A194" s="507" t="s">
        <v>1286</v>
      </c>
      <c r="B194" s="508" t="s">
        <v>1188</v>
      </c>
      <c r="C194" s="508" t="s">
        <v>1174</v>
      </c>
      <c r="D194" s="508" t="s">
        <v>1205</v>
      </c>
      <c r="E194" s="508" t="s">
        <v>1206</v>
      </c>
      <c r="F194" s="512">
        <v>3</v>
      </c>
      <c r="G194" s="512">
        <v>519</v>
      </c>
      <c r="H194" s="512">
        <v>0.74568965517241381</v>
      </c>
      <c r="I194" s="512">
        <v>173</v>
      </c>
      <c r="J194" s="512">
        <v>4</v>
      </c>
      <c r="K194" s="512">
        <v>696</v>
      </c>
      <c r="L194" s="512">
        <v>1</v>
      </c>
      <c r="M194" s="512">
        <v>174</v>
      </c>
      <c r="N194" s="512">
        <v>15</v>
      </c>
      <c r="O194" s="512">
        <v>2625</v>
      </c>
      <c r="P194" s="569">
        <v>3.771551724137931</v>
      </c>
      <c r="Q194" s="513">
        <v>175</v>
      </c>
    </row>
    <row r="195" spans="1:17" ht="14.4" customHeight="1" x14ac:dyDescent="0.3">
      <c r="A195" s="507" t="s">
        <v>1286</v>
      </c>
      <c r="B195" s="508" t="s">
        <v>1188</v>
      </c>
      <c r="C195" s="508" t="s">
        <v>1174</v>
      </c>
      <c r="D195" s="508" t="s">
        <v>1209</v>
      </c>
      <c r="E195" s="508" t="s">
        <v>1210</v>
      </c>
      <c r="F195" s="512">
        <v>25</v>
      </c>
      <c r="G195" s="512">
        <v>425</v>
      </c>
      <c r="H195" s="512">
        <v>0.44642857142857145</v>
      </c>
      <c r="I195" s="512">
        <v>17</v>
      </c>
      <c r="J195" s="512">
        <v>56</v>
      </c>
      <c r="K195" s="512">
        <v>952</v>
      </c>
      <c r="L195" s="512">
        <v>1</v>
      </c>
      <c r="M195" s="512">
        <v>17</v>
      </c>
      <c r="N195" s="512">
        <v>68</v>
      </c>
      <c r="O195" s="512">
        <v>1156</v>
      </c>
      <c r="P195" s="569">
        <v>1.2142857142857142</v>
      </c>
      <c r="Q195" s="513">
        <v>17</v>
      </c>
    </row>
    <row r="196" spans="1:17" ht="14.4" customHeight="1" x14ac:dyDescent="0.3">
      <c r="A196" s="507" t="s">
        <v>1286</v>
      </c>
      <c r="B196" s="508" t="s">
        <v>1188</v>
      </c>
      <c r="C196" s="508" t="s">
        <v>1174</v>
      </c>
      <c r="D196" s="508" t="s">
        <v>1211</v>
      </c>
      <c r="E196" s="508" t="s">
        <v>1212</v>
      </c>
      <c r="F196" s="512"/>
      <c r="G196" s="512"/>
      <c r="H196" s="512"/>
      <c r="I196" s="512"/>
      <c r="J196" s="512">
        <v>6</v>
      </c>
      <c r="K196" s="512">
        <v>1644</v>
      </c>
      <c r="L196" s="512">
        <v>1</v>
      </c>
      <c r="M196" s="512">
        <v>274</v>
      </c>
      <c r="N196" s="512">
        <v>12</v>
      </c>
      <c r="O196" s="512">
        <v>3324</v>
      </c>
      <c r="P196" s="569">
        <v>2.0218978102189782</v>
      </c>
      <c r="Q196" s="513">
        <v>277</v>
      </c>
    </row>
    <row r="197" spans="1:17" ht="14.4" customHeight="1" x14ac:dyDescent="0.3">
      <c r="A197" s="507" t="s">
        <v>1286</v>
      </c>
      <c r="B197" s="508" t="s">
        <v>1188</v>
      </c>
      <c r="C197" s="508" t="s">
        <v>1174</v>
      </c>
      <c r="D197" s="508" t="s">
        <v>1213</v>
      </c>
      <c r="E197" s="508" t="s">
        <v>1214</v>
      </c>
      <c r="F197" s="512">
        <v>20</v>
      </c>
      <c r="G197" s="512">
        <v>2840</v>
      </c>
      <c r="H197" s="512">
        <v>2.5</v>
      </c>
      <c r="I197" s="512">
        <v>142</v>
      </c>
      <c r="J197" s="512">
        <v>8</v>
      </c>
      <c r="K197" s="512">
        <v>1136</v>
      </c>
      <c r="L197" s="512">
        <v>1</v>
      </c>
      <c r="M197" s="512">
        <v>142</v>
      </c>
      <c r="N197" s="512">
        <v>19</v>
      </c>
      <c r="O197" s="512">
        <v>2679</v>
      </c>
      <c r="P197" s="569">
        <v>2.358274647887324</v>
      </c>
      <c r="Q197" s="513">
        <v>141</v>
      </c>
    </row>
    <row r="198" spans="1:17" ht="14.4" customHeight="1" x14ac:dyDescent="0.3">
      <c r="A198" s="507" t="s">
        <v>1286</v>
      </c>
      <c r="B198" s="508" t="s">
        <v>1188</v>
      </c>
      <c r="C198" s="508" t="s">
        <v>1174</v>
      </c>
      <c r="D198" s="508" t="s">
        <v>1215</v>
      </c>
      <c r="E198" s="508" t="s">
        <v>1214</v>
      </c>
      <c r="F198" s="512">
        <v>41</v>
      </c>
      <c r="G198" s="512">
        <v>3198</v>
      </c>
      <c r="H198" s="512">
        <v>1.5185185185185186</v>
      </c>
      <c r="I198" s="512">
        <v>78</v>
      </c>
      <c r="J198" s="512">
        <v>27</v>
      </c>
      <c r="K198" s="512">
        <v>2106</v>
      </c>
      <c r="L198" s="512">
        <v>1</v>
      </c>
      <c r="M198" s="512">
        <v>78</v>
      </c>
      <c r="N198" s="512">
        <v>30</v>
      </c>
      <c r="O198" s="512">
        <v>2370</v>
      </c>
      <c r="P198" s="569">
        <v>1.1253561253561253</v>
      </c>
      <c r="Q198" s="513">
        <v>79</v>
      </c>
    </row>
    <row r="199" spans="1:17" ht="14.4" customHeight="1" x14ac:dyDescent="0.3">
      <c r="A199" s="507" t="s">
        <v>1286</v>
      </c>
      <c r="B199" s="508" t="s">
        <v>1188</v>
      </c>
      <c r="C199" s="508" t="s">
        <v>1174</v>
      </c>
      <c r="D199" s="508" t="s">
        <v>1216</v>
      </c>
      <c r="E199" s="508" t="s">
        <v>1217</v>
      </c>
      <c r="F199" s="512">
        <v>21</v>
      </c>
      <c r="G199" s="512">
        <v>6594</v>
      </c>
      <c r="H199" s="512">
        <v>2.625</v>
      </c>
      <c r="I199" s="512">
        <v>314</v>
      </c>
      <c r="J199" s="512">
        <v>8</v>
      </c>
      <c r="K199" s="512">
        <v>2512</v>
      </c>
      <c r="L199" s="512">
        <v>1</v>
      </c>
      <c r="M199" s="512">
        <v>314</v>
      </c>
      <c r="N199" s="512">
        <v>19</v>
      </c>
      <c r="O199" s="512">
        <v>6004</v>
      </c>
      <c r="P199" s="569">
        <v>2.3901273885350318</v>
      </c>
      <c r="Q199" s="513">
        <v>316</v>
      </c>
    </row>
    <row r="200" spans="1:17" ht="14.4" customHeight="1" x14ac:dyDescent="0.3">
      <c r="A200" s="507" t="s">
        <v>1286</v>
      </c>
      <c r="B200" s="508" t="s">
        <v>1188</v>
      </c>
      <c r="C200" s="508" t="s">
        <v>1174</v>
      </c>
      <c r="D200" s="508" t="s">
        <v>1220</v>
      </c>
      <c r="E200" s="508" t="s">
        <v>1221</v>
      </c>
      <c r="F200" s="512">
        <v>74</v>
      </c>
      <c r="G200" s="512">
        <v>12062</v>
      </c>
      <c r="H200" s="512">
        <v>1.8974358974358974</v>
      </c>
      <c r="I200" s="512">
        <v>163</v>
      </c>
      <c r="J200" s="512">
        <v>39</v>
      </c>
      <c r="K200" s="512">
        <v>6357</v>
      </c>
      <c r="L200" s="512">
        <v>1</v>
      </c>
      <c r="M200" s="512">
        <v>163</v>
      </c>
      <c r="N200" s="512">
        <v>23</v>
      </c>
      <c r="O200" s="512">
        <v>3795</v>
      </c>
      <c r="P200" s="569">
        <v>0.59697970740915529</v>
      </c>
      <c r="Q200" s="513">
        <v>165</v>
      </c>
    </row>
    <row r="201" spans="1:17" ht="14.4" customHeight="1" x14ac:dyDescent="0.3">
      <c r="A201" s="507" t="s">
        <v>1286</v>
      </c>
      <c r="B201" s="508" t="s">
        <v>1188</v>
      </c>
      <c r="C201" s="508" t="s">
        <v>1174</v>
      </c>
      <c r="D201" s="508" t="s">
        <v>1224</v>
      </c>
      <c r="E201" s="508" t="s">
        <v>1190</v>
      </c>
      <c r="F201" s="512">
        <v>47</v>
      </c>
      <c r="G201" s="512">
        <v>3384</v>
      </c>
      <c r="H201" s="512">
        <v>1.2051282051282051</v>
      </c>
      <c r="I201" s="512">
        <v>72</v>
      </c>
      <c r="J201" s="512">
        <v>39</v>
      </c>
      <c r="K201" s="512">
        <v>2808</v>
      </c>
      <c r="L201" s="512">
        <v>1</v>
      </c>
      <c r="M201" s="512">
        <v>72</v>
      </c>
      <c r="N201" s="512">
        <v>38</v>
      </c>
      <c r="O201" s="512">
        <v>2812</v>
      </c>
      <c r="P201" s="569">
        <v>1.0014245014245013</v>
      </c>
      <c r="Q201" s="513">
        <v>74</v>
      </c>
    </row>
    <row r="202" spans="1:17" ht="14.4" customHeight="1" x14ac:dyDescent="0.3">
      <c r="A202" s="507" t="s">
        <v>1286</v>
      </c>
      <c r="B202" s="508" t="s">
        <v>1188</v>
      </c>
      <c r="C202" s="508" t="s">
        <v>1174</v>
      </c>
      <c r="D202" s="508" t="s">
        <v>1231</v>
      </c>
      <c r="E202" s="508" t="s">
        <v>1232</v>
      </c>
      <c r="F202" s="512">
        <v>2</v>
      </c>
      <c r="G202" s="512">
        <v>2422</v>
      </c>
      <c r="H202" s="512">
        <v>1.9983498349834983</v>
      </c>
      <c r="I202" s="512">
        <v>1211</v>
      </c>
      <c r="J202" s="512">
        <v>1</v>
      </c>
      <c r="K202" s="512">
        <v>1212</v>
      </c>
      <c r="L202" s="512">
        <v>1</v>
      </c>
      <c r="M202" s="512">
        <v>1212</v>
      </c>
      <c r="N202" s="512">
        <v>3</v>
      </c>
      <c r="O202" s="512">
        <v>3648</v>
      </c>
      <c r="P202" s="569">
        <v>3.0099009900990099</v>
      </c>
      <c r="Q202" s="513">
        <v>1216</v>
      </c>
    </row>
    <row r="203" spans="1:17" ht="14.4" customHeight="1" x14ac:dyDescent="0.3">
      <c r="A203" s="507" t="s">
        <v>1286</v>
      </c>
      <c r="B203" s="508" t="s">
        <v>1188</v>
      </c>
      <c r="C203" s="508" t="s">
        <v>1174</v>
      </c>
      <c r="D203" s="508" t="s">
        <v>1233</v>
      </c>
      <c r="E203" s="508" t="s">
        <v>1234</v>
      </c>
      <c r="F203" s="512">
        <v>7</v>
      </c>
      <c r="G203" s="512">
        <v>798</v>
      </c>
      <c r="H203" s="512">
        <v>0.86739130434782608</v>
      </c>
      <c r="I203" s="512">
        <v>114</v>
      </c>
      <c r="J203" s="512">
        <v>8</v>
      </c>
      <c r="K203" s="512">
        <v>920</v>
      </c>
      <c r="L203" s="512">
        <v>1</v>
      </c>
      <c r="M203" s="512">
        <v>115</v>
      </c>
      <c r="N203" s="512">
        <v>20</v>
      </c>
      <c r="O203" s="512">
        <v>2320</v>
      </c>
      <c r="P203" s="569">
        <v>2.5217391304347827</v>
      </c>
      <c r="Q203" s="513">
        <v>116</v>
      </c>
    </row>
    <row r="204" spans="1:17" ht="14.4" customHeight="1" x14ac:dyDescent="0.3">
      <c r="A204" s="507" t="s">
        <v>1286</v>
      </c>
      <c r="B204" s="508" t="s">
        <v>1188</v>
      </c>
      <c r="C204" s="508" t="s">
        <v>1174</v>
      </c>
      <c r="D204" s="508" t="s">
        <v>1237</v>
      </c>
      <c r="E204" s="508" t="s">
        <v>1238</v>
      </c>
      <c r="F204" s="512">
        <v>3</v>
      </c>
      <c r="G204" s="512">
        <v>450</v>
      </c>
      <c r="H204" s="512">
        <v>0.74503311258278149</v>
      </c>
      <c r="I204" s="512">
        <v>150</v>
      </c>
      <c r="J204" s="512">
        <v>4</v>
      </c>
      <c r="K204" s="512">
        <v>604</v>
      </c>
      <c r="L204" s="512">
        <v>1</v>
      </c>
      <c r="M204" s="512">
        <v>151</v>
      </c>
      <c r="N204" s="512">
        <v>9</v>
      </c>
      <c r="O204" s="512">
        <v>1368</v>
      </c>
      <c r="P204" s="569">
        <v>2.2649006622516556</v>
      </c>
      <c r="Q204" s="513">
        <v>152</v>
      </c>
    </row>
    <row r="205" spans="1:17" ht="14.4" customHeight="1" x14ac:dyDescent="0.3">
      <c r="A205" s="507" t="s">
        <v>1287</v>
      </c>
      <c r="B205" s="508" t="s">
        <v>1188</v>
      </c>
      <c r="C205" s="508" t="s">
        <v>1174</v>
      </c>
      <c r="D205" s="508" t="s">
        <v>1189</v>
      </c>
      <c r="E205" s="508" t="s">
        <v>1190</v>
      </c>
      <c r="F205" s="512">
        <v>55</v>
      </c>
      <c r="G205" s="512">
        <v>11605</v>
      </c>
      <c r="H205" s="512">
        <v>0.8421625544267054</v>
      </c>
      <c r="I205" s="512">
        <v>211</v>
      </c>
      <c r="J205" s="512">
        <v>65</v>
      </c>
      <c r="K205" s="512">
        <v>13780</v>
      </c>
      <c r="L205" s="512">
        <v>1</v>
      </c>
      <c r="M205" s="512">
        <v>212</v>
      </c>
      <c r="N205" s="512">
        <v>82</v>
      </c>
      <c r="O205" s="512">
        <v>17466</v>
      </c>
      <c r="P205" s="569">
        <v>1.267489114658926</v>
      </c>
      <c r="Q205" s="513">
        <v>213</v>
      </c>
    </row>
    <row r="206" spans="1:17" ht="14.4" customHeight="1" x14ac:dyDescent="0.3">
      <c r="A206" s="507" t="s">
        <v>1287</v>
      </c>
      <c r="B206" s="508" t="s">
        <v>1188</v>
      </c>
      <c r="C206" s="508" t="s">
        <v>1174</v>
      </c>
      <c r="D206" s="508" t="s">
        <v>1191</v>
      </c>
      <c r="E206" s="508" t="s">
        <v>1190</v>
      </c>
      <c r="F206" s="512"/>
      <c r="G206" s="512"/>
      <c r="H206" s="512"/>
      <c r="I206" s="512"/>
      <c r="J206" s="512"/>
      <c r="K206" s="512"/>
      <c r="L206" s="512"/>
      <c r="M206" s="512"/>
      <c r="N206" s="512">
        <v>1</v>
      </c>
      <c r="O206" s="512">
        <v>88</v>
      </c>
      <c r="P206" s="569"/>
      <c r="Q206" s="513">
        <v>88</v>
      </c>
    </row>
    <row r="207" spans="1:17" ht="14.4" customHeight="1" x14ac:dyDescent="0.3">
      <c r="A207" s="507" t="s">
        <v>1287</v>
      </c>
      <c r="B207" s="508" t="s">
        <v>1188</v>
      </c>
      <c r="C207" s="508" t="s">
        <v>1174</v>
      </c>
      <c r="D207" s="508" t="s">
        <v>1192</v>
      </c>
      <c r="E207" s="508" t="s">
        <v>1193</v>
      </c>
      <c r="F207" s="512">
        <v>185</v>
      </c>
      <c r="G207" s="512">
        <v>55685</v>
      </c>
      <c r="H207" s="512">
        <v>0.74650776201839286</v>
      </c>
      <c r="I207" s="512">
        <v>301</v>
      </c>
      <c r="J207" s="512">
        <v>247</v>
      </c>
      <c r="K207" s="512">
        <v>74594</v>
      </c>
      <c r="L207" s="512">
        <v>1</v>
      </c>
      <c r="M207" s="512">
        <v>302</v>
      </c>
      <c r="N207" s="512">
        <v>311</v>
      </c>
      <c r="O207" s="512">
        <v>94233</v>
      </c>
      <c r="P207" s="569">
        <v>1.2632785478724831</v>
      </c>
      <c r="Q207" s="513">
        <v>303</v>
      </c>
    </row>
    <row r="208" spans="1:17" ht="14.4" customHeight="1" x14ac:dyDescent="0.3">
      <c r="A208" s="507" t="s">
        <v>1287</v>
      </c>
      <c r="B208" s="508" t="s">
        <v>1188</v>
      </c>
      <c r="C208" s="508" t="s">
        <v>1174</v>
      </c>
      <c r="D208" s="508" t="s">
        <v>1194</v>
      </c>
      <c r="E208" s="508" t="s">
        <v>1195</v>
      </c>
      <c r="F208" s="512">
        <v>3</v>
      </c>
      <c r="G208" s="512">
        <v>297</v>
      </c>
      <c r="H208" s="512"/>
      <c r="I208" s="512">
        <v>99</v>
      </c>
      <c r="J208" s="512"/>
      <c r="K208" s="512"/>
      <c r="L208" s="512"/>
      <c r="M208" s="512"/>
      <c r="N208" s="512">
        <v>3</v>
      </c>
      <c r="O208" s="512">
        <v>300</v>
      </c>
      <c r="P208" s="569"/>
      <c r="Q208" s="513">
        <v>100</v>
      </c>
    </row>
    <row r="209" spans="1:17" ht="14.4" customHeight="1" x14ac:dyDescent="0.3">
      <c r="A209" s="507" t="s">
        <v>1287</v>
      </c>
      <c r="B209" s="508" t="s">
        <v>1188</v>
      </c>
      <c r="C209" s="508" t="s">
        <v>1174</v>
      </c>
      <c r="D209" s="508" t="s">
        <v>1196</v>
      </c>
      <c r="E209" s="508" t="s">
        <v>1197</v>
      </c>
      <c r="F209" s="512"/>
      <c r="G209" s="512"/>
      <c r="H209" s="512"/>
      <c r="I209" s="512"/>
      <c r="J209" s="512"/>
      <c r="K209" s="512"/>
      <c r="L209" s="512"/>
      <c r="M209" s="512"/>
      <c r="N209" s="512">
        <v>1</v>
      </c>
      <c r="O209" s="512">
        <v>235</v>
      </c>
      <c r="P209" s="569"/>
      <c r="Q209" s="513">
        <v>235</v>
      </c>
    </row>
    <row r="210" spans="1:17" ht="14.4" customHeight="1" x14ac:dyDescent="0.3">
      <c r="A210" s="507" t="s">
        <v>1287</v>
      </c>
      <c r="B210" s="508" t="s">
        <v>1188</v>
      </c>
      <c r="C210" s="508" t="s">
        <v>1174</v>
      </c>
      <c r="D210" s="508" t="s">
        <v>1198</v>
      </c>
      <c r="E210" s="508" t="s">
        <v>1199</v>
      </c>
      <c r="F210" s="512">
        <v>207</v>
      </c>
      <c r="G210" s="512">
        <v>28359</v>
      </c>
      <c r="H210" s="512">
        <v>1.0197044334975369</v>
      </c>
      <c r="I210" s="512">
        <v>137</v>
      </c>
      <c r="J210" s="512">
        <v>203</v>
      </c>
      <c r="K210" s="512">
        <v>27811</v>
      </c>
      <c r="L210" s="512">
        <v>1</v>
      </c>
      <c r="M210" s="512">
        <v>137</v>
      </c>
      <c r="N210" s="512">
        <v>244</v>
      </c>
      <c r="O210" s="512">
        <v>33672</v>
      </c>
      <c r="P210" s="569">
        <v>1.2107439502355184</v>
      </c>
      <c r="Q210" s="513">
        <v>138</v>
      </c>
    </row>
    <row r="211" spans="1:17" ht="14.4" customHeight="1" x14ac:dyDescent="0.3">
      <c r="A211" s="507" t="s">
        <v>1287</v>
      </c>
      <c r="B211" s="508" t="s">
        <v>1188</v>
      </c>
      <c r="C211" s="508" t="s">
        <v>1174</v>
      </c>
      <c r="D211" s="508" t="s">
        <v>1200</v>
      </c>
      <c r="E211" s="508" t="s">
        <v>1199</v>
      </c>
      <c r="F211" s="512"/>
      <c r="G211" s="512"/>
      <c r="H211" s="512"/>
      <c r="I211" s="512"/>
      <c r="J211" s="512"/>
      <c r="K211" s="512"/>
      <c r="L211" s="512"/>
      <c r="M211" s="512"/>
      <c r="N211" s="512">
        <v>1</v>
      </c>
      <c r="O211" s="512">
        <v>185</v>
      </c>
      <c r="P211" s="569"/>
      <c r="Q211" s="513">
        <v>185</v>
      </c>
    </row>
    <row r="212" spans="1:17" ht="14.4" customHeight="1" x14ac:dyDescent="0.3">
      <c r="A212" s="507" t="s">
        <v>1287</v>
      </c>
      <c r="B212" s="508" t="s">
        <v>1188</v>
      </c>
      <c r="C212" s="508" t="s">
        <v>1174</v>
      </c>
      <c r="D212" s="508" t="s">
        <v>1201</v>
      </c>
      <c r="E212" s="508" t="s">
        <v>1202</v>
      </c>
      <c r="F212" s="512"/>
      <c r="G212" s="512"/>
      <c r="H212" s="512"/>
      <c r="I212" s="512"/>
      <c r="J212" s="512"/>
      <c r="K212" s="512"/>
      <c r="L212" s="512"/>
      <c r="M212" s="512"/>
      <c r="N212" s="512">
        <v>1</v>
      </c>
      <c r="O212" s="512">
        <v>645</v>
      </c>
      <c r="P212" s="569"/>
      <c r="Q212" s="513">
        <v>645</v>
      </c>
    </row>
    <row r="213" spans="1:17" ht="14.4" customHeight="1" x14ac:dyDescent="0.3">
      <c r="A213" s="507" t="s">
        <v>1287</v>
      </c>
      <c r="B213" s="508" t="s">
        <v>1188</v>
      </c>
      <c r="C213" s="508" t="s">
        <v>1174</v>
      </c>
      <c r="D213" s="508" t="s">
        <v>1205</v>
      </c>
      <c r="E213" s="508" t="s">
        <v>1206</v>
      </c>
      <c r="F213" s="512">
        <v>6</v>
      </c>
      <c r="G213" s="512">
        <v>1038</v>
      </c>
      <c r="H213" s="512">
        <v>0.59655172413793101</v>
      </c>
      <c r="I213" s="512">
        <v>173</v>
      </c>
      <c r="J213" s="512">
        <v>10</v>
      </c>
      <c r="K213" s="512">
        <v>1740</v>
      </c>
      <c r="L213" s="512">
        <v>1</v>
      </c>
      <c r="M213" s="512">
        <v>174</v>
      </c>
      <c r="N213" s="512">
        <v>10</v>
      </c>
      <c r="O213" s="512">
        <v>1750</v>
      </c>
      <c r="P213" s="569">
        <v>1.0057471264367817</v>
      </c>
      <c r="Q213" s="513">
        <v>175</v>
      </c>
    </row>
    <row r="214" spans="1:17" ht="14.4" customHeight="1" x14ac:dyDescent="0.3">
      <c r="A214" s="507" t="s">
        <v>1287</v>
      </c>
      <c r="B214" s="508" t="s">
        <v>1188</v>
      </c>
      <c r="C214" s="508" t="s">
        <v>1174</v>
      </c>
      <c r="D214" s="508" t="s">
        <v>1207</v>
      </c>
      <c r="E214" s="508" t="s">
        <v>1208</v>
      </c>
      <c r="F214" s="512">
        <v>16</v>
      </c>
      <c r="G214" s="512">
        <v>5552</v>
      </c>
      <c r="H214" s="512">
        <v>1.3333333333333333</v>
      </c>
      <c r="I214" s="512">
        <v>347</v>
      </c>
      <c r="J214" s="512">
        <v>12</v>
      </c>
      <c r="K214" s="512">
        <v>4164</v>
      </c>
      <c r="L214" s="512">
        <v>1</v>
      </c>
      <c r="M214" s="512">
        <v>347</v>
      </c>
      <c r="N214" s="512">
        <v>34</v>
      </c>
      <c r="O214" s="512">
        <v>11832</v>
      </c>
      <c r="P214" s="569">
        <v>2.8414985590778099</v>
      </c>
      <c r="Q214" s="513">
        <v>348</v>
      </c>
    </row>
    <row r="215" spans="1:17" ht="14.4" customHeight="1" x14ac:dyDescent="0.3">
      <c r="A215" s="507" t="s">
        <v>1287</v>
      </c>
      <c r="B215" s="508" t="s">
        <v>1188</v>
      </c>
      <c r="C215" s="508" t="s">
        <v>1174</v>
      </c>
      <c r="D215" s="508" t="s">
        <v>1209</v>
      </c>
      <c r="E215" s="508" t="s">
        <v>1210</v>
      </c>
      <c r="F215" s="512">
        <v>29</v>
      </c>
      <c r="G215" s="512">
        <v>493</v>
      </c>
      <c r="H215" s="512">
        <v>0.11836734693877551</v>
      </c>
      <c r="I215" s="512">
        <v>17</v>
      </c>
      <c r="J215" s="512">
        <v>245</v>
      </c>
      <c r="K215" s="512">
        <v>4165</v>
      </c>
      <c r="L215" s="512">
        <v>1</v>
      </c>
      <c r="M215" s="512">
        <v>17</v>
      </c>
      <c r="N215" s="512">
        <v>296</v>
      </c>
      <c r="O215" s="512">
        <v>5032</v>
      </c>
      <c r="P215" s="569">
        <v>1.2081632653061225</v>
      </c>
      <c r="Q215" s="513">
        <v>17</v>
      </c>
    </row>
    <row r="216" spans="1:17" ht="14.4" customHeight="1" x14ac:dyDescent="0.3">
      <c r="A216" s="507" t="s">
        <v>1287</v>
      </c>
      <c r="B216" s="508" t="s">
        <v>1188</v>
      </c>
      <c r="C216" s="508" t="s">
        <v>1174</v>
      </c>
      <c r="D216" s="508" t="s">
        <v>1211</v>
      </c>
      <c r="E216" s="508" t="s">
        <v>1212</v>
      </c>
      <c r="F216" s="512"/>
      <c r="G216" s="512"/>
      <c r="H216" s="512"/>
      <c r="I216" s="512"/>
      <c r="J216" s="512">
        <v>19</v>
      </c>
      <c r="K216" s="512">
        <v>5206</v>
      </c>
      <c r="L216" s="512">
        <v>1</v>
      </c>
      <c r="M216" s="512">
        <v>274</v>
      </c>
      <c r="N216" s="512">
        <v>12</v>
      </c>
      <c r="O216" s="512">
        <v>3324</v>
      </c>
      <c r="P216" s="569">
        <v>0.63849404533230891</v>
      </c>
      <c r="Q216" s="513">
        <v>277</v>
      </c>
    </row>
    <row r="217" spans="1:17" ht="14.4" customHeight="1" x14ac:dyDescent="0.3">
      <c r="A217" s="507" t="s">
        <v>1287</v>
      </c>
      <c r="B217" s="508" t="s">
        <v>1188</v>
      </c>
      <c r="C217" s="508" t="s">
        <v>1174</v>
      </c>
      <c r="D217" s="508" t="s">
        <v>1213</v>
      </c>
      <c r="E217" s="508" t="s">
        <v>1214</v>
      </c>
      <c r="F217" s="512">
        <v>17</v>
      </c>
      <c r="G217" s="512">
        <v>2414</v>
      </c>
      <c r="H217" s="512">
        <v>0.80952380952380953</v>
      </c>
      <c r="I217" s="512">
        <v>142</v>
      </c>
      <c r="J217" s="512">
        <v>21</v>
      </c>
      <c r="K217" s="512">
        <v>2982</v>
      </c>
      <c r="L217" s="512">
        <v>1</v>
      </c>
      <c r="M217" s="512">
        <v>142</v>
      </c>
      <c r="N217" s="512">
        <v>12</v>
      </c>
      <c r="O217" s="512">
        <v>1692</v>
      </c>
      <c r="P217" s="569">
        <v>0.56740442655935619</v>
      </c>
      <c r="Q217" s="513">
        <v>141</v>
      </c>
    </row>
    <row r="218" spans="1:17" ht="14.4" customHeight="1" x14ac:dyDescent="0.3">
      <c r="A218" s="507" t="s">
        <v>1287</v>
      </c>
      <c r="B218" s="508" t="s">
        <v>1188</v>
      </c>
      <c r="C218" s="508" t="s">
        <v>1174</v>
      </c>
      <c r="D218" s="508" t="s">
        <v>1215</v>
      </c>
      <c r="E218" s="508" t="s">
        <v>1214</v>
      </c>
      <c r="F218" s="512">
        <v>207</v>
      </c>
      <c r="G218" s="512">
        <v>16146</v>
      </c>
      <c r="H218" s="512">
        <v>1.0197044334975369</v>
      </c>
      <c r="I218" s="512">
        <v>78</v>
      </c>
      <c r="J218" s="512">
        <v>203</v>
      </c>
      <c r="K218" s="512">
        <v>15834</v>
      </c>
      <c r="L218" s="512">
        <v>1</v>
      </c>
      <c r="M218" s="512">
        <v>78</v>
      </c>
      <c r="N218" s="512">
        <v>244</v>
      </c>
      <c r="O218" s="512">
        <v>19276</v>
      </c>
      <c r="P218" s="569">
        <v>1.2173803208285967</v>
      </c>
      <c r="Q218" s="513">
        <v>79</v>
      </c>
    </row>
    <row r="219" spans="1:17" ht="14.4" customHeight="1" x14ac:dyDescent="0.3">
      <c r="A219" s="507" t="s">
        <v>1287</v>
      </c>
      <c r="B219" s="508" t="s">
        <v>1188</v>
      </c>
      <c r="C219" s="508" t="s">
        <v>1174</v>
      </c>
      <c r="D219" s="508" t="s">
        <v>1216</v>
      </c>
      <c r="E219" s="508" t="s">
        <v>1217</v>
      </c>
      <c r="F219" s="512">
        <v>17</v>
      </c>
      <c r="G219" s="512">
        <v>5338</v>
      </c>
      <c r="H219" s="512">
        <v>0.80952380952380953</v>
      </c>
      <c r="I219" s="512">
        <v>314</v>
      </c>
      <c r="J219" s="512">
        <v>21</v>
      </c>
      <c r="K219" s="512">
        <v>6594</v>
      </c>
      <c r="L219" s="512">
        <v>1</v>
      </c>
      <c r="M219" s="512">
        <v>314</v>
      </c>
      <c r="N219" s="512">
        <v>12</v>
      </c>
      <c r="O219" s="512">
        <v>3792</v>
      </c>
      <c r="P219" s="569">
        <v>0.57506824385805277</v>
      </c>
      <c r="Q219" s="513">
        <v>316</v>
      </c>
    </row>
    <row r="220" spans="1:17" ht="14.4" customHeight="1" x14ac:dyDescent="0.3">
      <c r="A220" s="507" t="s">
        <v>1287</v>
      </c>
      <c r="B220" s="508" t="s">
        <v>1188</v>
      </c>
      <c r="C220" s="508" t="s">
        <v>1174</v>
      </c>
      <c r="D220" s="508" t="s">
        <v>1218</v>
      </c>
      <c r="E220" s="508" t="s">
        <v>1219</v>
      </c>
      <c r="F220" s="512">
        <v>16</v>
      </c>
      <c r="G220" s="512">
        <v>5248</v>
      </c>
      <c r="H220" s="512">
        <v>1.3333333333333333</v>
      </c>
      <c r="I220" s="512">
        <v>328</v>
      </c>
      <c r="J220" s="512">
        <v>12</v>
      </c>
      <c r="K220" s="512">
        <v>3936</v>
      </c>
      <c r="L220" s="512">
        <v>1</v>
      </c>
      <c r="M220" s="512">
        <v>328</v>
      </c>
      <c r="N220" s="512">
        <v>34</v>
      </c>
      <c r="O220" s="512">
        <v>11186</v>
      </c>
      <c r="P220" s="569">
        <v>2.841971544715447</v>
      </c>
      <c r="Q220" s="513">
        <v>329</v>
      </c>
    </row>
    <row r="221" spans="1:17" ht="14.4" customHeight="1" x14ac:dyDescent="0.3">
      <c r="A221" s="507" t="s">
        <v>1287</v>
      </c>
      <c r="B221" s="508" t="s">
        <v>1188</v>
      </c>
      <c r="C221" s="508" t="s">
        <v>1174</v>
      </c>
      <c r="D221" s="508" t="s">
        <v>1220</v>
      </c>
      <c r="E221" s="508" t="s">
        <v>1221</v>
      </c>
      <c r="F221" s="512">
        <v>229</v>
      </c>
      <c r="G221" s="512">
        <v>37327</v>
      </c>
      <c r="H221" s="512">
        <v>1.2245989304812834</v>
      </c>
      <c r="I221" s="512">
        <v>163</v>
      </c>
      <c r="J221" s="512">
        <v>187</v>
      </c>
      <c r="K221" s="512">
        <v>30481</v>
      </c>
      <c r="L221" s="512">
        <v>1</v>
      </c>
      <c r="M221" s="512">
        <v>163</v>
      </c>
      <c r="N221" s="512">
        <v>223</v>
      </c>
      <c r="O221" s="512">
        <v>36795</v>
      </c>
      <c r="P221" s="569">
        <v>1.2071454348610611</v>
      </c>
      <c r="Q221" s="513">
        <v>165</v>
      </c>
    </row>
    <row r="222" spans="1:17" ht="14.4" customHeight="1" x14ac:dyDescent="0.3">
      <c r="A222" s="507" t="s">
        <v>1287</v>
      </c>
      <c r="B222" s="508" t="s">
        <v>1188</v>
      </c>
      <c r="C222" s="508" t="s">
        <v>1174</v>
      </c>
      <c r="D222" s="508" t="s">
        <v>1224</v>
      </c>
      <c r="E222" s="508" t="s">
        <v>1190</v>
      </c>
      <c r="F222" s="512">
        <v>591</v>
      </c>
      <c r="G222" s="512">
        <v>42552</v>
      </c>
      <c r="H222" s="512">
        <v>0.97847682119205293</v>
      </c>
      <c r="I222" s="512">
        <v>72</v>
      </c>
      <c r="J222" s="512">
        <v>604</v>
      </c>
      <c r="K222" s="512">
        <v>43488</v>
      </c>
      <c r="L222" s="512">
        <v>1</v>
      </c>
      <c r="M222" s="512">
        <v>72</v>
      </c>
      <c r="N222" s="512">
        <v>777</v>
      </c>
      <c r="O222" s="512">
        <v>57498</v>
      </c>
      <c r="P222" s="569">
        <v>1.3221578366445916</v>
      </c>
      <c r="Q222" s="513">
        <v>74</v>
      </c>
    </row>
    <row r="223" spans="1:17" ht="14.4" customHeight="1" x14ac:dyDescent="0.3">
      <c r="A223" s="507" t="s">
        <v>1287</v>
      </c>
      <c r="B223" s="508" t="s">
        <v>1188</v>
      </c>
      <c r="C223" s="508" t="s">
        <v>1174</v>
      </c>
      <c r="D223" s="508" t="s">
        <v>1229</v>
      </c>
      <c r="E223" s="508" t="s">
        <v>1230</v>
      </c>
      <c r="F223" s="512"/>
      <c r="G223" s="512"/>
      <c r="H223" s="512"/>
      <c r="I223" s="512"/>
      <c r="J223" s="512"/>
      <c r="K223" s="512"/>
      <c r="L223" s="512"/>
      <c r="M223" s="512"/>
      <c r="N223" s="512">
        <v>1</v>
      </c>
      <c r="O223" s="512">
        <v>233</v>
      </c>
      <c r="P223" s="569"/>
      <c r="Q223" s="513">
        <v>233</v>
      </c>
    </row>
    <row r="224" spans="1:17" ht="14.4" customHeight="1" x14ac:dyDescent="0.3">
      <c r="A224" s="507" t="s">
        <v>1287</v>
      </c>
      <c r="B224" s="508" t="s">
        <v>1188</v>
      </c>
      <c r="C224" s="508" t="s">
        <v>1174</v>
      </c>
      <c r="D224" s="508" t="s">
        <v>1231</v>
      </c>
      <c r="E224" s="508" t="s">
        <v>1232</v>
      </c>
      <c r="F224" s="512">
        <v>9</v>
      </c>
      <c r="G224" s="512">
        <v>10899</v>
      </c>
      <c r="H224" s="512">
        <v>0.69173648134044174</v>
      </c>
      <c r="I224" s="512">
        <v>1211</v>
      </c>
      <c r="J224" s="512">
        <v>13</v>
      </c>
      <c r="K224" s="512">
        <v>15756</v>
      </c>
      <c r="L224" s="512">
        <v>1</v>
      </c>
      <c r="M224" s="512">
        <v>1212</v>
      </c>
      <c r="N224" s="512">
        <v>17</v>
      </c>
      <c r="O224" s="512">
        <v>20672</v>
      </c>
      <c r="P224" s="569">
        <v>1.312008123889312</v>
      </c>
      <c r="Q224" s="513">
        <v>1216</v>
      </c>
    </row>
    <row r="225" spans="1:17" ht="14.4" customHeight="1" x14ac:dyDescent="0.3">
      <c r="A225" s="507" t="s">
        <v>1287</v>
      </c>
      <c r="B225" s="508" t="s">
        <v>1188</v>
      </c>
      <c r="C225" s="508" t="s">
        <v>1174</v>
      </c>
      <c r="D225" s="508" t="s">
        <v>1233</v>
      </c>
      <c r="E225" s="508" t="s">
        <v>1234</v>
      </c>
      <c r="F225" s="512">
        <v>5</v>
      </c>
      <c r="G225" s="512">
        <v>570</v>
      </c>
      <c r="H225" s="512">
        <v>0.55072463768115942</v>
      </c>
      <c r="I225" s="512">
        <v>114</v>
      </c>
      <c r="J225" s="512">
        <v>9</v>
      </c>
      <c r="K225" s="512">
        <v>1035</v>
      </c>
      <c r="L225" s="512">
        <v>1</v>
      </c>
      <c r="M225" s="512">
        <v>115</v>
      </c>
      <c r="N225" s="512">
        <v>8</v>
      </c>
      <c r="O225" s="512">
        <v>928</v>
      </c>
      <c r="P225" s="569">
        <v>0.89661835748792273</v>
      </c>
      <c r="Q225" s="513">
        <v>116</v>
      </c>
    </row>
    <row r="226" spans="1:17" ht="14.4" customHeight="1" x14ac:dyDescent="0.3">
      <c r="A226" s="507" t="s">
        <v>1287</v>
      </c>
      <c r="B226" s="508" t="s">
        <v>1188</v>
      </c>
      <c r="C226" s="508" t="s">
        <v>1174</v>
      </c>
      <c r="D226" s="508" t="s">
        <v>1235</v>
      </c>
      <c r="E226" s="508" t="s">
        <v>1236</v>
      </c>
      <c r="F226" s="512"/>
      <c r="G226" s="512"/>
      <c r="H226" s="512"/>
      <c r="I226" s="512"/>
      <c r="J226" s="512"/>
      <c r="K226" s="512"/>
      <c r="L226" s="512"/>
      <c r="M226" s="512"/>
      <c r="N226" s="512">
        <v>1</v>
      </c>
      <c r="O226" s="512">
        <v>350</v>
      </c>
      <c r="P226" s="569"/>
      <c r="Q226" s="513">
        <v>350</v>
      </c>
    </row>
    <row r="227" spans="1:17" ht="14.4" customHeight="1" x14ac:dyDescent="0.3">
      <c r="A227" s="507" t="s">
        <v>1287</v>
      </c>
      <c r="B227" s="508" t="s">
        <v>1188</v>
      </c>
      <c r="C227" s="508" t="s">
        <v>1174</v>
      </c>
      <c r="D227" s="508" t="s">
        <v>1239</v>
      </c>
      <c r="E227" s="508" t="s">
        <v>1240</v>
      </c>
      <c r="F227" s="512"/>
      <c r="G227" s="512"/>
      <c r="H227" s="512"/>
      <c r="I227" s="512"/>
      <c r="J227" s="512"/>
      <c r="K227" s="512"/>
      <c r="L227" s="512"/>
      <c r="M227" s="512"/>
      <c r="N227" s="512">
        <v>1</v>
      </c>
      <c r="O227" s="512">
        <v>1075</v>
      </c>
      <c r="P227" s="569"/>
      <c r="Q227" s="513">
        <v>1075</v>
      </c>
    </row>
    <row r="228" spans="1:17" ht="14.4" customHeight="1" x14ac:dyDescent="0.3">
      <c r="A228" s="507" t="s">
        <v>1287</v>
      </c>
      <c r="B228" s="508" t="s">
        <v>1188</v>
      </c>
      <c r="C228" s="508" t="s">
        <v>1174</v>
      </c>
      <c r="D228" s="508" t="s">
        <v>1241</v>
      </c>
      <c r="E228" s="508" t="s">
        <v>1242</v>
      </c>
      <c r="F228" s="512">
        <v>1</v>
      </c>
      <c r="G228" s="512">
        <v>302</v>
      </c>
      <c r="H228" s="512"/>
      <c r="I228" s="512">
        <v>302</v>
      </c>
      <c r="J228" s="512"/>
      <c r="K228" s="512"/>
      <c r="L228" s="512"/>
      <c r="M228" s="512"/>
      <c r="N228" s="512">
        <v>1</v>
      </c>
      <c r="O228" s="512">
        <v>304</v>
      </c>
      <c r="P228" s="569"/>
      <c r="Q228" s="513">
        <v>304</v>
      </c>
    </row>
    <row r="229" spans="1:17" ht="14.4" customHeight="1" x14ac:dyDescent="0.3">
      <c r="A229" s="507" t="s">
        <v>1288</v>
      </c>
      <c r="B229" s="508" t="s">
        <v>1188</v>
      </c>
      <c r="C229" s="508" t="s">
        <v>1174</v>
      </c>
      <c r="D229" s="508" t="s">
        <v>1189</v>
      </c>
      <c r="E229" s="508" t="s">
        <v>1190</v>
      </c>
      <c r="F229" s="512">
        <v>56</v>
      </c>
      <c r="G229" s="512">
        <v>11816</v>
      </c>
      <c r="H229" s="512">
        <v>0.91370244355088148</v>
      </c>
      <c r="I229" s="512">
        <v>211</v>
      </c>
      <c r="J229" s="512">
        <v>61</v>
      </c>
      <c r="K229" s="512">
        <v>12932</v>
      </c>
      <c r="L229" s="512">
        <v>1</v>
      </c>
      <c r="M229" s="512">
        <v>212</v>
      </c>
      <c r="N229" s="512">
        <v>64</v>
      </c>
      <c r="O229" s="512">
        <v>13632</v>
      </c>
      <c r="P229" s="569">
        <v>1.0541292916795546</v>
      </c>
      <c r="Q229" s="513">
        <v>213</v>
      </c>
    </row>
    <row r="230" spans="1:17" ht="14.4" customHeight="1" x14ac:dyDescent="0.3">
      <c r="A230" s="507" t="s">
        <v>1288</v>
      </c>
      <c r="B230" s="508" t="s">
        <v>1188</v>
      </c>
      <c r="C230" s="508" t="s">
        <v>1174</v>
      </c>
      <c r="D230" s="508" t="s">
        <v>1191</v>
      </c>
      <c r="E230" s="508" t="s">
        <v>1190</v>
      </c>
      <c r="F230" s="512">
        <v>2</v>
      </c>
      <c r="G230" s="512">
        <v>174</v>
      </c>
      <c r="H230" s="512"/>
      <c r="I230" s="512">
        <v>87</v>
      </c>
      <c r="J230" s="512"/>
      <c r="K230" s="512"/>
      <c r="L230" s="512"/>
      <c r="M230" s="512"/>
      <c r="N230" s="512">
        <v>1</v>
      </c>
      <c r="O230" s="512">
        <v>88</v>
      </c>
      <c r="P230" s="569"/>
      <c r="Q230" s="513">
        <v>88</v>
      </c>
    </row>
    <row r="231" spans="1:17" ht="14.4" customHeight="1" x14ac:dyDescent="0.3">
      <c r="A231" s="507" t="s">
        <v>1288</v>
      </c>
      <c r="B231" s="508" t="s">
        <v>1188</v>
      </c>
      <c r="C231" s="508" t="s">
        <v>1174</v>
      </c>
      <c r="D231" s="508" t="s">
        <v>1192</v>
      </c>
      <c r="E231" s="508" t="s">
        <v>1193</v>
      </c>
      <c r="F231" s="512">
        <v>75</v>
      </c>
      <c r="G231" s="512">
        <v>22575</v>
      </c>
      <c r="H231" s="512">
        <v>0.32220541219456494</v>
      </c>
      <c r="I231" s="512">
        <v>301</v>
      </c>
      <c r="J231" s="512">
        <v>232</v>
      </c>
      <c r="K231" s="512">
        <v>70064</v>
      </c>
      <c r="L231" s="512">
        <v>1</v>
      </c>
      <c r="M231" s="512">
        <v>302</v>
      </c>
      <c r="N231" s="512">
        <v>225</v>
      </c>
      <c r="O231" s="512">
        <v>68175</v>
      </c>
      <c r="P231" s="569">
        <v>0.97303893583009815</v>
      </c>
      <c r="Q231" s="513">
        <v>303</v>
      </c>
    </row>
    <row r="232" spans="1:17" ht="14.4" customHeight="1" x14ac:dyDescent="0.3">
      <c r="A232" s="507" t="s">
        <v>1288</v>
      </c>
      <c r="B232" s="508" t="s">
        <v>1188</v>
      </c>
      <c r="C232" s="508" t="s">
        <v>1174</v>
      </c>
      <c r="D232" s="508" t="s">
        <v>1194</v>
      </c>
      <c r="E232" s="508" t="s">
        <v>1195</v>
      </c>
      <c r="F232" s="512">
        <v>3</v>
      </c>
      <c r="G232" s="512">
        <v>297</v>
      </c>
      <c r="H232" s="512">
        <v>0.99</v>
      </c>
      <c r="I232" s="512">
        <v>99</v>
      </c>
      <c r="J232" s="512">
        <v>3</v>
      </c>
      <c r="K232" s="512">
        <v>300</v>
      </c>
      <c r="L232" s="512">
        <v>1</v>
      </c>
      <c r="M232" s="512">
        <v>100</v>
      </c>
      <c r="N232" s="512">
        <v>6</v>
      </c>
      <c r="O232" s="512">
        <v>600</v>
      </c>
      <c r="P232" s="569">
        <v>2</v>
      </c>
      <c r="Q232" s="513">
        <v>100</v>
      </c>
    </row>
    <row r="233" spans="1:17" ht="14.4" customHeight="1" x14ac:dyDescent="0.3">
      <c r="A233" s="507" t="s">
        <v>1288</v>
      </c>
      <c r="B233" s="508" t="s">
        <v>1188</v>
      </c>
      <c r="C233" s="508" t="s">
        <v>1174</v>
      </c>
      <c r="D233" s="508" t="s">
        <v>1196</v>
      </c>
      <c r="E233" s="508" t="s">
        <v>1197</v>
      </c>
      <c r="F233" s="512"/>
      <c r="G233" s="512"/>
      <c r="H233" s="512"/>
      <c r="I233" s="512"/>
      <c r="J233" s="512"/>
      <c r="K233" s="512"/>
      <c r="L233" s="512"/>
      <c r="M233" s="512"/>
      <c r="N233" s="512">
        <v>1</v>
      </c>
      <c r="O233" s="512">
        <v>235</v>
      </c>
      <c r="P233" s="569"/>
      <c r="Q233" s="513">
        <v>235</v>
      </c>
    </row>
    <row r="234" spans="1:17" ht="14.4" customHeight="1" x14ac:dyDescent="0.3">
      <c r="A234" s="507" t="s">
        <v>1288</v>
      </c>
      <c r="B234" s="508" t="s">
        <v>1188</v>
      </c>
      <c r="C234" s="508" t="s">
        <v>1174</v>
      </c>
      <c r="D234" s="508" t="s">
        <v>1198</v>
      </c>
      <c r="E234" s="508" t="s">
        <v>1199</v>
      </c>
      <c r="F234" s="512">
        <v>159</v>
      </c>
      <c r="G234" s="512">
        <v>21783</v>
      </c>
      <c r="H234" s="512">
        <v>1.1041666666666667</v>
      </c>
      <c r="I234" s="512">
        <v>137</v>
      </c>
      <c r="J234" s="512">
        <v>144</v>
      </c>
      <c r="K234" s="512">
        <v>19728</v>
      </c>
      <c r="L234" s="512">
        <v>1</v>
      </c>
      <c r="M234" s="512">
        <v>137</v>
      </c>
      <c r="N234" s="512">
        <v>180</v>
      </c>
      <c r="O234" s="512">
        <v>24840</v>
      </c>
      <c r="P234" s="569">
        <v>1.2591240875912408</v>
      </c>
      <c r="Q234" s="513">
        <v>138</v>
      </c>
    </row>
    <row r="235" spans="1:17" ht="14.4" customHeight="1" x14ac:dyDescent="0.3">
      <c r="A235" s="507" t="s">
        <v>1288</v>
      </c>
      <c r="B235" s="508" t="s">
        <v>1188</v>
      </c>
      <c r="C235" s="508" t="s">
        <v>1174</v>
      </c>
      <c r="D235" s="508" t="s">
        <v>1200</v>
      </c>
      <c r="E235" s="508" t="s">
        <v>1199</v>
      </c>
      <c r="F235" s="512">
        <v>1</v>
      </c>
      <c r="G235" s="512">
        <v>183</v>
      </c>
      <c r="H235" s="512"/>
      <c r="I235" s="512">
        <v>183</v>
      </c>
      <c r="J235" s="512"/>
      <c r="K235" s="512"/>
      <c r="L235" s="512"/>
      <c r="M235" s="512"/>
      <c r="N235" s="512">
        <v>1</v>
      </c>
      <c r="O235" s="512">
        <v>185</v>
      </c>
      <c r="P235" s="569"/>
      <c r="Q235" s="513">
        <v>185</v>
      </c>
    </row>
    <row r="236" spans="1:17" ht="14.4" customHeight="1" x14ac:dyDescent="0.3">
      <c r="A236" s="507" t="s">
        <v>1288</v>
      </c>
      <c r="B236" s="508" t="s">
        <v>1188</v>
      </c>
      <c r="C236" s="508" t="s">
        <v>1174</v>
      </c>
      <c r="D236" s="508" t="s">
        <v>1201</v>
      </c>
      <c r="E236" s="508" t="s">
        <v>1202</v>
      </c>
      <c r="F236" s="512"/>
      <c r="G236" s="512"/>
      <c r="H236" s="512"/>
      <c r="I236" s="512"/>
      <c r="J236" s="512">
        <v>2</v>
      </c>
      <c r="K236" s="512">
        <v>1280</v>
      </c>
      <c r="L236" s="512">
        <v>1</v>
      </c>
      <c r="M236" s="512">
        <v>640</v>
      </c>
      <c r="N236" s="512">
        <v>1</v>
      </c>
      <c r="O236" s="512">
        <v>645</v>
      </c>
      <c r="P236" s="569">
        <v>0.50390625</v>
      </c>
      <c r="Q236" s="513">
        <v>645</v>
      </c>
    </row>
    <row r="237" spans="1:17" ht="14.4" customHeight="1" x14ac:dyDescent="0.3">
      <c r="A237" s="507" t="s">
        <v>1288</v>
      </c>
      <c r="B237" s="508" t="s">
        <v>1188</v>
      </c>
      <c r="C237" s="508" t="s">
        <v>1174</v>
      </c>
      <c r="D237" s="508" t="s">
        <v>1203</v>
      </c>
      <c r="E237" s="508" t="s">
        <v>1204</v>
      </c>
      <c r="F237" s="512"/>
      <c r="G237" s="512"/>
      <c r="H237" s="512"/>
      <c r="I237" s="512"/>
      <c r="J237" s="512"/>
      <c r="K237" s="512"/>
      <c r="L237" s="512"/>
      <c r="M237" s="512"/>
      <c r="N237" s="512">
        <v>1</v>
      </c>
      <c r="O237" s="512">
        <v>614</v>
      </c>
      <c r="P237" s="569"/>
      <c r="Q237" s="513">
        <v>614</v>
      </c>
    </row>
    <row r="238" spans="1:17" ht="14.4" customHeight="1" x14ac:dyDescent="0.3">
      <c r="A238" s="507" t="s">
        <v>1288</v>
      </c>
      <c r="B238" s="508" t="s">
        <v>1188</v>
      </c>
      <c r="C238" s="508" t="s">
        <v>1174</v>
      </c>
      <c r="D238" s="508" t="s">
        <v>1205</v>
      </c>
      <c r="E238" s="508" t="s">
        <v>1206</v>
      </c>
      <c r="F238" s="512">
        <v>4</v>
      </c>
      <c r="G238" s="512">
        <v>692</v>
      </c>
      <c r="H238" s="512">
        <v>0.44189016602809705</v>
      </c>
      <c r="I238" s="512">
        <v>173</v>
      </c>
      <c r="J238" s="512">
        <v>9</v>
      </c>
      <c r="K238" s="512">
        <v>1566</v>
      </c>
      <c r="L238" s="512">
        <v>1</v>
      </c>
      <c r="M238" s="512">
        <v>174</v>
      </c>
      <c r="N238" s="512">
        <v>8</v>
      </c>
      <c r="O238" s="512">
        <v>1400</v>
      </c>
      <c r="P238" s="569">
        <v>0.89399744572158368</v>
      </c>
      <c r="Q238" s="513">
        <v>175</v>
      </c>
    </row>
    <row r="239" spans="1:17" ht="14.4" customHeight="1" x14ac:dyDescent="0.3">
      <c r="A239" s="507" t="s">
        <v>1288</v>
      </c>
      <c r="B239" s="508" t="s">
        <v>1188</v>
      </c>
      <c r="C239" s="508" t="s">
        <v>1174</v>
      </c>
      <c r="D239" s="508" t="s">
        <v>1207</v>
      </c>
      <c r="E239" s="508" t="s">
        <v>1208</v>
      </c>
      <c r="F239" s="512">
        <v>3</v>
      </c>
      <c r="G239" s="512">
        <v>1041</v>
      </c>
      <c r="H239" s="512">
        <v>0.6</v>
      </c>
      <c r="I239" s="512">
        <v>347</v>
      </c>
      <c r="J239" s="512">
        <v>5</v>
      </c>
      <c r="K239" s="512">
        <v>1735</v>
      </c>
      <c r="L239" s="512">
        <v>1</v>
      </c>
      <c r="M239" s="512">
        <v>347</v>
      </c>
      <c r="N239" s="512">
        <v>4</v>
      </c>
      <c r="O239" s="512">
        <v>1392</v>
      </c>
      <c r="P239" s="569">
        <v>0.80230547550432274</v>
      </c>
      <c r="Q239" s="513">
        <v>348</v>
      </c>
    </row>
    <row r="240" spans="1:17" ht="14.4" customHeight="1" x14ac:dyDescent="0.3">
      <c r="A240" s="507" t="s">
        <v>1288</v>
      </c>
      <c r="B240" s="508" t="s">
        <v>1188</v>
      </c>
      <c r="C240" s="508" t="s">
        <v>1174</v>
      </c>
      <c r="D240" s="508" t="s">
        <v>1209</v>
      </c>
      <c r="E240" s="508" t="s">
        <v>1210</v>
      </c>
      <c r="F240" s="512">
        <v>6</v>
      </c>
      <c r="G240" s="512">
        <v>102</v>
      </c>
      <c r="H240" s="512">
        <v>3.5087719298245612E-2</v>
      </c>
      <c r="I240" s="512">
        <v>17</v>
      </c>
      <c r="J240" s="512">
        <v>171</v>
      </c>
      <c r="K240" s="512">
        <v>2907</v>
      </c>
      <c r="L240" s="512">
        <v>1</v>
      </c>
      <c r="M240" s="512">
        <v>17</v>
      </c>
      <c r="N240" s="512">
        <v>206</v>
      </c>
      <c r="O240" s="512">
        <v>3502</v>
      </c>
      <c r="P240" s="569">
        <v>1.2046783625730995</v>
      </c>
      <c r="Q240" s="513">
        <v>17</v>
      </c>
    </row>
    <row r="241" spans="1:17" ht="14.4" customHeight="1" x14ac:dyDescent="0.3">
      <c r="A241" s="507" t="s">
        <v>1288</v>
      </c>
      <c r="B241" s="508" t="s">
        <v>1188</v>
      </c>
      <c r="C241" s="508" t="s">
        <v>1174</v>
      </c>
      <c r="D241" s="508" t="s">
        <v>1211</v>
      </c>
      <c r="E241" s="508" t="s">
        <v>1212</v>
      </c>
      <c r="F241" s="512"/>
      <c r="G241" s="512"/>
      <c r="H241" s="512"/>
      <c r="I241" s="512"/>
      <c r="J241" s="512">
        <v>19</v>
      </c>
      <c r="K241" s="512">
        <v>5206</v>
      </c>
      <c r="L241" s="512">
        <v>1</v>
      </c>
      <c r="M241" s="512">
        <v>274</v>
      </c>
      <c r="N241" s="512">
        <v>18</v>
      </c>
      <c r="O241" s="512">
        <v>4986</v>
      </c>
      <c r="P241" s="569">
        <v>0.95774106799846326</v>
      </c>
      <c r="Q241" s="513">
        <v>277</v>
      </c>
    </row>
    <row r="242" spans="1:17" ht="14.4" customHeight="1" x14ac:dyDescent="0.3">
      <c r="A242" s="507" t="s">
        <v>1288</v>
      </c>
      <c r="B242" s="508" t="s">
        <v>1188</v>
      </c>
      <c r="C242" s="508" t="s">
        <v>1174</v>
      </c>
      <c r="D242" s="508" t="s">
        <v>1213</v>
      </c>
      <c r="E242" s="508" t="s">
        <v>1214</v>
      </c>
      <c r="F242" s="512">
        <v>12</v>
      </c>
      <c r="G242" s="512">
        <v>1704</v>
      </c>
      <c r="H242" s="512">
        <v>0.5714285714285714</v>
      </c>
      <c r="I242" s="512">
        <v>142</v>
      </c>
      <c r="J242" s="512">
        <v>21</v>
      </c>
      <c r="K242" s="512">
        <v>2982</v>
      </c>
      <c r="L242" s="512">
        <v>1</v>
      </c>
      <c r="M242" s="512">
        <v>142</v>
      </c>
      <c r="N242" s="512">
        <v>23</v>
      </c>
      <c r="O242" s="512">
        <v>3243</v>
      </c>
      <c r="P242" s="569">
        <v>1.0875251509054327</v>
      </c>
      <c r="Q242" s="513">
        <v>141</v>
      </c>
    </row>
    <row r="243" spans="1:17" ht="14.4" customHeight="1" x14ac:dyDescent="0.3">
      <c r="A243" s="507" t="s">
        <v>1288</v>
      </c>
      <c r="B243" s="508" t="s">
        <v>1188</v>
      </c>
      <c r="C243" s="508" t="s">
        <v>1174</v>
      </c>
      <c r="D243" s="508" t="s">
        <v>1215</v>
      </c>
      <c r="E243" s="508" t="s">
        <v>1214</v>
      </c>
      <c r="F243" s="512">
        <v>159</v>
      </c>
      <c r="G243" s="512">
        <v>12402</v>
      </c>
      <c r="H243" s="512">
        <v>1.1041666666666667</v>
      </c>
      <c r="I243" s="512">
        <v>78</v>
      </c>
      <c r="J243" s="512">
        <v>144</v>
      </c>
      <c r="K243" s="512">
        <v>11232</v>
      </c>
      <c r="L243" s="512">
        <v>1</v>
      </c>
      <c r="M243" s="512">
        <v>78</v>
      </c>
      <c r="N243" s="512">
        <v>180</v>
      </c>
      <c r="O243" s="512">
        <v>14220</v>
      </c>
      <c r="P243" s="569">
        <v>1.266025641025641</v>
      </c>
      <c r="Q243" s="513">
        <v>79</v>
      </c>
    </row>
    <row r="244" spans="1:17" ht="14.4" customHeight="1" x14ac:dyDescent="0.3">
      <c r="A244" s="507" t="s">
        <v>1288</v>
      </c>
      <c r="B244" s="508" t="s">
        <v>1188</v>
      </c>
      <c r="C244" s="508" t="s">
        <v>1174</v>
      </c>
      <c r="D244" s="508" t="s">
        <v>1216</v>
      </c>
      <c r="E244" s="508" t="s">
        <v>1217</v>
      </c>
      <c r="F244" s="512">
        <v>12</v>
      </c>
      <c r="G244" s="512">
        <v>3768</v>
      </c>
      <c r="H244" s="512">
        <v>0.5714285714285714</v>
      </c>
      <c r="I244" s="512">
        <v>314</v>
      </c>
      <c r="J244" s="512">
        <v>21</v>
      </c>
      <c r="K244" s="512">
        <v>6594</v>
      </c>
      <c r="L244" s="512">
        <v>1</v>
      </c>
      <c r="M244" s="512">
        <v>314</v>
      </c>
      <c r="N244" s="512">
        <v>23</v>
      </c>
      <c r="O244" s="512">
        <v>7268</v>
      </c>
      <c r="P244" s="569">
        <v>1.1022141340612679</v>
      </c>
      <c r="Q244" s="513">
        <v>316</v>
      </c>
    </row>
    <row r="245" spans="1:17" ht="14.4" customHeight="1" x14ac:dyDescent="0.3">
      <c r="A245" s="507" t="s">
        <v>1288</v>
      </c>
      <c r="B245" s="508" t="s">
        <v>1188</v>
      </c>
      <c r="C245" s="508" t="s">
        <v>1174</v>
      </c>
      <c r="D245" s="508" t="s">
        <v>1218</v>
      </c>
      <c r="E245" s="508" t="s">
        <v>1219</v>
      </c>
      <c r="F245" s="512">
        <v>3</v>
      </c>
      <c r="G245" s="512">
        <v>984</v>
      </c>
      <c r="H245" s="512">
        <v>0.6</v>
      </c>
      <c r="I245" s="512">
        <v>328</v>
      </c>
      <c r="J245" s="512">
        <v>5</v>
      </c>
      <c r="K245" s="512">
        <v>1640</v>
      </c>
      <c r="L245" s="512">
        <v>1</v>
      </c>
      <c r="M245" s="512">
        <v>328</v>
      </c>
      <c r="N245" s="512">
        <v>4</v>
      </c>
      <c r="O245" s="512">
        <v>1316</v>
      </c>
      <c r="P245" s="569">
        <v>0.80243902439024395</v>
      </c>
      <c r="Q245" s="513">
        <v>329</v>
      </c>
    </row>
    <row r="246" spans="1:17" ht="14.4" customHeight="1" x14ac:dyDescent="0.3">
      <c r="A246" s="507" t="s">
        <v>1288</v>
      </c>
      <c r="B246" s="508" t="s">
        <v>1188</v>
      </c>
      <c r="C246" s="508" t="s">
        <v>1174</v>
      </c>
      <c r="D246" s="508" t="s">
        <v>1220</v>
      </c>
      <c r="E246" s="508" t="s">
        <v>1221</v>
      </c>
      <c r="F246" s="512">
        <v>158</v>
      </c>
      <c r="G246" s="512">
        <v>25754</v>
      </c>
      <c r="H246" s="512">
        <v>1.1205673758865249</v>
      </c>
      <c r="I246" s="512">
        <v>163</v>
      </c>
      <c r="J246" s="512">
        <v>141</v>
      </c>
      <c r="K246" s="512">
        <v>22983</v>
      </c>
      <c r="L246" s="512">
        <v>1</v>
      </c>
      <c r="M246" s="512">
        <v>163</v>
      </c>
      <c r="N246" s="512">
        <v>169</v>
      </c>
      <c r="O246" s="512">
        <v>27885</v>
      </c>
      <c r="P246" s="569">
        <v>1.2132880824957577</v>
      </c>
      <c r="Q246" s="513">
        <v>165</v>
      </c>
    </row>
    <row r="247" spans="1:17" ht="14.4" customHeight="1" x14ac:dyDescent="0.3">
      <c r="A247" s="507" t="s">
        <v>1288</v>
      </c>
      <c r="B247" s="508" t="s">
        <v>1188</v>
      </c>
      <c r="C247" s="508" t="s">
        <v>1174</v>
      </c>
      <c r="D247" s="508" t="s">
        <v>1224</v>
      </c>
      <c r="E247" s="508" t="s">
        <v>1190</v>
      </c>
      <c r="F247" s="512">
        <v>335</v>
      </c>
      <c r="G247" s="512">
        <v>24120</v>
      </c>
      <c r="H247" s="512">
        <v>1.0244648318042813</v>
      </c>
      <c r="I247" s="512">
        <v>72</v>
      </c>
      <c r="J247" s="512">
        <v>327</v>
      </c>
      <c r="K247" s="512">
        <v>23544</v>
      </c>
      <c r="L247" s="512">
        <v>1</v>
      </c>
      <c r="M247" s="512">
        <v>72</v>
      </c>
      <c r="N247" s="512">
        <v>401</v>
      </c>
      <c r="O247" s="512">
        <v>29674</v>
      </c>
      <c r="P247" s="569">
        <v>1.260363574583758</v>
      </c>
      <c r="Q247" s="513">
        <v>74</v>
      </c>
    </row>
    <row r="248" spans="1:17" ht="14.4" customHeight="1" x14ac:dyDescent="0.3">
      <c r="A248" s="507" t="s">
        <v>1288</v>
      </c>
      <c r="B248" s="508" t="s">
        <v>1188</v>
      </c>
      <c r="C248" s="508" t="s">
        <v>1174</v>
      </c>
      <c r="D248" s="508" t="s">
        <v>1229</v>
      </c>
      <c r="E248" s="508" t="s">
        <v>1230</v>
      </c>
      <c r="F248" s="512"/>
      <c r="G248" s="512"/>
      <c r="H248" s="512"/>
      <c r="I248" s="512"/>
      <c r="J248" s="512"/>
      <c r="K248" s="512"/>
      <c r="L248" s="512"/>
      <c r="M248" s="512"/>
      <c r="N248" s="512">
        <v>1</v>
      </c>
      <c r="O248" s="512">
        <v>233</v>
      </c>
      <c r="P248" s="569"/>
      <c r="Q248" s="513">
        <v>233</v>
      </c>
    </row>
    <row r="249" spans="1:17" ht="14.4" customHeight="1" x14ac:dyDescent="0.3">
      <c r="A249" s="507" t="s">
        <v>1288</v>
      </c>
      <c r="B249" s="508" t="s">
        <v>1188</v>
      </c>
      <c r="C249" s="508" t="s">
        <v>1174</v>
      </c>
      <c r="D249" s="508" t="s">
        <v>1231</v>
      </c>
      <c r="E249" s="508" t="s">
        <v>1232</v>
      </c>
      <c r="F249" s="512">
        <v>3</v>
      </c>
      <c r="G249" s="512">
        <v>3633</v>
      </c>
      <c r="H249" s="512">
        <v>0.24979372937293728</v>
      </c>
      <c r="I249" s="512">
        <v>1211</v>
      </c>
      <c r="J249" s="512">
        <v>12</v>
      </c>
      <c r="K249" s="512">
        <v>14544</v>
      </c>
      <c r="L249" s="512">
        <v>1</v>
      </c>
      <c r="M249" s="512">
        <v>1212</v>
      </c>
      <c r="N249" s="512">
        <v>8</v>
      </c>
      <c r="O249" s="512">
        <v>9728</v>
      </c>
      <c r="P249" s="569">
        <v>0.66886688668866889</v>
      </c>
      <c r="Q249" s="513">
        <v>1216</v>
      </c>
    </row>
    <row r="250" spans="1:17" ht="14.4" customHeight="1" x14ac:dyDescent="0.3">
      <c r="A250" s="507" t="s">
        <v>1288</v>
      </c>
      <c r="B250" s="508" t="s">
        <v>1188</v>
      </c>
      <c r="C250" s="508" t="s">
        <v>1174</v>
      </c>
      <c r="D250" s="508" t="s">
        <v>1233</v>
      </c>
      <c r="E250" s="508" t="s">
        <v>1234</v>
      </c>
      <c r="F250" s="512">
        <v>4</v>
      </c>
      <c r="G250" s="512">
        <v>456</v>
      </c>
      <c r="H250" s="512">
        <v>0.56645962732919253</v>
      </c>
      <c r="I250" s="512">
        <v>114</v>
      </c>
      <c r="J250" s="512">
        <v>7</v>
      </c>
      <c r="K250" s="512">
        <v>805</v>
      </c>
      <c r="L250" s="512">
        <v>1</v>
      </c>
      <c r="M250" s="512">
        <v>115</v>
      </c>
      <c r="N250" s="512">
        <v>5</v>
      </c>
      <c r="O250" s="512">
        <v>580</v>
      </c>
      <c r="P250" s="569">
        <v>0.72049689440993792</v>
      </c>
      <c r="Q250" s="513">
        <v>116</v>
      </c>
    </row>
    <row r="251" spans="1:17" ht="14.4" customHeight="1" x14ac:dyDescent="0.3">
      <c r="A251" s="507" t="s">
        <v>1288</v>
      </c>
      <c r="B251" s="508" t="s">
        <v>1188</v>
      </c>
      <c r="C251" s="508" t="s">
        <v>1174</v>
      </c>
      <c r="D251" s="508" t="s">
        <v>1235</v>
      </c>
      <c r="E251" s="508" t="s">
        <v>1236</v>
      </c>
      <c r="F251" s="512"/>
      <c r="G251" s="512"/>
      <c r="H251" s="512"/>
      <c r="I251" s="512"/>
      <c r="J251" s="512"/>
      <c r="K251" s="512"/>
      <c r="L251" s="512"/>
      <c r="M251" s="512"/>
      <c r="N251" s="512">
        <v>1</v>
      </c>
      <c r="O251" s="512">
        <v>350</v>
      </c>
      <c r="P251" s="569"/>
      <c r="Q251" s="513">
        <v>350</v>
      </c>
    </row>
    <row r="252" spans="1:17" ht="14.4" customHeight="1" x14ac:dyDescent="0.3">
      <c r="A252" s="507" t="s">
        <v>1288</v>
      </c>
      <c r="B252" s="508" t="s">
        <v>1188</v>
      </c>
      <c r="C252" s="508" t="s">
        <v>1174</v>
      </c>
      <c r="D252" s="508" t="s">
        <v>1239</v>
      </c>
      <c r="E252" s="508" t="s">
        <v>1240</v>
      </c>
      <c r="F252" s="512"/>
      <c r="G252" s="512"/>
      <c r="H252" s="512"/>
      <c r="I252" s="512"/>
      <c r="J252" s="512"/>
      <c r="K252" s="512"/>
      <c r="L252" s="512"/>
      <c r="M252" s="512"/>
      <c r="N252" s="512">
        <v>1</v>
      </c>
      <c r="O252" s="512">
        <v>1075</v>
      </c>
      <c r="P252" s="569"/>
      <c r="Q252" s="513">
        <v>1075</v>
      </c>
    </row>
    <row r="253" spans="1:17" ht="14.4" customHeight="1" x14ac:dyDescent="0.3">
      <c r="A253" s="507" t="s">
        <v>1288</v>
      </c>
      <c r="B253" s="508" t="s">
        <v>1188</v>
      </c>
      <c r="C253" s="508" t="s">
        <v>1174</v>
      </c>
      <c r="D253" s="508" t="s">
        <v>1241</v>
      </c>
      <c r="E253" s="508" t="s">
        <v>1242</v>
      </c>
      <c r="F253" s="512"/>
      <c r="G253" s="512"/>
      <c r="H253" s="512"/>
      <c r="I253" s="512"/>
      <c r="J253" s="512">
        <v>1</v>
      </c>
      <c r="K253" s="512">
        <v>302</v>
      </c>
      <c r="L253" s="512">
        <v>1</v>
      </c>
      <c r="M253" s="512">
        <v>302</v>
      </c>
      <c r="N253" s="512">
        <v>1</v>
      </c>
      <c r="O253" s="512">
        <v>304</v>
      </c>
      <c r="P253" s="569">
        <v>1.0066225165562914</v>
      </c>
      <c r="Q253" s="513">
        <v>304</v>
      </c>
    </row>
    <row r="254" spans="1:17" ht="14.4" customHeight="1" x14ac:dyDescent="0.3">
      <c r="A254" s="507" t="s">
        <v>1289</v>
      </c>
      <c r="B254" s="508" t="s">
        <v>1188</v>
      </c>
      <c r="C254" s="508" t="s">
        <v>1174</v>
      </c>
      <c r="D254" s="508" t="s">
        <v>1189</v>
      </c>
      <c r="E254" s="508" t="s">
        <v>1190</v>
      </c>
      <c r="F254" s="512">
        <v>1</v>
      </c>
      <c r="G254" s="512">
        <v>211</v>
      </c>
      <c r="H254" s="512">
        <v>0.24882075471698112</v>
      </c>
      <c r="I254" s="512">
        <v>211</v>
      </c>
      <c r="J254" s="512">
        <v>4</v>
      </c>
      <c r="K254" s="512">
        <v>848</v>
      </c>
      <c r="L254" s="512">
        <v>1</v>
      </c>
      <c r="M254" s="512">
        <v>212</v>
      </c>
      <c r="N254" s="512">
        <v>12</v>
      </c>
      <c r="O254" s="512">
        <v>2556</v>
      </c>
      <c r="P254" s="569">
        <v>3.0141509433962264</v>
      </c>
      <c r="Q254" s="513">
        <v>213</v>
      </c>
    </row>
    <row r="255" spans="1:17" ht="14.4" customHeight="1" x14ac:dyDescent="0.3">
      <c r="A255" s="507" t="s">
        <v>1289</v>
      </c>
      <c r="B255" s="508" t="s">
        <v>1188</v>
      </c>
      <c r="C255" s="508" t="s">
        <v>1174</v>
      </c>
      <c r="D255" s="508" t="s">
        <v>1192</v>
      </c>
      <c r="E255" s="508" t="s">
        <v>1193</v>
      </c>
      <c r="F255" s="512">
        <v>29</v>
      </c>
      <c r="G255" s="512">
        <v>8729</v>
      </c>
      <c r="H255" s="512">
        <v>0.90324917218543044</v>
      </c>
      <c r="I255" s="512">
        <v>301</v>
      </c>
      <c r="J255" s="512">
        <v>32</v>
      </c>
      <c r="K255" s="512">
        <v>9664</v>
      </c>
      <c r="L255" s="512">
        <v>1</v>
      </c>
      <c r="M255" s="512">
        <v>302</v>
      </c>
      <c r="N255" s="512">
        <v>9</v>
      </c>
      <c r="O255" s="512">
        <v>2727</v>
      </c>
      <c r="P255" s="569">
        <v>0.28218129139072845</v>
      </c>
      <c r="Q255" s="513">
        <v>303</v>
      </c>
    </row>
    <row r="256" spans="1:17" ht="14.4" customHeight="1" x14ac:dyDescent="0.3">
      <c r="A256" s="507" t="s">
        <v>1289</v>
      </c>
      <c r="B256" s="508" t="s">
        <v>1188</v>
      </c>
      <c r="C256" s="508" t="s">
        <v>1174</v>
      </c>
      <c r="D256" s="508" t="s">
        <v>1194</v>
      </c>
      <c r="E256" s="508" t="s">
        <v>1195</v>
      </c>
      <c r="F256" s="512">
        <v>3</v>
      </c>
      <c r="G256" s="512">
        <v>297</v>
      </c>
      <c r="H256" s="512"/>
      <c r="I256" s="512">
        <v>99</v>
      </c>
      <c r="J256" s="512"/>
      <c r="K256" s="512"/>
      <c r="L256" s="512"/>
      <c r="M256" s="512"/>
      <c r="N256" s="512"/>
      <c r="O256" s="512"/>
      <c r="P256" s="569"/>
      <c r="Q256" s="513"/>
    </row>
    <row r="257" spans="1:17" ht="14.4" customHeight="1" x14ac:dyDescent="0.3">
      <c r="A257" s="507" t="s">
        <v>1289</v>
      </c>
      <c r="B257" s="508" t="s">
        <v>1188</v>
      </c>
      <c r="C257" s="508" t="s">
        <v>1174</v>
      </c>
      <c r="D257" s="508" t="s">
        <v>1198</v>
      </c>
      <c r="E257" s="508" t="s">
        <v>1199</v>
      </c>
      <c r="F257" s="512">
        <v>7</v>
      </c>
      <c r="G257" s="512">
        <v>959</v>
      </c>
      <c r="H257" s="512">
        <v>0.58333333333333337</v>
      </c>
      <c r="I257" s="512">
        <v>137</v>
      </c>
      <c r="J257" s="512">
        <v>12</v>
      </c>
      <c r="K257" s="512">
        <v>1644</v>
      </c>
      <c r="L257" s="512">
        <v>1</v>
      </c>
      <c r="M257" s="512">
        <v>137</v>
      </c>
      <c r="N257" s="512">
        <v>18</v>
      </c>
      <c r="O257" s="512">
        <v>2484</v>
      </c>
      <c r="P257" s="569">
        <v>1.5109489051094891</v>
      </c>
      <c r="Q257" s="513">
        <v>138</v>
      </c>
    </row>
    <row r="258" spans="1:17" ht="14.4" customHeight="1" x14ac:dyDescent="0.3">
      <c r="A258" s="507" t="s">
        <v>1289</v>
      </c>
      <c r="B258" s="508" t="s">
        <v>1188</v>
      </c>
      <c r="C258" s="508" t="s">
        <v>1174</v>
      </c>
      <c r="D258" s="508" t="s">
        <v>1201</v>
      </c>
      <c r="E258" s="508" t="s">
        <v>1202</v>
      </c>
      <c r="F258" s="512">
        <v>1</v>
      </c>
      <c r="G258" s="512">
        <v>639</v>
      </c>
      <c r="H258" s="512">
        <v>0.99843749999999998</v>
      </c>
      <c r="I258" s="512">
        <v>639</v>
      </c>
      <c r="J258" s="512">
        <v>1</v>
      </c>
      <c r="K258" s="512">
        <v>640</v>
      </c>
      <c r="L258" s="512">
        <v>1</v>
      </c>
      <c r="M258" s="512">
        <v>640</v>
      </c>
      <c r="N258" s="512"/>
      <c r="O258" s="512"/>
      <c r="P258" s="569"/>
      <c r="Q258" s="513"/>
    </row>
    <row r="259" spans="1:17" ht="14.4" customHeight="1" x14ac:dyDescent="0.3">
      <c r="A259" s="507" t="s">
        <v>1289</v>
      </c>
      <c r="B259" s="508" t="s">
        <v>1188</v>
      </c>
      <c r="C259" s="508" t="s">
        <v>1174</v>
      </c>
      <c r="D259" s="508" t="s">
        <v>1205</v>
      </c>
      <c r="E259" s="508" t="s">
        <v>1206</v>
      </c>
      <c r="F259" s="512">
        <v>1</v>
      </c>
      <c r="G259" s="512">
        <v>173</v>
      </c>
      <c r="H259" s="512">
        <v>0.99425287356321834</v>
      </c>
      <c r="I259" s="512">
        <v>173</v>
      </c>
      <c r="J259" s="512">
        <v>1</v>
      </c>
      <c r="K259" s="512">
        <v>174</v>
      </c>
      <c r="L259" s="512">
        <v>1</v>
      </c>
      <c r="M259" s="512">
        <v>174</v>
      </c>
      <c r="N259" s="512">
        <v>1</v>
      </c>
      <c r="O259" s="512">
        <v>175</v>
      </c>
      <c r="P259" s="569">
        <v>1.0057471264367817</v>
      </c>
      <c r="Q259" s="513">
        <v>175</v>
      </c>
    </row>
    <row r="260" spans="1:17" ht="14.4" customHeight="1" x14ac:dyDescent="0.3">
      <c r="A260" s="507" t="s">
        <v>1289</v>
      </c>
      <c r="B260" s="508" t="s">
        <v>1188</v>
      </c>
      <c r="C260" s="508" t="s">
        <v>1174</v>
      </c>
      <c r="D260" s="508" t="s">
        <v>1209</v>
      </c>
      <c r="E260" s="508" t="s">
        <v>1210</v>
      </c>
      <c r="F260" s="512"/>
      <c r="G260" s="512"/>
      <c r="H260" s="512"/>
      <c r="I260" s="512"/>
      <c r="J260" s="512">
        <v>14</v>
      </c>
      <c r="K260" s="512">
        <v>238</v>
      </c>
      <c r="L260" s="512">
        <v>1</v>
      </c>
      <c r="M260" s="512">
        <v>17</v>
      </c>
      <c r="N260" s="512">
        <v>23</v>
      </c>
      <c r="O260" s="512">
        <v>391</v>
      </c>
      <c r="P260" s="569">
        <v>1.6428571428571428</v>
      </c>
      <c r="Q260" s="513">
        <v>17</v>
      </c>
    </row>
    <row r="261" spans="1:17" ht="14.4" customHeight="1" x14ac:dyDescent="0.3">
      <c r="A261" s="507" t="s">
        <v>1289</v>
      </c>
      <c r="B261" s="508" t="s">
        <v>1188</v>
      </c>
      <c r="C261" s="508" t="s">
        <v>1174</v>
      </c>
      <c r="D261" s="508" t="s">
        <v>1211</v>
      </c>
      <c r="E261" s="508" t="s">
        <v>1212</v>
      </c>
      <c r="F261" s="512"/>
      <c r="G261" s="512"/>
      <c r="H261" s="512"/>
      <c r="I261" s="512"/>
      <c r="J261" s="512">
        <v>2</v>
      </c>
      <c r="K261" s="512">
        <v>548</v>
      </c>
      <c r="L261" s="512">
        <v>1</v>
      </c>
      <c r="M261" s="512">
        <v>274</v>
      </c>
      <c r="N261" s="512">
        <v>2</v>
      </c>
      <c r="O261" s="512">
        <v>554</v>
      </c>
      <c r="P261" s="569">
        <v>1.0109489051094891</v>
      </c>
      <c r="Q261" s="513">
        <v>277</v>
      </c>
    </row>
    <row r="262" spans="1:17" ht="14.4" customHeight="1" x14ac:dyDescent="0.3">
      <c r="A262" s="507" t="s">
        <v>1289</v>
      </c>
      <c r="B262" s="508" t="s">
        <v>1188</v>
      </c>
      <c r="C262" s="508" t="s">
        <v>1174</v>
      </c>
      <c r="D262" s="508" t="s">
        <v>1213</v>
      </c>
      <c r="E262" s="508" t="s">
        <v>1214</v>
      </c>
      <c r="F262" s="512"/>
      <c r="G262" s="512"/>
      <c r="H262" s="512"/>
      <c r="I262" s="512"/>
      <c r="J262" s="512">
        <v>2</v>
      </c>
      <c r="K262" s="512">
        <v>284</v>
      </c>
      <c r="L262" s="512">
        <v>1</v>
      </c>
      <c r="M262" s="512">
        <v>142</v>
      </c>
      <c r="N262" s="512">
        <v>3</v>
      </c>
      <c r="O262" s="512">
        <v>423</v>
      </c>
      <c r="P262" s="569">
        <v>1.4894366197183098</v>
      </c>
      <c r="Q262" s="513">
        <v>141</v>
      </c>
    </row>
    <row r="263" spans="1:17" ht="14.4" customHeight="1" x14ac:dyDescent="0.3">
      <c r="A263" s="507" t="s">
        <v>1289</v>
      </c>
      <c r="B263" s="508" t="s">
        <v>1188</v>
      </c>
      <c r="C263" s="508" t="s">
        <v>1174</v>
      </c>
      <c r="D263" s="508" t="s">
        <v>1215</v>
      </c>
      <c r="E263" s="508" t="s">
        <v>1214</v>
      </c>
      <c r="F263" s="512">
        <v>7</v>
      </c>
      <c r="G263" s="512">
        <v>546</v>
      </c>
      <c r="H263" s="512">
        <v>0.58333333333333337</v>
      </c>
      <c r="I263" s="512">
        <v>78</v>
      </c>
      <c r="J263" s="512">
        <v>12</v>
      </c>
      <c r="K263" s="512">
        <v>936</v>
      </c>
      <c r="L263" s="512">
        <v>1</v>
      </c>
      <c r="M263" s="512">
        <v>78</v>
      </c>
      <c r="N263" s="512">
        <v>18</v>
      </c>
      <c r="O263" s="512">
        <v>1422</v>
      </c>
      <c r="P263" s="569">
        <v>1.5192307692307692</v>
      </c>
      <c r="Q263" s="513">
        <v>79</v>
      </c>
    </row>
    <row r="264" spans="1:17" ht="14.4" customHeight="1" x14ac:dyDescent="0.3">
      <c r="A264" s="507" t="s">
        <v>1289</v>
      </c>
      <c r="B264" s="508" t="s">
        <v>1188</v>
      </c>
      <c r="C264" s="508" t="s">
        <v>1174</v>
      </c>
      <c r="D264" s="508" t="s">
        <v>1216</v>
      </c>
      <c r="E264" s="508" t="s">
        <v>1217</v>
      </c>
      <c r="F264" s="512"/>
      <c r="G264" s="512"/>
      <c r="H264" s="512"/>
      <c r="I264" s="512"/>
      <c r="J264" s="512">
        <v>2</v>
      </c>
      <c r="K264" s="512">
        <v>628</v>
      </c>
      <c r="L264" s="512">
        <v>1</v>
      </c>
      <c r="M264" s="512">
        <v>314</v>
      </c>
      <c r="N264" s="512">
        <v>3</v>
      </c>
      <c r="O264" s="512">
        <v>948</v>
      </c>
      <c r="P264" s="569">
        <v>1.5095541401273886</v>
      </c>
      <c r="Q264" s="513">
        <v>316</v>
      </c>
    </row>
    <row r="265" spans="1:17" ht="14.4" customHeight="1" x14ac:dyDescent="0.3">
      <c r="A265" s="507" t="s">
        <v>1289</v>
      </c>
      <c r="B265" s="508" t="s">
        <v>1188</v>
      </c>
      <c r="C265" s="508" t="s">
        <v>1174</v>
      </c>
      <c r="D265" s="508" t="s">
        <v>1220</v>
      </c>
      <c r="E265" s="508" t="s">
        <v>1221</v>
      </c>
      <c r="F265" s="512">
        <v>7</v>
      </c>
      <c r="G265" s="512">
        <v>1141</v>
      </c>
      <c r="H265" s="512">
        <v>0.58333333333333337</v>
      </c>
      <c r="I265" s="512">
        <v>163</v>
      </c>
      <c r="J265" s="512">
        <v>12</v>
      </c>
      <c r="K265" s="512">
        <v>1956</v>
      </c>
      <c r="L265" s="512">
        <v>1</v>
      </c>
      <c r="M265" s="512">
        <v>163</v>
      </c>
      <c r="N265" s="512">
        <v>17</v>
      </c>
      <c r="O265" s="512">
        <v>2805</v>
      </c>
      <c r="P265" s="569">
        <v>1.4340490797546013</v>
      </c>
      <c r="Q265" s="513">
        <v>165</v>
      </c>
    </row>
    <row r="266" spans="1:17" ht="14.4" customHeight="1" x14ac:dyDescent="0.3">
      <c r="A266" s="507" t="s">
        <v>1289</v>
      </c>
      <c r="B266" s="508" t="s">
        <v>1188</v>
      </c>
      <c r="C266" s="508" t="s">
        <v>1174</v>
      </c>
      <c r="D266" s="508" t="s">
        <v>1224</v>
      </c>
      <c r="E266" s="508" t="s">
        <v>1190</v>
      </c>
      <c r="F266" s="512">
        <v>26</v>
      </c>
      <c r="G266" s="512">
        <v>1872</v>
      </c>
      <c r="H266" s="512">
        <v>0.8125</v>
      </c>
      <c r="I266" s="512">
        <v>72</v>
      </c>
      <c r="J266" s="512">
        <v>32</v>
      </c>
      <c r="K266" s="512">
        <v>2304</v>
      </c>
      <c r="L266" s="512">
        <v>1</v>
      </c>
      <c r="M266" s="512">
        <v>72</v>
      </c>
      <c r="N266" s="512">
        <v>44</v>
      </c>
      <c r="O266" s="512">
        <v>3256</v>
      </c>
      <c r="P266" s="569">
        <v>1.4131944444444444</v>
      </c>
      <c r="Q266" s="513">
        <v>74</v>
      </c>
    </row>
    <row r="267" spans="1:17" ht="14.4" customHeight="1" x14ac:dyDescent="0.3">
      <c r="A267" s="507" t="s">
        <v>1289</v>
      </c>
      <c r="B267" s="508" t="s">
        <v>1188</v>
      </c>
      <c r="C267" s="508" t="s">
        <v>1174</v>
      </c>
      <c r="D267" s="508" t="s">
        <v>1231</v>
      </c>
      <c r="E267" s="508" t="s">
        <v>1232</v>
      </c>
      <c r="F267" s="512">
        <v>3</v>
      </c>
      <c r="G267" s="512">
        <v>3633</v>
      </c>
      <c r="H267" s="512">
        <v>1.4987623762376239</v>
      </c>
      <c r="I267" s="512">
        <v>1211</v>
      </c>
      <c r="J267" s="512">
        <v>2</v>
      </c>
      <c r="K267" s="512">
        <v>2424</v>
      </c>
      <c r="L267" s="512">
        <v>1</v>
      </c>
      <c r="M267" s="512">
        <v>1212</v>
      </c>
      <c r="N267" s="512"/>
      <c r="O267" s="512"/>
      <c r="P267" s="569"/>
      <c r="Q267" s="513"/>
    </row>
    <row r="268" spans="1:17" ht="14.4" customHeight="1" x14ac:dyDescent="0.3">
      <c r="A268" s="507" t="s">
        <v>1289</v>
      </c>
      <c r="B268" s="508" t="s">
        <v>1188</v>
      </c>
      <c r="C268" s="508" t="s">
        <v>1174</v>
      </c>
      <c r="D268" s="508" t="s">
        <v>1233</v>
      </c>
      <c r="E268" s="508" t="s">
        <v>1234</v>
      </c>
      <c r="F268" s="512">
        <v>1</v>
      </c>
      <c r="G268" s="512">
        <v>114</v>
      </c>
      <c r="H268" s="512">
        <v>0.99130434782608701</v>
      </c>
      <c r="I268" s="512">
        <v>114</v>
      </c>
      <c r="J268" s="512">
        <v>1</v>
      </c>
      <c r="K268" s="512">
        <v>115</v>
      </c>
      <c r="L268" s="512">
        <v>1</v>
      </c>
      <c r="M268" s="512">
        <v>115</v>
      </c>
      <c r="N268" s="512"/>
      <c r="O268" s="512"/>
      <c r="P268" s="569"/>
      <c r="Q268" s="513"/>
    </row>
    <row r="269" spans="1:17" ht="14.4" customHeight="1" x14ac:dyDescent="0.3">
      <c r="A269" s="507" t="s">
        <v>1289</v>
      </c>
      <c r="B269" s="508" t="s">
        <v>1188</v>
      </c>
      <c r="C269" s="508" t="s">
        <v>1174</v>
      </c>
      <c r="D269" s="508" t="s">
        <v>1235</v>
      </c>
      <c r="E269" s="508" t="s">
        <v>1236</v>
      </c>
      <c r="F269" s="512">
        <v>1</v>
      </c>
      <c r="G269" s="512">
        <v>347</v>
      </c>
      <c r="H269" s="512"/>
      <c r="I269" s="512">
        <v>347</v>
      </c>
      <c r="J269" s="512"/>
      <c r="K269" s="512"/>
      <c r="L269" s="512"/>
      <c r="M269" s="512"/>
      <c r="N269" s="512"/>
      <c r="O269" s="512"/>
      <c r="P269" s="569"/>
      <c r="Q269" s="513"/>
    </row>
    <row r="270" spans="1:17" ht="14.4" customHeight="1" x14ac:dyDescent="0.3">
      <c r="A270" s="507" t="s">
        <v>1289</v>
      </c>
      <c r="B270" s="508" t="s">
        <v>1188</v>
      </c>
      <c r="C270" s="508" t="s">
        <v>1174</v>
      </c>
      <c r="D270" s="508" t="s">
        <v>1241</v>
      </c>
      <c r="E270" s="508" t="s">
        <v>1242</v>
      </c>
      <c r="F270" s="512">
        <v>1</v>
      </c>
      <c r="G270" s="512">
        <v>302</v>
      </c>
      <c r="H270" s="512"/>
      <c r="I270" s="512">
        <v>302</v>
      </c>
      <c r="J270" s="512"/>
      <c r="K270" s="512"/>
      <c r="L270" s="512"/>
      <c r="M270" s="512"/>
      <c r="N270" s="512"/>
      <c r="O270" s="512"/>
      <c r="P270" s="569"/>
      <c r="Q270" s="513"/>
    </row>
    <row r="271" spans="1:17" ht="14.4" customHeight="1" x14ac:dyDescent="0.3">
      <c r="A271" s="507" t="s">
        <v>1290</v>
      </c>
      <c r="B271" s="508" t="s">
        <v>1188</v>
      </c>
      <c r="C271" s="508" t="s">
        <v>1174</v>
      </c>
      <c r="D271" s="508" t="s">
        <v>1198</v>
      </c>
      <c r="E271" s="508" t="s">
        <v>1199</v>
      </c>
      <c r="F271" s="512"/>
      <c r="G271" s="512"/>
      <c r="H271" s="512"/>
      <c r="I271" s="512"/>
      <c r="J271" s="512">
        <v>1</v>
      </c>
      <c r="K271" s="512">
        <v>137</v>
      </c>
      <c r="L271" s="512">
        <v>1</v>
      </c>
      <c r="M271" s="512">
        <v>137</v>
      </c>
      <c r="N271" s="512"/>
      <c r="O271" s="512"/>
      <c r="P271" s="569"/>
      <c r="Q271" s="513"/>
    </row>
    <row r="272" spans="1:17" ht="14.4" customHeight="1" x14ac:dyDescent="0.3">
      <c r="A272" s="507" t="s">
        <v>1290</v>
      </c>
      <c r="B272" s="508" t="s">
        <v>1188</v>
      </c>
      <c r="C272" s="508" t="s">
        <v>1174</v>
      </c>
      <c r="D272" s="508" t="s">
        <v>1209</v>
      </c>
      <c r="E272" s="508" t="s">
        <v>1210</v>
      </c>
      <c r="F272" s="512"/>
      <c r="G272" s="512"/>
      <c r="H272" s="512"/>
      <c r="I272" s="512"/>
      <c r="J272" s="512">
        <v>1</v>
      </c>
      <c r="K272" s="512">
        <v>17</v>
      </c>
      <c r="L272" s="512">
        <v>1</v>
      </c>
      <c r="M272" s="512">
        <v>17</v>
      </c>
      <c r="N272" s="512"/>
      <c r="O272" s="512"/>
      <c r="P272" s="569"/>
      <c r="Q272" s="513"/>
    </row>
    <row r="273" spans="1:17" ht="14.4" customHeight="1" x14ac:dyDescent="0.3">
      <c r="A273" s="507" t="s">
        <v>1290</v>
      </c>
      <c r="B273" s="508" t="s">
        <v>1188</v>
      </c>
      <c r="C273" s="508" t="s">
        <v>1174</v>
      </c>
      <c r="D273" s="508" t="s">
        <v>1215</v>
      </c>
      <c r="E273" s="508" t="s">
        <v>1214</v>
      </c>
      <c r="F273" s="512"/>
      <c r="G273" s="512"/>
      <c r="H273" s="512"/>
      <c r="I273" s="512"/>
      <c r="J273" s="512">
        <v>1</v>
      </c>
      <c r="K273" s="512">
        <v>78</v>
      </c>
      <c r="L273" s="512">
        <v>1</v>
      </c>
      <c r="M273" s="512">
        <v>78</v>
      </c>
      <c r="N273" s="512"/>
      <c r="O273" s="512"/>
      <c r="P273" s="569"/>
      <c r="Q273" s="513"/>
    </row>
    <row r="274" spans="1:17" ht="14.4" customHeight="1" x14ac:dyDescent="0.3">
      <c r="A274" s="507" t="s">
        <v>1290</v>
      </c>
      <c r="B274" s="508" t="s">
        <v>1188</v>
      </c>
      <c r="C274" s="508" t="s">
        <v>1174</v>
      </c>
      <c r="D274" s="508" t="s">
        <v>1220</v>
      </c>
      <c r="E274" s="508" t="s">
        <v>1221</v>
      </c>
      <c r="F274" s="512"/>
      <c r="G274" s="512"/>
      <c r="H274" s="512"/>
      <c r="I274" s="512"/>
      <c r="J274" s="512">
        <v>1</v>
      </c>
      <c r="K274" s="512">
        <v>163</v>
      </c>
      <c r="L274" s="512">
        <v>1</v>
      </c>
      <c r="M274" s="512">
        <v>163</v>
      </c>
      <c r="N274" s="512"/>
      <c r="O274" s="512"/>
      <c r="P274" s="569"/>
      <c r="Q274" s="513"/>
    </row>
    <row r="275" spans="1:17" ht="14.4" customHeight="1" x14ac:dyDescent="0.3">
      <c r="A275" s="507" t="s">
        <v>1290</v>
      </c>
      <c r="B275" s="508" t="s">
        <v>1188</v>
      </c>
      <c r="C275" s="508" t="s">
        <v>1174</v>
      </c>
      <c r="D275" s="508" t="s">
        <v>1224</v>
      </c>
      <c r="E275" s="508" t="s">
        <v>1190</v>
      </c>
      <c r="F275" s="512"/>
      <c r="G275" s="512"/>
      <c r="H275" s="512"/>
      <c r="I275" s="512"/>
      <c r="J275" s="512">
        <v>1</v>
      </c>
      <c r="K275" s="512">
        <v>72</v>
      </c>
      <c r="L275" s="512">
        <v>1</v>
      </c>
      <c r="M275" s="512">
        <v>72</v>
      </c>
      <c r="N275" s="512"/>
      <c r="O275" s="512"/>
      <c r="P275" s="569"/>
      <c r="Q275" s="513"/>
    </row>
    <row r="276" spans="1:17" ht="14.4" customHeight="1" x14ac:dyDescent="0.3">
      <c r="A276" s="507" t="s">
        <v>1291</v>
      </c>
      <c r="B276" s="508" t="s">
        <v>1188</v>
      </c>
      <c r="C276" s="508" t="s">
        <v>1174</v>
      </c>
      <c r="D276" s="508" t="s">
        <v>1189</v>
      </c>
      <c r="E276" s="508" t="s">
        <v>1190</v>
      </c>
      <c r="F276" s="512">
        <v>20</v>
      </c>
      <c r="G276" s="512">
        <v>4220</v>
      </c>
      <c r="H276" s="512">
        <v>1.4218328840970351</v>
      </c>
      <c r="I276" s="512">
        <v>211</v>
      </c>
      <c r="J276" s="512">
        <v>14</v>
      </c>
      <c r="K276" s="512">
        <v>2968</v>
      </c>
      <c r="L276" s="512">
        <v>1</v>
      </c>
      <c r="M276" s="512">
        <v>212</v>
      </c>
      <c r="N276" s="512">
        <v>8</v>
      </c>
      <c r="O276" s="512">
        <v>1704</v>
      </c>
      <c r="P276" s="569">
        <v>0.57412398921832886</v>
      </c>
      <c r="Q276" s="513">
        <v>213</v>
      </c>
    </row>
    <row r="277" spans="1:17" ht="14.4" customHeight="1" x14ac:dyDescent="0.3">
      <c r="A277" s="507" t="s">
        <v>1291</v>
      </c>
      <c r="B277" s="508" t="s">
        <v>1188</v>
      </c>
      <c r="C277" s="508" t="s">
        <v>1174</v>
      </c>
      <c r="D277" s="508" t="s">
        <v>1192</v>
      </c>
      <c r="E277" s="508" t="s">
        <v>1193</v>
      </c>
      <c r="F277" s="512">
        <v>101</v>
      </c>
      <c r="G277" s="512">
        <v>30401</v>
      </c>
      <c r="H277" s="512">
        <v>0.47039982670050134</v>
      </c>
      <c r="I277" s="512">
        <v>301</v>
      </c>
      <c r="J277" s="512">
        <v>214</v>
      </c>
      <c r="K277" s="512">
        <v>64628</v>
      </c>
      <c r="L277" s="512">
        <v>1</v>
      </c>
      <c r="M277" s="512">
        <v>302</v>
      </c>
      <c r="N277" s="512">
        <v>46</v>
      </c>
      <c r="O277" s="512">
        <v>13938</v>
      </c>
      <c r="P277" s="569">
        <v>0.21566503682614346</v>
      </c>
      <c r="Q277" s="513">
        <v>303</v>
      </c>
    </row>
    <row r="278" spans="1:17" ht="14.4" customHeight="1" x14ac:dyDescent="0.3">
      <c r="A278" s="507" t="s">
        <v>1291</v>
      </c>
      <c r="B278" s="508" t="s">
        <v>1188</v>
      </c>
      <c r="C278" s="508" t="s">
        <v>1174</v>
      </c>
      <c r="D278" s="508" t="s">
        <v>1194</v>
      </c>
      <c r="E278" s="508" t="s">
        <v>1195</v>
      </c>
      <c r="F278" s="512">
        <v>6</v>
      </c>
      <c r="G278" s="512">
        <v>594</v>
      </c>
      <c r="H278" s="512">
        <v>0.66</v>
      </c>
      <c r="I278" s="512">
        <v>99</v>
      </c>
      <c r="J278" s="512">
        <v>9</v>
      </c>
      <c r="K278" s="512">
        <v>900</v>
      </c>
      <c r="L278" s="512">
        <v>1</v>
      </c>
      <c r="M278" s="512">
        <v>100</v>
      </c>
      <c r="N278" s="512">
        <v>3</v>
      </c>
      <c r="O278" s="512">
        <v>300</v>
      </c>
      <c r="P278" s="569">
        <v>0.33333333333333331</v>
      </c>
      <c r="Q278" s="513">
        <v>100</v>
      </c>
    </row>
    <row r="279" spans="1:17" ht="14.4" customHeight="1" x14ac:dyDescent="0.3">
      <c r="A279" s="507" t="s">
        <v>1291</v>
      </c>
      <c r="B279" s="508" t="s">
        <v>1188</v>
      </c>
      <c r="C279" s="508" t="s">
        <v>1174</v>
      </c>
      <c r="D279" s="508" t="s">
        <v>1196</v>
      </c>
      <c r="E279" s="508" t="s">
        <v>1197</v>
      </c>
      <c r="F279" s="512">
        <v>1</v>
      </c>
      <c r="G279" s="512">
        <v>232</v>
      </c>
      <c r="H279" s="512"/>
      <c r="I279" s="512">
        <v>232</v>
      </c>
      <c r="J279" s="512"/>
      <c r="K279" s="512"/>
      <c r="L279" s="512"/>
      <c r="M279" s="512"/>
      <c r="N279" s="512"/>
      <c r="O279" s="512"/>
      <c r="P279" s="569"/>
      <c r="Q279" s="513"/>
    </row>
    <row r="280" spans="1:17" ht="14.4" customHeight="1" x14ac:dyDescent="0.3">
      <c r="A280" s="507" t="s">
        <v>1291</v>
      </c>
      <c r="B280" s="508" t="s">
        <v>1188</v>
      </c>
      <c r="C280" s="508" t="s">
        <v>1174</v>
      </c>
      <c r="D280" s="508" t="s">
        <v>1198</v>
      </c>
      <c r="E280" s="508" t="s">
        <v>1199</v>
      </c>
      <c r="F280" s="512">
        <v>39</v>
      </c>
      <c r="G280" s="512">
        <v>5343</v>
      </c>
      <c r="H280" s="512">
        <v>1</v>
      </c>
      <c r="I280" s="512">
        <v>137</v>
      </c>
      <c r="J280" s="512">
        <v>39</v>
      </c>
      <c r="K280" s="512">
        <v>5343</v>
      </c>
      <c r="L280" s="512">
        <v>1</v>
      </c>
      <c r="M280" s="512">
        <v>137</v>
      </c>
      <c r="N280" s="512">
        <v>31</v>
      </c>
      <c r="O280" s="512">
        <v>4278</v>
      </c>
      <c r="P280" s="569">
        <v>0.80067377877596857</v>
      </c>
      <c r="Q280" s="513">
        <v>138</v>
      </c>
    </row>
    <row r="281" spans="1:17" ht="14.4" customHeight="1" x14ac:dyDescent="0.3">
      <c r="A281" s="507" t="s">
        <v>1291</v>
      </c>
      <c r="B281" s="508" t="s">
        <v>1188</v>
      </c>
      <c r="C281" s="508" t="s">
        <v>1174</v>
      </c>
      <c r="D281" s="508" t="s">
        <v>1201</v>
      </c>
      <c r="E281" s="508" t="s">
        <v>1202</v>
      </c>
      <c r="F281" s="512">
        <v>1</v>
      </c>
      <c r="G281" s="512">
        <v>639</v>
      </c>
      <c r="H281" s="512"/>
      <c r="I281" s="512">
        <v>639</v>
      </c>
      <c r="J281" s="512"/>
      <c r="K281" s="512"/>
      <c r="L281" s="512"/>
      <c r="M281" s="512"/>
      <c r="N281" s="512"/>
      <c r="O281" s="512"/>
      <c r="P281" s="569"/>
      <c r="Q281" s="513"/>
    </row>
    <row r="282" spans="1:17" ht="14.4" customHeight="1" x14ac:dyDescent="0.3">
      <c r="A282" s="507" t="s">
        <v>1291</v>
      </c>
      <c r="B282" s="508" t="s">
        <v>1188</v>
      </c>
      <c r="C282" s="508" t="s">
        <v>1174</v>
      </c>
      <c r="D282" s="508" t="s">
        <v>1205</v>
      </c>
      <c r="E282" s="508" t="s">
        <v>1206</v>
      </c>
      <c r="F282" s="512">
        <v>7</v>
      </c>
      <c r="G282" s="512">
        <v>1211</v>
      </c>
      <c r="H282" s="512">
        <v>0.86997126436781613</v>
      </c>
      <c r="I282" s="512">
        <v>173</v>
      </c>
      <c r="J282" s="512">
        <v>8</v>
      </c>
      <c r="K282" s="512">
        <v>1392</v>
      </c>
      <c r="L282" s="512">
        <v>1</v>
      </c>
      <c r="M282" s="512">
        <v>174</v>
      </c>
      <c r="N282" s="512">
        <v>2</v>
      </c>
      <c r="O282" s="512">
        <v>350</v>
      </c>
      <c r="P282" s="569">
        <v>0.25143678160919541</v>
      </c>
      <c r="Q282" s="513">
        <v>175</v>
      </c>
    </row>
    <row r="283" spans="1:17" ht="14.4" customHeight="1" x14ac:dyDescent="0.3">
      <c r="A283" s="507" t="s">
        <v>1291</v>
      </c>
      <c r="B283" s="508" t="s">
        <v>1188</v>
      </c>
      <c r="C283" s="508" t="s">
        <v>1174</v>
      </c>
      <c r="D283" s="508" t="s">
        <v>1207</v>
      </c>
      <c r="E283" s="508" t="s">
        <v>1208</v>
      </c>
      <c r="F283" s="512"/>
      <c r="G283" s="512"/>
      <c r="H283" s="512"/>
      <c r="I283" s="512"/>
      <c r="J283" s="512">
        <v>1</v>
      </c>
      <c r="K283" s="512">
        <v>347</v>
      </c>
      <c r="L283" s="512">
        <v>1</v>
      </c>
      <c r="M283" s="512">
        <v>347</v>
      </c>
      <c r="N283" s="512"/>
      <c r="O283" s="512"/>
      <c r="P283" s="569"/>
      <c r="Q283" s="513"/>
    </row>
    <row r="284" spans="1:17" ht="14.4" customHeight="1" x14ac:dyDescent="0.3">
      <c r="A284" s="507" t="s">
        <v>1291</v>
      </c>
      <c r="B284" s="508" t="s">
        <v>1188</v>
      </c>
      <c r="C284" s="508" t="s">
        <v>1174</v>
      </c>
      <c r="D284" s="508" t="s">
        <v>1209</v>
      </c>
      <c r="E284" s="508" t="s">
        <v>1210</v>
      </c>
      <c r="F284" s="512">
        <v>33</v>
      </c>
      <c r="G284" s="512">
        <v>561</v>
      </c>
      <c r="H284" s="512">
        <v>0.5892857142857143</v>
      </c>
      <c r="I284" s="512">
        <v>17</v>
      </c>
      <c r="J284" s="512">
        <v>56</v>
      </c>
      <c r="K284" s="512">
        <v>952</v>
      </c>
      <c r="L284" s="512">
        <v>1</v>
      </c>
      <c r="M284" s="512">
        <v>17</v>
      </c>
      <c r="N284" s="512">
        <v>52</v>
      </c>
      <c r="O284" s="512">
        <v>884</v>
      </c>
      <c r="P284" s="569">
        <v>0.9285714285714286</v>
      </c>
      <c r="Q284" s="513">
        <v>17</v>
      </c>
    </row>
    <row r="285" spans="1:17" ht="14.4" customHeight="1" x14ac:dyDescent="0.3">
      <c r="A285" s="507" t="s">
        <v>1291</v>
      </c>
      <c r="B285" s="508" t="s">
        <v>1188</v>
      </c>
      <c r="C285" s="508" t="s">
        <v>1174</v>
      </c>
      <c r="D285" s="508" t="s">
        <v>1211</v>
      </c>
      <c r="E285" s="508" t="s">
        <v>1212</v>
      </c>
      <c r="F285" s="512"/>
      <c r="G285" s="512"/>
      <c r="H285" s="512"/>
      <c r="I285" s="512"/>
      <c r="J285" s="512">
        <v>3</v>
      </c>
      <c r="K285" s="512">
        <v>822</v>
      </c>
      <c r="L285" s="512">
        <v>1</v>
      </c>
      <c r="M285" s="512">
        <v>274</v>
      </c>
      <c r="N285" s="512">
        <v>2</v>
      </c>
      <c r="O285" s="512">
        <v>554</v>
      </c>
      <c r="P285" s="569">
        <v>0.67396593673965932</v>
      </c>
      <c r="Q285" s="513">
        <v>277</v>
      </c>
    </row>
    <row r="286" spans="1:17" ht="14.4" customHeight="1" x14ac:dyDescent="0.3">
      <c r="A286" s="507" t="s">
        <v>1291</v>
      </c>
      <c r="B286" s="508" t="s">
        <v>1188</v>
      </c>
      <c r="C286" s="508" t="s">
        <v>1174</v>
      </c>
      <c r="D286" s="508" t="s">
        <v>1213</v>
      </c>
      <c r="E286" s="508" t="s">
        <v>1214</v>
      </c>
      <c r="F286" s="512">
        <v>4</v>
      </c>
      <c r="G286" s="512">
        <v>568</v>
      </c>
      <c r="H286" s="512">
        <v>1</v>
      </c>
      <c r="I286" s="512">
        <v>142</v>
      </c>
      <c r="J286" s="512">
        <v>4</v>
      </c>
      <c r="K286" s="512">
        <v>568</v>
      </c>
      <c r="L286" s="512">
        <v>1</v>
      </c>
      <c r="M286" s="512">
        <v>142</v>
      </c>
      <c r="N286" s="512">
        <v>2</v>
      </c>
      <c r="O286" s="512">
        <v>282</v>
      </c>
      <c r="P286" s="569">
        <v>0.49647887323943662</v>
      </c>
      <c r="Q286" s="513">
        <v>141</v>
      </c>
    </row>
    <row r="287" spans="1:17" ht="14.4" customHeight="1" x14ac:dyDescent="0.3">
      <c r="A287" s="507" t="s">
        <v>1291</v>
      </c>
      <c r="B287" s="508" t="s">
        <v>1188</v>
      </c>
      <c r="C287" s="508" t="s">
        <v>1174</v>
      </c>
      <c r="D287" s="508" t="s">
        <v>1215</v>
      </c>
      <c r="E287" s="508" t="s">
        <v>1214</v>
      </c>
      <c r="F287" s="512">
        <v>38</v>
      </c>
      <c r="G287" s="512">
        <v>2964</v>
      </c>
      <c r="H287" s="512">
        <v>0.97435897435897434</v>
      </c>
      <c r="I287" s="512">
        <v>78</v>
      </c>
      <c r="J287" s="512">
        <v>39</v>
      </c>
      <c r="K287" s="512">
        <v>3042</v>
      </c>
      <c r="L287" s="512">
        <v>1</v>
      </c>
      <c r="M287" s="512">
        <v>78</v>
      </c>
      <c r="N287" s="512">
        <v>31</v>
      </c>
      <c r="O287" s="512">
        <v>2449</v>
      </c>
      <c r="P287" s="569">
        <v>0.80506245890861272</v>
      </c>
      <c r="Q287" s="513">
        <v>79</v>
      </c>
    </row>
    <row r="288" spans="1:17" ht="14.4" customHeight="1" x14ac:dyDescent="0.3">
      <c r="A288" s="507" t="s">
        <v>1291</v>
      </c>
      <c r="B288" s="508" t="s">
        <v>1188</v>
      </c>
      <c r="C288" s="508" t="s">
        <v>1174</v>
      </c>
      <c r="D288" s="508" t="s">
        <v>1216</v>
      </c>
      <c r="E288" s="508" t="s">
        <v>1217</v>
      </c>
      <c r="F288" s="512">
        <v>4</v>
      </c>
      <c r="G288" s="512">
        <v>1256</v>
      </c>
      <c r="H288" s="512">
        <v>1</v>
      </c>
      <c r="I288" s="512">
        <v>314</v>
      </c>
      <c r="J288" s="512">
        <v>4</v>
      </c>
      <c r="K288" s="512">
        <v>1256</v>
      </c>
      <c r="L288" s="512">
        <v>1</v>
      </c>
      <c r="M288" s="512">
        <v>314</v>
      </c>
      <c r="N288" s="512">
        <v>2</v>
      </c>
      <c r="O288" s="512">
        <v>632</v>
      </c>
      <c r="P288" s="569">
        <v>0.50318471337579618</v>
      </c>
      <c r="Q288" s="513">
        <v>316</v>
      </c>
    </row>
    <row r="289" spans="1:17" ht="14.4" customHeight="1" x14ac:dyDescent="0.3">
      <c r="A289" s="507" t="s">
        <v>1291</v>
      </c>
      <c r="B289" s="508" t="s">
        <v>1188</v>
      </c>
      <c r="C289" s="508" t="s">
        <v>1174</v>
      </c>
      <c r="D289" s="508" t="s">
        <v>1218</v>
      </c>
      <c r="E289" s="508" t="s">
        <v>1219</v>
      </c>
      <c r="F289" s="512"/>
      <c r="G289" s="512"/>
      <c r="H289" s="512"/>
      <c r="I289" s="512"/>
      <c r="J289" s="512">
        <v>1</v>
      </c>
      <c r="K289" s="512">
        <v>328</v>
      </c>
      <c r="L289" s="512">
        <v>1</v>
      </c>
      <c r="M289" s="512">
        <v>328</v>
      </c>
      <c r="N289" s="512"/>
      <c r="O289" s="512"/>
      <c r="P289" s="569"/>
      <c r="Q289" s="513"/>
    </row>
    <row r="290" spans="1:17" ht="14.4" customHeight="1" x14ac:dyDescent="0.3">
      <c r="A290" s="507" t="s">
        <v>1291</v>
      </c>
      <c r="B290" s="508" t="s">
        <v>1188</v>
      </c>
      <c r="C290" s="508" t="s">
        <v>1174</v>
      </c>
      <c r="D290" s="508" t="s">
        <v>1220</v>
      </c>
      <c r="E290" s="508" t="s">
        <v>1221</v>
      </c>
      <c r="F290" s="512">
        <v>58</v>
      </c>
      <c r="G290" s="512">
        <v>9454</v>
      </c>
      <c r="H290" s="512">
        <v>1.2083333333333333</v>
      </c>
      <c r="I290" s="512">
        <v>163</v>
      </c>
      <c r="J290" s="512">
        <v>48</v>
      </c>
      <c r="K290" s="512">
        <v>7824</v>
      </c>
      <c r="L290" s="512">
        <v>1</v>
      </c>
      <c r="M290" s="512">
        <v>163</v>
      </c>
      <c r="N290" s="512">
        <v>41</v>
      </c>
      <c r="O290" s="512">
        <v>6765</v>
      </c>
      <c r="P290" s="569">
        <v>0.86464723926380371</v>
      </c>
      <c r="Q290" s="513">
        <v>165</v>
      </c>
    </row>
    <row r="291" spans="1:17" ht="14.4" customHeight="1" x14ac:dyDescent="0.3">
      <c r="A291" s="507" t="s">
        <v>1291</v>
      </c>
      <c r="B291" s="508" t="s">
        <v>1188</v>
      </c>
      <c r="C291" s="508" t="s">
        <v>1174</v>
      </c>
      <c r="D291" s="508" t="s">
        <v>1224</v>
      </c>
      <c r="E291" s="508" t="s">
        <v>1190</v>
      </c>
      <c r="F291" s="512">
        <v>82</v>
      </c>
      <c r="G291" s="512">
        <v>5904</v>
      </c>
      <c r="H291" s="512">
        <v>0.79611650485436891</v>
      </c>
      <c r="I291" s="512">
        <v>72</v>
      </c>
      <c r="J291" s="512">
        <v>103</v>
      </c>
      <c r="K291" s="512">
        <v>7416</v>
      </c>
      <c r="L291" s="512">
        <v>1</v>
      </c>
      <c r="M291" s="512">
        <v>72</v>
      </c>
      <c r="N291" s="512">
        <v>66</v>
      </c>
      <c r="O291" s="512">
        <v>4884</v>
      </c>
      <c r="P291" s="569">
        <v>0.65857605177993528</v>
      </c>
      <c r="Q291" s="513">
        <v>74</v>
      </c>
    </row>
    <row r="292" spans="1:17" ht="14.4" customHeight="1" x14ac:dyDescent="0.3">
      <c r="A292" s="507" t="s">
        <v>1291</v>
      </c>
      <c r="B292" s="508" t="s">
        <v>1188</v>
      </c>
      <c r="C292" s="508" t="s">
        <v>1174</v>
      </c>
      <c r="D292" s="508" t="s">
        <v>1231</v>
      </c>
      <c r="E292" s="508" t="s">
        <v>1232</v>
      </c>
      <c r="F292" s="512">
        <v>5</v>
      </c>
      <c r="G292" s="512">
        <v>6055</v>
      </c>
      <c r="H292" s="512">
        <v>0.7136963696369637</v>
      </c>
      <c r="I292" s="512">
        <v>1211</v>
      </c>
      <c r="J292" s="512">
        <v>7</v>
      </c>
      <c r="K292" s="512">
        <v>8484</v>
      </c>
      <c r="L292" s="512">
        <v>1</v>
      </c>
      <c r="M292" s="512">
        <v>1212</v>
      </c>
      <c r="N292" s="512">
        <v>4</v>
      </c>
      <c r="O292" s="512">
        <v>4864</v>
      </c>
      <c r="P292" s="569">
        <v>0.57331447430457327</v>
      </c>
      <c r="Q292" s="513">
        <v>1216</v>
      </c>
    </row>
    <row r="293" spans="1:17" ht="14.4" customHeight="1" x14ac:dyDescent="0.3">
      <c r="A293" s="507" t="s">
        <v>1291</v>
      </c>
      <c r="B293" s="508" t="s">
        <v>1188</v>
      </c>
      <c r="C293" s="508" t="s">
        <v>1174</v>
      </c>
      <c r="D293" s="508" t="s">
        <v>1233</v>
      </c>
      <c r="E293" s="508" t="s">
        <v>1234</v>
      </c>
      <c r="F293" s="512">
        <v>5</v>
      </c>
      <c r="G293" s="512">
        <v>570</v>
      </c>
      <c r="H293" s="512">
        <v>0.99130434782608701</v>
      </c>
      <c r="I293" s="512">
        <v>114</v>
      </c>
      <c r="J293" s="512">
        <v>5</v>
      </c>
      <c r="K293" s="512">
        <v>575</v>
      </c>
      <c r="L293" s="512">
        <v>1</v>
      </c>
      <c r="M293" s="512">
        <v>115</v>
      </c>
      <c r="N293" s="512">
        <v>2</v>
      </c>
      <c r="O293" s="512">
        <v>232</v>
      </c>
      <c r="P293" s="569">
        <v>0.40347826086956523</v>
      </c>
      <c r="Q293" s="513">
        <v>116</v>
      </c>
    </row>
    <row r="294" spans="1:17" ht="14.4" customHeight="1" x14ac:dyDescent="0.3">
      <c r="A294" s="507" t="s">
        <v>1291</v>
      </c>
      <c r="B294" s="508" t="s">
        <v>1188</v>
      </c>
      <c r="C294" s="508" t="s">
        <v>1174</v>
      </c>
      <c r="D294" s="508" t="s">
        <v>1235</v>
      </c>
      <c r="E294" s="508" t="s">
        <v>1236</v>
      </c>
      <c r="F294" s="512">
        <v>1</v>
      </c>
      <c r="G294" s="512">
        <v>347</v>
      </c>
      <c r="H294" s="512"/>
      <c r="I294" s="512">
        <v>347</v>
      </c>
      <c r="J294" s="512"/>
      <c r="K294" s="512"/>
      <c r="L294" s="512"/>
      <c r="M294" s="512"/>
      <c r="N294" s="512"/>
      <c r="O294" s="512"/>
      <c r="P294" s="569"/>
      <c r="Q294" s="513"/>
    </row>
    <row r="295" spans="1:17" ht="14.4" customHeight="1" x14ac:dyDescent="0.3">
      <c r="A295" s="507" t="s">
        <v>1291</v>
      </c>
      <c r="B295" s="508" t="s">
        <v>1188</v>
      </c>
      <c r="C295" s="508" t="s">
        <v>1174</v>
      </c>
      <c r="D295" s="508" t="s">
        <v>1241</v>
      </c>
      <c r="E295" s="508" t="s">
        <v>1242</v>
      </c>
      <c r="F295" s="512">
        <v>1</v>
      </c>
      <c r="G295" s="512">
        <v>302</v>
      </c>
      <c r="H295" s="512"/>
      <c r="I295" s="512">
        <v>302</v>
      </c>
      <c r="J295" s="512"/>
      <c r="K295" s="512"/>
      <c r="L295" s="512"/>
      <c r="M295" s="512"/>
      <c r="N295" s="512"/>
      <c r="O295" s="512"/>
      <c r="P295" s="569"/>
      <c r="Q295" s="513"/>
    </row>
    <row r="296" spans="1:17" ht="14.4" customHeight="1" x14ac:dyDescent="0.3">
      <c r="A296" s="507" t="s">
        <v>1292</v>
      </c>
      <c r="B296" s="508" t="s">
        <v>1188</v>
      </c>
      <c r="C296" s="508" t="s">
        <v>1174</v>
      </c>
      <c r="D296" s="508" t="s">
        <v>1189</v>
      </c>
      <c r="E296" s="508" t="s">
        <v>1190</v>
      </c>
      <c r="F296" s="512">
        <v>12</v>
      </c>
      <c r="G296" s="512">
        <v>2532</v>
      </c>
      <c r="H296" s="512">
        <v>0.70255271920088791</v>
      </c>
      <c r="I296" s="512">
        <v>211</v>
      </c>
      <c r="J296" s="512">
        <v>17</v>
      </c>
      <c r="K296" s="512">
        <v>3604</v>
      </c>
      <c r="L296" s="512">
        <v>1</v>
      </c>
      <c r="M296" s="512">
        <v>212</v>
      </c>
      <c r="N296" s="512">
        <v>16</v>
      </c>
      <c r="O296" s="512">
        <v>3408</v>
      </c>
      <c r="P296" s="569">
        <v>0.94561598224195342</v>
      </c>
      <c r="Q296" s="513">
        <v>213</v>
      </c>
    </row>
    <row r="297" spans="1:17" ht="14.4" customHeight="1" x14ac:dyDescent="0.3">
      <c r="A297" s="507" t="s">
        <v>1292</v>
      </c>
      <c r="B297" s="508" t="s">
        <v>1188</v>
      </c>
      <c r="C297" s="508" t="s">
        <v>1174</v>
      </c>
      <c r="D297" s="508" t="s">
        <v>1192</v>
      </c>
      <c r="E297" s="508" t="s">
        <v>1193</v>
      </c>
      <c r="F297" s="512">
        <v>28</v>
      </c>
      <c r="G297" s="512">
        <v>8428</v>
      </c>
      <c r="H297" s="512"/>
      <c r="I297" s="512">
        <v>301</v>
      </c>
      <c r="J297" s="512"/>
      <c r="K297" s="512"/>
      <c r="L297" s="512"/>
      <c r="M297" s="512"/>
      <c r="N297" s="512">
        <v>25</v>
      </c>
      <c r="O297" s="512">
        <v>7575</v>
      </c>
      <c r="P297" s="569"/>
      <c r="Q297" s="513">
        <v>303</v>
      </c>
    </row>
    <row r="298" spans="1:17" ht="14.4" customHeight="1" x14ac:dyDescent="0.3">
      <c r="A298" s="507" t="s">
        <v>1292</v>
      </c>
      <c r="B298" s="508" t="s">
        <v>1188</v>
      </c>
      <c r="C298" s="508" t="s">
        <v>1174</v>
      </c>
      <c r="D298" s="508" t="s">
        <v>1198</v>
      </c>
      <c r="E298" s="508" t="s">
        <v>1199</v>
      </c>
      <c r="F298" s="512">
        <v>1</v>
      </c>
      <c r="G298" s="512">
        <v>137</v>
      </c>
      <c r="H298" s="512">
        <v>1</v>
      </c>
      <c r="I298" s="512">
        <v>137</v>
      </c>
      <c r="J298" s="512">
        <v>1</v>
      </c>
      <c r="K298" s="512">
        <v>137</v>
      </c>
      <c r="L298" s="512">
        <v>1</v>
      </c>
      <c r="M298" s="512">
        <v>137</v>
      </c>
      <c r="N298" s="512">
        <v>3</v>
      </c>
      <c r="O298" s="512">
        <v>414</v>
      </c>
      <c r="P298" s="569">
        <v>3.0218978102189782</v>
      </c>
      <c r="Q298" s="513">
        <v>138</v>
      </c>
    </row>
    <row r="299" spans="1:17" ht="14.4" customHeight="1" x14ac:dyDescent="0.3">
      <c r="A299" s="507" t="s">
        <v>1292</v>
      </c>
      <c r="B299" s="508" t="s">
        <v>1188</v>
      </c>
      <c r="C299" s="508" t="s">
        <v>1174</v>
      </c>
      <c r="D299" s="508" t="s">
        <v>1201</v>
      </c>
      <c r="E299" s="508" t="s">
        <v>1202</v>
      </c>
      <c r="F299" s="512">
        <v>1</v>
      </c>
      <c r="G299" s="512">
        <v>639</v>
      </c>
      <c r="H299" s="512"/>
      <c r="I299" s="512">
        <v>639</v>
      </c>
      <c r="J299" s="512"/>
      <c r="K299" s="512"/>
      <c r="L299" s="512"/>
      <c r="M299" s="512"/>
      <c r="N299" s="512"/>
      <c r="O299" s="512"/>
      <c r="P299" s="569"/>
      <c r="Q299" s="513"/>
    </row>
    <row r="300" spans="1:17" ht="14.4" customHeight="1" x14ac:dyDescent="0.3">
      <c r="A300" s="507" t="s">
        <v>1292</v>
      </c>
      <c r="B300" s="508" t="s">
        <v>1188</v>
      </c>
      <c r="C300" s="508" t="s">
        <v>1174</v>
      </c>
      <c r="D300" s="508" t="s">
        <v>1205</v>
      </c>
      <c r="E300" s="508" t="s">
        <v>1206</v>
      </c>
      <c r="F300" s="512">
        <v>1</v>
      </c>
      <c r="G300" s="512">
        <v>173</v>
      </c>
      <c r="H300" s="512"/>
      <c r="I300" s="512">
        <v>173</v>
      </c>
      <c r="J300" s="512"/>
      <c r="K300" s="512"/>
      <c r="L300" s="512"/>
      <c r="M300" s="512"/>
      <c r="N300" s="512">
        <v>1</v>
      </c>
      <c r="O300" s="512">
        <v>175</v>
      </c>
      <c r="P300" s="569"/>
      <c r="Q300" s="513">
        <v>175</v>
      </c>
    </row>
    <row r="301" spans="1:17" ht="14.4" customHeight="1" x14ac:dyDescent="0.3">
      <c r="A301" s="507" t="s">
        <v>1292</v>
      </c>
      <c r="B301" s="508" t="s">
        <v>1188</v>
      </c>
      <c r="C301" s="508" t="s">
        <v>1174</v>
      </c>
      <c r="D301" s="508" t="s">
        <v>1207</v>
      </c>
      <c r="E301" s="508" t="s">
        <v>1208</v>
      </c>
      <c r="F301" s="512"/>
      <c r="G301" s="512"/>
      <c r="H301" s="512"/>
      <c r="I301" s="512"/>
      <c r="J301" s="512"/>
      <c r="K301" s="512"/>
      <c r="L301" s="512"/>
      <c r="M301" s="512"/>
      <c r="N301" s="512">
        <v>1</v>
      </c>
      <c r="O301" s="512">
        <v>348</v>
      </c>
      <c r="P301" s="569"/>
      <c r="Q301" s="513">
        <v>348</v>
      </c>
    </row>
    <row r="302" spans="1:17" ht="14.4" customHeight="1" x14ac:dyDescent="0.3">
      <c r="A302" s="507" t="s">
        <v>1292</v>
      </c>
      <c r="B302" s="508" t="s">
        <v>1188</v>
      </c>
      <c r="C302" s="508" t="s">
        <v>1174</v>
      </c>
      <c r="D302" s="508" t="s">
        <v>1209</v>
      </c>
      <c r="E302" s="508" t="s">
        <v>1210</v>
      </c>
      <c r="F302" s="512"/>
      <c r="G302" s="512"/>
      <c r="H302" s="512"/>
      <c r="I302" s="512"/>
      <c r="J302" s="512">
        <v>9</v>
      </c>
      <c r="K302" s="512">
        <v>153</v>
      </c>
      <c r="L302" s="512">
        <v>1</v>
      </c>
      <c r="M302" s="512">
        <v>17</v>
      </c>
      <c r="N302" s="512">
        <v>15</v>
      </c>
      <c r="O302" s="512">
        <v>255</v>
      </c>
      <c r="P302" s="569">
        <v>1.6666666666666667</v>
      </c>
      <c r="Q302" s="513">
        <v>17</v>
      </c>
    </row>
    <row r="303" spans="1:17" ht="14.4" customHeight="1" x14ac:dyDescent="0.3">
      <c r="A303" s="507" t="s">
        <v>1292</v>
      </c>
      <c r="B303" s="508" t="s">
        <v>1188</v>
      </c>
      <c r="C303" s="508" t="s">
        <v>1174</v>
      </c>
      <c r="D303" s="508" t="s">
        <v>1211</v>
      </c>
      <c r="E303" s="508" t="s">
        <v>1212</v>
      </c>
      <c r="F303" s="512"/>
      <c r="G303" s="512"/>
      <c r="H303" s="512"/>
      <c r="I303" s="512"/>
      <c r="J303" s="512">
        <v>4</v>
      </c>
      <c r="K303" s="512">
        <v>1096</v>
      </c>
      <c r="L303" s="512">
        <v>1</v>
      </c>
      <c r="M303" s="512">
        <v>274</v>
      </c>
      <c r="N303" s="512">
        <v>5</v>
      </c>
      <c r="O303" s="512">
        <v>1385</v>
      </c>
      <c r="P303" s="569">
        <v>1.2636861313868613</v>
      </c>
      <c r="Q303" s="513">
        <v>277</v>
      </c>
    </row>
    <row r="304" spans="1:17" ht="14.4" customHeight="1" x14ac:dyDescent="0.3">
      <c r="A304" s="507" t="s">
        <v>1292</v>
      </c>
      <c r="B304" s="508" t="s">
        <v>1188</v>
      </c>
      <c r="C304" s="508" t="s">
        <v>1174</v>
      </c>
      <c r="D304" s="508" t="s">
        <v>1213</v>
      </c>
      <c r="E304" s="508" t="s">
        <v>1214</v>
      </c>
      <c r="F304" s="512">
        <v>5</v>
      </c>
      <c r="G304" s="512">
        <v>710</v>
      </c>
      <c r="H304" s="512">
        <v>0.83333333333333337</v>
      </c>
      <c r="I304" s="512">
        <v>142</v>
      </c>
      <c r="J304" s="512">
        <v>6</v>
      </c>
      <c r="K304" s="512">
        <v>852</v>
      </c>
      <c r="L304" s="512">
        <v>1</v>
      </c>
      <c r="M304" s="512">
        <v>142</v>
      </c>
      <c r="N304" s="512">
        <v>6</v>
      </c>
      <c r="O304" s="512">
        <v>846</v>
      </c>
      <c r="P304" s="569">
        <v>0.99295774647887325</v>
      </c>
      <c r="Q304" s="513">
        <v>141</v>
      </c>
    </row>
    <row r="305" spans="1:17" ht="14.4" customHeight="1" x14ac:dyDescent="0.3">
      <c r="A305" s="507" t="s">
        <v>1292</v>
      </c>
      <c r="B305" s="508" t="s">
        <v>1188</v>
      </c>
      <c r="C305" s="508" t="s">
        <v>1174</v>
      </c>
      <c r="D305" s="508" t="s">
        <v>1215</v>
      </c>
      <c r="E305" s="508" t="s">
        <v>1214</v>
      </c>
      <c r="F305" s="512">
        <v>1</v>
      </c>
      <c r="G305" s="512">
        <v>78</v>
      </c>
      <c r="H305" s="512">
        <v>1</v>
      </c>
      <c r="I305" s="512">
        <v>78</v>
      </c>
      <c r="J305" s="512">
        <v>1</v>
      </c>
      <c r="K305" s="512">
        <v>78</v>
      </c>
      <c r="L305" s="512">
        <v>1</v>
      </c>
      <c r="M305" s="512">
        <v>78</v>
      </c>
      <c r="N305" s="512">
        <v>3</v>
      </c>
      <c r="O305" s="512">
        <v>237</v>
      </c>
      <c r="P305" s="569">
        <v>3.0384615384615383</v>
      </c>
      <c r="Q305" s="513">
        <v>79</v>
      </c>
    </row>
    <row r="306" spans="1:17" ht="14.4" customHeight="1" x14ac:dyDescent="0.3">
      <c r="A306" s="507" t="s">
        <v>1292</v>
      </c>
      <c r="B306" s="508" t="s">
        <v>1188</v>
      </c>
      <c r="C306" s="508" t="s">
        <v>1174</v>
      </c>
      <c r="D306" s="508" t="s">
        <v>1216</v>
      </c>
      <c r="E306" s="508" t="s">
        <v>1217</v>
      </c>
      <c r="F306" s="512">
        <v>5</v>
      </c>
      <c r="G306" s="512">
        <v>1570</v>
      </c>
      <c r="H306" s="512">
        <v>0.83333333333333337</v>
      </c>
      <c r="I306" s="512">
        <v>314</v>
      </c>
      <c r="J306" s="512">
        <v>6</v>
      </c>
      <c r="K306" s="512">
        <v>1884</v>
      </c>
      <c r="L306" s="512">
        <v>1</v>
      </c>
      <c r="M306" s="512">
        <v>314</v>
      </c>
      <c r="N306" s="512">
        <v>6</v>
      </c>
      <c r="O306" s="512">
        <v>1896</v>
      </c>
      <c r="P306" s="569">
        <v>1.0063694267515924</v>
      </c>
      <c r="Q306" s="513">
        <v>316</v>
      </c>
    </row>
    <row r="307" spans="1:17" ht="14.4" customHeight="1" x14ac:dyDescent="0.3">
      <c r="A307" s="507" t="s">
        <v>1292</v>
      </c>
      <c r="B307" s="508" t="s">
        <v>1188</v>
      </c>
      <c r="C307" s="508" t="s">
        <v>1174</v>
      </c>
      <c r="D307" s="508" t="s">
        <v>1220</v>
      </c>
      <c r="E307" s="508" t="s">
        <v>1221</v>
      </c>
      <c r="F307" s="512">
        <v>6</v>
      </c>
      <c r="G307" s="512">
        <v>978</v>
      </c>
      <c r="H307" s="512">
        <v>6</v>
      </c>
      <c r="I307" s="512">
        <v>163</v>
      </c>
      <c r="J307" s="512">
        <v>1</v>
      </c>
      <c r="K307" s="512">
        <v>163</v>
      </c>
      <c r="L307" s="512">
        <v>1</v>
      </c>
      <c r="M307" s="512">
        <v>163</v>
      </c>
      <c r="N307" s="512">
        <v>6</v>
      </c>
      <c r="O307" s="512">
        <v>990</v>
      </c>
      <c r="P307" s="569">
        <v>6.0736196319018401</v>
      </c>
      <c r="Q307" s="513">
        <v>165</v>
      </c>
    </row>
    <row r="308" spans="1:17" ht="14.4" customHeight="1" x14ac:dyDescent="0.3">
      <c r="A308" s="507" t="s">
        <v>1292</v>
      </c>
      <c r="B308" s="508" t="s">
        <v>1188</v>
      </c>
      <c r="C308" s="508" t="s">
        <v>1174</v>
      </c>
      <c r="D308" s="508" t="s">
        <v>1224</v>
      </c>
      <c r="E308" s="508" t="s">
        <v>1190</v>
      </c>
      <c r="F308" s="512">
        <v>7</v>
      </c>
      <c r="G308" s="512">
        <v>504</v>
      </c>
      <c r="H308" s="512">
        <v>1.75</v>
      </c>
      <c r="I308" s="512">
        <v>72</v>
      </c>
      <c r="J308" s="512">
        <v>4</v>
      </c>
      <c r="K308" s="512">
        <v>288</v>
      </c>
      <c r="L308" s="512">
        <v>1</v>
      </c>
      <c r="M308" s="512">
        <v>72</v>
      </c>
      <c r="N308" s="512">
        <v>9</v>
      </c>
      <c r="O308" s="512">
        <v>666</v>
      </c>
      <c r="P308" s="569">
        <v>2.3125</v>
      </c>
      <c r="Q308" s="513">
        <v>74</v>
      </c>
    </row>
    <row r="309" spans="1:17" ht="14.4" customHeight="1" x14ac:dyDescent="0.3">
      <c r="A309" s="507" t="s">
        <v>1292</v>
      </c>
      <c r="B309" s="508" t="s">
        <v>1188</v>
      </c>
      <c r="C309" s="508" t="s">
        <v>1174</v>
      </c>
      <c r="D309" s="508" t="s">
        <v>1231</v>
      </c>
      <c r="E309" s="508" t="s">
        <v>1232</v>
      </c>
      <c r="F309" s="512">
        <v>4</v>
      </c>
      <c r="G309" s="512">
        <v>4844</v>
      </c>
      <c r="H309" s="512"/>
      <c r="I309" s="512">
        <v>1211</v>
      </c>
      <c r="J309" s="512"/>
      <c r="K309" s="512"/>
      <c r="L309" s="512"/>
      <c r="M309" s="512"/>
      <c r="N309" s="512"/>
      <c r="O309" s="512"/>
      <c r="P309" s="569"/>
      <c r="Q309" s="513"/>
    </row>
    <row r="310" spans="1:17" ht="14.4" customHeight="1" x14ac:dyDescent="0.3">
      <c r="A310" s="507" t="s">
        <v>1292</v>
      </c>
      <c r="B310" s="508" t="s">
        <v>1188</v>
      </c>
      <c r="C310" s="508" t="s">
        <v>1174</v>
      </c>
      <c r="D310" s="508" t="s">
        <v>1233</v>
      </c>
      <c r="E310" s="508" t="s">
        <v>1234</v>
      </c>
      <c r="F310" s="512">
        <v>2</v>
      </c>
      <c r="G310" s="512">
        <v>228</v>
      </c>
      <c r="H310" s="512"/>
      <c r="I310" s="512">
        <v>114</v>
      </c>
      <c r="J310" s="512"/>
      <c r="K310" s="512"/>
      <c r="L310" s="512"/>
      <c r="M310" s="512"/>
      <c r="N310" s="512"/>
      <c r="O310" s="512"/>
      <c r="P310" s="569"/>
      <c r="Q310" s="513"/>
    </row>
    <row r="311" spans="1:17" ht="14.4" customHeight="1" x14ac:dyDescent="0.3">
      <c r="A311" s="507" t="s">
        <v>1293</v>
      </c>
      <c r="B311" s="508" t="s">
        <v>1188</v>
      </c>
      <c r="C311" s="508" t="s">
        <v>1174</v>
      </c>
      <c r="D311" s="508" t="s">
        <v>1189</v>
      </c>
      <c r="E311" s="508" t="s">
        <v>1190</v>
      </c>
      <c r="F311" s="512"/>
      <c r="G311" s="512"/>
      <c r="H311" s="512"/>
      <c r="I311" s="512"/>
      <c r="J311" s="512"/>
      <c r="K311" s="512"/>
      <c r="L311" s="512"/>
      <c r="M311" s="512"/>
      <c r="N311" s="512">
        <v>1</v>
      </c>
      <c r="O311" s="512">
        <v>213</v>
      </c>
      <c r="P311" s="569"/>
      <c r="Q311" s="513">
        <v>213</v>
      </c>
    </row>
    <row r="312" spans="1:17" ht="14.4" customHeight="1" x14ac:dyDescent="0.3">
      <c r="A312" s="507" t="s">
        <v>1293</v>
      </c>
      <c r="B312" s="508" t="s">
        <v>1188</v>
      </c>
      <c r="C312" s="508" t="s">
        <v>1174</v>
      </c>
      <c r="D312" s="508" t="s">
        <v>1191</v>
      </c>
      <c r="E312" s="508" t="s">
        <v>1190</v>
      </c>
      <c r="F312" s="512"/>
      <c r="G312" s="512"/>
      <c r="H312" s="512"/>
      <c r="I312" s="512"/>
      <c r="J312" s="512"/>
      <c r="K312" s="512"/>
      <c r="L312" s="512"/>
      <c r="M312" s="512"/>
      <c r="N312" s="512">
        <v>1</v>
      </c>
      <c r="O312" s="512">
        <v>88</v>
      </c>
      <c r="P312" s="569"/>
      <c r="Q312" s="513">
        <v>88</v>
      </c>
    </row>
    <row r="313" spans="1:17" ht="14.4" customHeight="1" x14ac:dyDescent="0.3">
      <c r="A313" s="507" t="s">
        <v>1293</v>
      </c>
      <c r="B313" s="508" t="s">
        <v>1188</v>
      </c>
      <c r="C313" s="508" t="s">
        <v>1174</v>
      </c>
      <c r="D313" s="508" t="s">
        <v>1200</v>
      </c>
      <c r="E313" s="508" t="s">
        <v>1199</v>
      </c>
      <c r="F313" s="512"/>
      <c r="G313" s="512"/>
      <c r="H313" s="512"/>
      <c r="I313" s="512"/>
      <c r="J313" s="512"/>
      <c r="K313" s="512"/>
      <c r="L313" s="512"/>
      <c r="M313" s="512"/>
      <c r="N313" s="512">
        <v>1</v>
      </c>
      <c r="O313" s="512">
        <v>185</v>
      </c>
      <c r="P313" s="569"/>
      <c r="Q313" s="513">
        <v>185</v>
      </c>
    </row>
    <row r="314" spans="1:17" ht="14.4" customHeight="1" x14ac:dyDescent="0.3">
      <c r="A314" s="507" t="s">
        <v>1293</v>
      </c>
      <c r="B314" s="508" t="s">
        <v>1188</v>
      </c>
      <c r="C314" s="508" t="s">
        <v>1174</v>
      </c>
      <c r="D314" s="508" t="s">
        <v>1209</v>
      </c>
      <c r="E314" s="508" t="s">
        <v>1210</v>
      </c>
      <c r="F314" s="512"/>
      <c r="G314" s="512"/>
      <c r="H314" s="512"/>
      <c r="I314" s="512"/>
      <c r="J314" s="512"/>
      <c r="K314" s="512"/>
      <c r="L314" s="512"/>
      <c r="M314" s="512"/>
      <c r="N314" s="512">
        <v>2</v>
      </c>
      <c r="O314" s="512">
        <v>34</v>
      </c>
      <c r="P314" s="569"/>
      <c r="Q314" s="513">
        <v>17</v>
      </c>
    </row>
    <row r="315" spans="1:17" ht="14.4" customHeight="1" x14ac:dyDescent="0.3">
      <c r="A315" s="507" t="s">
        <v>1293</v>
      </c>
      <c r="B315" s="508" t="s">
        <v>1188</v>
      </c>
      <c r="C315" s="508" t="s">
        <v>1174</v>
      </c>
      <c r="D315" s="508" t="s">
        <v>1211</v>
      </c>
      <c r="E315" s="508" t="s">
        <v>1212</v>
      </c>
      <c r="F315" s="512"/>
      <c r="G315" s="512"/>
      <c r="H315" s="512"/>
      <c r="I315" s="512"/>
      <c r="J315" s="512"/>
      <c r="K315" s="512"/>
      <c r="L315" s="512"/>
      <c r="M315" s="512"/>
      <c r="N315" s="512">
        <v>1</v>
      </c>
      <c r="O315" s="512">
        <v>277</v>
      </c>
      <c r="P315" s="569"/>
      <c r="Q315" s="513">
        <v>277</v>
      </c>
    </row>
    <row r="316" spans="1:17" ht="14.4" customHeight="1" x14ac:dyDescent="0.3">
      <c r="A316" s="507" t="s">
        <v>1293</v>
      </c>
      <c r="B316" s="508" t="s">
        <v>1188</v>
      </c>
      <c r="C316" s="508" t="s">
        <v>1174</v>
      </c>
      <c r="D316" s="508" t="s">
        <v>1213</v>
      </c>
      <c r="E316" s="508" t="s">
        <v>1214</v>
      </c>
      <c r="F316" s="512"/>
      <c r="G316" s="512"/>
      <c r="H316" s="512"/>
      <c r="I316" s="512"/>
      <c r="J316" s="512"/>
      <c r="K316" s="512"/>
      <c r="L316" s="512"/>
      <c r="M316" s="512"/>
      <c r="N316" s="512">
        <v>1</v>
      </c>
      <c r="O316" s="512">
        <v>141</v>
      </c>
      <c r="P316" s="569"/>
      <c r="Q316" s="513">
        <v>141</v>
      </c>
    </row>
    <row r="317" spans="1:17" ht="14.4" customHeight="1" x14ac:dyDescent="0.3">
      <c r="A317" s="507" t="s">
        <v>1293</v>
      </c>
      <c r="B317" s="508" t="s">
        <v>1188</v>
      </c>
      <c r="C317" s="508" t="s">
        <v>1174</v>
      </c>
      <c r="D317" s="508" t="s">
        <v>1216</v>
      </c>
      <c r="E317" s="508" t="s">
        <v>1217</v>
      </c>
      <c r="F317" s="512"/>
      <c r="G317" s="512"/>
      <c r="H317" s="512"/>
      <c r="I317" s="512"/>
      <c r="J317" s="512"/>
      <c r="K317" s="512"/>
      <c r="L317" s="512"/>
      <c r="M317" s="512"/>
      <c r="N317" s="512">
        <v>1</v>
      </c>
      <c r="O317" s="512">
        <v>316</v>
      </c>
      <c r="P317" s="569"/>
      <c r="Q317" s="513">
        <v>316</v>
      </c>
    </row>
    <row r="318" spans="1:17" ht="14.4" customHeight="1" x14ac:dyDescent="0.3">
      <c r="A318" s="507" t="s">
        <v>1294</v>
      </c>
      <c r="B318" s="508" t="s">
        <v>1188</v>
      </c>
      <c r="C318" s="508" t="s">
        <v>1174</v>
      </c>
      <c r="D318" s="508" t="s">
        <v>1189</v>
      </c>
      <c r="E318" s="508" t="s">
        <v>1190</v>
      </c>
      <c r="F318" s="512">
        <v>20</v>
      </c>
      <c r="G318" s="512">
        <v>4220</v>
      </c>
      <c r="H318" s="512">
        <v>9.9528301886792452</v>
      </c>
      <c r="I318" s="512">
        <v>211</v>
      </c>
      <c r="J318" s="512">
        <v>2</v>
      </c>
      <c r="K318" s="512">
        <v>424</v>
      </c>
      <c r="L318" s="512">
        <v>1</v>
      </c>
      <c r="M318" s="512">
        <v>212</v>
      </c>
      <c r="N318" s="512">
        <v>12</v>
      </c>
      <c r="O318" s="512">
        <v>2556</v>
      </c>
      <c r="P318" s="569">
        <v>6.0283018867924527</v>
      </c>
      <c r="Q318" s="513">
        <v>213</v>
      </c>
    </row>
    <row r="319" spans="1:17" ht="14.4" customHeight="1" x14ac:dyDescent="0.3">
      <c r="A319" s="507" t="s">
        <v>1294</v>
      </c>
      <c r="B319" s="508" t="s">
        <v>1188</v>
      </c>
      <c r="C319" s="508" t="s">
        <v>1174</v>
      </c>
      <c r="D319" s="508" t="s">
        <v>1192</v>
      </c>
      <c r="E319" s="508" t="s">
        <v>1193</v>
      </c>
      <c r="F319" s="512">
        <v>231</v>
      </c>
      <c r="G319" s="512">
        <v>69531</v>
      </c>
      <c r="H319" s="512">
        <v>1.5349006622516557</v>
      </c>
      <c r="I319" s="512">
        <v>301</v>
      </c>
      <c r="J319" s="512">
        <v>150</v>
      </c>
      <c r="K319" s="512">
        <v>45300</v>
      </c>
      <c r="L319" s="512">
        <v>1</v>
      </c>
      <c r="M319" s="512">
        <v>302</v>
      </c>
      <c r="N319" s="512">
        <v>113</v>
      </c>
      <c r="O319" s="512">
        <v>34239</v>
      </c>
      <c r="P319" s="569">
        <v>0.7558278145695364</v>
      </c>
      <c r="Q319" s="513">
        <v>303</v>
      </c>
    </row>
    <row r="320" spans="1:17" ht="14.4" customHeight="1" x14ac:dyDescent="0.3">
      <c r="A320" s="507" t="s">
        <v>1294</v>
      </c>
      <c r="B320" s="508" t="s">
        <v>1188</v>
      </c>
      <c r="C320" s="508" t="s">
        <v>1174</v>
      </c>
      <c r="D320" s="508" t="s">
        <v>1194</v>
      </c>
      <c r="E320" s="508" t="s">
        <v>1195</v>
      </c>
      <c r="F320" s="512">
        <v>9</v>
      </c>
      <c r="G320" s="512">
        <v>891</v>
      </c>
      <c r="H320" s="512">
        <v>0.99</v>
      </c>
      <c r="I320" s="512">
        <v>99</v>
      </c>
      <c r="J320" s="512">
        <v>9</v>
      </c>
      <c r="K320" s="512">
        <v>900</v>
      </c>
      <c r="L320" s="512">
        <v>1</v>
      </c>
      <c r="M320" s="512">
        <v>100</v>
      </c>
      <c r="N320" s="512"/>
      <c r="O320" s="512"/>
      <c r="P320" s="569"/>
      <c r="Q320" s="513"/>
    </row>
    <row r="321" spans="1:17" ht="14.4" customHeight="1" x14ac:dyDescent="0.3">
      <c r="A321" s="507" t="s">
        <v>1294</v>
      </c>
      <c r="B321" s="508" t="s">
        <v>1188</v>
      </c>
      <c r="C321" s="508" t="s">
        <v>1174</v>
      </c>
      <c r="D321" s="508" t="s">
        <v>1196</v>
      </c>
      <c r="E321" s="508" t="s">
        <v>1197</v>
      </c>
      <c r="F321" s="512">
        <v>1</v>
      </c>
      <c r="G321" s="512">
        <v>232</v>
      </c>
      <c r="H321" s="512"/>
      <c r="I321" s="512">
        <v>232</v>
      </c>
      <c r="J321" s="512"/>
      <c r="K321" s="512"/>
      <c r="L321" s="512"/>
      <c r="M321" s="512"/>
      <c r="N321" s="512"/>
      <c r="O321" s="512"/>
      <c r="P321" s="569"/>
      <c r="Q321" s="513"/>
    </row>
    <row r="322" spans="1:17" ht="14.4" customHeight="1" x14ac:dyDescent="0.3">
      <c r="A322" s="507" t="s">
        <v>1294</v>
      </c>
      <c r="B322" s="508" t="s">
        <v>1188</v>
      </c>
      <c r="C322" s="508" t="s">
        <v>1174</v>
      </c>
      <c r="D322" s="508" t="s">
        <v>1198</v>
      </c>
      <c r="E322" s="508" t="s">
        <v>1199</v>
      </c>
      <c r="F322" s="512">
        <v>105</v>
      </c>
      <c r="G322" s="512">
        <v>14385</v>
      </c>
      <c r="H322" s="512">
        <v>1.9444444444444444</v>
      </c>
      <c r="I322" s="512">
        <v>137</v>
      </c>
      <c r="J322" s="512">
        <v>54</v>
      </c>
      <c r="K322" s="512">
        <v>7398</v>
      </c>
      <c r="L322" s="512">
        <v>1</v>
      </c>
      <c r="M322" s="512">
        <v>137</v>
      </c>
      <c r="N322" s="512">
        <v>63</v>
      </c>
      <c r="O322" s="512">
        <v>8694</v>
      </c>
      <c r="P322" s="569">
        <v>1.1751824817518248</v>
      </c>
      <c r="Q322" s="513">
        <v>138</v>
      </c>
    </row>
    <row r="323" spans="1:17" ht="14.4" customHeight="1" x14ac:dyDescent="0.3">
      <c r="A323" s="507" t="s">
        <v>1294</v>
      </c>
      <c r="B323" s="508" t="s">
        <v>1188</v>
      </c>
      <c r="C323" s="508" t="s">
        <v>1174</v>
      </c>
      <c r="D323" s="508" t="s">
        <v>1201</v>
      </c>
      <c r="E323" s="508" t="s">
        <v>1202</v>
      </c>
      <c r="F323" s="512">
        <v>1</v>
      </c>
      <c r="G323" s="512">
        <v>639</v>
      </c>
      <c r="H323" s="512"/>
      <c r="I323" s="512">
        <v>639</v>
      </c>
      <c r="J323" s="512"/>
      <c r="K323" s="512"/>
      <c r="L323" s="512"/>
      <c r="M323" s="512"/>
      <c r="N323" s="512"/>
      <c r="O323" s="512"/>
      <c r="P323" s="569"/>
      <c r="Q323" s="513"/>
    </row>
    <row r="324" spans="1:17" ht="14.4" customHeight="1" x14ac:dyDescent="0.3">
      <c r="A324" s="507" t="s">
        <v>1294</v>
      </c>
      <c r="B324" s="508" t="s">
        <v>1188</v>
      </c>
      <c r="C324" s="508" t="s">
        <v>1174</v>
      </c>
      <c r="D324" s="508" t="s">
        <v>1205</v>
      </c>
      <c r="E324" s="508" t="s">
        <v>1206</v>
      </c>
      <c r="F324" s="512">
        <v>9</v>
      </c>
      <c r="G324" s="512">
        <v>1557</v>
      </c>
      <c r="H324" s="512">
        <v>1.2783251231527093</v>
      </c>
      <c r="I324" s="512">
        <v>173</v>
      </c>
      <c r="J324" s="512">
        <v>7</v>
      </c>
      <c r="K324" s="512">
        <v>1218</v>
      </c>
      <c r="L324" s="512">
        <v>1</v>
      </c>
      <c r="M324" s="512">
        <v>174</v>
      </c>
      <c r="N324" s="512">
        <v>6</v>
      </c>
      <c r="O324" s="512">
        <v>1050</v>
      </c>
      <c r="P324" s="569">
        <v>0.86206896551724133</v>
      </c>
      <c r="Q324" s="513">
        <v>175</v>
      </c>
    </row>
    <row r="325" spans="1:17" ht="14.4" customHeight="1" x14ac:dyDescent="0.3">
      <c r="A325" s="507" t="s">
        <v>1294</v>
      </c>
      <c r="B325" s="508" t="s">
        <v>1188</v>
      </c>
      <c r="C325" s="508" t="s">
        <v>1174</v>
      </c>
      <c r="D325" s="508" t="s">
        <v>1207</v>
      </c>
      <c r="E325" s="508" t="s">
        <v>1208</v>
      </c>
      <c r="F325" s="512"/>
      <c r="G325" s="512"/>
      <c r="H325" s="512"/>
      <c r="I325" s="512"/>
      <c r="J325" s="512"/>
      <c r="K325" s="512"/>
      <c r="L325" s="512"/>
      <c r="M325" s="512"/>
      <c r="N325" s="512">
        <v>1</v>
      </c>
      <c r="O325" s="512">
        <v>348</v>
      </c>
      <c r="P325" s="569"/>
      <c r="Q325" s="513">
        <v>348</v>
      </c>
    </row>
    <row r="326" spans="1:17" ht="14.4" customHeight="1" x14ac:dyDescent="0.3">
      <c r="A326" s="507" t="s">
        <v>1294</v>
      </c>
      <c r="B326" s="508" t="s">
        <v>1188</v>
      </c>
      <c r="C326" s="508" t="s">
        <v>1174</v>
      </c>
      <c r="D326" s="508" t="s">
        <v>1209</v>
      </c>
      <c r="E326" s="508" t="s">
        <v>1210</v>
      </c>
      <c r="F326" s="512">
        <v>5</v>
      </c>
      <c r="G326" s="512">
        <v>85</v>
      </c>
      <c r="H326" s="512">
        <v>9.0909090909090912E-2</v>
      </c>
      <c r="I326" s="512">
        <v>17</v>
      </c>
      <c r="J326" s="512">
        <v>55</v>
      </c>
      <c r="K326" s="512">
        <v>935</v>
      </c>
      <c r="L326" s="512">
        <v>1</v>
      </c>
      <c r="M326" s="512">
        <v>17</v>
      </c>
      <c r="N326" s="512">
        <v>71</v>
      </c>
      <c r="O326" s="512">
        <v>1207</v>
      </c>
      <c r="P326" s="569">
        <v>1.290909090909091</v>
      </c>
      <c r="Q326" s="513">
        <v>17</v>
      </c>
    </row>
    <row r="327" spans="1:17" ht="14.4" customHeight="1" x14ac:dyDescent="0.3">
      <c r="A327" s="507" t="s">
        <v>1294</v>
      </c>
      <c r="B327" s="508" t="s">
        <v>1188</v>
      </c>
      <c r="C327" s="508" t="s">
        <v>1174</v>
      </c>
      <c r="D327" s="508" t="s">
        <v>1211</v>
      </c>
      <c r="E327" s="508" t="s">
        <v>1212</v>
      </c>
      <c r="F327" s="512"/>
      <c r="G327" s="512"/>
      <c r="H327" s="512"/>
      <c r="I327" s="512"/>
      <c r="J327" s="512"/>
      <c r="K327" s="512"/>
      <c r="L327" s="512"/>
      <c r="M327" s="512"/>
      <c r="N327" s="512">
        <v>2</v>
      </c>
      <c r="O327" s="512">
        <v>554</v>
      </c>
      <c r="P327" s="569"/>
      <c r="Q327" s="513">
        <v>277</v>
      </c>
    </row>
    <row r="328" spans="1:17" ht="14.4" customHeight="1" x14ac:dyDescent="0.3">
      <c r="A328" s="507" t="s">
        <v>1294</v>
      </c>
      <c r="B328" s="508" t="s">
        <v>1188</v>
      </c>
      <c r="C328" s="508" t="s">
        <v>1174</v>
      </c>
      <c r="D328" s="508" t="s">
        <v>1213</v>
      </c>
      <c r="E328" s="508" t="s">
        <v>1214</v>
      </c>
      <c r="F328" s="512">
        <v>6</v>
      </c>
      <c r="G328" s="512">
        <v>852</v>
      </c>
      <c r="H328" s="512"/>
      <c r="I328" s="512">
        <v>142</v>
      </c>
      <c r="J328" s="512"/>
      <c r="K328" s="512"/>
      <c r="L328" s="512"/>
      <c r="M328" s="512"/>
      <c r="N328" s="512">
        <v>2</v>
      </c>
      <c r="O328" s="512">
        <v>282</v>
      </c>
      <c r="P328" s="569"/>
      <c r="Q328" s="513">
        <v>141</v>
      </c>
    </row>
    <row r="329" spans="1:17" ht="14.4" customHeight="1" x14ac:dyDescent="0.3">
      <c r="A329" s="507" t="s">
        <v>1294</v>
      </c>
      <c r="B329" s="508" t="s">
        <v>1188</v>
      </c>
      <c r="C329" s="508" t="s">
        <v>1174</v>
      </c>
      <c r="D329" s="508" t="s">
        <v>1215</v>
      </c>
      <c r="E329" s="508" t="s">
        <v>1214</v>
      </c>
      <c r="F329" s="512">
        <v>105</v>
      </c>
      <c r="G329" s="512">
        <v>8190</v>
      </c>
      <c r="H329" s="512">
        <v>1.9444444444444444</v>
      </c>
      <c r="I329" s="512">
        <v>78</v>
      </c>
      <c r="J329" s="512">
        <v>54</v>
      </c>
      <c r="K329" s="512">
        <v>4212</v>
      </c>
      <c r="L329" s="512">
        <v>1</v>
      </c>
      <c r="M329" s="512">
        <v>78</v>
      </c>
      <c r="N329" s="512">
        <v>62</v>
      </c>
      <c r="O329" s="512">
        <v>4898</v>
      </c>
      <c r="P329" s="569">
        <v>1.1628679962013295</v>
      </c>
      <c r="Q329" s="513">
        <v>79</v>
      </c>
    </row>
    <row r="330" spans="1:17" ht="14.4" customHeight="1" x14ac:dyDescent="0.3">
      <c r="A330" s="507" t="s">
        <v>1294</v>
      </c>
      <c r="B330" s="508" t="s">
        <v>1188</v>
      </c>
      <c r="C330" s="508" t="s">
        <v>1174</v>
      </c>
      <c r="D330" s="508" t="s">
        <v>1216</v>
      </c>
      <c r="E330" s="508" t="s">
        <v>1217</v>
      </c>
      <c r="F330" s="512">
        <v>6</v>
      </c>
      <c r="G330" s="512">
        <v>1884</v>
      </c>
      <c r="H330" s="512"/>
      <c r="I330" s="512">
        <v>314</v>
      </c>
      <c r="J330" s="512"/>
      <c r="K330" s="512"/>
      <c r="L330" s="512"/>
      <c r="M330" s="512"/>
      <c r="N330" s="512">
        <v>2</v>
      </c>
      <c r="O330" s="512">
        <v>632</v>
      </c>
      <c r="P330" s="569"/>
      <c r="Q330" s="513">
        <v>316</v>
      </c>
    </row>
    <row r="331" spans="1:17" ht="14.4" customHeight="1" x14ac:dyDescent="0.3">
      <c r="A331" s="507" t="s">
        <v>1294</v>
      </c>
      <c r="B331" s="508" t="s">
        <v>1188</v>
      </c>
      <c r="C331" s="508" t="s">
        <v>1174</v>
      </c>
      <c r="D331" s="508" t="s">
        <v>1218</v>
      </c>
      <c r="E331" s="508" t="s">
        <v>1219</v>
      </c>
      <c r="F331" s="512"/>
      <c r="G331" s="512"/>
      <c r="H331" s="512"/>
      <c r="I331" s="512"/>
      <c r="J331" s="512"/>
      <c r="K331" s="512"/>
      <c r="L331" s="512"/>
      <c r="M331" s="512"/>
      <c r="N331" s="512">
        <v>1</v>
      </c>
      <c r="O331" s="512">
        <v>329</v>
      </c>
      <c r="P331" s="569"/>
      <c r="Q331" s="513">
        <v>329</v>
      </c>
    </row>
    <row r="332" spans="1:17" ht="14.4" customHeight="1" x14ac:dyDescent="0.3">
      <c r="A332" s="507" t="s">
        <v>1294</v>
      </c>
      <c r="B332" s="508" t="s">
        <v>1188</v>
      </c>
      <c r="C332" s="508" t="s">
        <v>1174</v>
      </c>
      <c r="D332" s="508" t="s">
        <v>1220</v>
      </c>
      <c r="E332" s="508" t="s">
        <v>1221</v>
      </c>
      <c r="F332" s="512">
        <v>92</v>
      </c>
      <c r="G332" s="512">
        <v>14996</v>
      </c>
      <c r="H332" s="512">
        <v>1.6727272727272726</v>
      </c>
      <c r="I332" s="512">
        <v>163</v>
      </c>
      <c r="J332" s="512">
        <v>55</v>
      </c>
      <c r="K332" s="512">
        <v>8965</v>
      </c>
      <c r="L332" s="512">
        <v>1</v>
      </c>
      <c r="M332" s="512">
        <v>163</v>
      </c>
      <c r="N332" s="512">
        <v>44</v>
      </c>
      <c r="O332" s="512">
        <v>7260</v>
      </c>
      <c r="P332" s="569">
        <v>0.80981595092024539</v>
      </c>
      <c r="Q332" s="513">
        <v>165</v>
      </c>
    </row>
    <row r="333" spans="1:17" ht="14.4" customHeight="1" x14ac:dyDescent="0.3">
      <c r="A333" s="507" t="s">
        <v>1294</v>
      </c>
      <c r="B333" s="508" t="s">
        <v>1188</v>
      </c>
      <c r="C333" s="508" t="s">
        <v>1174</v>
      </c>
      <c r="D333" s="508" t="s">
        <v>1224</v>
      </c>
      <c r="E333" s="508" t="s">
        <v>1190</v>
      </c>
      <c r="F333" s="512">
        <v>357</v>
      </c>
      <c r="G333" s="512">
        <v>25704</v>
      </c>
      <c r="H333" s="512">
        <v>2.4965034965034967</v>
      </c>
      <c r="I333" s="512">
        <v>72</v>
      </c>
      <c r="J333" s="512">
        <v>143</v>
      </c>
      <c r="K333" s="512">
        <v>10296</v>
      </c>
      <c r="L333" s="512">
        <v>1</v>
      </c>
      <c r="M333" s="512">
        <v>72</v>
      </c>
      <c r="N333" s="512">
        <v>158</v>
      </c>
      <c r="O333" s="512">
        <v>11692</v>
      </c>
      <c r="P333" s="569">
        <v>1.1355866355866355</v>
      </c>
      <c r="Q333" s="513">
        <v>74</v>
      </c>
    </row>
    <row r="334" spans="1:17" ht="14.4" customHeight="1" x14ac:dyDescent="0.3">
      <c r="A334" s="507" t="s">
        <v>1294</v>
      </c>
      <c r="B334" s="508" t="s">
        <v>1188</v>
      </c>
      <c r="C334" s="508" t="s">
        <v>1174</v>
      </c>
      <c r="D334" s="508" t="s">
        <v>1231</v>
      </c>
      <c r="E334" s="508" t="s">
        <v>1232</v>
      </c>
      <c r="F334" s="512">
        <v>12</v>
      </c>
      <c r="G334" s="512">
        <v>14532</v>
      </c>
      <c r="H334" s="512">
        <v>0.92231530845392229</v>
      </c>
      <c r="I334" s="512">
        <v>1211</v>
      </c>
      <c r="J334" s="512">
        <v>13</v>
      </c>
      <c r="K334" s="512">
        <v>15756</v>
      </c>
      <c r="L334" s="512">
        <v>1</v>
      </c>
      <c r="M334" s="512">
        <v>1212</v>
      </c>
      <c r="N334" s="512">
        <v>5</v>
      </c>
      <c r="O334" s="512">
        <v>6080</v>
      </c>
      <c r="P334" s="569">
        <v>0.38588474232038589</v>
      </c>
      <c r="Q334" s="513">
        <v>1216</v>
      </c>
    </row>
    <row r="335" spans="1:17" ht="14.4" customHeight="1" x14ac:dyDescent="0.3">
      <c r="A335" s="507" t="s">
        <v>1294</v>
      </c>
      <c r="B335" s="508" t="s">
        <v>1188</v>
      </c>
      <c r="C335" s="508" t="s">
        <v>1174</v>
      </c>
      <c r="D335" s="508" t="s">
        <v>1233</v>
      </c>
      <c r="E335" s="508" t="s">
        <v>1234</v>
      </c>
      <c r="F335" s="512">
        <v>8</v>
      </c>
      <c r="G335" s="512">
        <v>912</v>
      </c>
      <c r="H335" s="512">
        <v>0.99130434782608701</v>
      </c>
      <c r="I335" s="512">
        <v>114</v>
      </c>
      <c r="J335" s="512">
        <v>8</v>
      </c>
      <c r="K335" s="512">
        <v>920</v>
      </c>
      <c r="L335" s="512">
        <v>1</v>
      </c>
      <c r="M335" s="512">
        <v>115</v>
      </c>
      <c r="N335" s="512">
        <v>3</v>
      </c>
      <c r="O335" s="512">
        <v>348</v>
      </c>
      <c r="P335" s="569">
        <v>0.37826086956521737</v>
      </c>
      <c r="Q335" s="513">
        <v>116</v>
      </c>
    </row>
    <row r="336" spans="1:17" ht="14.4" customHeight="1" x14ac:dyDescent="0.3">
      <c r="A336" s="507" t="s">
        <v>1294</v>
      </c>
      <c r="B336" s="508" t="s">
        <v>1188</v>
      </c>
      <c r="C336" s="508" t="s">
        <v>1174</v>
      </c>
      <c r="D336" s="508" t="s">
        <v>1235</v>
      </c>
      <c r="E336" s="508" t="s">
        <v>1236</v>
      </c>
      <c r="F336" s="512">
        <v>1</v>
      </c>
      <c r="G336" s="512">
        <v>347</v>
      </c>
      <c r="H336" s="512"/>
      <c r="I336" s="512">
        <v>347</v>
      </c>
      <c r="J336" s="512"/>
      <c r="K336" s="512"/>
      <c r="L336" s="512"/>
      <c r="M336" s="512"/>
      <c r="N336" s="512"/>
      <c r="O336" s="512"/>
      <c r="P336" s="569"/>
      <c r="Q336" s="513"/>
    </row>
    <row r="337" spans="1:17" ht="14.4" customHeight="1" x14ac:dyDescent="0.3">
      <c r="A337" s="507" t="s">
        <v>1294</v>
      </c>
      <c r="B337" s="508" t="s">
        <v>1188</v>
      </c>
      <c r="C337" s="508" t="s">
        <v>1174</v>
      </c>
      <c r="D337" s="508" t="s">
        <v>1241</v>
      </c>
      <c r="E337" s="508" t="s">
        <v>1242</v>
      </c>
      <c r="F337" s="512">
        <v>1</v>
      </c>
      <c r="G337" s="512">
        <v>302</v>
      </c>
      <c r="H337" s="512"/>
      <c r="I337" s="512">
        <v>302</v>
      </c>
      <c r="J337" s="512"/>
      <c r="K337" s="512"/>
      <c r="L337" s="512"/>
      <c r="M337" s="512"/>
      <c r="N337" s="512"/>
      <c r="O337" s="512"/>
      <c r="P337" s="569"/>
      <c r="Q337" s="513"/>
    </row>
    <row r="338" spans="1:17" ht="14.4" customHeight="1" x14ac:dyDescent="0.3">
      <c r="A338" s="507" t="s">
        <v>1295</v>
      </c>
      <c r="B338" s="508" t="s">
        <v>1188</v>
      </c>
      <c r="C338" s="508" t="s">
        <v>1174</v>
      </c>
      <c r="D338" s="508" t="s">
        <v>1189</v>
      </c>
      <c r="E338" s="508" t="s">
        <v>1190</v>
      </c>
      <c r="F338" s="512">
        <v>8</v>
      </c>
      <c r="G338" s="512">
        <v>1688</v>
      </c>
      <c r="H338" s="512">
        <v>3.9811320754716979</v>
      </c>
      <c r="I338" s="512">
        <v>211</v>
      </c>
      <c r="J338" s="512">
        <v>2</v>
      </c>
      <c r="K338" s="512">
        <v>424</v>
      </c>
      <c r="L338" s="512">
        <v>1</v>
      </c>
      <c r="M338" s="512">
        <v>212</v>
      </c>
      <c r="N338" s="512">
        <v>3</v>
      </c>
      <c r="O338" s="512">
        <v>639</v>
      </c>
      <c r="P338" s="569">
        <v>1.5070754716981132</v>
      </c>
      <c r="Q338" s="513">
        <v>213</v>
      </c>
    </row>
    <row r="339" spans="1:17" ht="14.4" customHeight="1" x14ac:dyDescent="0.3">
      <c r="A339" s="507" t="s">
        <v>1295</v>
      </c>
      <c r="B339" s="508" t="s">
        <v>1188</v>
      </c>
      <c r="C339" s="508" t="s">
        <v>1174</v>
      </c>
      <c r="D339" s="508" t="s">
        <v>1192</v>
      </c>
      <c r="E339" s="508" t="s">
        <v>1193</v>
      </c>
      <c r="F339" s="512">
        <v>53</v>
      </c>
      <c r="G339" s="512">
        <v>15953</v>
      </c>
      <c r="H339" s="512"/>
      <c r="I339" s="512">
        <v>301</v>
      </c>
      <c r="J339" s="512"/>
      <c r="K339" s="512"/>
      <c r="L339" s="512"/>
      <c r="M339" s="512"/>
      <c r="N339" s="512"/>
      <c r="O339" s="512"/>
      <c r="P339" s="569"/>
      <c r="Q339" s="513"/>
    </row>
    <row r="340" spans="1:17" ht="14.4" customHeight="1" x14ac:dyDescent="0.3">
      <c r="A340" s="507" t="s">
        <v>1295</v>
      </c>
      <c r="B340" s="508" t="s">
        <v>1188</v>
      </c>
      <c r="C340" s="508" t="s">
        <v>1174</v>
      </c>
      <c r="D340" s="508" t="s">
        <v>1198</v>
      </c>
      <c r="E340" s="508" t="s">
        <v>1199</v>
      </c>
      <c r="F340" s="512">
        <v>15</v>
      </c>
      <c r="G340" s="512">
        <v>2055</v>
      </c>
      <c r="H340" s="512">
        <v>0.9375</v>
      </c>
      <c r="I340" s="512">
        <v>137</v>
      </c>
      <c r="J340" s="512">
        <v>16</v>
      </c>
      <c r="K340" s="512">
        <v>2192</v>
      </c>
      <c r="L340" s="512">
        <v>1</v>
      </c>
      <c r="M340" s="512">
        <v>137</v>
      </c>
      <c r="N340" s="512">
        <v>17</v>
      </c>
      <c r="O340" s="512">
        <v>2346</v>
      </c>
      <c r="P340" s="569">
        <v>1.0702554744525548</v>
      </c>
      <c r="Q340" s="513">
        <v>138</v>
      </c>
    </row>
    <row r="341" spans="1:17" ht="14.4" customHeight="1" x14ac:dyDescent="0.3">
      <c r="A341" s="507" t="s">
        <v>1295</v>
      </c>
      <c r="B341" s="508" t="s">
        <v>1188</v>
      </c>
      <c r="C341" s="508" t="s">
        <v>1174</v>
      </c>
      <c r="D341" s="508" t="s">
        <v>1205</v>
      </c>
      <c r="E341" s="508" t="s">
        <v>1206</v>
      </c>
      <c r="F341" s="512">
        <v>2</v>
      </c>
      <c r="G341" s="512">
        <v>346</v>
      </c>
      <c r="H341" s="512"/>
      <c r="I341" s="512">
        <v>173</v>
      </c>
      <c r="J341" s="512"/>
      <c r="K341" s="512"/>
      <c r="L341" s="512"/>
      <c r="M341" s="512"/>
      <c r="N341" s="512"/>
      <c r="O341" s="512"/>
      <c r="P341" s="569"/>
      <c r="Q341" s="513"/>
    </row>
    <row r="342" spans="1:17" ht="14.4" customHeight="1" x14ac:dyDescent="0.3">
      <c r="A342" s="507" t="s">
        <v>1295</v>
      </c>
      <c r="B342" s="508" t="s">
        <v>1188</v>
      </c>
      <c r="C342" s="508" t="s">
        <v>1174</v>
      </c>
      <c r="D342" s="508" t="s">
        <v>1209</v>
      </c>
      <c r="E342" s="508" t="s">
        <v>1210</v>
      </c>
      <c r="F342" s="512">
        <v>4</v>
      </c>
      <c r="G342" s="512">
        <v>68</v>
      </c>
      <c r="H342" s="512">
        <v>0.21052631578947367</v>
      </c>
      <c r="I342" s="512">
        <v>17</v>
      </c>
      <c r="J342" s="512">
        <v>19</v>
      </c>
      <c r="K342" s="512">
        <v>323</v>
      </c>
      <c r="L342" s="512">
        <v>1</v>
      </c>
      <c r="M342" s="512">
        <v>17</v>
      </c>
      <c r="N342" s="512">
        <v>19</v>
      </c>
      <c r="O342" s="512">
        <v>323</v>
      </c>
      <c r="P342" s="569">
        <v>1</v>
      </c>
      <c r="Q342" s="513">
        <v>17</v>
      </c>
    </row>
    <row r="343" spans="1:17" ht="14.4" customHeight="1" x14ac:dyDescent="0.3">
      <c r="A343" s="507" t="s">
        <v>1295</v>
      </c>
      <c r="B343" s="508" t="s">
        <v>1188</v>
      </c>
      <c r="C343" s="508" t="s">
        <v>1174</v>
      </c>
      <c r="D343" s="508" t="s">
        <v>1213</v>
      </c>
      <c r="E343" s="508" t="s">
        <v>1214</v>
      </c>
      <c r="F343" s="512">
        <v>2</v>
      </c>
      <c r="G343" s="512">
        <v>284</v>
      </c>
      <c r="H343" s="512"/>
      <c r="I343" s="512">
        <v>142</v>
      </c>
      <c r="J343" s="512"/>
      <c r="K343" s="512"/>
      <c r="L343" s="512"/>
      <c r="M343" s="512"/>
      <c r="N343" s="512"/>
      <c r="O343" s="512"/>
      <c r="P343" s="569"/>
      <c r="Q343" s="513"/>
    </row>
    <row r="344" spans="1:17" ht="14.4" customHeight="1" x14ac:dyDescent="0.3">
      <c r="A344" s="507" t="s">
        <v>1295</v>
      </c>
      <c r="B344" s="508" t="s">
        <v>1188</v>
      </c>
      <c r="C344" s="508" t="s">
        <v>1174</v>
      </c>
      <c r="D344" s="508" t="s">
        <v>1215</v>
      </c>
      <c r="E344" s="508" t="s">
        <v>1214</v>
      </c>
      <c r="F344" s="512">
        <v>15</v>
      </c>
      <c r="G344" s="512">
        <v>1170</v>
      </c>
      <c r="H344" s="512">
        <v>0.9375</v>
      </c>
      <c r="I344" s="512">
        <v>78</v>
      </c>
      <c r="J344" s="512">
        <v>16</v>
      </c>
      <c r="K344" s="512">
        <v>1248</v>
      </c>
      <c r="L344" s="512">
        <v>1</v>
      </c>
      <c r="M344" s="512">
        <v>78</v>
      </c>
      <c r="N344" s="512">
        <v>17</v>
      </c>
      <c r="O344" s="512">
        <v>1343</v>
      </c>
      <c r="P344" s="569">
        <v>1.0761217948717949</v>
      </c>
      <c r="Q344" s="513">
        <v>79</v>
      </c>
    </row>
    <row r="345" spans="1:17" ht="14.4" customHeight="1" x14ac:dyDescent="0.3">
      <c r="A345" s="507" t="s">
        <v>1295</v>
      </c>
      <c r="B345" s="508" t="s">
        <v>1188</v>
      </c>
      <c r="C345" s="508" t="s">
        <v>1174</v>
      </c>
      <c r="D345" s="508" t="s">
        <v>1216</v>
      </c>
      <c r="E345" s="508" t="s">
        <v>1217</v>
      </c>
      <c r="F345" s="512">
        <v>2</v>
      </c>
      <c r="G345" s="512">
        <v>628</v>
      </c>
      <c r="H345" s="512"/>
      <c r="I345" s="512">
        <v>314</v>
      </c>
      <c r="J345" s="512"/>
      <c r="K345" s="512"/>
      <c r="L345" s="512"/>
      <c r="M345" s="512"/>
      <c r="N345" s="512"/>
      <c r="O345" s="512"/>
      <c r="P345" s="569"/>
      <c r="Q345" s="513"/>
    </row>
    <row r="346" spans="1:17" ht="14.4" customHeight="1" x14ac:dyDescent="0.3">
      <c r="A346" s="507" t="s">
        <v>1295</v>
      </c>
      <c r="B346" s="508" t="s">
        <v>1188</v>
      </c>
      <c r="C346" s="508" t="s">
        <v>1174</v>
      </c>
      <c r="D346" s="508" t="s">
        <v>1220</v>
      </c>
      <c r="E346" s="508" t="s">
        <v>1221</v>
      </c>
      <c r="F346" s="512">
        <v>20</v>
      </c>
      <c r="G346" s="512">
        <v>3260</v>
      </c>
      <c r="H346" s="512">
        <v>1</v>
      </c>
      <c r="I346" s="512">
        <v>163</v>
      </c>
      <c r="J346" s="512">
        <v>20</v>
      </c>
      <c r="K346" s="512">
        <v>3260</v>
      </c>
      <c r="L346" s="512">
        <v>1</v>
      </c>
      <c r="M346" s="512">
        <v>163</v>
      </c>
      <c r="N346" s="512">
        <v>18</v>
      </c>
      <c r="O346" s="512">
        <v>2970</v>
      </c>
      <c r="P346" s="569">
        <v>0.91104294478527603</v>
      </c>
      <c r="Q346" s="513">
        <v>165</v>
      </c>
    </row>
    <row r="347" spans="1:17" ht="14.4" customHeight="1" x14ac:dyDescent="0.3">
      <c r="A347" s="507" t="s">
        <v>1295</v>
      </c>
      <c r="B347" s="508" t="s">
        <v>1188</v>
      </c>
      <c r="C347" s="508" t="s">
        <v>1174</v>
      </c>
      <c r="D347" s="508" t="s">
        <v>1224</v>
      </c>
      <c r="E347" s="508" t="s">
        <v>1190</v>
      </c>
      <c r="F347" s="512">
        <v>36</v>
      </c>
      <c r="G347" s="512">
        <v>2592</v>
      </c>
      <c r="H347" s="512">
        <v>0.92307692307692313</v>
      </c>
      <c r="I347" s="512">
        <v>72</v>
      </c>
      <c r="J347" s="512">
        <v>39</v>
      </c>
      <c r="K347" s="512">
        <v>2808</v>
      </c>
      <c r="L347" s="512">
        <v>1</v>
      </c>
      <c r="M347" s="512">
        <v>72</v>
      </c>
      <c r="N347" s="512">
        <v>33</v>
      </c>
      <c r="O347" s="512">
        <v>2442</v>
      </c>
      <c r="P347" s="569">
        <v>0.86965811965811968</v>
      </c>
      <c r="Q347" s="513">
        <v>74</v>
      </c>
    </row>
    <row r="348" spans="1:17" ht="14.4" customHeight="1" x14ac:dyDescent="0.3">
      <c r="A348" s="507" t="s">
        <v>1295</v>
      </c>
      <c r="B348" s="508" t="s">
        <v>1188</v>
      </c>
      <c r="C348" s="508" t="s">
        <v>1174</v>
      </c>
      <c r="D348" s="508" t="s">
        <v>1231</v>
      </c>
      <c r="E348" s="508" t="s">
        <v>1232</v>
      </c>
      <c r="F348" s="512">
        <v>1</v>
      </c>
      <c r="G348" s="512">
        <v>1211</v>
      </c>
      <c r="H348" s="512"/>
      <c r="I348" s="512">
        <v>1211</v>
      </c>
      <c r="J348" s="512"/>
      <c r="K348" s="512"/>
      <c r="L348" s="512"/>
      <c r="M348" s="512"/>
      <c r="N348" s="512"/>
      <c r="O348" s="512"/>
      <c r="P348" s="569"/>
      <c r="Q348" s="513"/>
    </row>
    <row r="349" spans="1:17" ht="14.4" customHeight="1" x14ac:dyDescent="0.3">
      <c r="A349" s="507" t="s">
        <v>1295</v>
      </c>
      <c r="B349" s="508" t="s">
        <v>1188</v>
      </c>
      <c r="C349" s="508" t="s">
        <v>1174</v>
      </c>
      <c r="D349" s="508" t="s">
        <v>1233</v>
      </c>
      <c r="E349" s="508" t="s">
        <v>1234</v>
      </c>
      <c r="F349" s="512">
        <v>2</v>
      </c>
      <c r="G349" s="512">
        <v>228</v>
      </c>
      <c r="H349" s="512"/>
      <c r="I349" s="512">
        <v>114</v>
      </c>
      <c r="J349" s="512"/>
      <c r="K349" s="512"/>
      <c r="L349" s="512"/>
      <c r="M349" s="512"/>
      <c r="N349" s="512"/>
      <c r="O349" s="512"/>
      <c r="P349" s="569"/>
      <c r="Q349" s="513"/>
    </row>
    <row r="350" spans="1:17" ht="14.4" customHeight="1" x14ac:dyDescent="0.3">
      <c r="A350" s="507" t="s">
        <v>1296</v>
      </c>
      <c r="B350" s="508" t="s">
        <v>1188</v>
      </c>
      <c r="C350" s="508" t="s">
        <v>1174</v>
      </c>
      <c r="D350" s="508" t="s">
        <v>1192</v>
      </c>
      <c r="E350" s="508" t="s">
        <v>1193</v>
      </c>
      <c r="F350" s="512"/>
      <c r="G350" s="512"/>
      <c r="H350" s="512"/>
      <c r="I350" s="512"/>
      <c r="J350" s="512"/>
      <c r="K350" s="512"/>
      <c r="L350" s="512"/>
      <c r="M350" s="512"/>
      <c r="N350" s="512">
        <v>12</v>
      </c>
      <c r="O350" s="512">
        <v>3636</v>
      </c>
      <c r="P350" s="569"/>
      <c r="Q350" s="513">
        <v>303</v>
      </c>
    </row>
    <row r="351" spans="1:17" ht="14.4" customHeight="1" x14ac:dyDescent="0.3">
      <c r="A351" s="507" t="s">
        <v>1296</v>
      </c>
      <c r="B351" s="508" t="s">
        <v>1188</v>
      </c>
      <c r="C351" s="508" t="s">
        <v>1174</v>
      </c>
      <c r="D351" s="508" t="s">
        <v>1198</v>
      </c>
      <c r="E351" s="508" t="s">
        <v>1199</v>
      </c>
      <c r="F351" s="512"/>
      <c r="G351" s="512"/>
      <c r="H351" s="512"/>
      <c r="I351" s="512"/>
      <c r="J351" s="512"/>
      <c r="K351" s="512"/>
      <c r="L351" s="512"/>
      <c r="M351" s="512"/>
      <c r="N351" s="512">
        <v>1</v>
      </c>
      <c r="O351" s="512">
        <v>138</v>
      </c>
      <c r="P351" s="569"/>
      <c r="Q351" s="513">
        <v>138</v>
      </c>
    </row>
    <row r="352" spans="1:17" ht="14.4" customHeight="1" x14ac:dyDescent="0.3">
      <c r="A352" s="507" t="s">
        <v>1296</v>
      </c>
      <c r="B352" s="508" t="s">
        <v>1188</v>
      </c>
      <c r="C352" s="508" t="s">
        <v>1174</v>
      </c>
      <c r="D352" s="508" t="s">
        <v>1207</v>
      </c>
      <c r="E352" s="508" t="s">
        <v>1208</v>
      </c>
      <c r="F352" s="512">
        <v>1</v>
      </c>
      <c r="G352" s="512">
        <v>347</v>
      </c>
      <c r="H352" s="512"/>
      <c r="I352" s="512">
        <v>347</v>
      </c>
      <c r="J352" s="512"/>
      <c r="K352" s="512"/>
      <c r="L352" s="512"/>
      <c r="M352" s="512"/>
      <c r="N352" s="512"/>
      <c r="O352" s="512"/>
      <c r="P352" s="569"/>
      <c r="Q352" s="513"/>
    </row>
    <row r="353" spans="1:17" ht="14.4" customHeight="1" x14ac:dyDescent="0.3">
      <c r="A353" s="507" t="s">
        <v>1296</v>
      </c>
      <c r="B353" s="508" t="s">
        <v>1188</v>
      </c>
      <c r="C353" s="508" t="s">
        <v>1174</v>
      </c>
      <c r="D353" s="508" t="s">
        <v>1209</v>
      </c>
      <c r="E353" s="508" t="s">
        <v>1210</v>
      </c>
      <c r="F353" s="512">
        <v>1</v>
      </c>
      <c r="G353" s="512">
        <v>17</v>
      </c>
      <c r="H353" s="512"/>
      <c r="I353" s="512">
        <v>17</v>
      </c>
      <c r="J353" s="512"/>
      <c r="K353" s="512"/>
      <c r="L353" s="512"/>
      <c r="M353" s="512"/>
      <c r="N353" s="512">
        <v>1</v>
      </c>
      <c r="O353" s="512">
        <v>17</v>
      </c>
      <c r="P353" s="569"/>
      <c r="Q353" s="513">
        <v>17</v>
      </c>
    </row>
    <row r="354" spans="1:17" ht="14.4" customHeight="1" x14ac:dyDescent="0.3">
      <c r="A354" s="507" t="s">
        <v>1296</v>
      </c>
      <c r="B354" s="508" t="s">
        <v>1188</v>
      </c>
      <c r="C354" s="508" t="s">
        <v>1174</v>
      </c>
      <c r="D354" s="508" t="s">
        <v>1213</v>
      </c>
      <c r="E354" s="508" t="s">
        <v>1214</v>
      </c>
      <c r="F354" s="512">
        <v>1</v>
      </c>
      <c r="G354" s="512">
        <v>142</v>
      </c>
      <c r="H354" s="512"/>
      <c r="I354" s="512">
        <v>142</v>
      </c>
      <c r="J354" s="512"/>
      <c r="K354" s="512"/>
      <c r="L354" s="512"/>
      <c r="M354" s="512"/>
      <c r="N354" s="512"/>
      <c r="O354" s="512"/>
      <c r="P354" s="569"/>
      <c r="Q354" s="513"/>
    </row>
    <row r="355" spans="1:17" ht="14.4" customHeight="1" x14ac:dyDescent="0.3">
      <c r="A355" s="507" t="s">
        <v>1296</v>
      </c>
      <c r="B355" s="508" t="s">
        <v>1188</v>
      </c>
      <c r="C355" s="508" t="s">
        <v>1174</v>
      </c>
      <c r="D355" s="508" t="s">
        <v>1215</v>
      </c>
      <c r="E355" s="508" t="s">
        <v>1214</v>
      </c>
      <c r="F355" s="512"/>
      <c r="G355" s="512"/>
      <c r="H355" s="512"/>
      <c r="I355" s="512"/>
      <c r="J355" s="512"/>
      <c r="K355" s="512"/>
      <c r="L355" s="512"/>
      <c r="M355" s="512"/>
      <c r="N355" s="512">
        <v>1</v>
      </c>
      <c r="O355" s="512">
        <v>79</v>
      </c>
      <c r="P355" s="569"/>
      <c r="Q355" s="513">
        <v>79</v>
      </c>
    </row>
    <row r="356" spans="1:17" ht="14.4" customHeight="1" x14ac:dyDescent="0.3">
      <c r="A356" s="507" t="s">
        <v>1296</v>
      </c>
      <c r="B356" s="508" t="s">
        <v>1188</v>
      </c>
      <c r="C356" s="508" t="s">
        <v>1174</v>
      </c>
      <c r="D356" s="508" t="s">
        <v>1216</v>
      </c>
      <c r="E356" s="508" t="s">
        <v>1217</v>
      </c>
      <c r="F356" s="512">
        <v>1</v>
      </c>
      <c r="G356" s="512">
        <v>314</v>
      </c>
      <c r="H356" s="512"/>
      <c r="I356" s="512">
        <v>314</v>
      </c>
      <c r="J356" s="512"/>
      <c r="K356" s="512"/>
      <c r="L356" s="512"/>
      <c r="M356" s="512"/>
      <c r="N356" s="512"/>
      <c r="O356" s="512"/>
      <c r="P356" s="569"/>
      <c r="Q356" s="513"/>
    </row>
    <row r="357" spans="1:17" ht="14.4" customHeight="1" x14ac:dyDescent="0.3">
      <c r="A357" s="507" t="s">
        <v>1296</v>
      </c>
      <c r="B357" s="508" t="s">
        <v>1188</v>
      </c>
      <c r="C357" s="508" t="s">
        <v>1174</v>
      </c>
      <c r="D357" s="508" t="s">
        <v>1218</v>
      </c>
      <c r="E357" s="508" t="s">
        <v>1219</v>
      </c>
      <c r="F357" s="512">
        <v>1</v>
      </c>
      <c r="G357" s="512">
        <v>328</v>
      </c>
      <c r="H357" s="512"/>
      <c r="I357" s="512">
        <v>328</v>
      </c>
      <c r="J357" s="512"/>
      <c r="K357" s="512"/>
      <c r="L357" s="512"/>
      <c r="M357" s="512"/>
      <c r="N357" s="512"/>
      <c r="O357" s="512"/>
      <c r="P357" s="569"/>
      <c r="Q357" s="513"/>
    </row>
    <row r="358" spans="1:17" ht="14.4" customHeight="1" x14ac:dyDescent="0.3">
      <c r="A358" s="507" t="s">
        <v>1296</v>
      </c>
      <c r="B358" s="508" t="s">
        <v>1188</v>
      </c>
      <c r="C358" s="508" t="s">
        <v>1174</v>
      </c>
      <c r="D358" s="508" t="s">
        <v>1220</v>
      </c>
      <c r="E358" s="508" t="s">
        <v>1221</v>
      </c>
      <c r="F358" s="512">
        <v>1</v>
      </c>
      <c r="G358" s="512">
        <v>163</v>
      </c>
      <c r="H358" s="512"/>
      <c r="I358" s="512">
        <v>163</v>
      </c>
      <c r="J358" s="512"/>
      <c r="K358" s="512"/>
      <c r="L358" s="512"/>
      <c r="M358" s="512"/>
      <c r="N358" s="512">
        <v>1</v>
      </c>
      <c r="O358" s="512">
        <v>165</v>
      </c>
      <c r="P358" s="569"/>
      <c r="Q358" s="513">
        <v>165</v>
      </c>
    </row>
    <row r="359" spans="1:17" ht="14.4" customHeight="1" x14ac:dyDescent="0.3">
      <c r="A359" s="507" t="s">
        <v>1296</v>
      </c>
      <c r="B359" s="508" t="s">
        <v>1188</v>
      </c>
      <c r="C359" s="508" t="s">
        <v>1174</v>
      </c>
      <c r="D359" s="508" t="s">
        <v>1224</v>
      </c>
      <c r="E359" s="508" t="s">
        <v>1190</v>
      </c>
      <c r="F359" s="512"/>
      <c r="G359" s="512"/>
      <c r="H359" s="512"/>
      <c r="I359" s="512"/>
      <c r="J359" s="512"/>
      <c r="K359" s="512"/>
      <c r="L359" s="512"/>
      <c r="M359" s="512"/>
      <c r="N359" s="512">
        <v>2</v>
      </c>
      <c r="O359" s="512">
        <v>148</v>
      </c>
      <c r="P359" s="569"/>
      <c r="Q359" s="513">
        <v>74</v>
      </c>
    </row>
    <row r="360" spans="1:17" ht="14.4" customHeight="1" x14ac:dyDescent="0.3">
      <c r="A360" s="507" t="s">
        <v>1297</v>
      </c>
      <c r="B360" s="508" t="s">
        <v>1188</v>
      </c>
      <c r="C360" s="508" t="s">
        <v>1174</v>
      </c>
      <c r="D360" s="508" t="s">
        <v>1189</v>
      </c>
      <c r="E360" s="508" t="s">
        <v>1190</v>
      </c>
      <c r="F360" s="512">
        <v>3</v>
      </c>
      <c r="G360" s="512">
        <v>633</v>
      </c>
      <c r="H360" s="512"/>
      <c r="I360" s="512">
        <v>211</v>
      </c>
      <c r="J360" s="512"/>
      <c r="K360" s="512"/>
      <c r="L360" s="512"/>
      <c r="M360" s="512"/>
      <c r="N360" s="512">
        <v>2</v>
      </c>
      <c r="O360" s="512">
        <v>426</v>
      </c>
      <c r="P360" s="569"/>
      <c r="Q360" s="513">
        <v>213</v>
      </c>
    </row>
    <row r="361" spans="1:17" ht="14.4" customHeight="1" x14ac:dyDescent="0.3">
      <c r="A361" s="507" t="s">
        <v>1297</v>
      </c>
      <c r="B361" s="508" t="s">
        <v>1188</v>
      </c>
      <c r="C361" s="508" t="s">
        <v>1174</v>
      </c>
      <c r="D361" s="508" t="s">
        <v>1198</v>
      </c>
      <c r="E361" s="508" t="s">
        <v>1199</v>
      </c>
      <c r="F361" s="512">
        <v>4</v>
      </c>
      <c r="G361" s="512">
        <v>548</v>
      </c>
      <c r="H361" s="512">
        <v>0.5</v>
      </c>
      <c r="I361" s="512">
        <v>137</v>
      </c>
      <c r="J361" s="512">
        <v>8</v>
      </c>
      <c r="K361" s="512">
        <v>1096</v>
      </c>
      <c r="L361" s="512">
        <v>1</v>
      </c>
      <c r="M361" s="512">
        <v>137</v>
      </c>
      <c r="N361" s="512">
        <v>8</v>
      </c>
      <c r="O361" s="512">
        <v>1104</v>
      </c>
      <c r="P361" s="569">
        <v>1.0072992700729928</v>
      </c>
      <c r="Q361" s="513">
        <v>138</v>
      </c>
    </row>
    <row r="362" spans="1:17" ht="14.4" customHeight="1" x14ac:dyDescent="0.3">
      <c r="A362" s="507" t="s">
        <v>1297</v>
      </c>
      <c r="B362" s="508" t="s">
        <v>1188</v>
      </c>
      <c r="C362" s="508" t="s">
        <v>1174</v>
      </c>
      <c r="D362" s="508" t="s">
        <v>1209</v>
      </c>
      <c r="E362" s="508" t="s">
        <v>1210</v>
      </c>
      <c r="F362" s="512"/>
      <c r="G362" s="512"/>
      <c r="H362" s="512"/>
      <c r="I362" s="512"/>
      <c r="J362" s="512">
        <v>9</v>
      </c>
      <c r="K362" s="512">
        <v>153</v>
      </c>
      <c r="L362" s="512">
        <v>1</v>
      </c>
      <c r="M362" s="512">
        <v>17</v>
      </c>
      <c r="N362" s="512">
        <v>9</v>
      </c>
      <c r="O362" s="512">
        <v>153</v>
      </c>
      <c r="P362" s="569">
        <v>1</v>
      </c>
      <c r="Q362" s="513">
        <v>17</v>
      </c>
    </row>
    <row r="363" spans="1:17" ht="14.4" customHeight="1" x14ac:dyDescent="0.3">
      <c r="A363" s="507" t="s">
        <v>1297</v>
      </c>
      <c r="B363" s="508" t="s">
        <v>1188</v>
      </c>
      <c r="C363" s="508" t="s">
        <v>1174</v>
      </c>
      <c r="D363" s="508" t="s">
        <v>1211</v>
      </c>
      <c r="E363" s="508" t="s">
        <v>1212</v>
      </c>
      <c r="F363" s="512"/>
      <c r="G363" s="512"/>
      <c r="H363" s="512"/>
      <c r="I363" s="512"/>
      <c r="J363" s="512"/>
      <c r="K363" s="512"/>
      <c r="L363" s="512"/>
      <c r="M363" s="512"/>
      <c r="N363" s="512">
        <v>1</v>
      </c>
      <c r="O363" s="512">
        <v>277</v>
      </c>
      <c r="P363" s="569"/>
      <c r="Q363" s="513">
        <v>277</v>
      </c>
    </row>
    <row r="364" spans="1:17" ht="14.4" customHeight="1" x14ac:dyDescent="0.3">
      <c r="A364" s="507" t="s">
        <v>1297</v>
      </c>
      <c r="B364" s="508" t="s">
        <v>1188</v>
      </c>
      <c r="C364" s="508" t="s">
        <v>1174</v>
      </c>
      <c r="D364" s="508" t="s">
        <v>1213</v>
      </c>
      <c r="E364" s="508" t="s">
        <v>1214</v>
      </c>
      <c r="F364" s="512">
        <v>1</v>
      </c>
      <c r="G364" s="512">
        <v>142</v>
      </c>
      <c r="H364" s="512"/>
      <c r="I364" s="512">
        <v>142</v>
      </c>
      <c r="J364" s="512"/>
      <c r="K364" s="512"/>
      <c r="L364" s="512"/>
      <c r="M364" s="512"/>
      <c r="N364" s="512">
        <v>1</v>
      </c>
      <c r="O364" s="512">
        <v>141</v>
      </c>
      <c r="P364" s="569"/>
      <c r="Q364" s="513">
        <v>141</v>
      </c>
    </row>
    <row r="365" spans="1:17" ht="14.4" customHeight="1" x14ac:dyDescent="0.3">
      <c r="A365" s="507" t="s">
        <v>1297</v>
      </c>
      <c r="B365" s="508" t="s">
        <v>1188</v>
      </c>
      <c r="C365" s="508" t="s">
        <v>1174</v>
      </c>
      <c r="D365" s="508" t="s">
        <v>1215</v>
      </c>
      <c r="E365" s="508" t="s">
        <v>1214</v>
      </c>
      <c r="F365" s="512">
        <v>4</v>
      </c>
      <c r="G365" s="512">
        <v>312</v>
      </c>
      <c r="H365" s="512">
        <v>0.5</v>
      </c>
      <c r="I365" s="512">
        <v>78</v>
      </c>
      <c r="J365" s="512">
        <v>8</v>
      </c>
      <c r="K365" s="512">
        <v>624</v>
      </c>
      <c r="L365" s="512">
        <v>1</v>
      </c>
      <c r="M365" s="512">
        <v>78</v>
      </c>
      <c r="N365" s="512">
        <v>8</v>
      </c>
      <c r="O365" s="512">
        <v>632</v>
      </c>
      <c r="P365" s="569">
        <v>1.0128205128205128</v>
      </c>
      <c r="Q365" s="513">
        <v>79</v>
      </c>
    </row>
    <row r="366" spans="1:17" ht="14.4" customHeight="1" x14ac:dyDescent="0.3">
      <c r="A366" s="507" t="s">
        <v>1297</v>
      </c>
      <c r="B366" s="508" t="s">
        <v>1188</v>
      </c>
      <c r="C366" s="508" t="s">
        <v>1174</v>
      </c>
      <c r="D366" s="508" t="s">
        <v>1216</v>
      </c>
      <c r="E366" s="508" t="s">
        <v>1217</v>
      </c>
      <c r="F366" s="512">
        <v>1</v>
      </c>
      <c r="G366" s="512">
        <v>314</v>
      </c>
      <c r="H366" s="512"/>
      <c r="I366" s="512">
        <v>314</v>
      </c>
      <c r="J366" s="512"/>
      <c r="K366" s="512"/>
      <c r="L366" s="512"/>
      <c r="M366" s="512"/>
      <c r="N366" s="512">
        <v>1</v>
      </c>
      <c r="O366" s="512">
        <v>316</v>
      </c>
      <c r="P366" s="569"/>
      <c r="Q366" s="513">
        <v>316</v>
      </c>
    </row>
    <row r="367" spans="1:17" ht="14.4" customHeight="1" x14ac:dyDescent="0.3">
      <c r="A367" s="507" t="s">
        <v>1297</v>
      </c>
      <c r="B367" s="508" t="s">
        <v>1188</v>
      </c>
      <c r="C367" s="508" t="s">
        <v>1174</v>
      </c>
      <c r="D367" s="508" t="s">
        <v>1220</v>
      </c>
      <c r="E367" s="508" t="s">
        <v>1221</v>
      </c>
      <c r="F367" s="512">
        <v>4</v>
      </c>
      <c r="G367" s="512">
        <v>652</v>
      </c>
      <c r="H367" s="512">
        <v>0.5</v>
      </c>
      <c r="I367" s="512">
        <v>163</v>
      </c>
      <c r="J367" s="512">
        <v>8</v>
      </c>
      <c r="K367" s="512">
        <v>1304</v>
      </c>
      <c r="L367" s="512">
        <v>1</v>
      </c>
      <c r="M367" s="512">
        <v>163</v>
      </c>
      <c r="N367" s="512">
        <v>5</v>
      </c>
      <c r="O367" s="512">
        <v>825</v>
      </c>
      <c r="P367" s="569">
        <v>0.63266871165644167</v>
      </c>
      <c r="Q367" s="513">
        <v>165</v>
      </c>
    </row>
    <row r="368" spans="1:17" ht="14.4" customHeight="1" x14ac:dyDescent="0.3">
      <c r="A368" s="507" t="s">
        <v>1297</v>
      </c>
      <c r="B368" s="508" t="s">
        <v>1188</v>
      </c>
      <c r="C368" s="508" t="s">
        <v>1174</v>
      </c>
      <c r="D368" s="508" t="s">
        <v>1224</v>
      </c>
      <c r="E368" s="508" t="s">
        <v>1190</v>
      </c>
      <c r="F368" s="512">
        <v>9</v>
      </c>
      <c r="G368" s="512">
        <v>648</v>
      </c>
      <c r="H368" s="512">
        <v>0.52941176470588236</v>
      </c>
      <c r="I368" s="512">
        <v>72</v>
      </c>
      <c r="J368" s="512">
        <v>17</v>
      </c>
      <c r="K368" s="512">
        <v>1224</v>
      </c>
      <c r="L368" s="512">
        <v>1</v>
      </c>
      <c r="M368" s="512">
        <v>72</v>
      </c>
      <c r="N368" s="512">
        <v>19</v>
      </c>
      <c r="O368" s="512">
        <v>1406</v>
      </c>
      <c r="P368" s="569">
        <v>1.1486928104575163</v>
      </c>
      <c r="Q368" s="513">
        <v>74</v>
      </c>
    </row>
    <row r="369" spans="1:17" ht="14.4" customHeight="1" x14ac:dyDescent="0.3">
      <c r="A369" s="507" t="s">
        <v>1298</v>
      </c>
      <c r="B369" s="508" t="s">
        <v>1188</v>
      </c>
      <c r="C369" s="508" t="s">
        <v>1174</v>
      </c>
      <c r="D369" s="508" t="s">
        <v>1189</v>
      </c>
      <c r="E369" s="508" t="s">
        <v>1190</v>
      </c>
      <c r="F369" s="512">
        <v>213</v>
      </c>
      <c r="G369" s="512">
        <v>44943</v>
      </c>
      <c r="H369" s="512">
        <v>1.38559008509064</v>
      </c>
      <c r="I369" s="512">
        <v>211</v>
      </c>
      <c r="J369" s="512">
        <v>153</v>
      </c>
      <c r="K369" s="512">
        <v>32436</v>
      </c>
      <c r="L369" s="512">
        <v>1</v>
      </c>
      <c r="M369" s="512">
        <v>212</v>
      </c>
      <c r="N369" s="512">
        <v>183</v>
      </c>
      <c r="O369" s="512">
        <v>38979</v>
      </c>
      <c r="P369" s="569">
        <v>1.2017203107658159</v>
      </c>
      <c r="Q369" s="513">
        <v>213</v>
      </c>
    </row>
    <row r="370" spans="1:17" ht="14.4" customHeight="1" x14ac:dyDescent="0.3">
      <c r="A370" s="507" t="s">
        <v>1298</v>
      </c>
      <c r="B370" s="508" t="s">
        <v>1188</v>
      </c>
      <c r="C370" s="508" t="s">
        <v>1174</v>
      </c>
      <c r="D370" s="508" t="s">
        <v>1192</v>
      </c>
      <c r="E370" s="508" t="s">
        <v>1193</v>
      </c>
      <c r="F370" s="512">
        <v>59</v>
      </c>
      <c r="G370" s="512">
        <v>17759</v>
      </c>
      <c r="H370" s="512">
        <v>0.84006622516556295</v>
      </c>
      <c r="I370" s="512">
        <v>301</v>
      </c>
      <c r="J370" s="512">
        <v>70</v>
      </c>
      <c r="K370" s="512">
        <v>21140</v>
      </c>
      <c r="L370" s="512">
        <v>1</v>
      </c>
      <c r="M370" s="512">
        <v>302</v>
      </c>
      <c r="N370" s="512">
        <v>186</v>
      </c>
      <c r="O370" s="512">
        <v>56358</v>
      </c>
      <c r="P370" s="569">
        <v>2.6659413434247869</v>
      </c>
      <c r="Q370" s="513">
        <v>303</v>
      </c>
    </row>
    <row r="371" spans="1:17" ht="14.4" customHeight="1" x14ac:dyDescent="0.3">
      <c r="A371" s="507" t="s">
        <v>1298</v>
      </c>
      <c r="B371" s="508" t="s">
        <v>1188</v>
      </c>
      <c r="C371" s="508" t="s">
        <v>1174</v>
      </c>
      <c r="D371" s="508" t="s">
        <v>1194</v>
      </c>
      <c r="E371" s="508" t="s">
        <v>1195</v>
      </c>
      <c r="F371" s="512"/>
      <c r="G371" s="512"/>
      <c r="H371" s="512"/>
      <c r="I371" s="512"/>
      <c r="J371" s="512">
        <v>6</v>
      </c>
      <c r="K371" s="512">
        <v>600</v>
      </c>
      <c r="L371" s="512">
        <v>1</v>
      </c>
      <c r="M371" s="512">
        <v>100</v>
      </c>
      <c r="N371" s="512">
        <v>6</v>
      </c>
      <c r="O371" s="512">
        <v>600</v>
      </c>
      <c r="P371" s="569">
        <v>1</v>
      </c>
      <c r="Q371" s="513">
        <v>100</v>
      </c>
    </row>
    <row r="372" spans="1:17" ht="14.4" customHeight="1" x14ac:dyDescent="0.3">
      <c r="A372" s="507" t="s">
        <v>1298</v>
      </c>
      <c r="B372" s="508" t="s">
        <v>1188</v>
      </c>
      <c r="C372" s="508" t="s">
        <v>1174</v>
      </c>
      <c r="D372" s="508" t="s">
        <v>1198</v>
      </c>
      <c r="E372" s="508" t="s">
        <v>1199</v>
      </c>
      <c r="F372" s="512">
        <v>11</v>
      </c>
      <c r="G372" s="512">
        <v>1507</v>
      </c>
      <c r="H372" s="512">
        <v>1.375</v>
      </c>
      <c r="I372" s="512">
        <v>137</v>
      </c>
      <c r="J372" s="512">
        <v>8</v>
      </c>
      <c r="K372" s="512">
        <v>1096</v>
      </c>
      <c r="L372" s="512">
        <v>1</v>
      </c>
      <c r="M372" s="512">
        <v>137</v>
      </c>
      <c r="N372" s="512">
        <v>14</v>
      </c>
      <c r="O372" s="512">
        <v>1932</v>
      </c>
      <c r="P372" s="569">
        <v>1.7627737226277371</v>
      </c>
      <c r="Q372" s="513">
        <v>138</v>
      </c>
    </row>
    <row r="373" spans="1:17" ht="14.4" customHeight="1" x14ac:dyDescent="0.3">
      <c r="A373" s="507" t="s">
        <v>1298</v>
      </c>
      <c r="B373" s="508" t="s">
        <v>1188</v>
      </c>
      <c r="C373" s="508" t="s">
        <v>1174</v>
      </c>
      <c r="D373" s="508" t="s">
        <v>1201</v>
      </c>
      <c r="E373" s="508" t="s">
        <v>1202</v>
      </c>
      <c r="F373" s="512"/>
      <c r="G373" s="512"/>
      <c r="H373" s="512"/>
      <c r="I373" s="512"/>
      <c r="J373" s="512"/>
      <c r="K373" s="512"/>
      <c r="L373" s="512"/>
      <c r="M373" s="512"/>
      <c r="N373" s="512">
        <v>2</v>
      </c>
      <c r="O373" s="512">
        <v>1290</v>
      </c>
      <c r="P373" s="569"/>
      <c r="Q373" s="513">
        <v>645</v>
      </c>
    </row>
    <row r="374" spans="1:17" ht="14.4" customHeight="1" x14ac:dyDescent="0.3">
      <c r="A374" s="507" t="s">
        <v>1298</v>
      </c>
      <c r="B374" s="508" t="s">
        <v>1188</v>
      </c>
      <c r="C374" s="508" t="s">
        <v>1174</v>
      </c>
      <c r="D374" s="508" t="s">
        <v>1205</v>
      </c>
      <c r="E374" s="508" t="s">
        <v>1206</v>
      </c>
      <c r="F374" s="512">
        <v>5</v>
      </c>
      <c r="G374" s="512">
        <v>865</v>
      </c>
      <c r="H374" s="512">
        <v>1.242816091954023</v>
      </c>
      <c r="I374" s="512">
        <v>173</v>
      </c>
      <c r="J374" s="512">
        <v>4</v>
      </c>
      <c r="K374" s="512">
        <v>696</v>
      </c>
      <c r="L374" s="512">
        <v>1</v>
      </c>
      <c r="M374" s="512">
        <v>174</v>
      </c>
      <c r="N374" s="512">
        <v>9</v>
      </c>
      <c r="O374" s="512">
        <v>1575</v>
      </c>
      <c r="P374" s="569">
        <v>2.2629310344827585</v>
      </c>
      <c r="Q374" s="513">
        <v>175</v>
      </c>
    </row>
    <row r="375" spans="1:17" ht="14.4" customHeight="1" x14ac:dyDescent="0.3">
      <c r="A375" s="507" t="s">
        <v>1298</v>
      </c>
      <c r="B375" s="508" t="s">
        <v>1188</v>
      </c>
      <c r="C375" s="508" t="s">
        <v>1174</v>
      </c>
      <c r="D375" s="508" t="s">
        <v>1209</v>
      </c>
      <c r="E375" s="508" t="s">
        <v>1210</v>
      </c>
      <c r="F375" s="512"/>
      <c r="G375" s="512"/>
      <c r="H375" s="512"/>
      <c r="I375" s="512"/>
      <c r="J375" s="512">
        <v>58</v>
      </c>
      <c r="K375" s="512">
        <v>986</v>
      </c>
      <c r="L375" s="512">
        <v>1</v>
      </c>
      <c r="M375" s="512">
        <v>17</v>
      </c>
      <c r="N375" s="512">
        <v>70</v>
      </c>
      <c r="O375" s="512">
        <v>1190</v>
      </c>
      <c r="P375" s="569">
        <v>1.2068965517241379</v>
      </c>
      <c r="Q375" s="513">
        <v>17</v>
      </c>
    </row>
    <row r="376" spans="1:17" ht="14.4" customHeight="1" x14ac:dyDescent="0.3">
      <c r="A376" s="507" t="s">
        <v>1298</v>
      </c>
      <c r="B376" s="508" t="s">
        <v>1188</v>
      </c>
      <c r="C376" s="508" t="s">
        <v>1174</v>
      </c>
      <c r="D376" s="508" t="s">
        <v>1211</v>
      </c>
      <c r="E376" s="508" t="s">
        <v>1212</v>
      </c>
      <c r="F376" s="512"/>
      <c r="G376" s="512"/>
      <c r="H376" s="512"/>
      <c r="I376" s="512"/>
      <c r="J376" s="512">
        <v>47</v>
      </c>
      <c r="K376" s="512">
        <v>12878</v>
      </c>
      <c r="L376" s="512">
        <v>1</v>
      </c>
      <c r="M376" s="512">
        <v>274</v>
      </c>
      <c r="N376" s="512">
        <v>47</v>
      </c>
      <c r="O376" s="512">
        <v>13019</v>
      </c>
      <c r="P376" s="569">
        <v>1.0109489051094891</v>
      </c>
      <c r="Q376" s="513">
        <v>277</v>
      </c>
    </row>
    <row r="377" spans="1:17" ht="14.4" customHeight="1" x14ac:dyDescent="0.3">
      <c r="A377" s="507" t="s">
        <v>1298</v>
      </c>
      <c r="B377" s="508" t="s">
        <v>1188</v>
      </c>
      <c r="C377" s="508" t="s">
        <v>1174</v>
      </c>
      <c r="D377" s="508" t="s">
        <v>1213</v>
      </c>
      <c r="E377" s="508" t="s">
        <v>1214</v>
      </c>
      <c r="F377" s="512">
        <v>82</v>
      </c>
      <c r="G377" s="512">
        <v>11644</v>
      </c>
      <c r="H377" s="512">
        <v>1.5769230769230769</v>
      </c>
      <c r="I377" s="512">
        <v>142</v>
      </c>
      <c r="J377" s="512">
        <v>52</v>
      </c>
      <c r="K377" s="512">
        <v>7384</v>
      </c>
      <c r="L377" s="512">
        <v>1</v>
      </c>
      <c r="M377" s="512">
        <v>142</v>
      </c>
      <c r="N377" s="512">
        <v>59</v>
      </c>
      <c r="O377" s="512">
        <v>8319</v>
      </c>
      <c r="P377" s="569">
        <v>1.1266251354279524</v>
      </c>
      <c r="Q377" s="513">
        <v>141</v>
      </c>
    </row>
    <row r="378" spans="1:17" ht="14.4" customHeight="1" x14ac:dyDescent="0.3">
      <c r="A378" s="507" t="s">
        <v>1298</v>
      </c>
      <c r="B378" s="508" t="s">
        <v>1188</v>
      </c>
      <c r="C378" s="508" t="s">
        <v>1174</v>
      </c>
      <c r="D378" s="508" t="s">
        <v>1215</v>
      </c>
      <c r="E378" s="508" t="s">
        <v>1214</v>
      </c>
      <c r="F378" s="512">
        <v>11</v>
      </c>
      <c r="G378" s="512">
        <v>858</v>
      </c>
      <c r="H378" s="512">
        <v>1.375</v>
      </c>
      <c r="I378" s="512">
        <v>78</v>
      </c>
      <c r="J378" s="512">
        <v>8</v>
      </c>
      <c r="K378" s="512">
        <v>624</v>
      </c>
      <c r="L378" s="512">
        <v>1</v>
      </c>
      <c r="M378" s="512">
        <v>78</v>
      </c>
      <c r="N378" s="512">
        <v>14</v>
      </c>
      <c r="O378" s="512">
        <v>1106</v>
      </c>
      <c r="P378" s="569">
        <v>1.7724358974358974</v>
      </c>
      <c r="Q378" s="513">
        <v>79</v>
      </c>
    </row>
    <row r="379" spans="1:17" ht="14.4" customHeight="1" x14ac:dyDescent="0.3">
      <c r="A379" s="507" t="s">
        <v>1298</v>
      </c>
      <c r="B379" s="508" t="s">
        <v>1188</v>
      </c>
      <c r="C379" s="508" t="s">
        <v>1174</v>
      </c>
      <c r="D379" s="508" t="s">
        <v>1216</v>
      </c>
      <c r="E379" s="508" t="s">
        <v>1217</v>
      </c>
      <c r="F379" s="512">
        <v>81</v>
      </c>
      <c r="G379" s="512">
        <v>25434</v>
      </c>
      <c r="H379" s="512">
        <v>1.5576923076923077</v>
      </c>
      <c r="I379" s="512">
        <v>314</v>
      </c>
      <c r="J379" s="512">
        <v>52</v>
      </c>
      <c r="K379" s="512">
        <v>16328</v>
      </c>
      <c r="L379" s="512">
        <v>1</v>
      </c>
      <c r="M379" s="512">
        <v>314</v>
      </c>
      <c r="N379" s="512">
        <v>59</v>
      </c>
      <c r="O379" s="512">
        <v>18644</v>
      </c>
      <c r="P379" s="569">
        <v>1.1418422341989221</v>
      </c>
      <c r="Q379" s="513">
        <v>316</v>
      </c>
    </row>
    <row r="380" spans="1:17" ht="14.4" customHeight="1" x14ac:dyDescent="0.3">
      <c r="A380" s="507" t="s">
        <v>1298</v>
      </c>
      <c r="B380" s="508" t="s">
        <v>1188</v>
      </c>
      <c r="C380" s="508" t="s">
        <v>1174</v>
      </c>
      <c r="D380" s="508" t="s">
        <v>1220</v>
      </c>
      <c r="E380" s="508" t="s">
        <v>1221</v>
      </c>
      <c r="F380" s="512">
        <v>75</v>
      </c>
      <c r="G380" s="512">
        <v>12225</v>
      </c>
      <c r="H380" s="512">
        <v>9.375</v>
      </c>
      <c r="I380" s="512">
        <v>163</v>
      </c>
      <c r="J380" s="512">
        <v>8</v>
      </c>
      <c r="K380" s="512">
        <v>1304</v>
      </c>
      <c r="L380" s="512">
        <v>1</v>
      </c>
      <c r="M380" s="512">
        <v>163</v>
      </c>
      <c r="N380" s="512">
        <v>11</v>
      </c>
      <c r="O380" s="512">
        <v>1815</v>
      </c>
      <c r="P380" s="569">
        <v>1.3918711656441718</v>
      </c>
      <c r="Q380" s="513">
        <v>165</v>
      </c>
    </row>
    <row r="381" spans="1:17" ht="14.4" customHeight="1" x14ac:dyDescent="0.3">
      <c r="A381" s="507" t="s">
        <v>1298</v>
      </c>
      <c r="B381" s="508" t="s">
        <v>1188</v>
      </c>
      <c r="C381" s="508" t="s">
        <v>1174</v>
      </c>
      <c r="D381" s="508" t="s">
        <v>1224</v>
      </c>
      <c r="E381" s="508" t="s">
        <v>1190</v>
      </c>
      <c r="F381" s="512">
        <v>41</v>
      </c>
      <c r="G381" s="512">
        <v>2952</v>
      </c>
      <c r="H381" s="512">
        <v>0.93181818181818177</v>
      </c>
      <c r="I381" s="512">
        <v>72</v>
      </c>
      <c r="J381" s="512">
        <v>44</v>
      </c>
      <c r="K381" s="512">
        <v>3168</v>
      </c>
      <c r="L381" s="512">
        <v>1</v>
      </c>
      <c r="M381" s="512">
        <v>72</v>
      </c>
      <c r="N381" s="512">
        <v>56</v>
      </c>
      <c r="O381" s="512">
        <v>4144</v>
      </c>
      <c r="P381" s="569">
        <v>1.3080808080808082</v>
      </c>
      <c r="Q381" s="513">
        <v>74</v>
      </c>
    </row>
    <row r="382" spans="1:17" ht="14.4" customHeight="1" x14ac:dyDescent="0.3">
      <c r="A382" s="507" t="s">
        <v>1298</v>
      </c>
      <c r="B382" s="508" t="s">
        <v>1188</v>
      </c>
      <c r="C382" s="508" t="s">
        <v>1174</v>
      </c>
      <c r="D382" s="508" t="s">
        <v>1231</v>
      </c>
      <c r="E382" s="508" t="s">
        <v>1232</v>
      </c>
      <c r="F382" s="512">
        <v>2</v>
      </c>
      <c r="G382" s="512">
        <v>2422</v>
      </c>
      <c r="H382" s="512">
        <v>0.33305830583058305</v>
      </c>
      <c r="I382" s="512">
        <v>1211</v>
      </c>
      <c r="J382" s="512">
        <v>6</v>
      </c>
      <c r="K382" s="512">
        <v>7272</v>
      </c>
      <c r="L382" s="512">
        <v>1</v>
      </c>
      <c r="M382" s="512">
        <v>1212</v>
      </c>
      <c r="N382" s="512">
        <v>13</v>
      </c>
      <c r="O382" s="512">
        <v>15808</v>
      </c>
      <c r="P382" s="569">
        <v>2.1738173817381736</v>
      </c>
      <c r="Q382" s="513">
        <v>1216</v>
      </c>
    </row>
    <row r="383" spans="1:17" ht="14.4" customHeight="1" x14ac:dyDescent="0.3">
      <c r="A383" s="507" t="s">
        <v>1298</v>
      </c>
      <c r="B383" s="508" t="s">
        <v>1188</v>
      </c>
      <c r="C383" s="508" t="s">
        <v>1174</v>
      </c>
      <c r="D383" s="508" t="s">
        <v>1233</v>
      </c>
      <c r="E383" s="508" t="s">
        <v>1234</v>
      </c>
      <c r="F383" s="512">
        <v>3</v>
      </c>
      <c r="G383" s="512">
        <v>342</v>
      </c>
      <c r="H383" s="512">
        <v>0.99130434782608701</v>
      </c>
      <c r="I383" s="512">
        <v>114</v>
      </c>
      <c r="J383" s="512">
        <v>3</v>
      </c>
      <c r="K383" s="512">
        <v>345</v>
      </c>
      <c r="L383" s="512">
        <v>1</v>
      </c>
      <c r="M383" s="512">
        <v>115</v>
      </c>
      <c r="N383" s="512">
        <v>7</v>
      </c>
      <c r="O383" s="512">
        <v>812</v>
      </c>
      <c r="P383" s="569">
        <v>2.353623188405797</v>
      </c>
      <c r="Q383" s="513">
        <v>116</v>
      </c>
    </row>
    <row r="384" spans="1:17" ht="14.4" customHeight="1" x14ac:dyDescent="0.3">
      <c r="A384" s="507" t="s">
        <v>1298</v>
      </c>
      <c r="B384" s="508" t="s">
        <v>1188</v>
      </c>
      <c r="C384" s="508" t="s">
        <v>1174</v>
      </c>
      <c r="D384" s="508" t="s">
        <v>1241</v>
      </c>
      <c r="E384" s="508" t="s">
        <v>1242</v>
      </c>
      <c r="F384" s="512"/>
      <c r="G384" s="512"/>
      <c r="H384" s="512"/>
      <c r="I384" s="512"/>
      <c r="J384" s="512"/>
      <c r="K384" s="512"/>
      <c r="L384" s="512"/>
      <c r="M384" s="512"/>
      <c r="N384" s="512">
        <v>1</v>
      </c>
      <c r="O384" s="512">
        <v>304</v>
      </c>
      <c r="P384" s="569"/>
      <c r="Q384" s="513">
        <v>304</v>
      </c>
    </row>
    <row r="385" spans="1:17" ht="14.4" customHeight="1" x14ac:dyDescent="0.3">
      <c r="A385" s="507" t="s">
        <v>1299</v>
      </c>
      <c r="B385" s="508" t="s">
        <v>1188</v>
      </c>
      <c r="C385" s="508" t="s">
        <v>1174</v>
      </c>
      <c r="D385" s="508" t="s">
        <v>1189</v>
      </c>
      <c r="E385" s="508" t="s">
        <v>1190</v>
      </c>
      <c r="F385" s="512">
        <v>52</v>
      </c>
      <c r="G385" s="512">
        <v>10972</v>
      </c>
      <c r="H385" s="512">
        <v>0.87719859290054369</v>
      </c>
      <c r="I385" s="512">
        <v>211</v>
      </c>
      <c r="J385" s="512">
        <v>59</v>
      </c>
      <c r="K385" s="512">
        <v>12508</v>
      </c>
      <c r="L385" s="512">
        <v>1</v>
      </c>
      <c r="M385" s="512">
        <v>212</v>
      </c>
      <c r="N385" s="512">
        <v>65</v>
      </c>
      <c r="O385" s="512">
        <v>13845</v>
      </c>
      <c r="P385" s="569">
        <v>1.1068915893827951</v>
      </c>
      <c r="Q385" s="513">
        <v>213</v>
      </c>
    </row>
    <row r="386" spans="1:17" ht="14.4" customHeight="1" x14ac:dyDescent="0.3">
      <c r="A386" s="507" t="s">
        <v>1299</v>
      </c>
      <c r="B386" s="508" t="s">
        <v>1188</v>
      </c>
      <c r="C386" s="508" t="s">
        <v>1174</v>
      </c>
      <c r="D386" s="508" t="s">
        <v>1191</v>
      </c>
      <c r="E386" s="508" t="s">
        <v>1190</v>
      </c>
      <c r="F386" s="512">
        <v>35</v>
      </c>
      <c r="G386" s="512">
        <v>3045</v>
      </c>
      <c r="H386" s="512">
        <v>0.92105263157894735</v>
      </c>
      <c r="I386" s="512">
        <v>87</v>
      </c>
      <c r="J386" s="512">
        <v>38</v>
      </c>
      <c r="K386" s="512">
        <v>3306</v>
      </c>
      <c r="L386" s="512">
        <v>1</v>
      </c>
      <c r="M386" s="512">
        <v>87</v>
      </c>
      <c r="N386" s="512">
        <v>26</v>
      </c>
      <c r="O386" s="512">
        <v>2288</v>
      </c>
      <c r="P386" s="569">
        <v>0.69207501512401692</v>
      </c>
      <c r="Q386" s="513">
        <v>88</v>
      </c>
    </row>
    <row r="387" spans="1:17" ht="14.4" customHeight="1" x14ac:dyDescent="0.3">
      <c r="A387" s="507" t="s">
        <v>1299</v>
      </c>
      <c r="B387" s="508" t="s">
        <v>1188</v>
      </c>
      <c r="C387" s="508" t="s">
        <v>1174</v>
      </c>
      <c r="D387" s="508" t="s">
        <v>1192</v>
      </c>
      <c r="E387" s="508" t="s">
        <v>1193</v>
      </c>
      <c r="F387" s="512">
        <v>872</v>
      </c>
      <c r="G387" s="512">
        <v>262472</v>
      </c>
      <c r="H387" s="512">
        <v>0.75838794309027657</v>
      </c>
      <c r="I387" s="512">
        <v>301</v>
      </c>
      <c r="J387" s="512">
        <v>1146</v>
      </c>
      <c r="K387" s="512">
        <v>346092</v>
      </c>
      <c r="L387" s="512">
        <v>1</v>
      </c>
      <c r="M387" s="512">
        <v>302</v>
      </c>
      <c r="N387" s="512">
        <v>896</v>
      </c>
      <c r="O387" s="512">
        <v>271488</v>
      </c>
      <c r="P387" s="569">
        <v>0.78443881973579277</v>
      </c>
      <c r="Q387" s="513">
        <v>303</v>
      </c>
    </row>
    <row r="388" spans="1:17" ht="14.4" customHeight="1" x14ac:dyDescent="0.3">
      <c r="A388" s="507" t="s">
        <v>1299</v>
      </c>
      <c r="B388" s="508" t="s">
        <v>1188</v>
      </c>
      <c r="C388" s="508" t="s">
        <v>1174</v>
      </c>
      <c r="D388" s="508" t="s">
        <v>1194</v>
      </c>
      <c r="E388" s="508" t="s">
        <v>1195</v>
      </c>
      <c r="F388" s="512">
        <v>36</v>
      </c>
      <c r="G388" s="512">
        <v>3564</v>
      </c>
      <c r="H388" s="512">
        <v>1.6971428571428571</v>
      </c>
      <c r="I388" s="512">
        <v>99</v>
      </c>
      <c r="J388" s="512">
        <v>21</v>
      </c>
      <c r="K388" s="512">
        <v>2100</v>
      </c>
      <c r="L388" s="512">
        <v>1</v>
      </c>
      <c r="M388" s="512">
        <v>100</v>
      </c>
      <c r="N388" s="512">
        <v>48</v>
      </c>
      <c r="O388" s="512">
        <v>4800</v>
      </c>
      <c r="P388" s="569">
        <v>2.2857142857142856</v>
      </c>
      <c r="Q388" s="513">
        <v>100</v>
      </c>
    </row>
    <row r="389" spans="1:17" ht="14.4" customHeight="1" x14ac:dyDescent="0.3">
      <c r="A389" s="507" t="s">
        <v>1299</v>
      </c>
      <c r="B389" s="508" t="s">
        <v>1188</v>
      </c>
      <c r="C389" s="508" t="s">
        <v>1174</v>
      </c>
      <c r="D389" s="508" t="s">
        <v>1196</v>
      </c>
      <c r="E389" s="508" t="s">
        <v>1197</v>
      </c>
      <c r="F389" s="512">
        <v>2</v>
      </c>
      <c r="G389" s="512">
        <v>464</v>
      </c>
      <c r="H389" s="512">
        <v>0.5</v>
      </c>
      <c r="I389" s="512">
        <v>232</v>
      </c>
      <c r="J389" s="512">
        <v>4</v>
      </c>
      <c r="K389" s="512">
        <v>928</v>
      </c>
      <c r="L389" s="512">
        <v>1</v>
      </c>
      <c r="M389" s="512">
        <v>232</v>
      </c>
      <c r="N389" s="512">
        <v>7</v>
      </c>
      <c r="O389" s="512">
        <v>1645</v>
      </c>
      <c r="P389" s="569">
        <v>1.7726293103448276</v>
      </c>
      <c r="Q389" s="513">
        <v>235</v>
      </c>
    </row>
    <row r="390" spans="1:17" ht="14.4" customHeight="1" x14ac:dyDescent="0.3">
      <c r="A390" s="507" t="s">
        <v>1299</v>
      </c>
      <c r="B390" s="508" t="s">
        <v>1188</v>
      </c>
      <c r="C390" s="508" t="s">
        <v>1174</v>
      </c>
      <c r="D390" s="508" t="s">
        <v>1198</v>
      </c>
      <c r="E390" s="508" t="s">
        <v>1199</v>
      </c>
      <c r="F390" s="512">
        <v>274</v>
      </c>
      <c r="G390" s="512">
        <v>37538</v>
      </c>
      <c r="H390" s="512">
        <v>1.0262172284644195</v>
      </c>
      <c r="I390" s="512">
        <v>137</v>
      </c>
      <c r="J390" s="512">
        <v>267</v>
      </c>
      <c r="K390" s="512">
        <v>36579</v>
      </c>
      <c r="L390" s="512">
        <v>1</v>
      </c>
      <c r="M390" s="512">
        <v>137</v>
      </c>
      <c r="N390" s="512">
        <v>301</v>
      </c>
      <c r="O390" s="512">
        <v>41538</v>
      </c>
      <c r="P390" s="569">
        <v>1.1355695891085049</v>
      </c>
      <c r="Q390" s="513">
        <v>138</v>
      </c>
    </row>
    <row r="391" spans="1:17" ht="14.4" customHeight="1" x14ac:dyDescent="0.3">
      <c r="A391" s="507" t="s">
        <v>1299</v>
      </c>
      <c r="B391" s="508" t="s">
        <v>1188</v>
      </c>
      <c r="C391" s="508" t="s">
        <v>1174</v>
      </c>
      <c r="D391" s="508" t="s">
        <v>1200</v>
      </c>
      <c r="E391" s="508" t="s">
        <v>1199</v>
      </c>
      <c r="F391" s="512">
        <v>36</v>
      </c>
      <c r="G391" s="512">
        <v>6588</v>
      </c>
      <c r="H391" s="512">
        <v>0.96768507638072854</v>
      </c>
      <c r="I391" s="512">
        <v>183</v>
      </c>
      <c r="J391" s="512">
        <v>37</v>
      </c>
      <c r="K391" s="512">
        <v>6808</v>
      </c>
      <c r="L391" s="512">
        <v>1</v>
      </c>
      <c r="M391" s="512">
        <v>184</v>
      </c>
      <c r="N391" s="512">
        <v>26</v>
      </c>
      <c r="O391" s="512">
        <v>4810</v>
      </c>
      <c r="P391" s="569">
        <v>0.70652173913043481</v>
      </c>
      <c r="Q391" s="513">
        <v>185</v>
      </c>
    </row>
    <row r="392" spans="1:17" ht="14.4" customHeight="1" x14ac:dyDescent="0.3">
      <c r="A392" s="507" t="s">
        <v>1299</v>
      </c>
      <c r="B392" s="508" t="s">
        <v>1188</v>
      </c>
      <c r="C392" s="508" t="s">
        <v>1174</v>
      </c>
      <c r="D392" s="508" t="s">
        <v>1201</v>
      </c>
      <c r="E392" s="508" t="s">
        <v>1202</v>
      </c>
      <c r="F392" s="512">
        <v>1</v>
      </c>
      <c r="G392" s="512">
        <v>639</v>
      </c>
      <c r="H392" s="512">
        <v>0.49921874999999999</v>
      </c>
      <c r="I392" s="512">
        <v>639</v>
      </c>
      <c r="J392" s="512">
        <v>2</v>
      </c>
      <c r="K392" s="512">
        <v>1280</v>
      </c>
      <c r="L392" s="512">
        <v>1</v>
      </c>
      <c r="M392" s="512">
        <v>640</v>
      </c>
      <c r="N392" s="512">
        <v>3</v>
      </c>
      <c r="O392" s="512">
        <v>1935</v>
      </c>
      <c r="P392" s="569">
        <v>1.51171875</v>
      </c>
      <c r="Q392" s="513">
        <v>645</v>
      </c>
    </row>
    <row r="393" spans="1:17" ht="14.4" customHeight="1" x14ac:dyDescent="0.3">
      <c r="A393" s="507" t="s">
        <v>1299</v>
      </c>
      <c r="B393" s="508" t="s">
        <v>1188</v>
      </c>
      <c r="C393" s="508" t="s">
        <v>1174</v>
      </c>
      <c r="D393" s="508" t="s">
        <v>1203</v>
      </c>
      <c r="E393" s="508" t="s">
        <v>1204</v>
      </c>
      <c r="F393" s="512">
        <v>6</v>
      </c>
      <c r="G393" s="512">
        <v>3648</v>
      </c>
      <c r="H393" s="512">
        <v>1.1980295566502464</v>
      </c>
      <c r="I393" s="512">
        <v>608</v>
      </c>
      <c r="J393" s="512">
        <v>5</v>
      </c>
      <c r="K393" s="512">
        <v>3045</v>
      </c>
      <c r="L393" s="512">
        <v>1</v>
      </c>
      <c r="M393" s="512">
        <v>609</v>
      </c>
      <c r="N393" s="512">
        <v>8</v>
      </c>
      <c r="O393" s="512">
        <v>4912</v>
      </c>
      <c r="P393" s="569">
        <v>1.613136288998358</v>
      </c>
      <c r="Q393" s="513">
        <v>614</v>
      </c>
    </row>
    <row r="394" spans="1:17" ht="14.4" customHeight="1" x14ac:dyDescent="0.3">
      <c r="A394" s="507" t="s">
        <v>1299</v>
      </c>
      <c r="B394" s="508" t="s">
        <v>1188</v>
      </c>
      <c r="C394" s="508" t="s">
        <v>1174</v>
      </c>
      <c r="D394" s="508" t="s">
        <v>1205</v>
      </c>
      <c r="E394" s="508" t="s">
        <v>1206</v>
      </c>
      <c r="F394" s="512">
        <v>65</v>
      </c>
      <c r="G394" s="512">
        <v>11245</v>
      </c>
      <c r="H394" s="512">
        <v>0.88529365454259168</v>
      </c>
      <c r="I394" s="512">
        <v>173</v>
      </c>
      <c r="J394" s="512">
        <v>73</v>
      </c>
      <c r="K394" s="512">
        <v>12702</v>
      </c>
      <c r="L394" s="512">
        <v>1</v>
      </c>
      <c r="M394" s="512">
        <v>174</v>
      </c>
      <c r="N394" s="512">
        <v>60</v>
      </c>
      <c r="O394" s="512">
        <v>10500</v>
      </c>
      <c r="P394" s="569">
        <v>0.82664147378365616</v>
      </c>
      <c r="Q394" s="513">
        <v>175</v>
      </c>
    </row>
    <row r="395" spans="1:17" ht="14.4" customHeight="1" x14ac:dyDescent="0.3">
      <c r="A395" s="507" t="s">
        <v>1299</v>
      </c>
      <c r="B395" s="508" t="s">
        <v>1188</v>
      </c>
      <c r="C395" s="508" t="s">
        <v>1174</v>
      </c>
      <c r="D395" s="508" t="s">
        <v>1207</v>
      </c>
      <c r="E395" s="508" t="s">
        <v>1208</v>
      </c>
      <c r="F395" s="512">
        <v>26</v>
      </c>
      <c r="G395" s="512">
        <v>9022</v>
      </c>
      <c r="H395" s="512">
        <v>2.1666666666666665</v>
      </c>
      <c r="I395" s="512">
        <v>347</v>
      </c>
      <c r="J395" s="512">
        <v>12</v>
      </c>
      <c r="K395" s="512">
        <v>4164</v>
      </c>
      <c r="L395" s="512">
        <v>1</v>
      </c>
      <c r="M395" s="512">
        <v>347</v>
      </c>
      <c r="N395" s="512">
        <v>23</v>
      </c>
      <c r="O395" s="512">
        <v>8004</v>
      </c>
      <c r="P395" s="569">
        <v>1.9221902017291066</v>
      </c>
      <c r="Q395" s="513">
        <v>348</v>
      </c>
    </row>
    <row r="396" spans="1:17" ht="14.4" customHeight="1" x14ac:dyDescent="0.3">
      <c r="A396" s="507" t="s">
        <v>1299</v>
      </c>
      <c r="B396" s="508" t="s">
        <v>1188</v>
      </c>
      <c r="C396" s="508" t="s">
        <v>1174</v>
      </c>
      <c r="D396" s="508" t="s">
        <v>1209</v>
      </c>
      <c r="E396" s="508" t="s">
        <v>1210</v>
      </c>
      <c r="F396" s="512">
        <v>122</v>
      </c>
      <c r="G396" s="512">
        <v>2074</v>
      </c>
      <c r="H396" s="512">
        <v>0.33424657534246577</v>
      </c>
      <c r="I396" s="512">
        <v>17</v>
      </c>
      <c r="J396" s="512">
        <v>365</v>
      </c>
      <c r="K396" s="512">
        <v>6205</v>
      </c>
      <c r="L396" s="512">
        <v>1</v>
      </c>
      <c r="M396" s="512">
        <v>17</v>
      </c>
      <c r="N396" s="512">
        <v>449</v>
      </c>
      <c r="O396" s="512">
        <v>7633</v>
      </c>
      <c r="P396" s="569">
        <v>1.2301369863013698</v>
      </c>
      <c r="Q396" s="513">
        <v>17</v>
      </c>
    </row>
    <row r="397" spans="1:17" ht="14.4" customHeight="1" x14ac:dyDescent="0.3">
      <c r="A397" s="507" t="s">
        <v>1299</v>
      </c>
      <c r="B397" s="508" t="s">
        <v>1188</v>
      </c>
      <c r="C397" s="508" t="s">
        <v>1174</v>
      </c>
      <c r="D397" s="508" t="s">
        <v>1211</v>
      </c>
      <c r="E397" s="508" t="s">
        <v>1212</v>
      </c>
      <c r="F397" s="512"/>
      <c r="G397" s="512"/>
      <c r="H397" s="512"/>
      <c r="I397" s="512"/>
      <c r="J397" s="512">
        <v>26</v>
      </c>
      <c r="K397" s="512">
        <v>7124</v>
      </c>
      <c r="L397" s="512">
        <v>1</v>
      </c>
      <c r="M397" s="512">
        <v>274</v>
      </c>
      <c r="N397" s="512">
        <v>25</v>
      </c>
      <c r="O397" s="512">
        <v>6925</v>
      </c>
      <c r="P397" s="569">
        <v>0.97206625491297027</v>
      </c>
      <c r="Q397" s="513">
        <v>277</v>
      </c>
    </row>
    <row r="398" spans="1:17" ht="14.4" customHeight="1" x14ac:dyDescent="0.3">
      <c r="A398" s="507" t="s">
        <v>1299</v>
      </c>
      <c r="B398" s="508" t="s">
        <v>1188</v>
      </c>
      <c r="C398" s="508" t="s">
        <v>1174</v>
      </c>
      <c r="D398" s="508" t="s">
        <v>1213</v>
      </c>
      <c r="E398" s="508" t="s">
        <v>1214</v>
      </c>
      <c r="F398" s="512">
        <v>36</v>
      </c>
      <c r="G398" s="512">
        <v>5112</v>
      </c>
      <c r="H398" s="512">
        <v>0.87804878048780488</v>
      </c>
      <c r="I398" s="512">
        <v>142</v>
      </c>
      <c r="J398" s="512">
        <v>41</v>
      </c>
      <c r="K398" s="512">
        <v>5822</v>
      </c>
      <c r="L398" s="512">
        <v>1</v>
      </c>
      <c r="M398" s="512">
        <v>142</v>
      </c>
      <c r="N398" s="512">
        <v>47</v>
      </c>
      <c r="O398" s="512">
        <v>6627</v>
      </c>
      <c r="P398" s="569">
        <v>1.1382686362074887</v>
      </c>
      <c r="Q398" s="513">
        <v>141</v>
      </c>
    </row>
    <row r="399" spans="1:17" ht="14.4" customHeight="1" x14ac:dyDescent="0.3">
      <c r="A399" s="507" t="s">
        <v>1299</v>
      </c>
      <c r="B399" s="508" t="s">
        <v>1188</v>
      </c>
      <c r="C399" s="508" t="s">
        <v>1174</v>
      </c>
      <c r="D399" s="508" t="s">
        <v>1215</v>
      </c>
      <c r="E399" s="508" t="s">
        <v>1214</v>
      </c>
      <c r="F399" s="512">
        <v>274</v>
      </c>
      <c r="G399" s="512">
        <v>21372</v>
      </c>
      <c r="H399" s="512">
        <v>1.0262172284644195</v>
      </c>
      <c r="I399" s="512">
        <v>78</v>
      </c>
      <c r="J399" s="512">
        <v>267</v>
      </c>
      <c r="K399" s="512">
        <v>20826</v>
      </c>
      <c r="L399" s="512">
        <v>1</v>
      </c>
      <c r="M399" s="512">
        <v>78</v>
      </c>
      <c r="N399" s="512">
        <v>301</v>
      </c>
      <c r="O399" s="512">
        <v>23779</v>
      </c>
      <c r="P399" s="569">
        <v>1.1417939114568327</v>
      </c>
      <c r="Q399" s="513">
        <v>79</v>
      </c>
    </row>
    <row r="400" spans="1:17" ht="14.4" customHeight="1" x14ac:dyDescent="0.3">
      <c r="A400" s="507" t="s">
        <v>1299</v>
      </c>
      <c r="B400" s="508" t="s">
        <v>1188</v>
      </c>
      <c r="C400" s="508" t="s">
        <v>1174</v>
      </c>
      <c r="D400" s="508" t="s">
        <v>1216</v>
      </c>
      <c r="E400" s="508" t="s">
        <v>1217</v>
      </c>
      <c r="F400" s="512">
        <v>36</v>
      </c>
      <c r="G400" s="512">
        <v>11304</v>
      </c>
      <c r="H400" s="512">
        <v>0.87804878048780488</v>
      </c>
      <c r="I400" s="512">
        <v>314</v>
      </c>
      <c r="J400" s="512">
        <v>41</v>
      </c>
      <c r="K400" s="512">
        <v>12874</v>
      </c>
      <c r="L400" s="512">
        <v>1</v>
      </c>
      <c r="M400" s="512">
        <v>314</v>
      </c>
      <c r="N400" s="512">
        <v>47</v>
      </c>
      <c r="O400" s="512">
        <v>14852</v>
      </c>
      <c r="P400" s="569">
        <v>1.1536430013981669</v>
      </c>
      <c r="Q400" s="513">
        <v>316</v>
      </c>
    </row>
    <row r="401" spans="1:17" ht="14.4" customHeight="1" x14ac:dyDescent="0.3">
      <c r="A401" s="507" t="s">
        <v>1299</v>
      </c>
      <c r="B401" s="508" t="s">
        <v>1188</v>
      </c>
      <c r="C401" s="508" t="s">
        <v>1174</v>
      </c>
      <c r="D401" s="508" t="s">
        <v>1218</v>
      </c>
      <c r="E401" s="508" t="s">
        <v>1219</v>
      </c>
      <c r="F401" s="512">
        <v>26</v>
      </c>
      <c r="G401" s="512">
        <v>8528</v>
      </c>
      <c r="H401" s="512">
        <v>2.1666666666666665</v>
      </c>
      <c r="I401" s="512">
        <v>328</v>
      </c>
      <c r="J401" s="512">
        <v>12</v>
      </c>
      <c r="K401" s="512">
        <v>3936</v>
      </c>
      <c r="L401" s="512">
        <v>1</v>
      </c>
      <c r="M401" s="512">
        <v>328</v>
      </c>
      <c r="N401" s="512">
        <v>22</v>
      </c>
      <c r="O401" s="512">
        <v>7238</v>
      </c>
      <c r="P401" s="569">
        <v>1.8389227642276422</v>
      </c>
      <c r="Q401" s="513">
        <v>329</v>
      </c>
    </row>
    <row r="402" spans="1:17" ht="14.4" customHeight="1" x14ac:dyDescent="0.3">
      <c r="A402" s="507" t="s">
        <v>1299</v>
      </c>
      <c r="B402" s="508" t="s">
        <v>1188</v>
      </c>
      <c r="C402" s="508" t="s">
        <v>1174</v>
      </c>
      <c r="D402" s="508" t="s">
        <v>1220</v>
      </c>
      <c r="E402" s="508" t="s">
        <v>1221</v>
      </c>
      <c r="F402" s="512">
        <v>266</v>
      </c>
      <c r="G402" s="512">
        <v>43358</v>
      </c>
      <c r="H402" s="512">
        <v>1.3103448275862069</v>
      </c>
      <c r="I402" s="512">
        <v>163</v>
      </c>
      <c r="J402" s="512">
        <v>203</v>
      </c>
      <c r="K402" s="512">
        <v>33089</v>
      </c>
      <c r="L402" s="512">
        <v>1</v>
      </c>
      <c r="M402" s="512">
        <v>163</v>
      </c>
      <c r="N402" s="512">
        <v>121</v>
      </c>
      <c r="O402" s="512">
        <v>19965</v>
      </c>
      <c r="P402" s="569">
        <v>0.60337272205264592</v>
      </c>
      <c r="Q402" s="513">
        <v>165</v>
      </c>
    </row>
    <row r="403" spans="1:17" ht="14.4" customHeight="1" x14ac:dyDescent="0.3">
      <c r="A403" s="507" t="s">
        <v>1299</v>
      </c>
      <c r="B403" s="508" t="s">
        <v>1188</v>
      </c>
      <c r="C403" s="508" t="s">
        <v>1174</v>
      </c>
      <c r="D403" s="508" t="s">
        <v>1224</v>
      </c>
      <c r="E403" s="508" t="s">
        <v>1190</v>
      </c>
      <c r="F403" s="512">
        <v>402</v>
      </c>
      <c r="G403" s="512">
        <v>28944</v>
      </c>
      <c r="H403" s="512">
        <v>0.92413793103448272</v>
      </c>
      <c r="I403" s="512">
        <v>72</v>
      </c>
      <c r="J403" s="512">
        <v>435</v>
      </c>
      <c r="K403" s="512">
        <v>31320</v>
      </c>
      <c r="L403" s="512">
        <v>1</v>
      </c>
      <c r="M403" s="512">
        <v>72</v>
      </c>
      <c r="N403" s="512">
        <v>435</v>
      </c>
      <c r="O403" s="512">
        <v>32190</v>
      </c>
      <c r="P403" s="569">
        <v>1.0277777777777777</v>
      </c>
      <c r="Q403" s="513">
        <v>74</v>
      </c>
    </row>
    <row r="404" spans="1:17" ht="14.4" customHeight="1" x14ac:dyDescent="0.3">
      <c r="A404" s="507" t="s">
        <v>1299</v>
      </c>
      <c r="B404" s="508" t="s">
        <v>1188</v>
      </c>
      <c r="C404" s="508" t="s">
        <v>1174</v>
      </c>
      <c r="D404" s="508" t="s">
        <v>1229</v>
      </c>
      <c r="E404" s="508" t="s">
        <v>1230</v>
      </c>
      <c r="F404" s="512">
        <v>3</v>
      </c>
      <c r="G404" s="512">
        <v>690</v>
      </c>
      <c r="H404" s="512">
        <v>1</v>
      </c>
      <c r="I404" s="512">
        <v>230</v>
      </c>
      <c r="J404" s="512">
        <v>3</v>
      </c>
      <c r="K404" s="512">
        <v>690</v>
      </c>
      <c r="L404" s="512">
        <v>1</v>
      </c>
      <c r="M404" s="512">
        <v>230</v>
      </c>
      <c r="N404" s="512">
        <v>8</v>
      </c>
      <c r="O404" s="512">
        <v>1864</v>
      </c>
      <c r="P404" s="569">
        <v>2.7014492753623189</v>
      </c>
      <c r="Q404" s="513">
        <v>233</v>
      </c>
    </row>
    <row r="405" spans="1:17" ht="14.4" customHeight="1" x14ac:dyDescent="0.3">
      <c r="A405" s="507" t="s">
        <v>1299</v>
      </c>
      <c r="B405" s="508" t="s">
        <v>1188</v>
      </c>
      <c r="C405" s="508" t="s">
        <v>1174</v>
      </c>
      <c r="D405" s="508" t="s">
        <v>1231</v>
      </c>
      <c r="E405" s="508" t="s">
        <v>1232</v>
      </c>
      <c r="F405" s="512">
        <v>18</v>
      </c>
      <c r="G405" s="512">
        <v>21798</v>
      </c>
      <c r="H405" s="512">
        <v>0.81750675067506751</v>
      </c>
      <c r="I405" s="512">
        <v>1211</v>
      </c>
      <c r="J405" s="512">
        <v>22</v>
      </c>
      <c r="K405" s="512">
        <v>26664</v>
      </c>
      <c r="L405" s="512">
        <v>1</v>
      </c>
      <c r="M405" s="512">
        <v>1212</v>
      </c>
      <c r="N405" s="512">
        <v>33</v>
      </c>
      <c r="O405" s="512">
        <v>40128</v>
      </c>
      <c r="P405" s="569">
        <v>1.504950495049505</v>
      </c>
      <c r="Q405" s="513">
        <v>1216</v>
      </c>
    </row>
    <row r="406" spans="1:17" ht="14.4" customHeight="1" x14ac:dyDescent="0.3">
      <c r="A406" s="507" t="s">
        <v>1299</v>
      </c>
      <c r="B406" s="508" t="s">
        <v>1188</v>
      </c>
      <c r="C406" s="508" t="s">
        <v>1174</v>
      </c>
      <c r="D406" s="508" t="s">
        <v>1233</v>
      </c>
      <c r="E406" s="508" t="s">
        <v>1234</v>
      </c>
      <c r="F406" s="512">
        <v>43</v>
      </c>
      <c r="G406" s="512">
        <v>4902</v>
      </c>
      <c r="H406" s="512">
        <v>0.94724637681159418</v>
      </c>
      <c r="I406" s="512">
        <v>114</v>
      </c>
      <c r="J406" s="512">
        <v>45</v>
      </c>
      <c r="K406" s="512">
        <v>5175</v>
      </c>
      <c r="L406" s="512">
        <v>1</v>
      </c>
      <c r="M406" s="512">
        <v>115</v>
      </c>
      <c r="N406" s="512">
        <v>37</v>
      </c>
      <c r="O406" s="512">
        <v>4292</v>
      </c>
      <c r="P406" s="569">
        <v>0.82937198067632856</v>
      </c>
      <c r="Q406" s="513">
        <v>116</v>
      </c>
    </row>
    <row r="407" spans="1:17" ht="14.4" customHeight="1" x14ac:dyDescent="0.3">
      <c r="A407" s="507" t="s">
        <v>1299</v>
      </c>
      <c r="B407" s="508" t="s">
        <v>1188</v>
      </c>
      <c r="C407" s="508" t="s">
        <v>1174</v>
      </c>
      <c r="D407" s="508" t="s">
        <v>1235</v>
      </c>
      <c r="E407" s="508" t="s">
        <v>1236</v>
      </c>
      <c r="F407" s="512">
        <v>1</v>
      </c>
      <c r="G407" s="512">
        <v>347</v>
      </c>
      <c r="H407" s="512">
        <v>1</v>
      </c>
      <c r="I407" s="512">
        <v>347</v>
      </c>
      <c r="J407" s="512">
        <v>1</v>
      </c>
      <c r="K407" s="512">
        <v>347</v>
      </c>
      <c r="L407" s="512">
        <v>1</v>
      </c>
      <c r="M407" s="512">
        <v>347</v>
      </c>
      <c r="N407" s="512">
        <v>3</v>
      </c>
      <c r="O407" s="512">
        <v>1050</v>
      </c>
      <c r="P407" s="569">
        <v>3.0259365994236309</v>
      </c>
      <c r="Q407" s="513">
        <v>350</v>
      </c>
    </row>
    <row r="408" spans="1:17" ht="14.4" customHeight="1" x14ac:dyDescent="0.3">
      <c r="A408" s="507" t="s">
        <v>1299</v>
      </c>
      <c r="B408" s="508" t="s">
        <v>1188</v>
      </c>
      <c r="C408" s="508" t="s">
        <v>1174</v>
      </c>
      <c r="D408" s="508" t="s">
        <v>1237</v>
      </c>
      <c r="E408" s="508" t="s">
        <v>1238</v>
      </c>
      <c r="F408" s="512"/>
      <c r="G408" s="512"/>
      <c r="H408" s="512"/>
      <c r="I408" s="512"/>
      <c r="J408" s="512"/>
      <c r="K408" s="512"/>
      <c r="L408" s="512"/>
      <c r="M408" s="512"/>
      <c r="N408" s="512">
        <v>1</v>
      </c>
      <c r="O408" s="512">
        <v>152</v>
      </c>
      <c r="P408" s="569"/>
      <c r="Q408" s="513">
        <v>152</v>
      </c>
    </row>
    <row r="409" spans="1:17" ht="14.4" customHeight="1" x14ac:dyDescent="0.3">
      <c r="A409" s="507" t="s">
        <v>1299</v>
      </c>
      <c r="B409" s="508" t="s">
        <v>1188</v>
      </c>
      <c r="C409" s="508" t="s">
        <v>1174</v>
      </c>
      <c r="D409" s="508" t="s">
        <v>1239</v>
      </c>
      <c r="E409" s="508" t="s">
        <v>1240</v>
      </c>
      <c r="F409" s="512">
        <v>4</v>
      </c>
      <c r="G409" s="512">
        <v>4260</v>
      </c>
      <c r="H409" s="512">
        <v>0.99812558575445176</v>
      </c>
      <c r="I409" s="512">
        <v>1065</v>
      </c>
      <c r="J409" s="512">
        <v>4</v>
      </c>
      <c r="K409" s="512">
        <v>4268</v>
      </c>
      <c r="L409" s="512">
        <v>1</v>
      </c>
      <c r="M409" s="512">
        <v>1067</v>
      </c>
      <c r="N409" s="512">
        <v>8</v>
      </c>
      <c r="O409" s="512">
        <v>8600</v>
      </c>
      <c r="P409" s="569">
        <v>2.0149953139643859</v>
      </c>
      <c r="Q409" s="513">
        <v>1075</v>
      </c>
    </row>
    <row r="410" spans="1:17" ht="14.4" customHeight="1" x14ac:dyDescent="0.3">
      <c r="A410" s="507" t="s">
        <v>1299</v>
      </c>
      <c r="B410" s="508" t="s">
        <v>1188</v>
      </c>
      <c r="C410" s="508" t="s">
        <v>1174</v>
      </c>
      <c r="D410" s="508" t="s">
        <v>1241</v>
      </c>
      <c r="E410" s="508" t="s">
        <v>1242</v>
      </c>
      <c r="F410" s="512">
        <v>3</v>
      </c>
      <c r="G410" s="512">
        <v>906</v>
      </c>
      <c r="H410" s="512">
        <v>1.5</v>
      </c>
      <c r="I410" s="512">
        <v>302</v>
      </c>
      <c r="J410" s="512">
        <v>2</v>
      </c>
      <c r="K410" s="512">
        <v>604</v>
      </c>
      <c r="L410" s="512">
        <v>1</v>
      </c>
      <c r="M410" s="512">
        <v>302</v>
      </c>
      <c r="N410" s="512">
        <v>5</v>
      </c>
      <c r="O410" s="512">
        <v>1520</v>
      </c>
      <c r="P410" s="569">
        <v>2.5165562913907285</v>
      </c>
      <c r="Q410" s="513">
        <v>304</v>
      </c>
    </row>
    <row r="411" spans="1:17" ht="14.4" customHeight="1" x14ac:dyDescent="0.3">
      <c r="A411" s="507" t="s">
        <v>1299</v>
      </c>
      <c r="B411" s="508" t="s">
        <v>1188</v>
      </c>
      <c r="C411" s="508" t="s">
        <v>1174</v>
      </c>
      <c r="D411" s="508" t="s">
        <v>1300</v>
      </c>
      <c r="E411" s="508" t="s">
        <v>1301</v>
      </c>
      <c r="F411" s="512"/>
      <c r="G411" s="512"/>
      <c r="H411" s="512"/>
      <c r="I411" s="512"/>
      <c r="J411" s="512">
        <v>1</v>
      </c>
      <c r="K411" s="512">
        <v>815</v>
      </c>
      <c r="L411" s="512">
        <v>1</v>
      </c>
      <c r="M411" s="512">
        <v>815</v>
      </c>
      <c r="N411" s="512"/>
      <c r="O411" s="512"/>
      <c r="P411" s="569"/>
      <c r="Q411" s="513"/>
    </row>
    <row r="412" spans="1:17" ht="14.4" customHeight="1" x14ac:dyDescent="0.3">
      <c r="A412" s="507" t="s">
        <v>1299</v>
      </c>
      <c r="B412" s="508" t="s">
        <v>1188</v>
      </c>
      <c r="C412" s="508" t="s">
        <v>1174</v>
      </c>
      <c r="D412" s="508" t="s">
        <v>1243</v>
      </c>
      <c r="E412" s="508" t="s">
        <v>1244</v>
      </c>
      <c r="F412" s="512">
        <v>1</v>
      </c>
      <c r="G412" s="512">
        <v>751</v>
      </c>
      <c r="H412" s="512"/>
      <c r="I412" s="512">
        <v>751</v>
      </c>
      <c r="J412" s="512"/>
      <c r="K412" s="512"/>
      <c r="L412" s="512"/>
      <c r="M412" s="512"/>
      <c r="N412" s="512"/>
      <c r="O412" s="512"/>
      <c r="P412" s="569"/>
      <c r="Q412" s="513"/>
    </row>
    <row r="413" spans="1:17" ht="14.4" customHeight="1" x14ac:dyDescent="0.3">
      <c r="A413" s="507" t="s">
        <v>1302</v>
      </c>
      <c r="B413" s="508" t="s">
        <v>1188</v>
      </c>
      <c r="C413" s="508" t="s">
        <v>1174</v>
      </c>
      <c r="D413" s="508" t="s">
        <v>1189</v>
      </c>
      <c r="E413" s="508" t="s">
        <v>1190</v>
      </c>
      <c r="F413" s="512">
        <v>179</v>
      </c>
      <c r="G413" s="512">
        <v>37769</v>
      </c>
      <c r="H413" s="512">
        <v>0.68785969257667368</v>
      </c>
      <c r="I413" s="512">
        <v>211</v>
      </c>
      <c r="J413" s="512">
        <v>259</v>
      </c>
      <c r="K413" s="512">
        <v>54908</v>
      </c>
      <c r="L413" s="512">
        <v>1</v>
      </c>
      <c r="M413" s="512">
        <v>212</v>
      </c>
      <c r="N413" s="512">
        <v>320</v>
      </c>
      <c r="O413" s="512">
        <v>68160</v>
      </c>
      <c r="P413" s="569">
        <v>1.2413491658774678</v>
      </c>
      <c r="Q413" s="513">
        <v>213</v>
      </c>
    </row>
    <row r="414" spans="1:17" ht="14.4" customHeight="1" x14ac:dyDescent="0.3">
      <c r="A414" s="507" t="s">
        <v>1302</v>
      </c>
      <c r="B414" s="508" t="s">
        <v>1188</v>
      </c>
      <c r="C414" s="508" t="s">
        <v>1174</v>
      </c>
      <c r="D414" s="508" t="s">
        <v>1191</v>
      </c>
      <c r="E414" s="508" t="s">
        <v>1190</v>
      </c>
      <c r="F414" s="512"/>
      <c r="G414" s="512"/>
      <c r="H414" s="512"/>
      <c r="I414" s="512"/>
      <c r="J414" s="512">
        <v>4</v>
      </c>
      <c r="K414" s="512">
        <v>348</v>
      </c>
      <c r="L414" s="512">
        <v>1</v>
      </c>
      <c r="M414" s="512">
        <v>87</v>
      </c>
      <c r="N414" s="512"/>
      <c r="O414" s="512"/>
      <c r="P414" s="569"/>
      <c r="Q414" s="513"/>
    </row>
    <row r="415" spans="1:17" ht="14.4" customHeight="1" x14ac:dyDescent="0.3">
      <c r="A415" s="507" t="s">
        <v>1302</v>
      </c>
      <c r="B415" s="508" t="s">
        <v>1188</v>
      </c>
      <c r="C415" s="508" t="s">
        <v>1174</v>
      </c>
      <c r="D415" s="508" t="s">
        <v>1192</v>
      </c>
      <c r="E415" s="508" t="s">
        <v>1193</v>
      </c>
      <c r="F415" s="512">
        <v>108</v>
      </c>
      <c r="G415" s="512">
        <v>32508</v>
      </c>
      <c r="H415" s="512">
        <v>0.60473249497730486</v>
      </c>
      <c r="I415" s="512">
        <v>301</v>
      </c>
      <c r="J415" s="512">
        <v>178</v>
      </c>
      <c r="K415" s="512">
        <v>53756</v>
      </c>
      <c r="L415" s="512">
        <v>1</v>
      </c>
      <c r="M415" s="512">
        <v>302</v>
      </c>
      <c r="N415" s="512">
        <v>389</v>
      </c>
      <c r="O415" s="512">
        <v>117867</v>
      </c>
      <c r="P415" s="569">
        <v>2.1926296599449362</v>
      </c>
      <c r="Q415" s="513">
        <v>303</v>
      </c>
    </row>
    <row r="416" spans="1:17" ht="14.4" customHeight="1" x14ac:dyDescent="0.3">
      <c r="A416" s="507" t="s">
        <v>1302</v>
      </c>
      <c r="B416" s="508" t="s">
        <v>1188</v>
      </c>
      <c r="C416" s="508" t="s">
        <v>1174</v>
      </c>
      <c r="D416" s="508" t="s">
        <v>1194</v>
      </c>
      <c r="E416" s="508" t="s">
        <v>1195</v>
      </c>
      <c r="F416" s="512">
        <v>3</v>
      </c>
      <c r="G416" s="512">
        <v>297</v>
      </c>
      <c r="H416" s="512"/>
      <c r="I416" s="512">
        <v>99</v>
      </c>
      <c r="J416" s="512"/>
      <c r="K416" s="512"/>
      <c r="L416" s="512"/>
      <c r="M416" s="512"/>
      <c r="N416" s="512">
        <v>9</v>
      </c>
      <c r="O416" s="512">
        <v>900</v>
      </c>
      <c r="P416" s="569"/>
      <c r="Q416" s="513">
        <v>100</v>
      </c>
    </row>
    <row r="417" spans="1:17" ht="14.4" customHeight="1" x14ac:dyDescent="0.3">
      <c r="A417" s="507" t="s">
        <v>1302</v>
      </c>
      <c r="B417" s="508" t="s">
        <v>1188</v>
      </c>
      <c r="C417" s="508" t="s">
        <v>1174</v>
      </c>
      <c r="D417" s="508" t="s">
        <v>1198</v>
      </c>
      <c r="E417" s="508" t="s">
        <v>1199</v>
      </c>
      <c r="F417" s="512">
        <v>170</v>
      </c>
      <c r="G417" s="512">
        <v>23290</v>
      </c>
      <c r="H417" s="512">
        <v>1.0559006211180124</v>
      </c>
      <c r="I417" s="512">
        <v>137</v>
      </c>
      <c r="J417" s="512">
        <v>161</v>
      </c>
      <c r="K417" s="512">
        <v>22057</v>
      </c>
      <c r="L417" s="512">
        <v>1</v>
      </c>
      <c r="M417" s="512">
        <v>137</v>
      </c>
      <c r="N417" s="512">
        <v>182</v>
      </c>
      <c r="O417" s="512">
        <v>25116</v>
      </c>
      <c r="P417" s="569">
        <v>1.1386861313868613</v>
      </c>
      <c r="Q417" s="513">
        <v>138</v>
      </c>
    </row>
    <row r="418" spans="1:17" ht="14.4" customHeight="1" x14ac:dyDescent="0.3">
      <c r="A418" s="507" t="s">
        <v>1302</v>
      </c>
      <c r="B418" s="508" t="s">
        <v>1188</v>
      </c>
      <c r="C418" s="508" t="s">
        <v>1174</v>
      </c>
      <c r="D418" s="508" t="s">
        <v>1200</v>
      </c>
      <c r="E418" s="508" t="s">
        <v>1199</v>
      </c>
      <c r="F418" s="512"/>
      <c r="G418" s="512"/>
      <c r="H418" s="512"/>
      <c r="I418" s="512"/>
      <c r="J418" s="512">
        <v>1</v>
      </c>
      <c r="K418" s="512">
        <v>184</v>
      </c>
      <c r="L418" s="512">
        <v>1</v>
      </c>
      <c r="M418" s="512">
        <v>184</v>
      </c>
      <c r="N418" s="512"/>
      <c r="O418" s="512"/>
      <c r="P418" s="569"/>
      <c r="Q418" s="513"/>
    </row>
    <row r="419" spans="1:17" ht="14.4" customHeight="1" x14ac:dyDescent="0.3">
      <c r="A419" s="507" t="s">
        <v>1302</v>
      </c>
      <c r="B419" s="508" t="s">
        <v>1188</v>
      </c>
      <c r="C419" s="508" t="s">
        <v>1174</v>
      </c>
      <c r="D419" s="508" t="s">
        <v>1201</v>
      </c>
      <c r="E419" s="508" t="s">
        <v>1202</v>
      </c>
      <c r="F419" s="512"/>
      <c r="G419" s="512"/>
      <c r="H419" s="512"/>
      <c r="I419" s="512"/>
      <c r="J419" s="512"/>
      <c r="K419" s="512"/>
      <c r="L419" s="512"/>
      <c r="M419" s="512"/>
      <c r="N419" s="512">
        <v>1</v>
      </c>
      <c r="O419" s="512">
        <v>645</v>
      </c>
      <c r="P419" s="569"/>
      <c r="Q419" s="513">
        <v>645</v>
      </c>
    </row>
    <row r="420" spans="1:17" ht="14.4" customHeight="1" x14ac:dyDescent="0.3">
      <c r="A420" s="507" t="s">
        <v>1302</v>
      </c>
      <c r="B420" s="508" t="s">
        <v>1188</v>
      </c>
      <c r="C420" s="508" t="s">
        <v>1174</v>
      </c>
      <c r="D420" s="508" t="s">
        <v>1205</v>
      </c>
      <c r="E420" s="508" t="s">
        <v>1206</v>
      </c>
      <c r="F420" s="512">
        <v>4</v>
      </c>
      <c r="G420" s="512">
        <v>692</v>
      </c>
      <c r="H420" s="512">
        <v>0.56814449917898191</v>
      </c>
      <c r="I420" s="512">
        <v>173</v>
      </c>
      <c r="J420" s="512">
        <v>7</v>
      </c>
      <c r="K420" s="512">
        <v>1218</v>
      </c>
      <c r="L420" s="512">
        <v>1</v>
      </c>
      <c r="M420" s="512">
        <v>174</v>
      </c>
      <c r="N420" s="512">
        <v>15</v>
      </c>
      <c r="O420" s="512">
        <v>2625</v>
      </c>
      <c r="P420" s="569">
        <v>2.1551724137931036</v>
      </c>
      <c r="Q420" s="513">
        <v>175</v>
      </c>
    </row>
    <row r="421" spans="1:17" ht="14.4" customHeight="1" x14ac:dyDescent="0.3">
      <c r="A421" s="507" t="s">
        <v>1302</v>
      </c>
      <c r="B421" s="508" t="s">
        <v>1188</v>
      </c>
      <c r="C421" s="508" t="s">
        <v>1174</v>
      </c>
      <c r="D421" s="508" t="s">
        <v>1207</v>
      </c>
      <c r="E421" s="508" t="s">
        <v>1208</v>
      </c>
      <c r="F421" s="512">
        <v>10</v>
      </c>
      <c r="G421" s="512">
        <v>3470</v>
      </c>
      <c r="H421" s="512">
        <v>0.7142857142857143</v>
      </c>
      <c r="I421" s="512">
        <v>347</v>
      </c>
      <c r="J421" s="512">
        <v>14</v>
      </c>
      <c r="K421" s="512">
        <v>4858</v>
      </c>
      <c r="L421" s="512">
        <v>1</v>
      </c>
      <c r="M421" s="512">
        <v>347</v>
      </c>
      <c r="N421" s="512">
        <v>14</v>
      </c>
      <c r="O421" s="512">
        <v>4872</v>
      </c>
      <c r="P421" s="569">
        <v>1.0028818443804035</v>
      </c>
      <c r="Q421" s="513">
        <v>348</v>
      </c>
    </row>
    <row r="422" spans="1:17" ht="14.4" customHeight="1" x14ac:dyDescent="0.3">
      <c r="A422" s="507" t="s">
        <v>1302</v>
      </c>
      <c r="B422" s="508" t="s">
        <v>1188</v>
      </c>
      <c r="C422" s="508" t="s">
        <v>1174</v>
      </c>
      <c r="D422" s="508" t="s">
        <v>1209</v>
      </c>
      <c r="E422" s="508" t="s">
        <v>1210</v>
      </c>
      <c r="F422" s="512">
        <v>50</v>
      </c>
      <c r="G422" s="512">
        <v>850</v>
      </c>
      <c r="H422" s="512">
        <v>0.19685039370078741</v>
      </c>
      <c r="I422" s="512">
        <v>17</v>
      </c>
      <c r="J422" s="512">
        <v>254</v>
      </c>
      <c r="K422" s="512">
        <v>4318</v>
      </c>
      <c r="L422" s="512">
        <v>1</v>
      </c>
      <c r="M422" s="512">
        <v>17</v>
      </c>
      <c r="N422" s="512">
        <v>295</v>
      </c>
      <c r="O422" s="512">
        <v>5015</v>
      </c>
      <c r="P422" s="569">
        <v>1.1614173228346456</v>
      </c>
      <c r="Q422" s="513">
        <v>17</v>
      </c>
    </row>
    <row r="423" spans="1:17" ht="14.4" customHeight="1" x14ac:dyDescent="0.3">
      <c r="A423" s="507" t="s">
        <v>1302</v>
      </c>
      <c r="B423" s="508" t="s">
        <v>1188</v>
      </c>
      <c r="C423" s="508" t="s">
        <v>1174</v>
      </c>
      <c r="D423" s="508" t="s">
        <v>1211</v>
      </c>
      <c r="E423" s="508" t="s">
        <v>1212</v>
      </c>
      <c r="F423" s="512"/>
      <c r="G423" s="512"/>
      <c r="H423" s="512"/>
      <c r="I423" s="512"/>
      <c r="J423" s="512">
        <v>38</v>
      </c>
      <c r="K423" s="512">
        <v>10412</v>
      </c>
      <c r="L423" s="512">
        <v>1</v>
      </c>
      <c r="M423" s="512">
        <v>274</v>
      </c>
      <c r="N423" s="512">
        <v>40</v>
      </c>
      <c r="O423" s="512">
        <v>11080</v>
      </c>
      <c r="P423" s="569">
        <v>1.0641567422205147</v>
      </c>
      <c r="Q423" s="513">
        <v>277</v>
      </c>
    </row>
    <row r="424" spans="1:17" ht="14.4" customHeight="1" x14ac:dyDescent="0.3">
      <c r="A424" s="507" t="s">
        <v>1302</v>
      </c>
      <c r="B424" s="508" t="s">
        <v>1188</v>
      </c>
      <c r="C424" s="508" t="s">
        <v>1174</v>
      </c>
      <c r="D424" s="508" t="s">
        <v>1213</v>
      </c>
      <c r="E424" s="508" t="s">
        <v>1214</v>
      </c>
      <c r="F424" s="512">
        <v>33</v>
      </c>
      <c r="G424" s="512">
        <v>4686</v>
      </c>
      <c r="H424" s="512">
        <v>0.66</v>
      </c>
      <c r="I424" s="512">
        <v>142</v>
      </c>
      <c r="J424" s="512">
        <v>50</v>
      </c>
      <c r="K424" s="512">
        <v>7100</v>
      </c>
      <c r="L424" s="512">
        <v>1</v>
      </c>
      <c r="M424" s="512">
        <v>142</v>
      </c>
      <c r="N424" s="512">
        <v>74</v>
      </c>
      <c r="O424" s="512">
        <v>10434</v>
      </c>
      <c r="P424" s="569">
        <v>1.4695774647887323</v>
      </c>
      <c r="Q424" s="513">
        <v>141</v>
      </c>
    </row>
    <row r="425" spans="1:17" ht="14.4" customHeight="1" x14ac:dyDescent="0.3">
      <c r="A425" s="507" t="s">
        <v>1302</v>
      </c>
      <c r="B425" s="508" t="s">
        <v>1188</v>
      </c>
      <c r="C425" s="508" t="s">
        <v>1174</v>
      </c>
      <c r="D425" s="508" t="s">
        <v>1215</v>
      </c>
      <c r="E425" s="508" t="s">
        <v>1214</v>
      </c>
      <c r="F425" s="512">
        <v>170</v>
      </c>
      <c r="G425" s="512">
        <v>13260</v>
      </c>
      <c r="H425" s="512">
        <v>1.0559006211180124</v>
      </c>
      <c r="I425" s="512">
        <v>78</v>
      </c>
      <c r="J425" s="512">
        <v>161</v>
      </c>
      <c r="K425" s="512">
        <v>12558</v>
      </c>
      <c r="L425" s="512">
        <v>1</v>
      </c>
      <c r="M425" s="512">
        <v>78</v>
      </c>
      <c r="N425" s="512">
        <v>182</v>
      </c>
      <c r="O425" s="512">
        <v>14378</v>
      </c>
      <c r="P425" s="569">
        <v>1.144927536231884</v>
      </c>
      <c r="Q425" s="513">
        <v>79</v>
      </c>
    </row>
    <row r="426" spans="1:17" ht="14.4" customHeight="1" x14ac:dyDescent="0.3">
      <c r="A426" s="507" t="s">
        <v>1302</v>
      </c>
      <c r="B426" s="508" t="s">
        <v>1188</v>
      </c>
      <c r="C426" s="508" t="s">
        <v>1174</v>
      </c>
      <c r="D426" s="508" t="s">
        <v>1216</v>
      </c>
      <c r="E426" s="508" t="s">
        <v>1217</v>
      </c>
      <c r="F426" s="512">
        <v>33</v>
      </c>
      <c r="G426" s="512">
        <v>10362</v>
      </c>
      <c r="H426" s="512">
        <v>0.66</v>
      </c>
      <c r="I426" s="512">
        <v>314</v>
      </c>
      <c r="J426" s="512">
        <v>50</v>
      </c>
      <c r="K426" s="512">
        <v>15700</v>
      </c>
      <c r="L426" s="512">
        <v>1</v>
      </c>
      <c r="M426" s="512">
        <v>314</v>
      </c>
      <c r="N426" s="512">
        <v>74</v>
      </c>
      <c r="O426" s="512">
        <v>23384</v>
      </c>
      <c r="P426" s="569">
        <v>1.4894267515923567</v>
      </c>
      <c r="Q426" s="513">
        <v>316</v>
      </c>
    </row>
    <row r="427" spans="1:17" ht="14.4" customHeight="1" x14ac:dyDescent="0.3">
      <c r="A427" s="507" t="s">
        <v>1302</v>
      </c>
      <c r="B427" s="508" t="s">
        <v>1188</v>
      </c>
      <c r="C427" s="508" t="s">
        <v>1174</v>
      </c>
      <c r="D427" s="508" t="s">
        <v>1218</v>
      </c>
      <c r="E427" s="508" t="s">
        <v>1219</v>
      </c>
      <c r="F427" s="512">
        <v>41</v>
      </c>
      <c r="G427" s="512">
        <v>13448</v>
      </c>
      <c r="H427" s="512">
        <v>1.0512820512820513</v>
      </c>
      <c r="I427" s="512">
        <v>328</v>
      </c>
      <c r="J427" s="512">
        <v>39</v>
      </c>
      <c r="K427" s="512">
        <v>12792</v>
      </c>
      <c r="L427" s="512">
        <v>1</v>
      </c>
      <c r="M427" s="512">
        <v>328</v>
      </c>
      <c r="N427" s="512">
        <v>39</v>
      </c>
      <c r="O427" s="512">
        <v>12831</v>
      </c>
      <c r="P427" s="569">
        <v>1.0030487804878048</v>
      </c>
      <c r="Q427" s="513">
        <v>329</v>
      </c>
    </row>
    <row r="428" spans="1:17" ht="14.4" customHeight="1" x14ac:dyDescent="0.3">
      <c r="A428" s="507" t="s">
        <v>1302</v>
      </c>
      <c r="B428" s="508" t="s">
        <v>1188</v>
      </c>
      <c r="C428" s="508" t="s">
        <v>1174</v>
      </c>
      <c r="D428" s="508" t="s">
        <v>1220</v>
      </c>
      <c r="E428" s="508" t="s">
        <v>1221</v>
      </c>
      <c r="F428" s="512">
        <v>185</v>
      </c>
      <c r="G428" s="512">
        <v>30155</v>
      </c>
      <c r="H428" s="512">
        <v>1.3503649635036497</v>
      </c>
      <c r="I428" s="512">
        <v>163</v>
      </c>
      <c r="J428" s="512">
        <v>137</v>
      </c>
      <c r="K428" s="512">
        <v>22331</v>
      </c>
      <c r="L428" s="512">
        <v>1</v>
      </c>
      <c r="M428" s="512">
        <v>163</v>
      </c>
      <c r="N428" s="512">
        <v>115</v>
      </c>
      <c r="O428" s="512">
        <v>18975</v>
      </c>
      <c r="P428" s="569">
        <v>0.8497156419327393</v>
      </c>
      <c r="Q428" s="513">
        <v>165</v>
      </c>
    </row>
    <row r="429" spans="1:17" ht="14.4" customHeight="1" x14ac:dyDescent="0.3">
      <c r="A429" s="507" t="s">
        <v>1302</v>
      </c>
      <c r="B429" s="508" t="s">
        <v>1188</v>
      </c>
      <c r="C429" s="508" t="s">
        <v>1174</v>
      </c>
      <c r="D429" s="508" t="s">
        <v>1224</v>
      </c>
      <c r="E429" s="508" t="s">
        <v>1190</v>
      </c>
      <c r="F429" s="512">
        <v>493</v>
      </c>
      <c r="G429" s="512">
        <v>35496</v>
      </c>
      <c r="H429" s="512">
        <v>1.0467091295116773</v>
      </c>
      <c r="I429" s="512">
        <v>72</v>
      </c>
      <c r="J429" s="512">
        <v>471</v>
      </c>
      <c r="K429" s="512">
        <v>33912</v>
      </c>
      <c r="L429" s="512">
        <v>1</v>
      </c>
      <c r="M429" s="512">
        <v>72</v>
      </c>
      <c r="N429" s="512">
        <v>523</v>
      </c>
      <c r="O429" s="512">
        <v>38702</v>
      </c>
      <c r="P429" s="569">
        <v>1.1412479358339231</v>
      </c>
      <c r="Q429" s="513">
        <v>74</v>
      </c>
    </row>
    <row r="430" spans="1:17" ht="14.4" customHeight="1" x14ac:dyDescent="0.3">
      <c r="A430" s="507" t="s">
        <v>1302</v>
      </c>
      <c r="B430" s="508" t="s">
        <v>1188</v>
      </c>
      <c r="C430" s="508" t="s">
        <v>1174</v>
      </c>
      <c r="D430" s="508" t="s">
        <v>1231</v>
      </c>
      <c r="E430" s="508" t="s">
        <v>1232</v>
      </c>
      <c r="F430" s="512">
        <v>7</v>
      </c>
      <c r="G430" s="512">
        <v>8477</v>
      </c>
      <c r="H430" s="512">
        <v>0.69942244224422445</v>
      </c>
      <c r="I430" s="512">
        <v>1211</v>
      </c>
      <c r="J430" s="512">
        <v>10</v>
      </c>
      <c r="K430" s="512">
        <v>12120</v>
      </c>
      <c r="L430" s="512">
        <v>1</v>
      </c>
      <c r="M430" s="512">
        <v>1212</v>
      </c>
      <c r="N430" s="512">
        <v>15</v>
      </c>
      <c r="O430" s="512">
        <v>18240</v>
      </c>
      <c r="P430" s="569">
        <v>1.504950495049505</v>
      </c>
      <c r="Q430" s="513">
        <v>1216</v>
      </c>
    </row>
    <row r="431" spans="1:17" ht="14.4" customHeight="1" x14ac:dyDescent="0.3">
      <c r="A431" s="507" t="s">
        <v>1302</v>
      </c>
      <c r="B431" s="508" t="s">
        <v>1188</v>
      </c>
      <c r="C431" s="508" t="s">
        <v>1174</v>
      </c>
      <c r="D431" s="508" t="s">
        <v>1233</v>
      </c>
      <c r="E431" s="508" t="s">
        <v>1234</v>
      </c>
      <c r="F431" s="512">
        <v>6</v>
      </c>
      <c r="G431" s="512">
        <v>684</v>
      </c>
      <c r="H431" s="512">
        <v>0.84968944099378885</v>
      </c>
      <c r="I431" s="512">
        <v>114</v>
      </c>
      <c r="J431" s="512">
        <v>7</v>
      </c>
      <c r="K431" s="512">
        <v>805</v>
      </c>
      <c r="L431" s="512">
        <v>1</v>
      </c>
      <c r="M431" s="512">
        <v>115</v>
      </c>
      <c r="N431" s="512">
        <v>11</v>
      </c>
      <c r="O431" s="512">
        <v>1276</v>
      </c>
      <c r="P431" s="569">
        <v>1.5850931677018634</v>
      </c>
      <c r="Q431" s="513">
        <v>116</v>
      </c>
    </row>
    <row r="432" spans="1:17" ht="14.4" customHeight="1" x14ac:dyDescent="0.3">
      <c r="A432" s="507" t="s">
        <v>1303</v>
      </c>
      <c r="B432" s="508" t="s">
        <v>1188</v>
      </c>
      <c r="C432" s="508" t="s">
        <v>1174</v>
      </c>
      <c r="D432" s="508" t="s">
        <v>1189</v>
      </c>
      <c r="E432" s="508" t="s">
        <v>1190</v>
      </c>
      <c r="F432" s="512">
        <v>286</v>
      </c>
      <c r="G432" s="512">
        <v>60346</v>
      </c>
      <c r="H432" s="512">
        <v>1.3239578762615183</v>
      </c>
      <c r="I432" s="512">
        <v>211</v>
      </c>
      <c r="J432" s="512">
        <v>215</v>
      </c>
      <c r="K432" s="512">
        <v>45580</v>
      </c>
      <c r="L432" s="512">
        <v>1</v>
      </c>
      <c r="M432" s="512">
        <v>212</v>
      </c>
      <c r="N432" s="512">
        <v>276</v>
      </c>
      <c r="O432" s="512">
        <v>58788</v>
      </c>
      <c r="P432" s="569">
        <v>1.2897762176393155</v>
      </c>
      <c r="Q432" s="513">
        <v>213</v>
      </c>
    </row>
    <row r="433" spans="1:17" ht="14.4" customHeight="1" x14ac:dyDescent="0.3">
      <c r="A433" s="507" t="s">
        <v>1303</v>
      </c>
      <c r="B433" s="508" t="s">
        <v>1188</v>
      </c>
      <c r="C433" s="508" t="s">
        <v>1174</v>
      </c>
      <c r="D433" s="508" t="s">
        <v>1192</v>
      </c>
      <c r="E433" s="508" t="s">
        <v>1193</v>
      </c>
      <c r="F433" s="512">
        <v>238</v>
      </c>
      <c r="G433" s="512">
        <v>71638</v>
      </c>
      <c r="H433" s="512">
        <v>0.79869333511717622</v>
      </c>
      <c r="I433" s="512">
        <v>301</v>
      </c>
      <c r="J433" s="512">
        <v>297</v>
      </c>
      <c r="K433" s="512">
        <v>89694</v>
      </c>
      <c r="L433" s="512">
        <v>1</v>
      </c>
      <c r="M433" s="512">
        <v>302</v>
      </c>
      <c r="N433" s="512">
        <v>233</v>
      </c>
      <c r="O433" s="512">
        <v>70599</v>
      </c>
      <c r="P433" s="569">
        <v>0.787109505652552</v>
      </c>
      <c r="Q433" s="513">
        <v>303</v>
      </c>
    </row>
    <row r="434" spans="1:17" ht="14.4" customHeight="1" x14ac:dyDescent="0.3">
      <c r="A434" s="507" t="s">
        <v>1303</v>
      </c>
      <c r="B434" s="508" t="s">
        <v>1188</v>
      </c>
      <c r="C434" s="508" t="s">
        <v>1174</v>
      </c>
      <c r="D434" s="508" t="s">
        <v>1194</v>
      </c>
      <c r="E434" s="508" t="s">
        <v>1195</v>
      </c>
      <c r="F434" s="512"/>
      <c r="G434" s="512"/>
      <c r="H434" s="512"/>
      <c r="I434" s="512"/>
      <c r="J434" s="512">
        <v>12</v>
      </c>
      <c r="K434" s="512">
        <v>1200</v>
      </c>
      <c r="L434" s="512">
        <v>1</v>
      </c>
      <c r="M434" s="512">
        <v>100</v>
      </c>
      <c r="N434" s="512">
        <v>6</v>
      </c>
      <c r="O434" s="512">
        <v>600</v>
      </c>
      <c r="P434" s="569">
        <v>0.5</v>
      </c>
      <c r="Q434" s="513">
        <v>100</v>
      </c>
    </row>
    <row r="435" spans="1:17" ht="14.4" customHeight="1" x14ac:dyDescent="0.3">
      <c r="A435" s="507" t="s">
        <v>1303</v>
      </c>
      <c r="B435" s="508" t="s">
        <v>1188</v>
      </c>
      <c r="C435" s="508" t="s">
        <v>1174</v>
      </c>
      <c r="D435" s="508" t="s">
        <v>1198</v>
      </c>
      <c r="E435" s="508" t="s">
        <v>1199</v>
      </c>
      <c r="F435" s="512">
        <v>46</v>
      </c>
      <c r="G435" s="512">
        <v>6302</v>
      </c>
      <c r="H435" s="512">
        <v>1.0454545454545454</v>
      </c>
      <c r="I435" s="512">
        <v>137</v>
      </c>
      <c r="J435" s="512">
        <v>44</v>
      </c>
      <c r="K435" s="512">
        <v>6028</v>
      </c>
      <c r="L435" s="512">
        <v>1</v>
      </c>
      <c r="M435" s="512">
        <v>137</v>
      </c>
      <c r="N435" s="512">
        <v>40</v>
      </c>
      <c r="O435" s="512">
        <v>5520</v>
      </c>
      <c r="P435" s="569">
        <v>0.91572660915726611</v>
      </c>
      <c r="Q435" s="513">
        <v>138</v>
      </c>
    </row>
    <row r="436" spans="1:17" ht="14.4" customHeight="1" x14ac:dyDescent="0.3">
      <c r="A436" s="507" t="s">
        <v>1303</v>
      </c>
      <c r="B436" s="508" t="s">
        <v>1188</v>
      </c>
      <c r="C436" s="508" t="s">
        <v>1174</v>
      </c>
      <c r="D436" s="508" t="s">
        <v>1205</v>
      </c>
      <c r="E436" s="508" t="s">
        <v>1206</v>
      </c>
      <c r="F436" s="512">
        <v>9</v>
      </c>
      <c r="G436" s="512">
        <v>1557</v>
      </c>
      <c r="H436" s="512">
        <v>0.81347962382445138</v>
      </c>
      <c r="I436" s="512">
        <v>173</v>
      </c>
      <c r="J436" s="512">
        <v>11</v>
      </c>
      <c r="K436" s="512">
        <v>1914</v>
      </c>
      <c r="L436" s="512">
        <v>1</v>
      </c>
      <c r="M436" s="512">
        <v>174</v>
      </c>
      <c r="N436" s="512">
        <v>8</v>
      </c>
      <c r="O436" s="512">
        <v>1400</v>
      </c>
      <c r="P436" s="569">
        <v>0.73145245559038663</v>
      </c>
      <c r="Q436" s="513">
        <v>175</v>
      </c>
    </row>
    <row r="437" spans="1:17" ht="14.4" customHeight="1" x14ac:dyDescent="0.3">
      <c r="A437" s="507" t="s">
        <v>1303</v>
      </c>
      <c r="B437" s="508" t="s">
        <v>1188</v>
      </c>
      <c r="C437" s="508" t="s">
        <v>1174</v>
      </c>
      <c r="D437" s="508" t="s">
        <v>1207</v>
      </c>
      <c r="E437" s="508" t="s">
        <v>1208</v>
      </c>
      <c r="F437" s="512"/>
      <c r="G437" s="512"/>
      <c r="H437" s="512"/>
      <c r="I437" s="512"/>
      <c r="J437" s="512">
        <v>1</v>
      </c>
      <c r="K437" s="512">
        <v>347</v>
      </c>
      <c r="L437" s="512">
        <v>1</v>
      </c>
      <c r="M437" s="512">
        <v>347</v>
      </c>
      <c r="N437" s="512"/>
      <c r="O437" s="512"/>
      <c r="P437" s="569"/>
      <c r="Q437" s="513"/>
    </row>
    <row r="438" spans="1:17" ht="14.4" customHeight="1" x14ac:dyDescent="0.3">
      <c r="A438" s="507" t="s">
        <v>1303</v>
      </c>
      <c r="B438" s="508" t="s">
        <v>1188</v>
      </c>
      <c r="C438" s="508" t="s">
        <v>1174</v>
      </c>
      <c r="D438" s="508" t="s">
        <v>1209</v>
      </c>
      <c r="E438" s="508" t="s">
        <v>1210</v>
      </c>
      <c r="F438" s="512"/>
      <c r="G438" s="512"/>
      <c r="H438" s="512"/>
      <c r="I438" s="512"/>
      <c r="J438" s="512">
        <v>112</v>
      </c>
      <c r="K438" s="512">
        <v>1904</v>
      </c>
      <c r="L438" s="512">
        <v>1</v>
      </c>
      <c r="M438" s="512">
        <v>17</v>
      </c>
      <c r="N438" s="512">
        <v>125</v>
      </c>
      <c r="O438" s="512">
        <v>2125</v>
      </c>
      <c r="P438" s="569">
        <v>1.1160714285714286</v>
      </c>
      <c r="Q438" s="513">
        <v>17</v>
      </c>
    </row>
    <row r="439" spans="1:17" ht="14.4" customHeight="1" x14ac:dyDescent="0.3">
      <c r="A439" s="507" t="s">
        <v>1303</v>
      </c>
      <c r="B439" s="508" t="s">
        <v>1188</v>
      </c>
      <c r="C439" s="508" t="s">
        <v>1174</v>
      </c>
      <c r="D439" s="508" t="s">
        <v>1211</v>
      </c>
      <c r="E439" s="508" t="s">
        <v>1212</v>
      </c>
      <c r="F439" s="512"/>
      <c r="G439" s="512"/>
      <c r="H439" s="512"/>
      <c r="I439" s="512"/>
      <c r="J439" s="512">
        <v>51</v>
      </c>
      <c r="K439" s="512">
        <v>13974</v>
      </c>
      <c r="L439" s="512">
        <v>1</v>
      </c>
      <c r="M439" s="512">
        <v>274</v>
      </c>
      <c r="N439" s="512">
        <v>60</v>
      </c>
      <c r="O439" s="512">
        <v>16620</v>
      </c>
      <c r="P439" s="569">
        <v>1.189351653069987</v>
      </c>
      <c r="Q439" s="513">
        <v>277</v>
      </c>
    </row>
    <row r="440" spans="1:17" ht="14.4" customHeight="1" x14ac:dyDescent="0.3">
      <c r="A440" s="507" t="s">
        <v>1303</v>
      </c>
      <c r="B440" s="508" t="s">
        <v>1188</v>
      </c>
      <c r="C440" s="508" t="s">
        <v>1174</v>
      </c>
      <c r="D440" s="508" t="s">
        <v>1213</v>
      </c>
      <c r="E440" s="508" t="s">
        <v>1214</v>
      </c>
      <c r="F440" s="512">
        <v>86</v>
      </c>
      <c r="G440" s="512">
        <v>12212</v>
      </c>
      <c r="H440" s="512">
        <v>1.2835820895522387</v>
      </c>
      <c r="I440" s="512">
        <v>142</v>
      </c>
      <c r="J440" s="512">
        <v>67</v>
      </c>
      <c r="K440" s="512">
        <v>9514</v>
      </c>
      <c r="L440" s="512">
        <v>1</v>
      </c>
      <c r="M440" s="512">
        <v>142</v>
      </c>
      <c r="N440" s="512">
        <v>82</v>
      </c>
      <c r="O440" s="512">
        <v>11562</v>
      </c>
      <c r="P440" s="569">
        <v>1.2152617195711584</v>
      </c>
      <c r="Q440" s="513">
        <v>141</v>
      </c>
    </row>
    <row r="441" spans="1:17" ht="14.4" customHeight="1" x14ac:dyDescent="0.3">
      <c r="A441" s="507" t="s">
        <v>1303</v>
      </c>
      <c r="B441" s="508" t="s">
        <v>1188</v>
      </c>
      <c r="C441" s="508" t="s">
        <v>1174</v>
      </c>
      <c r="D441" s="508" t="s">
        <v>1215</v>
      </c>
      <c r="E441" s="508" t="s">
        <v>1214</v>
      </c>
      <c r="F441" s="512">
        <v>46</v>
      </c>
      <c r="G441" s="512">
        <v>3588</v>
      </c>
      <c r="H441" s="512">
        <v>1.0454545454545454</v>
      </c>
      <c r="I441" s="512">
        <v>78</v>
      </c>
      <c r="J441" s="512">
        <v>44</v>
      </c>
      <c r="K441" s="512">
        <v>3432</v>
      </c>
      <c r="L441" s="512">
        <v>1</v>
      </c>
      <c r="M441" s="512">
        <v>78</v>
      </c>
      <c r="N441" s="512">
        <v>40</v>
      </c>
      <c r="O441" s="512">
        <v>3160</v>
      </c>
      <c r="P441" s="569">
        <v>0.92074592074592077</v>
      </c>
      <c r="Q441" s="513">
        <v>79</v>
      </c>
    </row>
    <row r="442" spans="1:17" ht="14.4" customHeight="1" x14ac:dyDescent="0.3">
      <c r="A442" s="507" t="s">
        <v>1303</v>
      </c>
      <c r="B442" s="508" t="s">
        <v>1188</v>
      </c>
      <c r="C442" s="508" t="s">
        <v>1174</v>
      </c>
      <c r="D442" s="508" t="s">
        <v>1216</v>
      </c>
      <c r="E442" s="508" t="s">
        <v>1217</v>
      </c>
      <c r="F442" s="512">
        <v>85</v>
      </c>
      <c r="G442" s="512">
        <v>26690</v>
      </c>
      <c r="H442" s="512">
        <v>1.2686567164179106</v>
      </c>
      <c r="I442" s="512">
        <v>314</v>
      </c>
      <c r="J442" s="512">
        <v>67</v>
      </c>
      <c r="K442" s="512">
        <v>21038</v>
      </c>
      <c r="L442" s="512">
        <v>1</v>
      </c>
      <c r="M442" s="512">
        <v>314</v>
      </c>
      <c r="N442" s="512">
        <v>82</v>
      </c>
      <c r="O442" s="512">
        <v>25912</v>
      </c>
      <c r="P442" s="569">
        <v>1.231676014830307</v>
      </c>
      <c r="Q442" s="513">
        <v>316</v>
      </c>
    </row>
    <row r="443" spans="1:17" ht="14.4" customHeight="1" x14ac:dyDescent="0.3">
      <c r="A443" s="507" t="s">
        <v>1303</v>
      </c>
      <c r="B443" s="508" t="s">
        <v>1188</v>
      </c>
      <c r="C443" s="508" t="s">
        <v>1174</v>
      </c>
      <c r="D443" s="508" t="s">
        <v>1220</v>
      </c>
      <c r="E443" s="508" t="s">
        <v>1221</v>
      </c>
      <c r="F443" s="512">
        <v>89</v>
      </c>
      <c r="G443" s="512">
        <v>14507</v>
      </c>
      <c r="H443" s="512">
        <v>2.6969696969696968</v>
      </c>
      <c r="I443" s="512">
        <v>163</v>
      </c>
      <c r="J443" s="512">
        <v>33</v>
      </c>
      <c r="K443" s="512">
        <v>5379</v>
      </c>
      <c r="L443" s="512">
        <v>1</v>
      </c>
      <c r="M443" s="512">
        <v>163</v>
      </c>
      <c r="N443" s="512">
        <v>16</v>
      </c>
      <c r="O443" s="512">
        <v>2640</v>
      </c>
      <c r="P443" s="569">
        <v>0.49079754601226994</v>
      </c>
      <c r="Q443" s="513">
        <v>165</v>
      </c>
    </row>
    <row r="444" spans="1:17" ht="14.4" customHeight="1" x14ac:dyDescent="0.3">
      <c r="A444" s="507" t="s">
        <v>1303</v>
      </c>
      <c r="B444" s="508" t="s">
        <v>1188</v>
      </c>
      <c r="C444" s="508" t="s">
        <v>1174</v>
      </c>
      <c r="D444" s="508" t="s">
        <v>1224</v>
      </c>
      <c r="E444" s="508" t="s">
        <v>1190</v>
      </c>
      <c r="F444" s="512">
        <v>156</v>
      </c>
      <c r="G444" s="512">
        <v>11232</v>
      </c>
      <c r="H444" s="512">
        <v>1.0331125827814569</v>
      </c>
      <c r="I444" s="512">
        <v>72</v>
      </c>
      <c r="J444" s="512">
        <v>151</v>
      </c>
      <c r="K444" s="512">
        <v>10872</v>
      </c>
      <c r="L444" s="512">
        <v>1</v>
      </c>
      <c r="M444" s="512">
        <v>72</v>
      </c>
      <c r="N444" s="512">
        <v>133</v>
      </c>
      <c r="O444" s="512">
        <v>9842</v>
      </c>
      <c r="P444" s="569">
        <v>0.9052612214863871</v>
      </c>
      <c r="Q444" s="513">
        <v>74</v>
      </c>
    </row>
    <row r="445" spans="1:17" ht="14.4" customHeight="1" x14ac:dyDescent="0.3">
      <c r="A445" s="507" t="s">
        <v>1303</v>
      </c>
      <c r="B445" s="508" t="s">
        <v>1188</v>
      </c>
      <c r="C445" s="508" t="s">
        <v>1174</v>
      </c>
      <c r="D445" s="508" t="s">
        <v>1231</v>
      </c>
      <c r="E445" s="508" t="s">
        <v>1232</v>
      </c>
      <c r="F445" s="512">
        <v>3</v>
      </c>
      <c r="G445" s="512">
        <v>3633</v>
      </c>
      <c r="H445" s="512">
        <v>0.2141089108910891</v>
      </c>
      <c r="I445" s="512">
        <v>1211</v>
      </c>
      <c r="J445" s="512">
        <v>14</v>
      </c>
      <c r="K445" s="512">
        <v>16968</v>
      </c>
      <c r="L445" s="512">
        <v>1</v>
      </c>
      <c r="M445" s="512">
        <v>1212</v>
      </c>
      <c r="N445" s="512">
        <v>9</v>
      </c>
      <c r="O445" s="512">
        <v>10944</v>
      </c>
      <c r="P445" s="569">
        <v>0.64497878359264493</v>
      </c>
      <c r="Q445" s="513">
        <v>1216</v>
      </c>
    </row>
    <row r="446" spans="1:17" ht="14.4" customHeight="1" x14ac:dyDescent="0.3">
      <c r="A446" s="507" t="s">
        <v>1303</v>
      </c>
      <c r="B446" s="508" t="s">
        <v>1188</v>
      </c>
      <c r="C446" s="508" t="s">
        <v>1174</v>
      </c>
      <c r="D446" s="508" t="s">
        <v>1233</v>
      </c>
      <c r="E446" s="508" t="s">
        <v>1234</v>
      </c>
      <c r="F446" s="512">
        <v>2</v>
      </c>
      <c r="G446" s="512">
        <v>228</v>
      </c>
      <c r="H446" s="512">
        <v>0.28322981366459626</v>
      </c>
      <c r="I446" s="512">
        <v>114</v>
      </c>
      <c r="J446" s="512">
        <v>7</v>
      </c>
      <c r="K446" s="512">
        <v>805</v>
      </c>
      <c r="L446" s="512">
        <v>1</v>
      </c>
      <c r="M446" s="512">
        <v>115</v>
      </c>
      <c r="N446" s="512">
        <v>6</v>
      </c>
      <c r="O446" s="512">
        <v>696</v>
      </c>
      <c r="P446" s="569">
        <v>0.86459627329192545</v>
      </c>
      <c r="Q446" s="513">
        <v>116</v>
      </c>
    </row>
    <row r="447" spans="1:17" ht="14.4" customHeight="1" thickBot="1" x14ac:dyDescent="0.35">
      <c r="A447" s="514" t="s">
        <v>1303</v>
      </c>
      <c r="B447" s="515" t="s">
        <v>1188</v>
      </c>
      <c r="C447" s="515" t="s">
        <v>1174</v>
      </c>
      <c r="D447" s="515" t="s">
        <v>1235</v>
      </c>
      <c r="E447" s="515" t="s">
        <v>1236</v>
      </c>
      <c r="F447" s="519"/>
      <c r="G447" s="519"/>
      <c r="H447" s="519"/>
      <c r="I447" s="519"/>
      <c r="J447" s="519"/>
      <c r="K447" s="519"/>
      <c r="L447" s="519"/>
      <c r="M447" s="519"/>
      <c r="N447" s="519">
        <v>1</v>
      </c>
      <c r="O447" s="519">
        <v>350</v>
      </c>
      <c r="P447" s="527"/>
      <c r="Q447" s="520">
        <v>350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8.6668200000000013</v>
      </c>
      <c r="C5" s="29">
        <v>25.470889999999997</v>
      </c>
      <c r="D5" s="8"/>
      <c r="E5" s="117">
        <v>21.076429999999998</v>
      </c>
      <c r="F5" s="28">
        <v>30.000000488281252</v>
      </c>
      <c r="G5" s="116">
        <f>E5-F5</f>
        <v>-8.9235704882812534</v>
      </c>
      <c r="H5" s="122">
        <f>IF(F5&lt;0.00000001,"",E5/F5)</f>
        <v>0.70254765523197171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9466.7348999999995</v>
      </c>
      <c r="C6" s="31">
        <v>8962.4130400000013</v>
      </c>
      <c r="D6" s="8"/>
      <c r="E6" s="118">
        <v>9784.1221399999995</v>
      </c>
      <c r="F6" s="30">
        <v>10427.502355651855</v>
      </c>
      <c r="G6" s="119">
        <f>E6-F6</f>
        <v>-643.38021565185591</v>
      </c>
      <c r="H6" s="123">
        <f>IF(F6&lt;0.00000001,"",E6/F6)</f>
        <v>0.93829968158164601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9190.13148</v>
      </c>
      <c r="C7" s="31">
        <v>10929.376179999999</v>
      </c>
      <c r="D7" s="8"/>
      <c r="E7" s="118">
        <v>11596.576359999999</v>
      </c>
      <c r="F7" s="30">
        <v>12069.962194091797</v>
      </c>
      <c r="G7" s="119">
        <f>E7-F7</f>
        <v>-473.38583409179773</v>
      </c>
      <c r="H7" s="123">
        <f>IF(F7&lt;0.00000001,"",E7/F7)</f>
        <v>0.96077984118926918</v>
      </c>
    </row>
    <row r="8" spans="1:10" ht="14.4" customHeight="1" thickBot="1" x14ac:dyDescent="0.35">
      <c r="A8" s="1" t="s">
        <v>75</v>
      </c>
      <c r="B8" s="11">
        <v>-14278.602390000004</v>
      </c>
      <c r="C8" s="33">
        <v>-7090.9173900000005</v>
      </c>
      <c r="D8" s="8"/>
      <c r="E8" s="120">
        <v>-13305.444180000002</v>
      </c>
      <c r="F8" s="32">
        <v>-11829.414225830078</v>
      </c>
      <c r="G8" s="121">
        <f>E8-F8</f>
        <v>-1476.0299541699242</v>
      </c>
      <c r="H8" s="124" t="str">
        <f>IF(F8&lt;0.00000001,"",E8/F8)</f>
        <v/>
      </c>
    </row>
    <row r="9" spans="1:10" ht="14.4" customHeight="1" thickBot="1" x14ac:dyDescent="0.35">
      <c r="A9" s="2" t="s">
        <v>76</v>
      </c>
      <c r="B9" s="3">
        <v>4386.9308099999944</v>
      </c>
      <c r="C9" s="35">
        <v>12826.342720000002</v>
      </c>
      <c r="D9" s="8"/>
      <c r="E9" s="3">
        <v>8096.3307499999974</v>
      </c>
      <c r="F9" s="34">
        <v>10698.050324401855</v>
      </c>
      <c r="G9" s="34">
        <f>E9-F9</f>
        <v>-2601.7195744018572</v>
      </c>
      <c r="H9" s="125">
        <f>IF(F9&lt;0.00000001,"",E9/F9)</f>
        <v>0.75680432457235391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3632.6993200000002</v>
      </c>
      <c r="C11" s="29">
        <f>IF(ISERROR(VLOOKUP("Celkem:",'ZV Vykáz.-A'!A:H,5,0)),0,VLOOKUP("Celkem:",'ZV Vykáz.-A'!A:H,5,0)/1000)</f>
        <v>4007.0863300000001</v>
      </c>
      <c r="D11" s="8"/>
      <c r="E11" s="117">
        <f>IF(ISERROR(VLOOKUP("Celkem:",'ZV Vykáz.-A'!A:H,8,0)),0,VLOOKUP("Celkem:",'ZV Vykáz.-A'!A:H,8,0)/1000)</f>
        <v>3665.9760000000001</v>
      </c>
      <c r="F11" s="28">
        <f>C11</f>
        <v>4007.0863300000001</v>
      </c>
      <c r="G11" s="116">
        <f>E11-F11</f>
        <v>-341.11032999999998</v>
      </c>
      <c r="H11" s="122">
        <f>IF(F11&lt;0.00000001,"",E11/F11)</f>
        <v>0.9148732266020333</v>
      </c>
      <c r="I11" s="116">
        <f>E11-B11</f>
        <v>33.276679999999942</v>
      </c>
      <c r="J11" s="122">
        <f>IF(B11&lt;0.00000001,"",E11/B11)</f>
        <v>1.0091603177330954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3632.6993200000002</v>
      </c>
      <c r="C13" s="37">
        <f>SUM(C11:C12)</f>
        <v>4007.0863300000001</v>
      </c>
      <c r="D13" s="8"/>
      <c r="E13" s="5">
        <f>SUM(E11:E12)</f>
        <v>3665.9760000000001</v>
      </c>
      <c r="F13" s="36">
        <f>SUM(F11:F12)</f>
        <v>4007.0863300000001</v>
      </c>
      <c r="G13" s="36">
        <f>E13-F13</f>
        <v>-341.11032999999998</v>
      </c>
      <c r="H13" s="126">
        <f>IF(F13&lt;0.00000001,"",E13/F13)</f>
        <v>0.9148732266020333</v>
      </c>
      <c r="I13" s="36">
        <f>SUM(I11:I12)</f>
        <v>33.276679999999942</v>
      </c>
      <c r="J13" s="126">
        <f>IF(B13&lt;0.00000001,"",E13/B13)</f>
        <v>1.0091603177330954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0.82807308283031822</v>
      </c>
      <c r="C15" s="39">
        <f>IF(C9=0,"",C13/C9)</f>
        <v>0.31241067056096872</v>
      </c>
      <c r="D15" s="8"/>
      <c r="E15" s="6">
        <f>IF(E9=0,"",E13/E9)</f>
        <v>0.452794742853113</v>
      </c>
      <c r="F15" s="38">
        <f>IF(F9=0,"",F13/F9)</f>
        <v>0.37456229953040932</v>
      </c>
      <c r="G15" s="38">
        <f>IF(ISERROR(F15-E15),"",E15-F15)</f>
        <v>7.8232443322703682E-2</v>
      </c>
      <c r="H15" s="127">
        <f>IF(ISERROR(F15-E15),"",IF(F15&lt;0.00000001,"",E15/F15))</f>
        <v>1.2088636347565789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249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0.36737216700419228</v>
      </c>
      <c r="C4" s="201">
        <f t="shared" ref="C4:M4" si="0">(C10+C8)/C6</f>
        <v>0.65881348912499726</v>
      </c>
      <c r="D4" s="201">
        <f t="shared" si="0"/>
        <v>0.45279474285311272</v>
      </c>
      <c r="E4" s="201">
        <f t="shared" si="0"/>
        <v>0.45279474285311272</v>
      </c>
      <c r="F4" s="201">
        <f t="shared" si="0"/>
        <v>0.45279474285311272</v>
      </c>
      <c r="G4" s="201">
        <f t="shared" si="0"/>
        <v>0.45279474285311272</v>
      </c>
      <c r="H4" s="201">
        <f t="shared" si="0"/>
        <v>0.45279474285311272</v>
      </c>
      <c r="I4" s="201">
        <f t="shared" si="0"/>
        <v>0.45279474285311272</v>
      </c>
      <c r="J4" s="201">
        <f t="shared" si="0"/>
        <v>0.45279474285311272</v>
      </c>
      <c r="K4" s="201">
        <f t="shared" si="0"/>
        <v>0.45279474285311272</v>
      </c>
      <c r="L4" s="201">
        <f t="shared" si="0"/>
        <v>0.45279474285311272</v>
      </c>
      <c r="M4" s="201">
        <f t="shared" si="0"/>
        <v>0.45279474285311272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3159.5316800000101</v>
      </c>
      <c r="C5" s="201">
        <f>IF(ISERROR(VLOOKUP($A5,'Man Tab'!$A:$Q,COLUMN()+2,0)),0,VLOOKUP($A5,'Man Tab'!$A:$Q,COLUMN()+2,0))</f>
        <v>542.95221000000095</v>
      </c>
      <c r="D5" s="201">
        <f>IF(ISERROR(VLOOKUP($A5,'Man Tab'!$A:$Q,COLUMN()+2,0)),0,VLOOKUP($A5,'Man Tab'!$A:$Q,COLUMN()+2,0))</f>
        <v>4393.8468599999896</v>
      </c>
      <c r="E5" s="201">
        <f>IF(ISERROR(VLOOKUP($A5,'Man Tab'!$A:$Q,COLUMN()+2,0)),0,VLOOKUP($A5,'Man Tab'!$A:$Q,COLUMN()+2,0))</f>
        <v>0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3159.5316800000101</v>
      </c>
      <c r="C6" s="203">
        <f t="shared" ref="C6:M6" si="1">C5+B6</f>
        <v>3702.4838900000109</v>
      </c>
      <c r="D6" s="203">
        <f t="shared" si="1"/>
        <v>8096.330750000001</v>
      </c>
      <c r="E6" s="203">
        <f t="shared" si="1"/>
        <v>8096.330750000001</v>
      </c>
      <c r="F6" s="203">
        <f t="shared" si="1"/>
        <v>8096.330750000001</v>
      </c>
      <c r="G6" s="203">
        <f t="shared" si="1"/>
        <v>8096.330750000001</v>
      </c>
      <c r="H6" s="203">
        <f t="shared" si="1"/>
        <v>8096.330750000001</v>
      </c>
      <c r="I6" s="203">
        <f t="shared" si="1"/>
        <v>8096.330750000001</v>
      </c>
      <c r="J6" s="203">
        <f t="shared" si="1"/>
        <v>8096.330750000001</v>
      </c>
      <c r="K6" s="203">
        <f t="shared" si="1"/>
        <v>8096.330750000001</v>
      </c>
      <c r="L6" s="203">
        <f t="shared" si="1"/>
        <v>8096.330750000001</v>
      </c>
      <c r="M6" s="203">
        <f t="shared" si="1"/>
        <v>8096.330750000001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1160724</v>
      </c>
      <c r="C9" s="202">
        <v>1278522.33</v>
      </c>
      <c r="D9" s="202">
        <v>1226729.67</v>
      </c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1160.7239999999999</v>
      </c>
      <c r="C10" s="203">
        <f t="shared" ref="C10:M10" si="3">C9/1000+B10</f>
        <v>2439.2463299999999</v>
      </c>
      <c r="D10" s="203">
        <f t="shared" si="3"/>
        <v>3665.9759999999997</v>
      </c>
      <c r="E10" s="203">
        <f t="shared" si="3"/>
        <v>3665.9759999999997</v>
      </c>
      <c r="F10" s="203">
        <f t="shared" si="3"/>
        <v>3665.9759999999997</v>
      </c>
      <c r="G10" s="203">
        <f t="shared" si="3"/>
        <v>3665.9759999999997</v>
      </c>
      <c r="H10" s="203">
        <f t="shared" si="3"/>
        <v>3665.9759999999997</v>
      </c>
      <c r="I10" s="203">
        <f t="shared" si="3"/>
        <v>3665.9759999999997</v>
      </c>
      <c r="J10" s="203">
        <f t="shared" si="3"/>
        <v>3665.9759999999997</v>
      </c>
      <c r="K10" s="203">
        <f t="shared" si="3"/>
        <v>3665.9759999999997</v>
      </c>
      <c r="L10" s="203">
        <f t="shared" si="3"/>
        <v>3665.9759999999997</v>
      </c>
      <c r="M10" s="203">
        <f t="shared" si="3"/>
        <v>3665.9759999999997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3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0.37456229953040932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0.37456229953040932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2019</v>
      </c>
      <c r="C4" s="138" t="s">
        <v>30</v>
      </c>
      <c r="D4" s="262" t="s">
        <v>250</v>
      </c>
      <c r="E4" s="262" t="s">
        <v>251</v>
      </c>
      <c r="F4" s="262" t="s">
        <v>252</v>
      </c>
      <c r="G4" s="262" t="s">
        <v>253</v>
      </c>
      <c r="H4" s="262" t="s">
        <v>254</v>
      </c>
      <c r="I4" s="262" t="s">
        <v>255</v>
      </c>
      <c r="J4" s="262" t="s">
        <v>256</v>
      </c>
      <c r="K4" s="262" t="s">
        <v>257</v>
      </c>
      <c r="L4" s="262" t="s">
        <v>258</v>
      </c>
      <c r="M4" s="262" t="s">
        <v>259</v>
      </c>
      <c r="N4" s="262" t="s">
        <v>260</v>
      </c>
      <c r="O4" s="262" t="s">
        <v>261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120</v>
      </c>
      <c r="C7" s="52">
        <v>10</v>
      </c>
      <c r="D7" s="52">
        <v>5.7072399999999996</v>
      </c>
      <c r="E7" s="52">
        <v>4.9549700000000003</v>
      </c>
      <c r="F7" s="52">
        <v>10.41422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21.076429999999998</v>
      </c>
      <c r="Q7" s="95">
        <v>0.70254766666599999</v>
      </c>
    </row>
    <row r="8" spans="1:17" ht="14.4" customHeight="1" x14ac:dyDescent="0.3">
      <c r="A8" s="15" t="s">
        <v>36</v>
      </c>
      <c r="B8" s="51">
        <v>2010.96580064969</v>
      </c>
      <c r="C8" s="52">
        <v>167.580483387475</v>
      </c>
      <c r="D8" s="52">
        <v>123.752</v>
      </c>
      <c r="E8" s="52">
        <v>149.48400000000001</v>
      </c>
      <c r="F8" s="52">
        <v>135.20699999999999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408.44299999999998</v>
      </c>
      <c r="Q8" s="95">
        <v>0.81243151895999999</v>
      </c>
    </row>
    <row r="9" spans="1:17" ht="14.4" customHeight="1" x14ac:dyDescent="0.3">
      <c r="A9" s="15" t="s">
        <v>37</v>
      </c>
      <c r="B9" s="51">
        <v>41710.010281726798</v>
      </c>
      <c r="C9" s="52">
        <v>3475.8341901438998</v>
      </c>
      <c r="D9" s="52">
        <v>2972.2238900000102</v>
      </c>
      <c r="E9" s="52">
        <v>3388.6838700000098</v>
      </c>
      <c r="F9" s="52">
        <v>3423.2143799999899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9784.1221399999995</v>
      </c>
      <c r="Q9" s="95">
        <v>0.93829966225500006</v>
      </c>
    </row>
    <row r="10" spans="1:17" ht="14.4" customHeight="1" x14ac:dyDescent="0.3">
      <c r="A10" s="15" t="s">
        <v>38</v>
      </c>
      <c r="B10" s="51">
        <v>1933</v>
      </c>
      <c r="C10" s="52">
        <v>161.083333333333</v>
      </c>
      <c r="D10" s="52">
        <v>155.78752</v>
      </c>
      <c r="E10" s="52">
        <v>135.28646000000001</v>
      </c>
      <c r="F10" s="52">
        <v>146.72021000000001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437.79419000000001</v>
      </c>
      <c r="Q10" s="95">
        <v>0.90593727884099995</v>
      </c>
    </row>
    <row r="11" spans="1:17" ht="14.4" customHeight="1" x14ac:dyDescent="0.3">
      <c r="A11" s="15" t="s">
        <v>39</v>
      </c>
      <c r="B11" s="51">
        <v>783.50452240227003</v>
      </c>
      <c r="C11" s="52">
        <v>65.292043533522005</v>
      </c>
      <c r="D11" s="52">
        <v>32.803699999999999</v>
      </c>
      <c r="E11" s="52">
        <v>50.12941</v>
      </c>
      <c r="F11" s="52">
        <v>54.277479999999002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137.21059</v>
      </c>
      <c r="Q11" s="95">
        <v>0.70049673525400002</v>
      </c>
    </row>
    <row r="12" spans="1:17" ht="14.4" customHeight="1" x14ac:dyDescent="0.3">
      <c r="A12" s="15" t="s">
        <v>40</v>
      </c>
      <c r="B12" s="51">
        <v>634.30879300446702</v>
      </c>
      <c r="C12" s="52">
        <v>52.859066083705002</v>
      </c>
      <c r="D12" s="52">
        <v>64.461659999999995</v>
      </c>
      <c r="E12" s="52">
        <v>64.033000000000001</v>
      </c>
      <c r="F12" s="52">
        <v>66.920889999999005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195.41555</v>
      </c>
      <c r="Q12" s="95">
        <v>1.2323054774269999</v>
      </c>
    </row>
    <row r="13" spans="1:17" ht="14.4" customHeight="1" x14ac:dyDescent="0.3">
      <c r="A13" s="15" t="s">
        <v>41</v>
      </c>
      <c r="B13" s="51">
        <v>125</v>
      </c>
      <c r="C13" s="52">
        <v>10.416666666666</v>
      </c>
      <c r="D13" s="52">
        <v>3.2560699999999998</v>
      </c>
      <c r="E13" s="52">
        <v>8.7381499999999992</v>
      </c>
      <c r="F13" s="52">
        <v>9.1923399999989996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21.18656</v>
      </c>
      <c r="Q13" s="95">
        <v>0.67796992</v>
      </c>
    </row>
    <row r="14" spans="1:17" ht="14.4" customHeight="1" x14ac:dyDescent="0.3">
      <c r="A14" s="15" t="s">
        <v>42</v>
      </c>
      <c r="B14" s="51">
        <v>1611.73952649596</v>
      </c>
      <c r="C14" s="52">
        <v>134.31162720799699</v>
      </c>
      <c r="D14" s="52">
        <v>176.68100000000001</v>
      </c>
      <c r="E14" s="52">
        <v>142.91300000000001</v>
      </c>
      <c r="F14" s="52">
        <v>143.45699999999999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463.05099999999999</v>
      </c>
      <c r="Q14" s="95">
        <v>1.1491956172510001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-110200</v>
      </c>
      <c r="C16" s="52">
        <v>-9183.3333333333303</v>
      </c>
      <c r="D16" s="52">
        <v>-9651.4880000000194</v>
      </c>
      <c r="E16" s="52">
        <v>-9226.5810000000201</v>
      </c>
      <c r="F16" s="52">
        <v>-10152.857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-29030.925999999999</v>
      </c>
      <c r="Q16" s="95">
        <v>1.053754119782</v>
      </c>
    </row>
    <row r="17" spans="1:17" ht="14.4" customHeight="1" x14ac:dyDescent="0.3">
      <c r="A17" s="15" t="s">
        <v>45</v>
      </c>
      <c r="B17" s="51">
        <v>1910.2175376739101</v>
      </c>
      <c r="C17" s="52">
        <v>159.184794806159</v>
      </c>
      <c r="D17" s="52">
        <v>49.186579999999999</v>
      </c>
      <c r="E17" s="52">
        <v>17.764589999999998</v>
      </c>
      <c r="F17" s="52">
        <v>547.442129999999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614.39329999999904</v>
      </c>
      <c r="Q17" s="95">
        <v>1.2865410098750001</v>
      </c>
    </row>
    <row r="18" spans="1:17" ht="14.4" customHeight="1" x14ac:dyDescent="0.3">
      <c r="A18" s="15" t="s">
        <v>46</v>
      </c>
      <c r="B18" s="51">
        <v>670</v>
      </c>
      <c r="C18" s="52">
        <v>55.833333333333002</v>
      </c>
      <c r="D18" s="52">
        <v>54.381999999999998</v>
      </c>
      <c r="E18" s="52">
        <v>39.759</v>
      </c>
      <c r="F18" s="52">
        <v>60.208999999999001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154.35</v>
      </c>
      <c r="Q18" s="95">
        <v>0.92149253731299996</v>
      </c>
    </row>
    <row r="19" spans="1:17" ht="14.4" customHeight="1" x14ac:dyDescent="0.3">
      <c r="A19" s="15" t="s">
        <v>47</v>
      </c>
      <c r="B19" s="51">
        <v>1445.2840972364099</v>
      </c>
      <c r="C19" s="52">
        <v>120.440341436368</v>
      </c>
      <c r="D19" s="52">
        <v>148.13881000000001</v>
      </c>
      <c r="E19" s="52">
        <v>272.15618000000097</v>
      </c>
      <c r="F19" s="52">
        <v>170.76168999999999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591.05668000000003</v>
      </c>
      <c r="Q19" s="95">
        <v>1.635821444739</v>
      </c>
    </row>
    <row r="20" spans="1:17" ht="14.4" customHeight="1" x14ac:dyDescent="0.3">
      <c r="A20" s="15" t="s">
        <v>48</v>
      </c>
      <c r="B20" s="51">
        <v>48279.848778</v>
      </c>
      <c r="C20" s="52">
        <v>4023.3207315</v>
      </c>
      <c r="D20" s="52">
        <v>3874.5940800000099</v>
      </c>
      <c r="E20" s="52">
        <v>3745.3047800000099</v>
      </c>
      <c r="F20" s="52">
        <v>3976.6774999999898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11596.576359999999</v>
      </c>
      <c r="Q20" s="95">
        <v>0.96077984115600001</v>
      </c>
    </row>
    <row r="21" spans="1:17" ht="14.4" customHeight="1" x14ac:dyDescent="0.3">
      <c r="A21" s="16" t="s">
        <v>49</v>
      </c>
      <c r="B21" s="51">
        <v>2777.99999999996</v>
      </c>
      <c r="C21" s="52">
        <v>231.49999999999699</v>
      </c>
      <c r="D21" s="52">
        <v>230.42634000000101</v>
      </c>
      <c r="E21" s="52">
        <v>230.41935000000001</v>
      </c>
      <c r="F21" s="52">
        <v>230.41924999999901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691.26494000000002</v>
      </c>
      <c r="Q21" s="95">
        <v>0.995341886249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83.977149999999995</v>
      </c>
      <c r="F22" s="52">
        <v>58.611999999999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142.58914999999999</v>
      </c>
      <c r="Q22" s="95" t="s">
        <v>271</v>
      </c>
    </row>
    <row r="23" spans="1:17" ht="14.4" customHeight="1" x14ac:dyDescent="0.3">
      <c r="A23" s="16" t="s">
        <v>51</v>
      </c>
      <c r="B23" s="51">
        <v>48500</v>
      </c>
      <c r="C23" s="52">
        <v>4041.6666666666702</v>
      </c>
      <c r="D23" s="52">
        <v>4887.4230000000098</v>
      </c>
      <c r="E23" s="52">
        <v>1418.6130000000001</v>
      </c>
      <c r="F23" s="52">
        <v>5464.4350199999899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11770.471020000001</v>
      </c>
      <c r="Q23" s="95">
        <v>0.97076049649399998</v>
      </c>
    </row>
    <row r="24" spans="1:17" ht="14.4" customHeight="1" x14ac:dyDescent="0.3">
      <c r="A24" s="16" t="s">
        <v>52</v>
      </c>
      <c r="B24" s="51">
        <v>480.322707595427</v>
      </c>
      <c r="C24" s="52">
        <v>40.026892299619</v>
      </c>
      <c r="D24" s="52">
        <v>32.195789999997999</v>
      </c>
      <c r="E24" s="52">
        <v>17.316299999999</v>
      </c>
      <c r="F24" s="52">
        <v>48.743749999997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98.255839999995004</v>
      </c>
      <c r="Q24" s="95"/>
    </row>
    <row r="25" spans="1:17" ht="14.4" customHeight="1" x14ac:dyDescent="0.3">
      <c r="A25" s="17" t="s">
        <v>53</v>
      </c>
      <c r="B25" s="54">
        <v>42792.202044784899</v>
      </c>
      <c r="C25" s="55">
        <v>3566.0168370654101</v>
      </c>
      <c r="D25" s="55">
        <v>3159.5316800000101</v>
      </c>
      <c r="E25" s="55">
        <v>542.95221000000095</v>
      </c>
      <c r="F25" s="55">
        <v>4393.8468599999896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8096.3307499999901</v>
      </c>
      <c r="Q25" s="96">
        <v>0.75680431135799997</v>
      </c>
    </row>
    <row r="26" spans="1:17" ht="14.4" customHeight="1" x14ac:dyDescent="0.3">
      <c r="A26" s="15" t="s">
        <v>54</v>
      </c>
      <c r="B26" s="51">
        <v>7712.2420346977597</v>
      </c>
      <c r="C26" s="52">
        <v>642.68683622481296</v>
      </c>
      <c r="D26" s="52">
        <v>621.85859000000096</v>
      </c>
      <c r="E26" s="52">
        <v>665.15611999999999</v>
      </c>
      <c r="F26" s="52">
        <v>594.09965000000102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1881.11436</v>
      </c>
      <c r="Q26" s="95">
        <v>0.97565110199399996</v>
      </c>
    </row>
    <row r="27" spans="1:17" ht="14.4" customHeight="1" x14ac:dyDescent="0.3">
      <c r="A27" s="18" t="s">
        <v>55</v>
      </c>
      <c r="B27" s="54">
        <v>50504.444079482702</v>
      </c>
      <c r="C27" s="55">
        <v>4208.7036732902197</v>
      </c>
      <c r="D27" s="55">
        <v>3781.3902700000099</v>
      </c>
      <c r="E27" s="55">
        <v>1208.10833</v>
      </c>
      <c r="F27" s="55">
        <v>4987.9465099999898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9977.4451100000006</v>
      </c>
      <c r="Q27" s="96">
        <v>0.79022314110000003</v>
      </c>
    </row>
    <row r="28" spans="1:17" ht="14.4" customHeight="1" x14ac:dyDescent="0.3">
      <c r="A28" s="16" t="s">
        <v>56</v>
      </c>
      <c r="B28" s="51">
        <v>202.15569334320401</v>
      </c>
      <c r="C28" s="52">
        <v>16.8463077786</v>
      </c>
      <c r="D28" s="52">
        <v>0.45062000000000002</v>
      </c>
      <c r="E28" s="52">
        <v>40.320159999998999</v>
      </c>
      <c r="F28" s="52">
        <v>47.336399999999998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88.107179999999005</v>
      </c>
      <c r="Q28" s="95">
        <v>1.7433529284860001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58900</v>
      </c>
      <c r="C30" s="52">
        <v>4908.3333333333303</v>
      </c>
      <c r="D30" s="52">
        <v>5667.6431500000099</v>
      </c>
      <c r="E30" s="52">
        <v>1290.087</v>
      </c>
      <c r="F30" s="52">
        <v>7513.0711700000002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14470.80132</v>
      </c>
      <c r="Q30" s="95">
        <v>0.98273693174800003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16.262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16.262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6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266</v>
      </c>
      <c r="G4" s="353" t="s">
        <v>64</v>
      </c>
      <c r="H4" s="140" t="s">
        <v>141</v>
      </c>
      <c r="I4" s="351" t="s">
        <v>65</v>
      </c>
      <c r="J4" s="353" t="s">
        <v>268</v>
      </c>
      <c r="K4" s="354" t="s">
        <v>269</v>
      </c>
    </row>
    <row r="5" spans="1:11" ht="42" thickBot="1" x14ac:dyDescent="0.35">
      <c r="A5" s="78"/>
      <c r="B5" s="24" t="s">
        <v>262</v>
      </c>
      <c r="C5" s="25" t="s">
        <v>263</v>
      </c>
      <c r="D5" s="26" t="s">
        <v>264</v>
      </c>
      <c r="E5" s="26" t="s">
        <v>265</v>
      </c>
      <c r="F5" s="352"/>
      <c r="G5" s="352"/>
      <c r="H5" s="25" t="s">
        <v>267</v>
      </c>
      <c r="I5" s="352"/>
      <c r="J5" s="352"/>
      <c r="K5" s="355"/>
    </row>
    <row r="6" spans="1:11" ht="14.4" customHeight="1" thickBot="1" x14ac:dyDescent="0.35">
      <c r="A6" s="477" t="s">
        <v>273</v>
      </c>
      <c r="B6" s="459">
        <v>34230.5131807281</v>
      </c>
      <c r="C6" s="459">
        <v>43449.0903500001</v>
      </c>
      <c r="D6" s="460">
        <v>9218.57716927201</v>
      </c>
      <c r="E6" s="461">
        <v>1.269308763225</v>
      </c>
      <c r="F6" s="459">
        <v>42792.202044784899</v>
      </c>
      <c r="G6" s="460">
        <v>10698.050511196199</v>
      </c>
      <c r="H6" s="462">
        <v>4393.8468599999896</v>
      </c>
      <c r="I6" s="459">
        <v>8096.3307499999901</v>
      </c>
      <c r="J6" s="460">
        <v>-2601.7197611962301</v>
      </c>
      <c r="K6" s="463">
        <v>0.189201077839</v>
      </c>
    </row>
    <row r="7" spans="1:11" ht="14.4" customHeight="1" thickBot="1" x14ac:dyDescent="0.35">
      <c r="A7" s="478" t="s">
        <v>274</v>
      </c>
      <c r="B7" s="459">
        <v>-54627.173232281202</v>
      </c>
      <c r="C7" s="459">
        <v>-57999.434580000103</v>
      </c>
      <c r="D7" s="460">
        <v>-3372.2613477189202</v>
      </c>
      <c r="E7" s="461">
        <v>1.0617323055200001</v>
      </c>
      <c r="F7" s="459">
        <v>-61271.471075720903</v>
      </c>
      <c r="G7" s="460">
        <v>-15317.8677689302</v>
      </c>
      <c r="H7" s="462">
        <v>-6163.4537599999903</v>
      </c>
      <c r="I7" s="459">
        <v>-17560.731029999999</v>
      </c>
      <c r="J7" s="460">
        <v>-2242.8632610698</v>
      </c>
      <c r="K7" s="463">
        <v>0.28660534375399999</v>
      </c>
    </row>
    <row r="8" spans="1:11" ht="14.4" customHeight="1" thickBot="1" x14ac:dyDescent="0.35">
      <c r="A8" s="479" t="s">
        <v>275</v>
      </c>
      <c r="B8" s="459">
        <v>46916.376057357098</v>
      </c>
      <c r="C8" s="459">
        <v>47136.128420000103</v>
      </c>
      <c r="D8" s="460">
        <v>219.75236264301901</v>
      </c>
      <c r="E8" s="461">
        <v>1.0046839159600001</v>
      </c>
      <c r="F8" s="459">
        <v>47316.789397783199</v>
      </c>
      <c r="G8" s="460">
        <v>11829.1973494458</v>
      </c>
      <c r="H8" s="462">
        <v>3845.9462399999902</v>
      </c>
      <c r="I8" s="459">
        <v>11007.143969999999</v>
      </c>
      <c r="J8" s="460">
        <v>-822.05337944579196</v>
      </c>
      <c r="K8" s="463">
        <v>0.232626602736</v>
      </c>
    </row>
    <row r="9" spans="1:11" ht="14.4" customHeight="1" thickBot="1" x14ac:dyDescent="0.35">
      <c r="A9" s="480" t="s">
        <v>276</v>
      </c>
      <c r="B9" s="464">
        <v>0</v>
      </c>
      <c r="C9" s="464">
        <v>-1.9999999999998799E-5</v>
      </c>
      <c r="D9" s="465">
        <v>-1.9999999999998799E-5</v>
      </c>
      <c r="E9" s="466" t="s">
        <v>271</v>
      </c>
      <c r="F9" s="464">
        <v>0</v>
      </c>
      <c r="G9" s="465">
        <v>0</v>
      </c>
      <c r="H9" s="467">
        <v>-2.7999999899999998E-4</v>
      </c>
      <c r="I9" s="464">
        <v>-4.8999999999999998E-4</v>
      </c>
      <c r="J9" s="465">
        <v>-4.8999999999999998E-4</v>
      </c>
      <c r="K9" s="468" t="s">
        <v>271</v>
      </c>
    </row>
    <row r="10" spans="1:11" ht="14.4" customHeight="1" thickBot="1" x14ac:dyDescent="0.35">
      <c r="A10" s="481" t="s">
        <v>277</v>
      </c>
      <c r="B10" s="459">
        <v>0</v>
      </c>
      <c r="C10" s="459">
        <v>-1.9999999999998799E-5</v>
      </c>
      <c r="D10" s="460">
        <v>-1.9999999999998799E-5</v>
      </c>
      <c r="E10" s="469" t="s">
        <v>271</v>
      </c>
      <c r="F10" s="459">
        <v>0</v>
      </c>
      <c r="G10" s="460">
        <v>0</v>
      </c>
      <c r="H10" s="462">
        <v>-2.7999999899999998E-4</v>
      </c>
      <c r="I10" s="459">
        <v>-4.8999999999999998E-4</v>
      </c>
      <c r="J10" s="460">
        <v>-4.8999999999999998E-4</v>
      </c>
      <c r="K10" s="470" t="s">
        <v>271</v>
      </c>
    </row>
    <row r="11" spans="1:11" ht="14.4" customHeight="1" thickBot="1" x14ac:dyDescent="0.35">
      <c r="A11" s="480" t="s">
        <v>278</v>
      </c>
      <c r="B11" s="464">
        <v>116.37074916806399</v>
      </c>
      <c r="C11" s="464">
        <v>129.40700000000001</v>
      </c>
      <c r="D11" s="465">
        <v>13.036250831936</v>
      </c>
      <c r="E11" s="471">
        <v>1.1120234330800001</v>
      </c>
      <c r="F11" s="464">
        <v>120</v>
      </c>
      <c r="G11" s="465">
        <v>30</v>
      </c>
      <c r="H11" s="467">
        <v>10.41422</v>
      </c>
      <c r="I11" s="464">
        <v>21.076429999999998</v>
      </c>
      <c r="J11" s="465">
        <v>-8.9235699999999998</v>
      </c>
      <c r="K11" s="472">
        <v>0.17563691666600001</v>
      </c>
    </row>
    <row r="12" spans="1:11" ht="14.4" customHeight="1" thickBot="1" x14ac:dyDescent="0.35">
      <c r="A12" s="481" t="s">
        <v>279</v>
      </c>
      <c r="B12" s="459">
        <v>111.37074916806399</v>
      </c>
      <c r="C12" s="459">
        <v>90.651520000000005</v>
      </c>
      <c r="D12" s="460">
        <v>-20.719229168062999</v>
      </c>
      <c r="E12" s="461">
        <v>0.81396166118199997</v>
      </c>
      <c r="F12" s="459">
        <v>90</v>
      </c>
      <c r="G12" s="460">
        <v>22.5</v>
      </c>
      <c r="H12" s="462">
        <v>1.80352</v>
      </c>
      <c r="I12" s="459">
        <v>12.052720000000001</v>
      </c>
      <c r="J12" s="460">
        <v>-10.447279999999999</v>
      </c>
      <c r="K12" s="463">
        <v>0.13391911111099999</v>
      </c>
    </row>
    <row r="13" spans="1:11" ht="14.4" customHeight="1" thickBot="1" x14ac:dyDescent="0.35">
      <c r="A13" s="481" t="s">
        <v>280</v>
      </c>
      <c r="B13" s="459">
        <v>5</v>
      </c>
      <c r="C13" s="459">
        <v>38.755479999999999</v>
      </c>
      <c r="D13" s="460">
        <v>33.755479999999999</v>
      </c>
      <c r="E13" s="461">
        <v>7.7510960000000004</v>
      </c>
      <c r="F13" s="459">
        <v>30</v>
      </c>
      <c r="G13" s="460">
        <v>7.5</v>
      </c>
      <c r="H13" s="462">
        <v>8.6106999999989995</v>
      </c>
      <c r="I13" s="459">
        <v>9.0237099999989994</v>
      </c>
      <c r="J13" s="460">
        <v>1.523709999999</v>
      </c>
      <c r="K13" s="463">
        <v>0.30079033333299998</v>
      </c>
    </row>
    <row r="14" spans="1:11" ht="14.4" customHeight="1" thickBot="1" x14ac:dyDescent="0.35">
      <c r="A14" s="480" t="s">
        <v>281</v>
      </c>
      <c r="B14" s="464">
        <v>1828.4288695959399</v>
      </c>
      <c r="C14" s="464">
        <v>1984.655</v>
      </c>
      <c r="D14" s="465">
        <v>156.226130404066</v>
      </c>
      <c r="E14" s="471">
        <v>1.085442826353</v>
      </c>
      <c r="F14" s="464">
        <v>2010.96580064969</v>
      </c>
      <c r="G14" s="465">
        <v>502.74145016242397</v>
      </c>
      <c r="H14" s="467">
        <v>135.20699999999999</v>
      </c>
      <c r="I14" s="464">
        <v>408.44299999999998</v>
      </c>
      <c r="J14" s="465">
        <v>-94.298450162422995</v>
      </c>
      <c r="K14" s="472">
        <v>0.20310787974</v>
      </c>
    </row>
    <row r="15" spans="1:11" ht="14.4" customHeight="1" thickBot="1" x14ac:dyDescent="0.35">
      <c r="A15" s="481" t="s">
        <v>282</v>
      </c>
      <c r="B15" s="459">
        <v>1420.92060735784</v>
      </c>
      <c r="C15" s="459">
        <v>1552.9459999999999</v>
      </c>
      <c r="D15" s="460">
        <v>132.02539264216699</v>
      </c>
      <c r="E15" s="461">
        <v>1.092915390176</v>
      </c>
      <c r="F15" s="459">
        <v>1563.98668009725</v>
      </c>
      <c r="G15" s="460">
        <v>390.996670024313</v>
      </c>
      <c r="H15" s="462">
        <v>83.993999999999005</v>
      </c>
      <c r="I15" s="459">
        <v>290.46899999999999</v>
      </c>
      <c r="J15" s="460">
        <v>-100.527670024313</v>
      </c>
      <c r="K15" s="463">
        <v>0.185723448732</v>
      </c>
    </row>
    <row r="16" spans="1:11" ht="14.4" customHeight="1" thickBot="1" x14ac:dyDescent="0.35">
      <c r="A16" s="481" t="s">
        <v>283</v>
      </c>
      <c r="B16" s="459">
        <v>407.50826223810299</v>
      </c>
      <c r="C16" s="459">
        <v>431.70900000000103</v>
      </c>
      <c r="D16" s="460">
        <v>24.200737761898001</v>
      </c>
      <c r="E16" s="461">
        <v>1.0593871094259999</v>
      </c>
      <c r="F16" s="459">
        <v>446.97912055244097</v>
      </c>
      <c r="G16" s="460">
        <v>111.74478013811</v>
      </c>
      <c r="H16" s="462">
        <v>51.212999999998999</v>
      </c>
      <c r="I16" s="459">
        <v>117.974</v>
      </c>
      <c r="J16" s="460">
        <v>6.2292198618889998</v>
      </c>
      <c r="K16" s="463">
        <v>0.26393626586800001</v>
      </c>
    </row>
    <row r="17" spans="1:11" ht="14.4" customHeight="1" thickBot="1" x14ac:dyDescent="0.35">
      <c r="A17" s="480" t="s">
        <v>284</v>
      </c>
      <c r="B17" s="464">
        <v>41509.8067096136</v>
      </c>
      <c r="C17" s="464">
        <v>41296.856370000103</v>
      </c>
      <c r="D17" s="465">
        <v>-212.950339613555</v>
      </c>
      <c r="E17" s="471">
        <v>0.994869878795</v>
      </c>
      <c r="F17" s="464">
        <v>41710.010281726798</v>
      </c>
      <c r="G17" s="465">
        <v>10427.502570431699</v>
      </c>
      <c r="H17" s="467">
        <v>3423.2143799999899</v>
      </c>
      <c r="I17" s="464">
        <v>9784.1221399999995</v>
      </c>
      <c r="J17" s="465">
        <v>-643.380430431685</v>
      </c>
      <c r="K17" s="472">
        <v>0.234574915563</v>
      </c>
    </row>
    <row r="18" spans="1:11" ht="14.4" customHeight="1" thickBot="1" x14ac:dyDescent="0.35">
      <c r="A18" s="481" t="s">
        <v>285</v>
      </c>
      <c r="B18" s="459">
        <v>16265</v>
      </c>
      <c r="C18" s="459">
        <v>15941.85959</v>
      </c>
      <c r="D18" s="460">
        <v>-323.14040999996899</v>
      </c>
      <c r="E18" s="461">
        <v>0.980132775284</v>
      </c>
      <c r="F18" s="459">
        <v>15200</v>
      </c>
      <c r="G18" s="460">
        <v>3800</v>
      </c>
      <c r="H18" s="462">
        <v>1214.723</v>
      </c>
      <c r="I18" s="459">
        <v>3340.6345500000002</v>
      </c>
      <c r="J18" s="460">
        <v>-459.36544999999899</v>
      </c>
      <c r="K18" s="463">
        <v>0.21977858881500001</v>
      </c>
    </row>
    <row r="19" spans="1:11" ht="14.4" customHeight="1" thickBot="1" x14ac:dyDescent="0.35">
      <c r="A19" s="481" t="s">
        <v>286</v>
      </c>
      <c r="B19" s="459">
        <v>579.806709613615</v>
      </c>
      <c r="C19" s="459">
        <v>548.48099000000104</v>
      </c>
      <c r="D19" s="460">
        <v>-31.325719613613</v>
      </c>
      <c r="E19" s="461">
        <v>0.94597213330800001</v>
      </c>
      <c r="F19" s="459">
        <v>530</v>
      </c>
      <c r="G19" s="460">
        <v>132.5</v>
      </c>
      <c r="H19" s="462">
        <v>46.096239999999</v>
      </c>
      <c r="I19" s="459">
        <v>98.552279999999996</v>
      </c>
      <c r="J19" s="460">
        <v>-33.947719999999997</v>
      </c>
      <c r="K19" s="463">
        <v>0.18594769811299999</v>
      </c>
    </row>
    <row r="20" spans="1:11" ht="14.4" customHeight="1" thickBot="1" x14ac:dyDescent="0.35">
      <c r="A20" s="481" t="s">
        <v>287</v>
      </c>
      <c r="B20" s="459">
        <v>270</v>
      </c>
      <c r="C20" s="459">
        <v>299.70657000000102</v>
      </c>
      <c r="D20" s="460">
        <v>29.706569999999999</v>
      </c>
      <c r="E20" s="461">
        <v>1.110024333333</v>
      </c>
      <c r="F20" s="459">
        <v>275</v>
      </c>
      <c r="G20" s="460">
        <v>68.75</v>
      </c>
      <c r="H20" s="462">
        <v>18.514959999999999</v>
      </c>
      <c r="I20" s="459">
        <v>64.918279999999996</v>
      </c>
      <c r="J20" s="460">
        <v>-3.8317199999990001</v>
      </c>
      <c r="K20" s="463">
        <v>0.23606647272699999</v>
      </c>
    </row>
    <row r="21" spans="1:11" ht="14.4" customHeight="1" thickBot="1" x14ac:dyDescent="0.35">
      <c r="A21" s="481" t="s">
        <v>288</v>
      </c>
      <c r="B21" s="459">
        <v>460</v>
      </c>
      <c r="C21" s="459">
        <v>519.36869000000104</v>
      </c>
      <c r="D21" s="460">
        <v>59.368690000001003</v>
      </c>
      <c r="E21" s="461">
        <v>1.1290623695649999</v>
      </c>
      <c r="F21" s="459">
        <v>420</v>
      </c>
      <c r="G21" s="460">
        <v>105</v>
      </c>
      <c r="H21" s="462">
        <v>15.83888</v>
      </c>
      <c r="I21" s="459">
        <v>68.141329999999996</v>
      </c>
      <c r="J21" s="460">
        <v>-36.858669999999002</v>
      </c>
      <c r="K21" s="463">
        <v>0.16224126190400001</v>
      </c>
    </row>
    <row r="22" spans="1:11" ht="14.4" customHeight="1" thickBot="1" x14ac:dyDescent="0.35">
      <c r="A22" s="481" t="s">
        <v>289</v>
      </c>
      <c r="B22" s="459">
        <v>23700</v>
      </c>
      <c r="C22" s="459">
        <v>23825.437529999999</v>
      </c>
      <c r="D22" s="460">
        <v>125.43753000003601</v>
      </c>
      <c r="E22" s="461">
        <v>1.0052927227840001</v>
      </c>
      <c r="F22" s="459">
        <v>25125.010281726802</v>
      </c>
      <c r="G22" s="460">
        <v>6281.2525704316904</v>
      </c>
      <c r="H22" s="462">
        <v>2117.43729999999</v>
      </c>
      <c r="I22" s="459">
        <v>6179.6316999999999</v>
      </c>
      <c r="J22" s="460">
        <v>-101.620870431687</v>
      </c>
      <c r="K22" s="463">
        <v>0.24595538989599999</v>
      </c>
    </row>
    <row r="23" spans="1:11" ht="14.4" customHeight="1" thickBot="1" x14ac:dyDescent="0.35">
      <c r="A23" s="481" t="s">
        <v>290</v>
      </c>
      <c r="B23" s="459">
        <v>55</v>
      </c>
      <c r="C23" s="459">
        <v>56.789000000000001</v>
      </c>
      <c r="D23" s="460">
        <v>1.7889999999999999</v>
      </c>
      <c r="E23" s="461">
        <v>1.0325272727270001</v>
      </c>
      <c r="F23" s="459">
        <v>60</v>
      </c>
      <c r="G23" s="460">
        <v>15</v>
      </c>
      <c r="H23" s="462">
        <v>4.3199999999990002</v>
      </c>
      <c r="I23" s="459">
        <v>13.51</v>
      </c>
      <c r="J23" s="460">
        <v>-1.4899999999989999</v>
      </c>
      <c r="K23" s="463">
        <v>0.22516666666599999</v>
      </c>
    </row>
    <row r="24" spans="1:11" ht="14.4" customHeight="1" thickBot="1" x14ac:dyDescent="0.35">
      <c r="A24" s="481" t="s">
        <v>291</v>
      </c>
      <c r="B24" s="459">
        <v>180</v>
      </c>
      <c r="C24" s="459">
        <v>105.214</v>
      </c>
      <c r="D24" s="460">
        <v>-74.785999999999007</v>
      </c>
      <c r="E24" s="461">
        <v>0.58452222222200001</v>
      </c>
      <c r="F24" s="459">
        <v>100</v>
      </c>
      <c r="G24" s="460">
        <v>25</v>
      </c>
      <c r="H24" s="462">
        <v>6.2839999999989997</v>
      </c>
      <c r="I24" s="459">
        <v>18.734000000000002</v>
      </c>
      <c r="J24" s="460">
        <v>-6.2659999999989999</v>
      </c>
      <c r="K24" s="463">
        <v>0.18734000000000001</v>
      </c>
    </row>
    <row r="25" spans="1:11" ht="14.4" customHeight="1" thickBot="1" x14ac:dyDescent="0.35">
      <c r="A25" s="480" t="s">
        <v>292</v>
      </c>
      <c r="B25" s="464">
        <v>1902.1233357394001</v>
      </c>
      <c r="C25" s="464">
        <v>1936.97561</v>
      </c>
      <c r="D25" s="465">
        <v>34.852274260599003</v>
      </c>
      <c r="E25" s="471">
        <v>1.0183228256570001</v>
      </c>
      <c r="F25" s="464">
        <v>1933</v>
      </c>
      <c r="G25" s="465">
        <v>483.25</v>
      </c>
      <c r="H25" s="467">
        <v>146.72021000000001</v>
      </c>
      <c r="I25" s="464">
        <v>437.79419000000001</v>
      </c>
      <c r="J25" s="465">
        <v>-45.455809999998998</v>
      </c>
      <c r="K25" s="472">
        <v>0.22648431970999999</v>
      </c>
    </row>
    <row r="26" spans="1:11" ht="14.4" customHeight="1" thickBot="1" x14ac:dyDescent="0.35">
      <c r="A26" s="481" t="s">
        <v>293</v>
      </c>
      <c r="B26" s="459">
        <v>1900</v>
      </c>
      <c r="C26" s="459">
        <v>1936.97561</v>
      </c>
      <c r="D26" s="460">
        <v>36.975610000003002</v>
      </c>
      <c r="E26" s="461">
        <v>1.019460847368</v>
      </c>
      <c r="F26" s="459">
        <v>1925</v>
      </c>
      <c r="G26" s="460">
        <v>481.25</v>
      </c>
      <c r="H26" s="462">
        <v>146.72021000000001</v>
      </c>
      <c r="I26" s="459">
        <v>437.79419000000001</v>
      </c>
      <c r="J26" s="460">
        <v>-43.455809999998998</v>
      </c>
      <c r="K26" s="463">
        <v>0.227425553246</v>
      </c>
    </row>
    <row r="27" spans="1:11" ht="14.4" customHeight="1" thickBot="1" x14ac:dyDescent="0.35">
      <c r="A27" s="481" t="s">
        <v>294</v>
      </c>
      <c r="B27" s="459">
        <v>0</v>
      </c>
      <c r="C27" s="459">
        <v>0</v>
      </c>
      <c r="D27" s="460">
        <v>0</v>
      </c>
      <c r="E27" s="461">
        <v>1</v>
      </c>
      <c r="F27" s="459">
        <v>8</v>
      </c>
      <c r="G27" s="460">
        <v>2</v>
      </c>
      <c r="H27" s="462">
        <v>0</v>
      </c>
      <c r="I27" s="459">
        <v>0</v>
      </c>
      <c r="J27" s="460">
        <v>-2</v>
      </c>
      <c r="K27" s="463">
        <v>0</v>
      </c>
    </row>
    <row r="28" spans="1:11" ht="14.4" customHeight="1" thickBot="1" x14ac:dyDescent="0.35">
      <c r="A28" s="481" t="s">
        <v>295</v>
      </c>
      <c r="B28" s="459">
        <v>2.1233357394030001</v>
      </c>
      <c r="C28" s="459">
        <v>0</v>
      </c>
      <c r="D28" s="460">
        <v>-2.1233357394030001</v>
      </c>
      <c r="E28" s="461">
        <v>0</v>
      </c>
      <c r="F28" s="459">
        <v>0</v>
      </c>
      <c r="G28" s="460">
        <v>0</v>
      </c>
      <c r="H28" s="462">
        <v>0</v>
      </c>
      <c r="I28" s="459">
        <v>0</v>
      </c>
      <c r="J28" s="460">
        <v>0</v>
      </c>
      <c r="K28" s="463">
        <v>0</v>
      </c>
    </row>
    <row r="29" spans="1:11" ht="14.4" customHeight="1" thickBot="1" x14ac:dyDescent="0.35">
      <c r="A29" s="480" t="s">
        <v>296</v>
      </c>
      <c r="B29" s="464">
        <v>813.38138167669501</v>
      </c>
      <c r="C29" s="464">
        <v>777.31716000000199</v>
      </c>
      <c r="D29" s="465">
        <v>-36.064221676693002</v>
      </c>
      <c r="E29" s="471">
        <v>0.95566136318100003</v>
      </c>
      <c r="F29" s="464">
        <v>783.50452240227003</v>
      </c>
      <c r="G29" s="465">
        <v>195.876130600567</v>
      </c>
      <c r="H29" s="467">
        <v>54.277479999999002</v>
      </c>
      <c r="I29" s="464">
        <v>137.21059</v>
      </c>
      <c r="J29" s="465">
        <v>-58.665540600566999</v>
      </c>
      <c r="K29" s="472">
        <v>0.17512418381299999</v>
      </c>
    </row>
    <row r="30" spans="1:11" ht="14.4" customHeight="1" thickBot="1" x14ac:dyDescent="0.35">
      <c r="A30" s="481" t="s">
        <v>297</v>
      </c>
      <c r="B30" s="459">
        <v>0</v>
      </c>
      <c r="C30" s="459">
        <v>-7.5080599999990003</v>
      </c>
      <c r="D30" s="460">
        <v>-7.5080599999990003</v>
      </c>
      <c r="E30" s="469" t="s">
        <v>271</v>
      </c>
      <c r="F30" s="459">
        <v>0</v>
      </c>
      <c r="G30" s="460">
        <v>0</v>
      </c>
      <c r="H30" s="462">
        <v>0</v>
      </c>
      <c r="I30" s="459">
        <v>3.5539999999999998</v>
      </c>
      <c r="J30" s="460">
        <v>3.5539999999999998</v>
      </c>
      <c r="K30" s="470" t="s">
        <v>271</v>
      </c>
    </row>
    <row r="31" spans="1:11" ht="14.4" customHeight="1" thickBot="1" x14ac:dyDescent="0.35">
      <c r="A31" s="481" t="s">
        <v>298</v>
      </c>
      <c r="B31" s="459">
        <v>31</v>
      </c>
      <c r="C31" s="459">
        <v>47.79121</v>
      </c>
      <c r="D31" s="460">
        <v>16.79121</v>
      </c>
      <c r="E31" s="461">
        <v>1.5416519354830001</v>
      </c>
      <c r="F31" s="459">
        <v>35</v>
      </c>
      <c r="G31" s="460">
        <v>8.75</v>
      </c>
      <c r="H31" s="462">
        <v>1.40215</v>
      </c>
      <c r="I31" s="459">
        <v>4.4696899999999999</v>
      </c>
      <c r="J31" s="460">
        <v>-4.2803100000000001</v>
      </c>
      <c r="K31" s="463">
        <v>0.12770542857100001</v>
      </c>
    </row>
    <row r="32" spans="1:11" ht="14.4" customHeight="1" thickBot="1" x14ac:dyDescent="0.35">
      <c r="A32" s="481" t="s">
        <v>299</v>
      </c>
      <c r="B32" s="459">
        <v>194.941570194452</v>
      </c>
      <c r="C32" s="459">
        <v>185.72443000000001</v>
      </c>
      <c r="D32" s="460">
        <v>-9.2171401944509999</v>
      </c>
      <c r="E32" s="461">
        <v>0.95271844694100005</v>
      </c>
      <c r="F32" s="459">
        <v>190</v>
      </c>
      <c r="G32" s="460">
        <v>47.5</v>
      </c>
      <c r="H32" s="462">
        <v>12.595750000000001</v>
      </c>
      <c r="I32" s="459">
        <v>35.903359999999999</v>
      </c>
      <c r="J32" s="460">
        <v>-11.596640000000001</v>
      </c>
      <c r="K32" s="463">
        <v>0.188965052631</v>
      </c>
    </row>
    <row r="33" spans="1:11" ht="14.4" customHeight="1" thickBot="1" x14ac:dyDescent="0.35">
      <c r="A33" s="481" t="s">
        <v>300</v>
      </c>
      <c r="B33" s="459">
        <v>245</v>
      </c>
      <c r="C33" s="459">
        <v>260.54951999999997</v>
      </c>
      <c r="D33" s="460">
        <v>15.549519999999999</v>
      </c>
      <c r="E33" s="461">
        <v>1.063467428571</v>
      </c>
      <c r="F33" s="459">
        <v>245</v>
      </c>
      <c r="G33" s="460">
        <v>61.25</v>
      </c>
      <c r="H33" s="462">
        <v>19.34488</v>
      </c>
      <c r="I33" s="459">
        <v>43.646990000000002</v>
      </c>
      <c r="J33" s="460">
        <v>-17.603010000000001</v>
      </c>
      <c r="K33" s="463">
        <v>0.17815097959100001</v>
      </c>
    </row>
    <row r="34" spans="1:11" ht="14.4" customHeight="1" thickBot="1" x14ac:dyDescent="0.35">
      <c r="A34" s="481" t="s">
        <v>301</v>
      </c>
      <c r="B34" s="459">
        <v>12.250121341899</v>
      </c>
      <c r="C34" s="459">
        <v>12.74273</v>
      </c>
      <c r="D34" s="460">
        <v>0.49260865809999999</v>
      </c>
      <c r="E34" s="461">
        <v>1.0402125533569999</v>
      </c>
      <c r="F34" s="459">
        <v>13.177638318214999</v>
      </c>
      <c r="G34" s="460">
        <v>3.2944095795530002</v>
      </c>
      <c r="H34" s="462">
        <v>3.2099199999989998</v>
      </c>
      <c r="I34" s="459">
        <v>3.8589199999989998</v>
      </c>
      <c r="J34" s="460">
        <v>0.56451042044599997</v>
      </c>
      <c r="K34" s="463">
        <v>0.29283851224399998</v>
      </c>
    </row>
    <row r="35" spans="1:11" ht="14.4" customHeight="1" thickBot="1" x14ac:dyDescent="0.35">
      <c r="A35" s="481" t="s">
        <v>302</v>
      </c>
      <c r="B35" s="459">
        <v>0</v>
      </c>
      <c r="C35" s="459">
        <v>0.68300000000000005</v>
      </c>
      <c r="D35" s="460">
        <v>0.68300000000000005</v>
      </c>
      <c r="E35" s="469" t="s">
        <v>303</v>
      </c>
      <c r="F35" s="459">
        <v>0</v>
      </c>
      <c r="G35" s="460">
        <v>0</v>
      </c>
      <c r="H35" s="462">
        <v>0</v>
      </c>
      <c r="I35" s="459">
        <v>2.5999999999999999E-2</v>
      </c>
      <c r="J35" s="460">
        <v>2.5999999999999999E-2</v>
      </c>
      <c r="K35" s="470" t="s">
        <v>271</v>
      </c>
    </row>
    <row r="36" spans="1:11" ht="14.4" customHeight="1" thickBot="1" x14ac:dyDescent="0.35">
      <c r="A36" s="481" t="s">
        <v>304</v>
      </c>
      <c r="B36" s="459">
        <v>0</v>
      </c>
      <c r="C36" s="459">
        <v>5.1798000000000002</v>
      </c>
      <c r="D36" s="460">
        <v>5.1798000000000002</v>
      </c>
      <c r="E36" s="469" t="s">
        <v>271</v>
      </c>
      <c r="F36" s="459">
        <v>0</v>
      </c>
      <c r="G36" s="460">
        <v>0</v>
      </c>
      <c r="H36" s="462">
        <v>0</v>
      </c>
      <c r="I36" s="459">
        <v>0</v>
      </c>
      <c r="J36" s="460">
        <v>0</v>
      </c>
      <c r="K36" s="470" t="s">
        <v>271</v>
      </c>
    </row>
    <row r="37" spans="1:11" ht="14.4" customHeight="1" thickBot="1" x14ac:dyDescent="0.35">
      <c r="A37" s="481" t="s">
        <v>305</v>
      </c>
      <c r="B37" s="459">
        <v>10</v>
      </c>
      <c r="C37" s="459">
        <v>0</v>
      </c>
      <c r="D37" s="460">
        <v>-10</v>
      </c>
      <c r="E37" s="461">
        <v>0</v>
      </c>
      <c r="F37" s="459">
        <v>5</v>
      </c>
      <c r="G37" s="460">
        <v>1.25</v>
      </c>
      <c r="H37" s="462">
        <v>0</v>
      </c>
      <c r="I37" s="459">
        <v>0</v>
      </c>
      <c r="J37" s="460">
        <v>-1.25</v>
      </c>
      <c r="K37" s="463">
        <v>0</v>
      </c>
    </row>
    <row r="38" spans="1:11" ht="14.4" customHeight="1" thickBot="1" x14ac:dyDescent="0.35">
      <c r="A38" s="481" t="s">
        <v>306</v>
      </c>
      <c r="B38" s="459">
        <v>49.189690140342996</v>
      </c>
      <c r="C38" s="459">
        <v>71.260630000000006</v>
      </c>
      <c r="D38" s="460">
        <v>22.070939859656999</v>
      </c>
      <c r="E38" s="461">
        <v>1.448690361673</v>
      </c>
      <c r="F38" s="459">
        <v>65.326884084054001</v>
      </c>
      <c r="G38" s="460">
        <v>16.331721021012999</v>
      </c>
      <c r="H38" s="462">
        <v>9.791289999999</v>
      </c>
      <c r="I38" s="459">
        <v>15.058540000000001</v>
      </c>
      <c r="J38" s="460">
        <v>-1.2731810210129999</v>
      </c>
      <c r="K38" s="463">
        <v>0.230510611536</v>
      </c>
    </row>
    <row r="39" spans="1:11" ht="14.4" customHeight="1" thickBot="1" x14ac:dyDescent="0.35">
      <c r="A39" s="481" t="s">
        <v>307</v>
      </c>
      <c r="B39" s="459">
        <v>0</v>
      </c>
      <c r="C39" s="459">
        <v>4.5560600000000004</v>
      </c>
      <c r="D39" s="460">
        <v>4.5560600000000004</v>
      </c>
      <c r="E39" s="469" t="s">
        <v>271</v>
      </c>
      <c r="F39" s="459">
        <v>0</v>
      </c>
      <c r="G39" s="460">
        <v>0</v>
      </c>
      <c r="H39" s="462">
        <v>0</v>
      </c>
      <c r="I39" s="459">
        <v>0</v>
      </c>
      <c r="J39" s="460">
        <v>0</v>
      </c>
      <c r="K39" s="470" t="s">
        <v>271</v>
      </c>
    </row>
    <row r="40" spans="1:11" ht="14.4" customHeight="1" thickBot="1" x14ac:dyDescent="0.35">
      <c r="A40" s="481" t="s">
        <v>308</v>
      </c>
      <c r="B40" s="459">
        <v>0</v>
      </c>
      <c r="C40" s="459">
        <v>1.21</v>
      </c>
      <c r="D40" s="460">
        <v>1.21</v>
      </c>
      <c r="E40" s="469" t="s">
        <v>303</v>
      </c>
      <c r="F40" s="459">
        <v>0</v>
      </c>
      <c r="G40" s="460">
        <v>0</v>
      </c>
      <c r="H40" s="462">
        <v>0</v>
      </c>
      <c r="I40" s="459">
        <v>0</v>
      </c>
      <c r="J40" s="460">
        <v>0</v>
      </c>
      <c r="K40" s="470" t="s">
        <v>271</v>
      </c>
    </row>
    <row r="41" spans="1:11" ht="14.4" customHeight="1" thickBot="1" x14ac:dyDescent="0.35">
      <c r="A41" s="481" t="s">
        <v>309</v>
      </c>
      <c r="B41" s="459">
        <v>0</v>
      </c>
      <c r="C41" s="459">
        <v>3.9522200000000001</v>
      </c>
      <c r="D41" s="460">
        <v>3.9522200000000001</v>
      </c>
      <c r="E41" s="469" t="s">
        <v>303</v>
      </c>
      <c r="F41" s="459">
        <v>0</v>
      </c>
      <c r="G41" s="460">
        <v>0</v>
      </c>
      <c r="H41" s="462">
        <v>0</v>
      </c>
      <c r="I41" s="459">
        <v>0</v>
      </c>
      <c r="J41" s="460">
        <v>0</v>
      </c>
      <c r="K41" s="470" t="s">
        <v>271</v>
      </c>
    </row>
    <row r="42" spans="1:11" ht="14.4" customHeight="1" thickBot="1" x14ac:dyDescent="0.35">
      <c r="A42" s="481" t="s">
        <v>310</v>
      </c>
      <c r="B42" s="459">
        <v>271</v>
      </c>
      <c r="C42" s="459">
        <v>191.17562000000001</v>
      </c>
      <c r="D42" s="460">
        <v>-79.824379999998996</v>
      </c>
      <c r="E42" s="461">
        <v>0.70544509224999996</v>
      </c>
      <c r="F42" s="459">
        <v>230</v>
      </c>
      <c r="G42" s="460">
        <v>57.5</v>
      </c>
      <c r="H42" s="462">
        <v>7.9334899999989998</v>
      </c>
      <c r="I42" s="459">
        <v>30.693090000000002</v>
      </c>
      <c r="J42" s="460">
        <v>-26.806909999999998</v>
      </c>
      <c r="K42" s="463">
        <v>0.13344821739099999</v>
      </c>
    </row>
    <row r="43" spans="1:11" ht="14.4" customHeight="1" thickBot="1" x14ac:dyDescent="0.35">
      <c r="A43" s="480" t="s">
        <v>311</v>
      </c>
      <c r="B43" s="464">
        <v>576.34989057558096</v>
      </c>
      <c r="C43" s="464">
        <v>715.37746000000095</v>
      </c>
      <c r="D43" s="465">
        <v>139.02756942441999</v>
      </c>
      <c r="E43" s="471">
        <v>1.241220778727</v>
      </c>
      <c r="F43" s="464">
        <v>634.30879300446702</v>
      </c>
      <c r="G43" s="465">
        <v>158.57719825111701</v>
      </c>
      <c r="H43" s="467">
        <v>66.920889999999005</v>
      </c>
      <c r="I43" s="464">
        <v>195.41555</v>
      </c>
      <c r="J43" s="465">
        <v>36.838351748882999</v>
      </c>
      <c r="K43" s="472">
        <v>0.30807636935600002</v>
      </c>
    </row>
    <row r="44" spans="1:11" ht="14.4" customHeight="1" thickBot="1" x14ac:dyDescent="0.35">
      <c r="A44" s="481" t="s">
        <v>312</v>
      </c>
      <c r="B44" s="459">
        <v>0</v>
      </c>
      <c r="C44" s="459">
        <v>0.61</v>
      </c>
      <c r="D44" s="460">
        <v>0.61</v>
      </c>
      <c r="E44" s="469" t="s">
        <v>271</v>
      </c>
      <c r="F44" s="459">
        <v>0</v>
      </c>
      <c r="G44" s="460">
        <v>0</v>
      </c>
      <c r="H44" s="462">
        <v>0</v>
      </c>
      <c r="I44" s="459">
        <v>0</v>
      </c>
      <c r="J44" s="460">
        <v>0</v>
      </c>
      <c r="K44" s="470" t="s">
        <v>271</v>
      </c>
    </row>
    <row r="45" spans="1:11" ht="14.4" customHeight="1" thickBot="1" x14ac:dyDescent="0.35">
      <c r="A45" s="481" t="s">
        <v>313</v>
      </c>
      <c r="B45" s="459">
        <v>532.61180962777496</v>
      </c>
      <c r="C45" s="459">
        <v>683.02096000000097</v>
      </c>
      <c r="D45" s="460">
        <v>150.40915037222601</v>
      </c>
      <c r="E45" s="461">
        <v>1.282399202671</v>
      </c>
      <c r="F45" s="459">
        <v>604.08946549489099</v>
      </c>
      <c r="G45" s="460">
        <v>151.022366373723</v>
      </c>
      <c r="H45" s="462">
        <v>64.033289999998999</v>
      </c>
      <c r="I45" s="459">
        <v>192.09958</v>
      </c>
      <c r="J45" s="460">
        <v>41.077213626277</v>
      </c>
      <c r="K45" s="463">
        <v>0.31799855977000002</v>
      </c>
    </row>
    <row r="46" spans="1:11" ht="14.4" customHeight="1" thickBot="1" x14ac:dyDescent="0.35">
      <c r="A46" s="481" t="s">
        <v>314</v>
      </c>
      <c r="B46" s="459">
        <v>25.737404535873001</v>
      </c>
      <c r="C46" s="459">
        <v>11.882339999999999</v>
      </c>
      <c r="D46" s="460">
        <v>-13.855064535873</v>
      </c>
      <c r="E46" s="461">
        <v>0.46167592320500001</v>
      </c>
      <c r="F46" s="459">
        <v>3.0829356799409999</v>
      </c>
      <c r="G46" s="460">
        <v>0.77073391998499996</v>
      </c>
      <c r="H46" s="462">
        <v>0</v>
      </c>
      <c r="I46" s="459">
        <v>0</v>
      </c>
      <c r="J46" s="460">
        <v>-0.77073391998499996</v>
      </c>
      <c r="K46" s="463">
        <v>0</v>
      </c>
    </row>
    <row r="47" spans="1:11" ht="14.4" customHeight="1" thickBot="1" x14ac:dyDescent="0.35">
      <c r="A47" s="481" t="s">
        <v>315</v>
      </c>
      <c r="B47" s="459">
        <v>8.1034475643399997</v>
      </c>
      <c r="C47" s="459">
        <v>10.0884</v>
      </c>
      <c r="D47" s="460">
        <v>1.984952435659</v>
      </c>
      <c r="E47" s="461">
        <v>1.2449515986740001</v>
      </c>
      <c r="F47" s="459">
        <v>13.013916326191</v>
      </c>
      <c r="G47" s="460">
        <v>3.2534790815469998</v>
      </c>
      <c r="H47" s="462">
        <v>2.4175999999990001</v>
      </c>
      <c r="I47" s="459">
        <v>2.4175999999990001</v>
      </c>
      <c r="J47" s="460">
        <v>-0.83587908154699997</v>
      </c>
      <c r="K47" s="463">
        <v>0.185770366076</v>
      </c>
    </row>
    <row r="48" spans="1:11" ht="14.4" customHeight="1" thickBot="1" x14ac:dyDescent="0.35">
      <c r="A48" s="481" t="s">
        <v>316</v>
      </c>
      <c r="B48" s="459">
        <v>0</v>
      </c>
      <c r="C48" s="459">
        <v>1.4399</v>
      </c>
      <c r="D48" s="460">
        <v>1.4399</v>
      </c>
      <c r="E48" s="469" t="s">
        <v>271</v>
      </c>
      <c r="F48" s="459">
        <v>0.57059637611299996</v>
      </c>
      <c r="G48" s="460">
        <v>0.142649094028</v>
      </c>
      <c r="H48" s="462">
        <v>0</v>
      </c>
      <c r="I48" s="459">
        <v>0</v>
      </c>
      <c r="J48" s="460">
        <v>-0.142649094028</v>
      </c>
      <c r="K48" s="463">
        <v>0</v>
      </c>
    </row>
    <row r="49" spans="1:11" ht="14.4" customHeight="1" thickBot="1" x14ac:dyDescent="0.35">
      <c r="A49" s="481" t="s">
        <v>317</v>
      </c>
      <c r="B49" s="459">
        <v>9.8972288475920003</v>
      </c>
      <c r="C49" s="459">
        <v>6.9828599999999996</v>
      </c>
      <c r="D49" s="460">
        <v>-2.9143688475920002</v>
      </c>
      <c r="E49" s="461">
        <v>0.70553688386199997</v>
      </c>
      <c r="F49" s="459">
        <v>6.3583625408</v>
      </c>
      <c r="G49" s="460">
        <v>1.5895906352</v>
      </c>
      <c r="H49" s="462">
        <v>0.469999999999</v>
      </c>
      <c r="I49" s="459">
        <v>0.89837</v>
      </c>
      <c r="J49" s="460">
        <v>-0.69122063519999999</v>
      </c>
      <c r="K49" s="463">
        <v>0.14128952135600001</v>
      </c>
    </row>
    <row r="50" spans="1:11" ht="14.4" customHeight="1" thickBot="1" x14ac:dyDescent="0.35">
      <c r="A50" s="481" t="s">
        <v>318</v>
      </c>
      <c r="B50" s="459">
        <v>0</v>
      </c>
      <c r="C50" s="459">
        <v>1.353</v>
      </c>
      <c r="D50" s="460">
        <v>1.353</v>
      </c>
      <c r="E50" s="469" t="s">
        <v>303</v>
      </c>
      <c r="F50" s="459">
        <v>0</v>
      </c>
      <c r="G50" s="460">
        <v>0</v>
      </c>
      <c r="H50" s="462">
        <v>0</v>
      </c>
      <c r="I50" s="459">
        <v>0</v>
      </c>
      <c r="J50" s="460">
        <v>0</v>
      </c>
      <c r="K50" s="470" t="s">
        <v>271</v>
      </c>
    </row>
    <row r="51" spans="1:11" ht="14.4" customHeight="1" thickBot="1" x14ac:dyDescent="0.35">
      <c r="A51" s="481" t="s">
        <v>319</v>
      </c>
      <c r="B51" s="459">
        <v>0</v>
      </c>
      <c r="C51" s="459">
        <v>0</v>
      </c>
      <c r="D51" s="460">
        <v>0</v>
      </c>
      <c r="E51" s="461">
        <v>1</v>
      </c>
      <c r="F51" s="459">
        <v>7.1935165865290003</v>
      </c>
      <c r="G51" s="460">
        <v>1.798379146632</v>
      </c>
      <c r="H51" s="462">
        <v>0</v>
      </c>
      <c r="I51" s="459">
        <v>0</v>
      </c>
      <c r="J51" s="460">
        <v>-1.798379146632</v>
      </c>
      <c r="K51" s="463">
        <v>0</v>
      </c>
    </row>
    <row r="52" spans="1:11" ht="14.4" customHeight="1" thickBot="1" x14ac:dyDescent="0.35">
      <c r="A52" s="480" t="s">
        <v>320</v>
      </c>
      <c r="B52" s="464">
        <v>169.915120987775</v>
      </c>
      <c r="C52" s="464">
        <v>192.86284000000001</v>
      </c>
      <c r="D52" s="465">
        <v>22.947719012225001</v>
      </c>
      <c r="E52" s="471">
        <v>1.1350540133139999</v>
      </c>
      <c r="F52" s="464">
        <v>125</v>
      </c>
      <c r="G52" s="465">
        <v>31.25</v>
      </c>
      <c r="H52" s="467">
        <v>9.1923399999989996</v>
      </c>
      <c r="I52" s="464">
        <v>21.18656</v>
      </c>
      <c r="J52" s="465">
        <v>-10.06344</v>
      </c>
      <c r="K52" s="472">
        <v>0.16949248</v>
      </c>
    </row>
    <row r="53" spans="1:11" ht="14.4" customHeight="1" thickBot="1" x14ac:dyDescent="0.35">
      <c r="A53" s="481" t="s">
        <v>321</v>
      </c>
      <c r="B53" s="459">
        <v>0</v>
      </c>
      <c r="C53" s="459">
        <v>17.070910000000001</v>
      </c>
      <c r="D53" s="460">
        <v>17.070910000000001</v>
      </c>
      <c r="E53" s="469" t="s">
        <v>271</v>
      </c>
      <c r="F53" s="459">
        <v>0</v>
      </c>
      <c r="G53" s="460">
        <v>0</v>
      </c>
      <c r="H53" s="462">
        <v>0</v>
      </c>
      <c r="I53" s="459">
        <v>0.34486</v>
      </c>
      <c r="J53" s="460">
        <v>0.34486</v>
      </c>
      <c r="K53" s="470" t="s">
        <v>271</v>
      </c>
    </row>
    <row r="54" spans="1:11" ht="14.4" customHeight="1" thickBot="1" x14ac:dyDescent="0.35">
      <c r="A54" s="481" t="s">
        <v>322</v>
      </c>
      <c r="B54" s="459">
        <v>44.915120987774998</v>
      </c>
      <c r="C54" s="459">
        <v>49.81785</v>
      </c>
      <c r="D54" s="460">
        <v>4.9027290122249996</v>
      </c>
      <c r="E54" s="461">
        <v>1.109155422592</v>
      </c>
      <c r="F54" s="459">
        <v>0</v>
      </c>
      <c r="G54" s="460">
        <v>0</v>
      </c>
      <c r="H54" s="462">
        <v>1.8698999999999999</v>
      </c>
      <c r="I54" s="459">
        <v>6.1665700000000001</v>
      </c>
      <c r="J54" s="460">
        <v>6.1665700000000001</v>
      </c>
      <c r="K54" s="470" t="s">
        <v>271</v>
      </c>
    </row>
    <row r="55" spans="1:11" ht="14.4" customHeight="1" thickBot="1" x14ac:dyDescent="0.35">
      <c r="A55" s="481" t="s">
        <v>323</v>
      </c>
      <c r="B55" s="459">
        <v>0</v>
      </c>
      <c r="C55" s="459">
        <v>9.8000000000000004E-2</v>
      </c>
      <c r="D55" s="460">
        <v>9.8000000000000004E-2</v>
      </c>
      <c r="E55" s="469" t="s">
        <v>271</v>
      </c>
      <c r="F55" s="459">
        <v>0</v>
      </c>
      <c r="G55" s="460">
        <v>0</v>
      </c>
      <c r="H55" s="462">
        <v>0</v>
      </c>
      <c r="I55" s="459">
        <v>0</v>
      </c>
      <c r="J55" s="460">
        <v>0</v>
      </c>
      <c r="K55" s="470" t="s">
        <v>271</v>
      </c>
    </row>
    <row r="56" spans="1:11" ht="14.4" customHeight="1" thickBot="1" x14ac:dyDescent="0.35">
      <c r="A56" s="481" t="s">
        <v>324</v>
      </c>
      <c r="B56" s="459">
        <v>115</v>
      </c>
      <c r="C56" s="459">
        <v>113.68146</v>
      </c>
      <c r="D56" s="460">
        <v>-1.318539999999</v>
      </c>
      <c r="E56" s="461">
        <v>0.98853443478199998</v>
      </c>
      <c r="F56" s="459">
        <v>115</v>
      </c>
      <c r="G56" s="460">
        <v>28.75</v>
      </c>
      <c r="H56" s="462">
        <v>6.7880999999989999</v>
      </c>
      <c r="I56" s="459">
        <v>13.606450000000001</v>
      </c>
      <c r="J56" s="460">
        <v>-15.143549999999999</v>
      </c>
      <c r="K56" s="463">
        <v>0.11831695652099999</v>
      </c>
    </row>
    <row r="57" spans="1:11" ht="14.4" customHeight="1" thickBot="1" x14ac:dyDescent="0.35">
      <c r="A57" s="481" t="s">
        <v>325</v>
      </c>
      <c r="B57" s="459">
        <v>10</v>
      </c>
      <c r="C57" s="459">
        <v>12.19462</v>
      </c>
      <c r="D57" s="460">
        <v>2.19462</v>
      </c>
      <c r="E57" s="461">
        <v>1.219462</v>
      </c>
      <c r="F57" s="459">
        <v>10</v>
      </c>
      <c r="G57" s="460">
        <v>2.5</v>
      </c>
      <c r="H57" s="462">
        <v>0.53433999999899995</v>
      </c>
      <c r="I57" s="459">
        <v>1.0686800000000001</v>
      </c>
      <c r="J57" s="460">
        <v>-1.4313199999999999</v>
      </c>
      <c r="K57" s="463">
        <v>0.106868</v>
      </c>
    </row>
    <row r="58" spans="1:11" ht="14.4" customHeight="1" thickBot="1" x14ac:dyDescent="0.35">
      <c r="A58" s="480" t="s">
        <v>326</v>
      </c>
      <c r="B58" s="464">
        <v>0</v>
      </c>
      <c r="C58" s="464">
        <v>1.5</v>
      </c>
      <c r="D58" s="465">
        <v>1.5</v>
      </c>
      <c r="E58" s="466" t="s">
        <v>271</v>
      </c>
      <c r="F58" s="464">
        <v>0</v>
      </c>
      <c r="G58" s="465">
        <v>0</v>
      </c>
      <c r="H58" s="467">
        <v>0</v>
      </c>
      <c r="I58" s="464">
        <v>1.8959999999999999</v>
      </c>
      <c r="J58" s="465">
        <v>1.8959999999999999</v>
      </c>
      <c r="K58" s="468" t="s">
        <v>271</v>
      </c>
    </row>
    <row r="59" spans="1:11" ht="14.4" customHeight="1" thickBot="1" x14ac:dyDescent="0.35">
      <c r="A59" s="481" t="s">
        <v>327</v>
      </c>
      <c r="B59" s="459">
        <v>0</v>
      </c>
      <c r="C59" s="459">
        <v>1.5</v>
      </c>
      <c r="D59" s="460">
        <v>1.5</v>
      </c>
      <c r="E59" s="469" t="s">
        <v>271</v>
      </c>
      <c r="F59" s="459">
        <v>0</v>
      </c>
      <c r="G59" s="460">
        <v>0</v>
      </c>
      <c r="H59" s="462">
        <v>0</v>
      </c>
      <c r="I59" s="459">
        <v>1.8959999999999999</v>
      </c>
      <c r="J59" s="460">
        <v>1.8959999999999999</v>
      </c>
      <c r="K59" s="470" t="s">
        <v>271</v>
      </c>
    </row>
    <row r="60" spans="1:11" ht="14.4" customHeight="1" thickBot="1" x14ac:dyDescent="0.35">
      <c r="A60" s="480" t="s">
        <v>328</v>
      </c>
      <c r="B60" s="464">
        <v>0</v>
      </c>
      <c r="C60" s="464">
        <v>101.17700000000001</v>
      </c>
      <c r="D60" s="465">
        <v>101.17700000000001</v>
      </c>
      <c r="E60" s="466" t="s">
        <v>271</v>
      </c>
      <c r="F60" s="464">
        <v>0</v>
      </c>
      <c r="G60" s="465">
        <v>0</v>
      </c>
      <c r="H60" s="467">
        <v>0</v>
      </c>
      <c r="I60" s="464">
        <v>0</v>
      </c>
      <c r="J60" s="465">
        <v>0</v>
      </c>
      <c r="K60" s="468" t="s">
        <v>271</v>
      </c>
    </row>
    <row r="61" spans="1:11" ht="14.4" customHeight="1" thickBot="1" x14ac:dyDescent="0.35">
      <c r="A61" s="481" t="s">
        <v>329</v>
      </c>
      <c r="B61" s="459">
        <v>0</v>
      </c>
      <c r="C61" s="459">
        <v>57.243000000000002</v>
      </c>
      <c r="D61" s="460">
        <v>57.243000000000002</v>
      </c>
      <c r="E61" s="469" t="s">
        <v>303</v>
      </c>
      <c r="F61" s="459">
        <v>0</v>
      </c>
      <c r="G61" s="460">
        <v>0</v>
      </c>
      <c r="H61" s="462">
        <v>0</v>
      </c>
      <c r="I61" s="459">
        <v>0</v>
      </c>
      <c r="J61" s="460">
        <v>0</v>
      </c>
      <c r="K61" s="470" t="s">
        <v>271</v>
      </c>
    </row>
    <row r="62" spans="1:11" ht="14.4" customHeight="1" thickBot="1" x14ac:dyDescent="0.35">
      <c r="A62" s="481" t="s">
        <v>330</v>
      </c>
      <c r="B62" s="459">
        <v>0</v>
      </c>
      <c r="C62" s="459">
        <v>43.933999999999997</v>
      </c>
      <c r="D62" s="460">
        <v>43.933999999999997</v>
      </c>
      <c r="E62" s="469" t="s">
        <v>271</v>
      </c>
      <c r="F62" s="459">
        <v>0</v>
      </c>
      <c r="G62" s="460">
        <v>0</v>
      </c>
      <c r="H62" s="462">
        <v>0</v>
      </c>
      <c r="I62" s="459">
        <v>0</v>
      </c>
      <c r="J62" s="460">
        <v>0</v>
      </c>
      <c r="K62" s="470" t="s">
        <v>271</v>
      </c>
    </row>
    <row r="63" spans="1:11" ht="14.4" customHeight="1" thickBot="1" x14ac:dyDescent="0.35">
      <c r="A63" s="479" t="s">
        <v>42</v>
      </c>
      <c r="B63" s="459">
        <v>1356.45071036175</v>
      </c>
      <c r="C63" s="459">
        <v>1382.223</v>
      </c>
      <c r="D63" s="460">
        <v>25.772289638253</v>
      </c>
      <c r="E63" s="461">
        <v>1.0189997981059999</v>
      </c>
      <c r="F63" s="459">
        <v>1611.73952649596</v>
      </c>
      <c r="G63" s="460">
        <v>402.93488162399098</v>
      </c>
      <c r="H63" s="462">
        <v>143.45699999999999</v>
      </c>
      <c r="I63" s="459">
        <v>463.05099999999999</v>
      </c>
      <c r="J63" s="460">
        <v>60.116118376008998</v>
      </c>
      <c r="K63" s="463">
        <v>0.287298904312</v>
      </c>
    </row>
    <row r="64" spans="1:11" ht="14.4" customHeight="1" thickBot="1" x14ac:dyDescent="0.35">
      <c r="A64" s="480" t="s">
        <v>331</v>
      </c>
      <c r="B64" s="464">
        <v>1356.45071036175</v>
      </c>
      <c r="C64" s="464">
        <v>1382.223</v>
      </c>
      <c r="D64" s="465">
        <v>25.772289638253</v>
      </c>
      <c r="E64" s="471">
        <v>1.0189997981059999</v>
      </c>
      <c r="F64" s="464">
        <v>1611.73952649596</v>
      </c>
      <c r="G64" s="465">
        <v>402.93488162399098</v>
      </c>
      <c r="H64" s="467">
        <v>143.45699999999999</v>
      </c>
      <c r="I64" s="464">
        <v>463.05099999999999</v>
      </c>
      <c r="J64" s="465">
        <v>60.116118376008998</v>
      </c>
      <c r="K64" s="472">
        <v>0.287298904312</v>
      </c>
    </row>
    <row r="65" spans="1:11" ht="14.4" customHeight="1" thickBot="1" x14ac:dyDescent="0.35">
      <c r="A65" s="481" t="s">
        <v>332</v>
      </c>
      <c r="B65" s="459">
        <v>618.79951433154304</v>
      </c>
      <c r="C65" s="459">
        <v>646.65300000000104</v>
      </c>
      <c r="D65" s="460">
        <v>27.853485668457999</v>
      </c>
      <c r="E65" s="461">
        <v>1.0450121323999999</v>
      </c>
      <c r="F65" s="459">
        <v>846.67243695345405</v>
      </c>
      <c r="G65" s="460">
        <v>211.668109238363</v>
      </c>
      <c r="H65" s="462">
        <v>74.170999999998998</v>
      </c>
      <c r="I65" s="459">
        <v>221.03399999999999</v>
      </c>
      <c r="J65" s="460">
        <v>9.3658907616360008</v>
      </c>
      <c r="K65" s="463">
        <v>0.26106200031100002</v>
      </c>
    </row>
    <row r="66" spans="1:11" ht="14.4" customHeight="1" thickBot="1" x14ac:dyDescent="0.35">
      <c r="A66" s="481" t="s">
        <v>333</v>
      </c>
      <c r="B66" s="459">
        <v>354.56562710130203</v>
      </c>
      <c r="C66" s="459">
        <v>374.81700000000097</v>
      </c>
      <c r="D66" s="460">
        <v>20.251372898698001</v>
      </c>
      <c r="E66" s="461">
        <v>1.057116007167</v>
      </c>
      <c r="F66" s="459">
        <v>369.77430819227402</v>
      </c>
      <c r="G66" s="460">
        <v>92.443577048067993</v>
      </c>
      <c r="H66" s="462">
        <v>29.082999999999</v>
      </c>
      <c r="I66" s="459">
        <v>96.4</v>
      </c>
      <c r="J66" s="460">
        <v>3.9564229519310001</v>
      </c>
      <c r="K66" s="463">
        <v>0.26069956150000001</v>
      </c>
    </row>
    <row r="67" spans="1:11" ht="14.4" customHeight="1" thickBot="1" x14ac:dyDescent="0.35">
      <c r="A67" s="481" t="s">
        <v>334</v>
      </c>
      <c r="B67" s="459">
        <v>382.46388069929702</v>
      </c>
      <c r="C67" s="459">
        <v>360.19500000000102</v>
      </c>
      <c r="D67" s="460">
        <v>-22.268880699295</v>
      </c>
      <c r="E67" s="461">
        <v>0.94177520591300001</v>
      </c>
      <c r="F67" s="459">
        <v>394.57858861803101</v>
      </c>
      <c r="G67" s="460">
        <v>98.644647154506998</v>
      </c>
      <c r="H67" s="462">
        <v>40.002999999998998</v>
      </c>
      <c r="I67" s="459">
        <v>145.017</v>
      </c>
      <c r="J67" s="460">
        <v>46.372352845492003</v>
      </c>
      <c r="K67" s="463">
        <v>0.367523743515</v>
      </c>
    </row>
    <row r="68" spans="1:11" ht="14.4" customHeight="1" thickBot="1" x14ac:dyDescent="0.35">
      <c r="A68" s="481" t="s">
        <v>335</v>
      </c>
      <c r="B68" s="459">
        <v>0.62168822960699999</v>
      </c>
      <c r="C68" s="459">
        <v>0.55799999999899996</v>
      </c>
      <c r="D68" s="460">
        <v>-6.3688229607000005E-2</v>
      </c>
      <c r="E68" s="461">
        <v>0.89755599901200001</v>
      </c>
      <c r="F68" s="459">
        <v>0.71419273220400004</v>
      </c>
      <c r="G68" s="460">
        <v>0.17854818305100001</v>
      </c>
      <c r="H68" s="462">
        <v>0.2</v>
      </c>
      <c r="I68" s="459">
        <v>0.6</v>
      </c>
      <c r="J68" s="460">
        <v>0.42145181694799999</v>
      </c>
      <c r="K68" s="463">
        <v>0.84010936116299995</v>
      </c>
    </row>
    <row r="69" spans="1:11" ht="14.4" customHeight="1" thickBot="1" x14ac:dyDescent="0.35">
      <c r="A69" s="482" t="s">
        <v>336</v>
      </c>
      <c r="B69" s="464">
        <v>-102900</v>
      </c>
      <c r="C69" s="464">
        <v>-106517.78599999999</v>
      </c>
      <c r="D69" s="465">
        <v>-3617.7860000001701</v>
      </c>
      <c r="E69" s="471">
        <v>1.0351582701649999</v>
      </c>
      <c r="F69" s="464">
        <v>-110200</v>
      </c>
      <c r="G69" s="465">
        <v>-27550</v>
      </c>
      <c r="H69" s="467">
        <v>-10152.857</v>
      </c>
      <c r="I69" s="464">
        <v>-29030.925999999999</v>
      </c>
      <c r="J69" s="465">
        <v>-1480.9260000000099</v>
      </c>
      <c r="K69" s="472">
        <v>0.263438529945</v>
      </c>
    </row>
    <row r="70" spans="1:11" ht="14.4" customHeight="1" thickBot="1" x14ac:dyDescent="0.35">
      <c r="A70" s="480" t="s">
        <v>337</v>
      </c>
      <c r="B70" s="464">
        <v>-102900</v>
      </c>
      <c r="C70" s="464">
        <v>-106517.78599999999</v>
      </c>
      <c r="D70" s="465">
        <v>-3617.7860000001701</v>
      </c>
      <c r="E70" s="471">
        <v>1.0351582701649999</v>
      </c>
      <c r="F70" s="464">
        <v>-110200</v>
      </c>
      <c r="G70" s="465">
        <v>-27550</v>
      </c>
      <c r="H70" s="467">
        <v>-10152.857</v>
      </c>
      <c r="I70" s="464">
        <v>-29030.925999999999</v>
      </c>
      <c r="J70" s="465">
        <v>-1480.9260000000099</v>
      </c>
      <c r="K70" s="472">
        <v>0.263438529945</v>
      </c>
    </row>
    <row r="71" spans="1:11" ht="14.4" customHeight="1" thickBot="1" x14ac:dyDescent="0.35">
      <c r="A71" s="481" t="s">
        <v>338</v>
      </c>
      <c r="B71" s="459">
        <v>-72000</v>
      </c>
      <c r="C71" s="459">
        <v>-63683.711000000098</v>
      </c>
      <c r="D71" s="460">
        <v>8316.2889999999006</v>
      </c>
      <c r="E71" s="461">
        <v>0.884495986111</v>
      </c>
      <c r="F71" s="459">
        <v>-67400</v>
      </c>
      <c r="G71" s="460">
        <v>-16850</v>
      </c>
      <c r="H71" s="462">
        <v>-6379.81699999998</v>
      </c>
      <c r="I71" s="459">
        <v>-18282.605</v>
      </c>
      <c r="J71" s="460">
        <v>-1432.60500000001</v>
      </c>
      <c r="K71" s="463">
        <v>0.27125526706199998</v>
      </c>
    </row>
    <row r="72" spans="1:11" ht="14.4" customHeight="1" thickBot="1" x14ac:dyDescent="0.35">
      <c r="A72" s="481" t="s">
        <v>339</v>
      </c>
      <c r="B72" s="459">
        <v>-30900</v>
      </c>
      <c r="C72" s="459">
        <v>-42834.075000000099</v>
      </c>
      <c r="D72" s="460">
        <v>-11934.075000000101</v>
      </c>
      <c r="E72" s="461">
        <v>1.3862160194169999</v>
      </c>
      <c r="F72" s="459">
        <v>-42800</v>
      </c>
      <c r="G72" s="460">
        <v>-10700</v>
      </c>
      <c r="H72" s="462">
        <v>-3773.03999999999</v>
      </c>
      <c r="I72" s="459">
        <v>-10748.321</v>
      </c>
      <c r="J72" s="460">
        <v>-48.321000000006997</v>
      </c>
      <c r="K72" s="463">
        <v>0.251128995327</v>
      </c>
    </row>
    <row r="73" spans="1:11" ht="14.4" customHeight="1" thickBot="1" x14ac:dyDescent="0.35">
      <c r="A73" s="483" t="s">
        <v>340</v>
      </c>
      <c r="B73" s="464">
        <v>2845.1519232865799</v>
      </c>
      <c r="C73" s="464">
        <v>3166.4469800000102</v>
      </c>
      <c r="D73" s="465">
        <v>321.295056713424</v>
      </c>
      <c r="E73" s="471">
        <v>1.112927205778</v>
      </c>
      <c r="F73" s="464">
        <v>4025.5016349103198</v>
      </c>
      <c r="G73" s="465">
        <v>1006.37540872758</v>
      </c>
      <c r="H73" s="467">
        <v>778.41281999999796</v>
      </c>
      <c r="I73" s="464">
        <v>1359.79998</v>
      </c>
      <c r="J73" s="465">
        <v>353.42457127242</v>
      </c>
      <c r="K73" s="472">
        <v>0.33779640485200002</v>
      </c>
    </row>
    <row r="74" spans="1:11" ht="14.4" customHeight="1" thickBot="1" x14ac:dyDescent="0.35">
      <c r="A74" s="479" t="s">
        <v>45</v>
      </c>
      <c r="B74" s="459">
        <v>556.465306857737</v>
      </c>
      <c r="C74" s="459">
        <v>868.93889000000104</v>
      </c>
      <c r="D74" s="460">
        <v>312.47358314226398</v>
      </c>
      <c r="E74" s="461">
        <v>1.5615329101219999</v>
      </c>
      <c r="F74" s="459">
        <v>1910.2175376739101</v>
      </c>
      <c r="G74" s="460">
        <v>477.55438441847599</v>
      </c>
      <c r="H74" s="462">
        <v>547.442129999999</v>
      </c>
      <c r="I74" s="459">
        <v>614.39329999999904</v>
      </c>
      <c r="J74" s="460">
        <v>136.838915581523</v>
      </c>
      <c r="K74" s="463">
        <v>0.32163525246800001</v>
      </c>
    </row>
    <row r="75" spans="1:11" ht="14.4" customHeight="1" thickBot="1" x14ac:dyDescent="0.35">
      <c r="A75" s="484" t="s">
        <v>341</v>
      </c>
      <c r="B75" s="459">
        <v>556.465306857737</v>
      </c>
      <c r="C75" s="459">
        <v>868.93889000000104</v>
      </c>
      <c r="D75" s="460">
        <v>312.47358314226398</v>
      </c>
      <c r="E75" s="461">
        <v>1.5615329101219999</v>
      </c>
      <c r="F75" s="459">
        <v>1910.2175376739101</v>
      </c>
      <c r="G75" s="460">
        <v>477.55438441847599</v>
      </c>
      <c r="H75" s="462">
        <v>547.442129999999</v>
      </c>
      <c r="I75" s="459">
        <v>614.39329999999904</v>
      </c>
      <c r="J75" s="460">
        <v>136.838915581523</v>
      </c>
      <c r="K75" s="463">
        <v>0.32163525246800001</v>
      </c>
    </row>
    <row r="76" spans="1:11" ht="14.4" customHeight="1" thickBot="1" x14ac:dyDescent="0.35">
      <c r="A76" s="481" t="s">
        <v>342</v>
      </c>
      <c r="B76" s="459">
        <v>190.39505740278599</v>
      </c>
      <c r="C76" s="459">
        <v>287.31684000000001</v>
      </c>
      <c r="D76" s="460">
        <v>96.921782597214005</v>
      </c>
      <c r="E76" s="461">
        <v>1.5090561904249999</v>
      </c>
      <c r="F76" s="459">
        <v>220.643556697355</v>
      </c>
      <c r="G76" s="460">
        <v>55.160889174338003</v>
      </c>
      <c r="H76" s="462">
        <v>0</v>
      </c>
      <c r="I76" s="459">
        <v>36.54757</v>
      </c>
      <c r="J76" s="460">
        <v>-18.613319174337999</v>
      </c>
      <c r="K76" s="463">
        <v>0.165640776223</v>
      </c>
    </row>
    <row r="77" spans="1:11" ht="14.4" customHeight="1" thickBot="1" x14ac:dyDescent="0.35">
      <c r="A77" s="481" t="s">
        <v>343</v>
      </c>
      <c r="B77" s="459">
        <v>0</v>
      </c>
      <c r="C77" s="459">
        <v>2.7229999999999999</v>
      </c>
      <c r="D77" s="460">
        <v>2.7229999999999999</v>
      </c>
      <c r="E77" s="469" t="s">
        <v>303</v>
      </c>
      <c r="F77" s="459">
        <v>0.97721410291499999</v>
      </c>
      <c r="G77" s="460">
        <v>0.24430352572799999</v>
      </c>
      <c r="H77" s="462">
        <v>0</v>
      </c>
      <c r="I77" s="459">
        <v>0</v>
      </c>
      <c r="J77" s="460">
        <v>-0.24430352572799999</v>
      </c>
      <c r="K77" s="463">
        <v>0</v>
      </c>
    </row>
    <row r="78" spans="1:11" ht="14.4" customHeight="1" thickBot="1" x14ac:dyDescent="0.35">
      <c r="A78" s="481" t="s">
        <v>344</v>
      </c>
      <c r="B78" s="459">
        <v>131.51463872048899</v>
      </c>
      <c r="C78" s="459">
        <v>316.14037999999999</v>
      </c>
      <c r="D78" s="460">
        <v>184.625741279511</v>
      </c>
      <c r="E78" s="461">
        <v>2.4038417553790001</v>
      </c>
      <c r="F78" s="459">
        <v>16.423516817303</v>
      </c>
      <c r="G78" s="460">
        <v>4.1058792043250003</v>
      </c>
      <c r="H78" s="462">
        <v>0.24799999999899999</v>
      </c>
      <c r="I78" s="459">
        <v>14.532</v>
      </c>
      <c r="J78" s="460">
        <v>10.426120795674001</v>
      </c>
      <c r="K78" s="463">
        <v>0.88482875876400002</v>
      </c>
    </row>
    <row r="79" spans="1:11" ht="14.4" customHeight="1" thickBot="1" x14ac:dyDescent="0.35">
      <c r="A79" s="481" t="s">
        <v>345</v>
      </c>
      <c r="B79" s="459">
        <v>135.69999263924501</v>
      </c>
      <c r="C79" s="459">
        <v>144.96171000000001</v>
      </c>
      <c r="D79" s="460">
        <v>9.261717360754</v>
      </c>
      <c r="E79" s="461">
        <v>1.0682514212459999</v>
      </c>
      <c r="F79" s="459">
        <v>262.37693106697702</v>
      </c>
      <c r="G79" s="460">
        <v>65.594232766744</v>
      </c>
      <c r="H79" s="462">
        <v>539.65768999999898</v>
      </c>
      <c r="I79" s="459">
        <v>542.44068999999899</v>
      </c>
      <c r="J79" s="460">
        <v>476.846457233254</v>
      </c>
      <c r="K79" s="463">
        <v>2.0674099959699999</v>
      </c>
    </row>
    <row r="80" spans="1:11" ht="14.4" customHeight="1" thickBot="1" x14ac:dyDescent="0.35">
      <c r="A80" s="481" t="s">
        <v>346</v>
      </c>
      <c r="B80" s="459">
        <v>98.229739252098</v>
      </c>
      <c r="C80" s="459">
        <v>116.44176</v>
      </c>
      <c r="D80" s="460">
        <v>18.212020747901001</v>
      </c>
      <c r="E80" s="461">
        <v>1.185402311831</v>
      </c>
      <c r="F80" s="459">
        <v>83.382606502531999</v>
      </c>
      <c r="G80" s="460">
        <v>20.845651625633</v>
      </c>
      <c r="H80" s="462">
        <v>7.5364399999989997</v>
      </c>
      <c r="I80" s="459">
        <v>20.87304</v>
      </c>
      <c r="J80" s="460">
        <v>2.7388374366000001E-2</v>
      </c>
      <c r="K80" s="463">
        <v>0.25032846627700001</v>
      </c>
    </row>
    <row r="81" spans="1:11" ht="14.4" customHeight="1" thickBot="1" x14ac:dyDescent="0.35">
      <c r="A81" s="481" t="s">
        <v>347</v>
      </c>
      <c r="B81" s="459">
        <v>0.62587884311599995</v>
      </c>
      <c r="C81" s="459">
        <v>1.3552</v>
      </c>
      <c r="D81" s="460">
        <v>0.72932115688300003</v>
      </c>
      <c r="E81" s="461">
        <v>2.1652753003299998</v>
      </c>
      <c r="F81" s="459">
        <v>0.71621414866400002</v>
      </c>
      <c r="G81" s="460">
        <v>0.179053537166</v>
      </c>
      <c r="H81" s="462">
        <v>0</v>
      </c>
      <c r="I81" s="459">
        <v>0</v>
      </c>
      <c r="J81" s="460">
        <v>-0.179053537166</v>
      </c>
      <c r="K81" s="463">
        <v>0</v>
      </c>
    </row>
    <row r="82" spans="1:11" ht="14.4" customHeight="1" thickBot="1" x14ac:dyDescent="0.35">
      <c r="A82" s="481" t="s">
        <v>348</v>
      </c>
      <c r="B82" s="459">
        <v>0</v>
      </c>
      <c r="C82" s="459">
        <v>0</v>
      </c>
      <c r="D82" s="460">
        <v>0</v>
      </c>
      <c r="E82" s="461">
        <v>1</v>
      </c>
      <c r="F82" s="459">
        <v>1000</v>
      </c>
      <c r="G82" s="460">
        <v>250</v>
      </c>
      <c r="H82" s="462">
        <v>0</v>
      </c>
      <c r="I82" s="459">
        <v>0</v>
      </c>
      <c r="J82" s="460">
        <v>-250</v>
      </c>
      <c r="K82" s="463">
        <v>0</v>
      </c>
    </row>
    <row r="83" spans="1:11" ht="14.4" customHeight="1" thickBot="1" x14ac:dyDescent="0.35">
      <c r="A83" s="481" t="s">
        <v>349</v>
      </c>
      <c r="B83" s="459">
        <v>0</v>
      </c>
      <c r="C83" s="459">
        <v>0</v>
      </c>
      <c r="D83" s="460">
        <v>0</v>
      </c>
      <c r="E83" s="461">
        <v>1</v>
      </c>
      <c r="F83" s="459">
        <v>2.3041593137679999</v>
      </c>
      <c r="G83" s="460">
        <v>0.57603982844199997</v>
      </c>
      <c r="H83" s="462">
        <v>0</v>
      </c>
      <c r="I83" s="459">
        <v>0</v>
      </c>
      <c r="J83" s="460">
        <v>-0.57603982844199997</v>
      </c>
      <c r="K83" s="463">
        <v>0</v>
      </c>
    </row>
    <row r="84" spans="1:11" ht="14.4" customHeight="1" thickBot="1" x14ac:dyDescent="0.35">
      <c r="A84" s="481" t="s">
        <v>350</v>
      </c>
      <c r="B84" s="459">
        <v>0</v>
      </c>
      <c r="C84" s="459">
        <v>0</v>
      </c>
      <c r="D84" s="460">
        <v>0</v>
      </c>
      <c r="E84" s="461">
        <v>1</v>
      </c>
      <c r="F84" s="459">
        <v>244.194970283722</v>
      </c>
      <c r="G84" s="460">
        <v>61.048742570930003</v>
      </c>
      <c r="H84" s="462">
        <v>0</v>
      </c>
      <c r="I84" s="459">
        <v>0</v>
      </c>
      <c r="J84" s="460">
        <v>-61.048742570930003</v>
      </c>
      <c r="K84" s="463">
        <v>0</v>
      </c>
    </row>
    <row r="85" spans="1:11" ht="14.4" customHeight="1" thickBot="1" x14ac:dyDescent="0.35">
      <c r="A85" s="481" t="s">
        <v>351</v>
      </c>
      <c r="B85" s="459">
        <v>0</v>
      </c>
      <c r="C85" s="459">
        <v>0</v>
      </c>
      <c r="D85" s="460">
        <v>0</v>
      </c>
      <c r="E85" s="461">
        <v>1</v>
      </c>
      <c r="F85" s="459">
        <v>79.198368740665998</v>
      </c>
      <c r="G85" s="460">
        <v>19.799592185165999</v>
      </c>
      <c r="H85" s="462">
        <v>0</v>
      </c>
      <c r="I85" s="459">
        <v>0</v>
      </c>
      <c r="J85" s="460">
        <v>-19.799592185165999</v>
      </c>
      <c r="K85" s="463">
        <v>0</v>
      </c>
    </row>
    <row r="86" spans="1:11" ht="14.4" customHeight="1" thickBot="1" x14ac:dyDescent="0.35">
      <c r="A86" s="482" t="s">
        <v>46</v>
      </c>
      <c r="B86" s="464">
        <v>670</v>
      </c>
      <c r="C86" s="464">
        <v>705.87700000000098</v>
      </c>
      <c r="D86" s="465">
        <v>35.877000000000997</v>
      </c>
      <c r="E86" s="471">
        <v>1.0535477611940001</v>
      </c>
      <c r="F86" s="464">
        <v>670</v>
      </c>
      <c r="G86" s="465">
        <v>167.5</v>
      </c>
      <c r="H86" s="467">
        <v>60.208999999999001</v>
      </c>
      <c r="I86" s="464">
        <v>154.35</v>
      </c>
      <c r="J86" s="465">
        <v>-13.149999999999</v>
      </c>
      <c r="K86" s="472">
        <v>0.230373134328</v>
      </c>
    </row>
    <row r="87" spans="1:11" ht="14.4" customHeight="1" thickBot="1" x14ac:dyDescent="0.35">
      <c r="A87" s="480" t="s">
        <v>352</v>
      </c>
      <c r="B87" s="464">
        <v>0</v>
      </c>
      <c r="C87" s="464">
        <v>30.036999999999999</v>
      </c>
      <c r="D87" s="465">
        <v>30.036999999999999</v>
      </c>
      <c r="E87" s="466" t="s">
        <v>271</v>
      </c>
      <c r="F87" s="464">
        <v>0</v>
      </c>
      <c r="G87" s="465">
        <v>0</v>
      </c>
      <c r="H87" s="467">
        <v>0.49599999999900002</v>
      </c>
      <c r="I87" s="464">
        <v>0.49599999999900002</v>
      </c>
      <c r="J87" s="465">
        <v>0.49599999999900002</v>
      </c>
      <c r="K87" s="468" t="s">
        <v>271</v>
      </c>
    </row>
    <row r="88" spans="1:11" ht="14.4" customHeight="1" thickBot="1" x14ac:dyDescent="0.35">
      <c r="A88" s="481" t="s">
        <v>353</v>
      </c>
      <c r="B88" s="459">
        <v>0</v>
      </c>
      <c r="C88" s="459">
        <v>22.677</v>
      </c>
      <c r="D88" s="460">
        <v>22.677</v>
      </c>
      <c r="E88" s="469" t="s">
        <v>271</v>
      </c>
      <c r="F88" s="459">
        <v>0</v>
      </c>
      <c r="G88" s="460">
        <v>0</v>
      </c>
      <c r="H88" s="462">
        <v>0.49599999999900002</v>
      </c>
      <c r="I88" s="459">
        <v>0.49599999999900002</v>
      </c>
      <c r="J88" s="460">
        <v>0.49599999999900002</v>
      </c>
      <c r="K88" s="470" t="s">
        <v>271</v>
      </c>
    </row>
    <row r="89" spans="1:11" ht="14.4" customHeight="1" thickBot="1" x14ac:dyDescent="0.35">
      <c r="A89" s="481" t="s">
        <v>354</v>
      </c>
      <c r="B89" s="459">
        <v>0</v>
      </c>
      <c r="C89" s="459">
        <v>7.36</v>
      </c>
      <c r="D89" s="460">
        <v>7.36</v>
      </c>
      <c r="E89" s="469" t="s">
        <v>271</v>
      </c>
      <c r="F89" s="459">
        <v>0</v>
      </c>
      <c r="G89" s="460">
        <v>0</v>
      </c>
      <c r="H89" s="462">
        <v>0</v>
      </c>
      <c r="I89" s="459">
        <v>0</v>
      </c>
      <c r="J89" s="460">
        <v>0</v>
      </c>
      <c r="K89" s="470" t="s">
        <v>271</v>
      </c>
    </row>
    <row r="90" spans="1:11" ht="14.4" customHeight="1" thickBot="1" x14ac:dyDescent="0.35">
      <c r="A90" s="480" t="s">
        <v>355</v>
      </c>
      <c r="B90" s="464">
        <v>670</v>
      </c>
      <c r="C90" s="464">
        <v>675.84000000000106</v>
      </c>
      <c r="D90" s="465">
        <v>5.8400000000009999</v>
      </c>
      <c r="E90" s="471">
        <v>1.0087164179100001</v>
      </c>
      <c r="F90" s="464">
        <v>670</v>
      </c>
      <c r="G90" s="465">
        <v>167.5</v>
      </c>
      <c r="H90" s="467">
        <v>59.712999999998999</v>
      </c>
      <c r="I90" s="464">
        <v>153.85400000000001</v>
      </c>
      <c r="J90" s="465">
        <v>-13.646000000000001</v>
      </c>
      <c r="K90" s="472">
        <v>0.22963283581999999</v>
      </c>
    </row>
    <row r="91" spans="1:11" ht="14.4" customHeight="1" thickBot="1" x14ac:dyDescent="0.35">
      <c r="A91" s="481" t="s">
        <v>356</v>
      </c>
      <c r="B91" s="459">
        <v>670</v>
      </c>
      <c r="C91" s="459">
        <v>675.84000000000106</v>
      </c>
      <c r="D91" s="460">
        <v>5.8400000000009999</v>
      </c>
      <c r="E91" s="461">
        <v>1.0087164179100001</v>
      </c>
      <c r="F91" s="459">
        <v>670</v>
      </c>
      <c r="G91" s="460">
        <v>167.5</v>
      </c>
      <c r="H91" s="462">
        <v>59.712999999998999</v>
      </c>
      <c r="I91" s="459">
        <v>153.85400000000001</v>
      </c>
      <c r="J91" s="460">
        <v>-13.646000000000001</v>
      </c>
      <c r="K91" s="463">
        <v>0.22963283581999999</v>
      </c>
    </row>
    <row r="92" spans="1:11" ht="14.4" customHeight="1" thickBot="1" x14ac:dyDescent="0.35">
      <c r="A92" s="479" t="s">
        <v>47</v>
      </c>
      <c r="B92" s="459">
        <v>1618.6866164288399</v>
      </c>
      <c r="C92" s="459">
        <v>1591.6310900000001</v>
      </c>
      <c r="D92" s="460">
        <v>-27.055526428840999</v>
      </c>
      <c r="E92" s="461">
        <v>0.98328550680799998</v>
      </c>
      <c r="F92" s="459">
        <v>1445.2840972364099</v>
      </c>
      <c r="G92" s="460">
        <v>361.321024309103</v>
      </c>
      <c r="H92" s="462">
        <v>170.76168999999999</v>
      </c>
      <c r="I92" s="459">
        <v>591.05668000000003</v>
      </c>
      <c r="J92" s="460">
        <v>229.735655690897</v>
      </c>
      <c r="K92" s="463">
        <v>0.408955361184</v>
      </c>
    </row>
    <row r="93" spans="1:11" ht="14.4" customHeight="1" thickBot="1" x14ac:dyDescent="0.35">
      <c r="A93" s="480" t="s">
        <v>357</v>
      </c>
      <c r="B93" s="464">
        <v>9.9344204489720003</v>
      </c>
      <c r="C93" s="464">
        <v>0</v>
      </c>
      <c r="D93" s="465">
        <v>-9.9344204489720003</v>
      </c>
      <c r="E93" s="471">
        <v>0</v>
      </c>
      <c r="F93" s="464">
        <v>0</v>
      </c>
      <c r="G93" s="465">
        <v>0</v>
      </c>
      <c r="H93" s="467">
        <v>6.0669999999990001</v>
      </c>
      <c r="I93" s="464">
        <v>6.0669999999990001</v>
      </c>
      <c r="J93" s="465">
        <v>6.0669999999990001</v>
      </c>
      <c r="K93" s="468" t="s">
        <v>303</v>
      </c>
    </row>
    <row r="94" spans="1:11" ht="14.4" customHeight="1" thickBot="1" x14ac:dyDescent="0.35">
      <c r="A94" s="481" t="s">
        <v>358</v>
      </c>
      <c r="B94" s="459">
        <v>9.9344204489720003</v>
      </c>
      <c r="C94" s="459">
        <v>0</v>
      </c>
      <c r="D94" s="460">
        <v>-9.9344204489720003</v>
      </c>
      <c r="E94" s="461">
        <v>0</v>
      </c>
      <c r="F94" s="459">
        <v>0</v>
      </c>
      <c r="G94" s="460">
        <v>0</v>
      </c>
      <c r="H94" s="462">
        <v>6.0669999999990001</v>
      </c>
      <c r="I94" s="459">
        <v>6.0669999999990001</v>
      </c>
      <c r="J94" s="460">
        <v>6.0669999999990001</v>
      </c>
      <c r="K94" s="470" t="s">
        <v>303</v>
      </c>
    </row>
    <row r="95" spans="1:11" ht="14.4" customHeight="1" thickBot="1" x14ac:dyDescent="0.35">
      <c r="A95" s="480" t="s">
        <v>359</v>
      </c>
      <c r="B95" s="464">
        <v>149.41643112182601</v>
      </c>
      <c r="C95" s="464">
        <v>176.74779000000001</v>
      </c>
      <c r="D95" s="465">
        <v>27.331358878174001</v>
      </c>
      <c r="E95" s="471">
        <v>1.182920704724</v>
      </c>
      <c r="F95" s="464">
        <v>177.16242735290001</v>
      </c>
      <c r="G95" s="465">
        <v>44.290606838224001</v>
      </c>
      <c r="H95" s="467">
        <v>14.47691</v>
      </c>
      <c r="I95" s="464">
        <v>43.686329999999998</v>
      </c>
      <c r="J95" s="465">
        <v>-0.60427683822400002</v>
      </c>
      <c r="K95" s="472">
        <v>0.24658913660599999</v>
      </c>
    </row>
    <row r="96" spans="1:11" ht="14.4" customHeight="1" thickBot="1" x14ac:dyDescent="0.35">
      <c r="A96" s="481" t="s">
        <v>360</v>
      </c>
      <c r="B96" s="459">
        <v>43.080322406035002</v>
      </c>
      <c r="C96" s="459">
        <v>40.288499999999999</v>
      </c>
      <c r="D96" s="460">
        <v>-2.7918224060350001</v>
      </c>
      <c r="E96" s="461">
        <v>0.93519495096299998</v>
      </c>
      <c r="F96" s="459">
        <v>39.889914461350003</v>
      </c>
      <c r="G96" s="460">
        <v>9.9724786153369998</v>
      </c>
      <c r="H96" s="462">
        <v>3.376099999999</v>
      </c>
      <c r="I96" s="459">
        <v>11.7561</v>
      </c>
      <c r="J96" s="460">
        <v>1.7836213846619999</v>
      </c>
      <c r="K96" s="463">
        <v>0.29471359261399999</v>
      </c>
    </row>
    <row r="97" spans="1:11" ht="14.4" customHeight="1" thickBot="1" x14ac:dyDescent="0.35">
      <c r="A97" s="481" t="s">
        <v>361</v>
      </c>
      <c r="B97" s="459">
        <v>106.336108715791</v>
      </c>
      <c r="C97" s="459">
        <v>136.45929000000001</v>
      </c>
      <c r="D97" s="460">
        <v>30.123181284209</v>
      </c>
      <c r="E97" s="461">
        <v>1.2832827122220001</v>
      </c>
      <c r="F97" s="459">
        <v>137.27251289154901</v>
      </c>
      <c r="G97" s="460">
        <v>34.318128222886997</v>
      </c>
      <c r="H97" s="462">
        <v>11.100809999999999</v>
      </c>
      <c r="I97" s="459">
        <v>31.930230000000002</v>
      </c>
      <c r="J97" s="460">
        <v>-2.3878982228869998</v>
      </c>
      <c r="K97" s="463">
        <v>0.23260468776599999</v>
      </c>
    </row>
    <row r="98" spans="1:11" ht="14.4" customHeight="1" thickBot="1" x14ac:dyDescent="0.35">
      <c r="A98" s="480" t="s">
        <v>362</v>
      </c>
      <c r="B98" s="464">
        <v>17.036619718309002</v>
      </c>
      <c r="C98" s="464">
        <v>18.63</v>
      </c>
      <c r="D98" s="465">
        <v>1.59338028169</v>
      </c>
      <c r="E98" s="471">
        <v>1.0935267857140001</v>
      </c>
      <c r="F98" s="464">
        <v>18.999999999999002</v>
      </c>
      <c r="G98" s="465">
        <v>4.7499999999989999</v>
      </c>
      <c r="H98" s="467">
        <v>0</v>
      </c>
      <c r="I98" s="464">
        <v>4.8600000000000003</v>
      </c>
      <c r="J98" s="465">
        <v>0.11</v>
      </c>
      <c r="K98" s="472">
        <v>0.25578947368400001</v>
      </c>
    </row>
    <row r="99" spans="1:11" ht="14.4" customHeight="1" thickBot="1" x14ac:dyDescent="0.35">
      <c r="A99" s="481" t="s">
        <v>363</v>
      </c>
      <c r="B99" s="459">
        <v>17.036619718309002</v>
      </c>
      <c r="C99" s="459">
        <v>18.63</v>
      </c>
      <c r="D99" s="460">
        <v>1.59338028169</v>
      </c>
      <c r="E99" s="461">
        <v>1.0935267857140001</v>
      </c>
      <c r="F99" s="459">
        <v>18.999999999999002</v>
      </c>
      <c r="G99" s="460">
        <v>4.7499999999989999</v>
      </c>
      <c r="H99" s="462">
        <v>0</v>
      </c>
      <c r="I99" s="459">
        <v>4.8600000000000003</v>
      </c>
      <c r="J99" s="460">
        <v>0.11</v>
      </c>
      <c r="K99" s="463">
        <v>0.25578947368400001</v>
      </c>
    </row>
    <row r="100" spans="1:11" ht="14.4" customHeight="1" thickBot="1" x14ac:dyDescent="0.35">
      <c r="A100" s="480" t="s">
        <v>364</v>
      </c>
      <c r="B100" s="464">
        <v>0</v>
      </c>
      <c r="C100" s="464">
        <v>54.813000000000002</v>
      </c>
      <c r="D100" s="465">
        <v>54.813000000000002</v>
      </c>
      <c r="E100" s="466" t="s">
        <v>303</v>
      </c>
      <c r="F100" s="464">
        <v>0</v>
      </c>
      <c r="G100" s="465">
        <v>0</v>
      </c>
      <c r="H100" s="467">
        <v>0</v>
      </c>
      <c r="I100" s="464">
        <v>0</v>
      </c>
      <c r="J100" s="465">
        <v>0</v>
      </c>
      <c r="K100" s="468" t="s">
        <v>271</v>
      </c>
    </row>
    <row r="101" spans="1:11" ht="14.4" customHeight="1" thickBot="1" x14ac:dyDescent="0.35">
      <c r="A101" s="481" t="s">
        <v>365</v>
      </c>
      <c r="B101" s="459">
        <v>0</v>
      </c>
      <c r="C101" s="459">
        <v>54.813000000000002</v>
      </c>
      <c r="D101" s="460">
        <v>54.813000000000002</v>
      </c>
      <c r="E101" s="469" t="s">
        <v>303</v>
      </c>
      <c r="F101" s="459">
        <v>0</v>
      </c>
      <c r="G101" s="460">
        <v>0</v>
      </c>
      <c r="H101" s="462">
        <v>0</v>
      </c>
      <c r="I101" s="459">
        <v>0</v>
      </c>
      <c r="J101" s="460">
        <v>0</v>
      </c>
      <c r="K101" s="470" t="s">
        <v>271</v>
      </c>
    </row>
    <row r="102" spans="1:11" ht="14.4" customHeight="1" thickBot="1" x14ac:dyDescent="0.35">
      <c r="A102" s="480" t="s">
        <v>366</v>
      </c>
      <c r="B102" s="464">
        <v>304.55907893785599</v>
      </c>
      <c r="C102" s="464">
        <v>256.94358</v>
      </c>
      <c r="D102" s="465">
        <v>-47.615498937855001</v>
      </c>
      <c r="E102" s="471">
        <v>0.84365759476299995</v>
      </c>
      <c r="F102" s="464">
        <v>262.94794415098897</v>
      </c>
      <c r="G102" s="465">
        <v>65.736986037747002</v>
      </c>
      <c r="H102" s="467">
        <v>22.630569999999</v>
      </c>
      <c r="I102" s="464">
        <v>68.975589999999997</v>
      </c>
      <c r="J102" s="465">
        <v>3.2386039622520002</v>
      </c>
      <c r="K102" s="472">
        <v>0.26231652132700001</v>
      </c>
    </row>
    <row r="103" spans="1:11" ht="14.4" customHeight="1" thickBot="1" x14ac:dyDescent="0.35">
      <c r="A103" s="481" t="s">
        <v>367</v>
      </c>
      <c r="B103" s="459">
        <v>22.559513887575001</v>
      </c>
      <c r="C103" s="459">
        <v>21.05049</v>
      </c>
      <c r="D103" s="460">
        <v>-1.5090238875749999</v>
      </c>
      <c r="E103" s="461">
        <v>0.93310920194900004</v>
      </c>
      <c r="F103" s="459">
        <v>21.776624215723999</v>
      </c>
      <c r="G103" s="460">
        <v>5.4441560539309997</v>
      </c>
      <c r="H103" s="462">
        <v>1.7845299999999999</v>
      </c>
      <c r="I103" s="459">
        <v>5.3535899999999996</v>
      </c>
      <c r="J103" s="460">
        <v>-9.0566053931000007E-2</v>
      </c>
      <c r="K103" s="463">
        <v>0.245841134372</v>
      </c>
    </row>
    <row r="104" spans="1:11" ht="14.4" customHeight="1" thickBot="1" x14ac:dyDescent="0.35">
      <c r="A104" s="481" t="s">
        <v>368</v>
      </c>
      <c r="B104" s="459">
        <v>17.267204914042001</v>
      </c>
      <c r="C104" s="459">
        <v>3.6783999999999999</v>
      </c>
      <c r="D104" s="460">
        <v>-13.588804914042001</v>
      </c>
      <c r="E104" s="461">
        <v>0.21302810838799999</v>
      </c>
      <c r="F104" s="459">
        <v>0</v>
      </c>
      <c r="G104" s="460">
        <v>0</v>
      </c>
      <c r="H104" s="462">
        <v>0</v>
      </c>
      <c r="I104" s="459">
        <v>0</v>
      </c>
      <c r="J104" s="460">
        <v>0</v>
      </c>
      <c r="K104" s="470" t="s">
        <v>271</v>
      </c>
    </row>
    <row r="105" spans="1:11" ht="14.4" customHeight="1" thickBot="1" x14ac:dyDescent="0.35">
      <c r="A105" s="481" t="s">
        <v>369</v>
      </c>
      <c r="B105" s="459">
        <v>20.999999999999002</v>
      </c>
      <c r="C105" s="459">
        <v>0</v>
      </c>
      <c r="D105" s="460">
        <v>-20.999999999999002</v>
      </c>
      <c r="E105" s="461">
        <v>0</v>
      </c>
      <c r="F105" s="459">
        <v>0</v>
      </c>
      <c r="G105" s="460">
        <v>0</v>
      </c>
      <c r="H105" s="462">
        <v>0</v>
      </c>
      <c r="I105" s="459">
        <v>0</v>
      </c>
      <c r="J105" s="460">
        <v>0</v>
      </c>
      <c r="K105" s="463">
        <v>0</v>
      </c>
    </row>
    <row r="106" spans="1:11" ht="14.4" customHeight="1" thickBot="1" x14ac:dyDescent="0.35">
      <c r="A106" s="481" t="s">
        <v>370</v>
      </c>
      <c r="B106" s="459">
        <v>243.73236013623901</v>
      </c>
      <c r="C106" s="459">
        <v>232.21468999999999</v>
      </c>
      <c r="D106" s="460">
        <v>-11.517670136237999</v>
      </c>
      <c r="E106" s="461">
        <v>0.952744600143</v>
      </c>
      <c r="F106" s="459">
        <v>241.17131993526499</v>
      </c>
      <c r="G106" s="460">
        <v>60.292829983815999</v>
      </c>
      <c r="H106" s="462">
        <v>20.846039999999999</v>
      </c>
      <c r="I106" s="459">
        <v>63.622</v>
      </c>
      <c r="J106" s="460">
        <v>3.3291700161829998</v>
      </c>
      <c r="K106" s="463">
        <v>0.26380417048299998</v>
      </c>
    </row>
    <row r="107" spans="1:11" ht="14.4" customHeight="1" thickBot="1" x14ac:dyDescent="0.35">
      <c r="A107" s="480" t="s">
        <v>371</v>
      </c>
      <c r="B107" s="464">
        <v>982.74006620187902</v>
      </c>
      <c r="C107" s="464">
        <v>929.72154000000205</v>
      </c>
      <c r="D107" s="465">
        <v>-53.018526201877002</v>
      </c>
      <c r="E107" s="471">
        <v>0.94605030564500003</v>
      </c>
      <c r="F107" s="464">
        <v>846.17372573252499</v>
      </c>
      <c r="G107" s="465">
        <v>211.54343143313099</v>
      </c>
      <c r="H107" s="467">
        <v>107.26671</v>
      </c>
      <c r="I107" s="464">
        <v>388.36225000000002</v>
      </c>
      <c r="J107" s="465">
        <v>176.818818566869</v>
      </c>
      <c r="K107" s="472">
        <v>0.458962785288</v>
      </c>
    </row>
    <row r="108" spans="1:11" ht="14.4" customHeight="1" thickBot="1" x14ac:dyDescent="0.35">
      <c r="A108" s="481" t="s">
        <v>372</v>
      </c>
      <c r="B108" s="459">
        <v>0</v>
      </c>
      <c r="C108" s="459">
        <v>0</v>
      </c>
      <c r="D108" s="460">
        <v>0</v>
      </c>
      <c r="E108" s="469" t="s">
        <v>271</v>
      </c>
      <c r="F108" s="459">
        <v>0</v>
      </c>
      <c r="G108" s="460">
        <v>0</v>
      </c>
      <c r="H108" s="462">
        <v>33.693999999999001</v>
      </c>
      <c r="I108" s="459">
        <v>33.693999999999001</v>
      </c>
      <c r="J108" s="460">
        <v>33.693999999999001</v>
      </c>
      <c r="K108" s="470" t="s">
        <v>303</v>
      </c>
    </row>
    <row r="109" spans="1:11" ht="14.4" customHeight="1" thickBot="1" x14ac:dyDescent="0.35">
      <c r="A109" s="481" t="s">
        <v>373</v>
      </c>
      <c r="B109" s="459">
        <v>667.02070296315196</v>
      </c>
      <c r="C109" s="459">
        <v>590.46333000000095</v>
      </c>
      <c r="D109" s="460">
        <v>-76.557372963150002</v>
      </c>
      <c r="E109" s="461">
        <v>0.885224892386</v>
      </c>
      <c r="F109" s="459">
        <v>503.99976248473303</v>
      </c>
      <c r="G109" s="460">
        <v>125.999940621183</v>
      </c>
      <c r="H109" s="462">
        <v>53.598159999998998</v>
      </c>
      <c r="I109" s="459">
        <v>177.92644999999999</v>
      </c>
      <c r="J109" s="460">
        <v>51.926509378817002</v>
      </c>
      <c r="K109" s="463">
        <v>0.35302883700299997</v>
      </c>
    </row>
    <row r="110" spans="1:11" ht="14.4" customHeight="1" thickBot="1" x14ac:dyDescent="0.35">
      <c r="A110" s="481" t="s">
        <v>374</v>
      </c>
      <c r="B110" s="459">
        <v>23.440664749136999</v>
      </c>
      <c r="C110" s="459">
        <v>14.419600000000001</v>
      </c>
      <c r="D110" s="460">
        <v>-9.0210647491370004</v>
      </c>
      <c r="E110" s="461">
        <v>0.61515320296200005</v>
      </c>
      <c r="F110" s="459">
        <v>15</v>
      </c>
      <c r="G110" s="460">
        <v>3.75</v>
      </c>
      <c r="H110" s="462">
        <v>0</v>
      </c>
      <c r="I110" s="459">
        <v>0</v>
      </c>
      <c r="J110" s="460">
        <v>-3.75</v>
      </c>
      <c r="K110" s="463">
        <v>0</v>
      </c>
    </row>
    <row r="111" spans="1:11" ht="14.4" customHeight="1" thickBot="1" x14ac:dyDescent="0.35">
      <c r="A111" s="481" t="s">
        <v>375</v>
      </c>
      <c r="B111" s="459">
        <v>276.106635407238</v>
      </c>
      <c r="C111" s="459">
        <v>285.30623000000003</v>
      </c>
      <c r="D111" s="460">
        <v>9.1995945927620006</v>
      </c>
      <c r="E111" s="461">
        <v>1.033318991335</v>
      </c>
      <c r="F111" s="459">
        <v>281.64302607329103</v>
      </c>
      <c r="G111" s="460">
        <v>70.410756518322003</v>
      </c>
      <c r="H111" s="462">
        <v>15.31255</v>
      </c>
      <c r="I111" s="459">
        <v>31.553850000000001</v>
      </c>
      <c r="J111" s="460">
        <v>-38.856906518321999</v>
      </c>
      <c r="K111" s="463">
        <v>0.112034906171</v>
      </c>
    </row>
    <row r="112" spans="1:11" ht="14.4" customHeight="1" thickBot="1" x14ac:dyDescent="0.35">
      <c r="A112" s="481" t="s">
        <v>376</v>
      </c>
      <c r="B112" s="459">
        <v>16.172063082352</v>
      </c>
      <c r="C112" s="459">
        <v>39.532380000000003</v>
      </c>
      <c r="D112" s="460">
        <v>23.360316917647999</v>
      </c>
      <c r="E112" s="461">
        <v>2.4444858889479999</v>
      </c>
      <c r="F112" s="459">
        <v>45.530937174500998</v>
      </c>
      <c r="G112" s="460">
        <v>11.382734293625001</v>
      </c>
      <c r="H112" s="462">
        <v>4.6619999999989998</v>
      </c>
      <c r="I112" s="459">
        <v>145.18795</v>
      </c>
      <c r="J112" s="460">
        <v>133.80521570637501</v>
      </c>
      <c r="K112" s="463">
        <v>3.1887757865280002</v>
      </c>
    </row>
    <row r="113" spans="1:11" ht="14.4" customHeight="1" thickBot="1" x14ac:dyDescent="0.35">
      <c r="A113" s="480" t="s">
        <v>377</v>
      </c>
      <c r="B113" s="464">
        <v>155</v>
      </c>
      <c r="C113" s="464">
        <v>154.77518000000001</v>
      </c>
      <c r="D113" s="465">
        <v>-0.22481999999899999</v>
      </c>
      <c r="E113" s="471">
        <v>0.99854954838700005</v>
      </c>
      <c r="F113" s="464">
        <v>140</v>
      </c>
      <c r="G113" s="465">
        <v>35</v>
      </c>
      <c r="H113" s="467">
        <v>20.320499999999999</v>
      </c>
      <c r="I113" s="464">
        <v>79.105509999999995</v>
      </c>
      <c r="J113" s="465">
        <v>44.105510000000002</v>
      </c>
      <c r="K113" s="472">
        <v>0.56503935714200004</v>
      </c>
    </row>
    <row r="114" spans="1:11" ht="14.4" customHeight="1" thickBot="1" x14ac:dyDescent="0.35">
      <c r="A114" s="481" t="s">
        <v>378</v>
      </c>
      <c r="B114" s="459">
        <v>0</v>
      </c>
      <c r="C114" s="459">
        <v>2.4424906541753401E-15</v>
      </c>
      <c r="D114" s="460">
        <v>2.4424906541753401E-15</v>
      </c>
      <c r="E114" s="469" t="s">
        <v>303</v>
      </c>
      <c r="F114" s="459">
        <v>0</v>
      </c>
      <c r="G114" s="460">
        <v>0</v>
      </c>
      <c r="H114" s="462">
        <v>0</v>
      </c>
      <c r="I114" s="459">
        <v>0.9</v>
      </c>
      <c r="J114" s="460">
        <v>0.9</v>
      </c>
      <c r="K114" s="470" t="s">
        <v>271</v>
      </c>
    </row>
    <row r="115" spans="1:11" ht="14.4" customHeight="1" thickBot="1" x14ac:dyDescent="0.35">
      <c r="A115" s="481" t="s">
        <v>379</v>
      </c>
      <c r="B115" s="459">
        <v>70</v>
      </c>
      <c r="C115" s="459">
        <v>93.595219999999998</v>
      </c>
      <c r="D115" s="460">
        <v>23.595220000000001</v>
      </c>
      <c r="E115" s="461">
        <v>1.3370745714279999</v>
      </c>
      <c r="F115" s="459">
        <v>70</v>
      </c>
      <c r="G115" s="460">
        <v>17.5</v>
      </c>
      <c r="H115" s="462">
        <v>20.320499999999999</v>
      </c>
      <c r="I115" s="459">
        <v>68.025720000000007</v>
      </c>
      <c r="J115" s="460">
        <v>50.52572</v>
      </c>
      <c r="K115" s="463">
        <v>0.97179599999900002</v>
      </c>
    </row>
    <row r="116" spans="1:11" ht="14.4" customHeight="1" thickBot="1" x14ac:dyDescent="0.35">
      <c r="A116" s="481" t="s">
        <v>380</v>
      </c>
      <c r="B116" s="459">
        <v>85</v>
      </c>
      <c r="C116" s="459">
        <v>50.806660000000001</v>
      </c>
      <c r="D116" s="460">
        <v>-34.193339999998997</v>
      </c>
      <c r="E116" s="461">
        <v>0.59772541176399996</v>
      </c>
      <c r="F116" s="459">
        <v>70</v>
      </c>
      <c r="G116" s="460">
        <v>17.5</v>
      </c>
      <c r="H116" s="462">
        <v>0</v>
      </c>
      <c r="I116" s="459">
        <v>10.179790000000001</v>
      </c>
      <c r="J116" s="460">
        <v>-7.3202099999990002</v>
      </c>
      <c r="K116" s="463">
        <v>0.145425571428</v>
      </c>
    </row>
    <row r="117" spans="1:11" ht="14.4" customHeight="1" thickBot="1" x14ac:dyDescent="0.35">
      <c r="A117" s="481" t="s">
        <v>381</v>
      </c>
      <c r="B117" s="459">
        <v>0</v>
      </c>
      <c r="C117" s="459">
        <v>10.3733</v>
      </c>
      <c r="D117" s="460">
        <v>10.3733</v>
      </c>
      <c r="E117" s="469" t="s">
        <v>271</v>
      </c>
      <c r="F117" s="459">
        <v>0</v>
      </c>
      <c r="G117" s="460">
        <v>0</v>
      </c>
      <c r="H117" s="462">
        <v>0</v>
      </c>
      <c r="I117" s="459">
        <v>0</v>
      </c>
      <c r="J117" s="460">
        <v>0</v>
      </c>
      <c r="K117" s="470" t="s">
        <v>271</v>
      </c>
    </row>
    <row r="118" spans="1:11" ht="14.4" customHeight="1" thickBot="1" x14ac:dyDescent="0.35">
      <c r="A118" s="478" t="s">
        <v>48</v>
      </c>
      <c r="B118" s="459">
        <v>43766.860404386898</v>
      </c>
      <c r="C118" s="459">
        <v>47148.510130000097</v>
      </c>
      <c r="D118" s="460">
        <v>3381.6497256132102</v>
      </c>
      <c r="E118" s="461">
        <v>1.077265074404</v>
      </c>
      <c r="F118" s="459">
        <v>48279.848778</v>
      </c>
      <c r="G118" s="460">
        <v>12069.9621945</v>
      </c>
      <c r="H118" s="462">
        <v>3976.6774999999898</v>
      </c>
      <c r="I118" s="459">
        <v>11596.576359999999</v>
      </c>
      <c r="J118" s="460">
        <v>-473.38583450000402</v>
      </c>
      <c r="K118" s="463">
        <v>0.240194960289</v>
      </c>
    </row>
    <row r="119" spans="1:11" ht="14.4" customHeight="1" thickBot="1" x14ac:dyDescent="0.35">
      <c r="A119" s="482" t="s">
        <v>382</v>
      </c>
      <c r="B119" s="464">
        <v>32205.820404386901</v>
      </c>
      <c r="C119" s="464">
        <v>34755.093000000103</v>
      </c>
      <c r="D119" s="465">
        <v>2549.2725956131899</v>
      </c>
      <c r="E119" s="471">
        <v>1.0791556483760001</v>
      </c>
      <c r="F119" s="464">
        <v>34805.300000000097</v>
      </c>
      <c r="G119" s="465">
        <v>8701.3250000000207</v>
      </c>
      <c r="H119" s="467">
        <v>2926.1769999999901</v>
      </c>
      <c r="I119" s="464">
        <v>8542.8700000000008</v>
      </c>
      <c r="J119" s="465">
        <v>-158.45500000001101</v>
      </c>
      <c r="K119" s="472">
        <v>0.24544738875899999</v>
      </c>
    </row>
    <row r="120" spans="1:11" ht="14.4" customHeight="1" thickBot="1" x14ac:dyDescent="0.35">
      <c r="A120" s="480" t="s">
        <v>383</v>
      </c>
      <c r="B120" s="464">
        <v>32113.999999999902</v>
      </c>
      <c r="C120" s="464">
        <v>34451.878000000099</v>
      </c>
      <c r="D120" s="465">
        <v>2337.8780000001502</v>
      </c>
      <c r="E120" s="471">
        <v>1.0727993398510001</v>
      </c>
      <c r="F120" s="464">
        <v>34320.320000000102</v>
      </c>
      <c r="G120" s="465">
        <v>8580.0800000000199</v>
      </c>
      <c r="H120" s="467">
        <v>2914.0229999999901</v>
      </c>
      <c r="I120" s="464">
        <v>8459.9459999999999</v>
      </c>
      <c r="J120" s="465">
        <v>-120.134000000013</v>
      </c>
      <c r="K120" s="472">
        <v>0.24649962471199999</v>
      </c>
    </row>
    <row r="121" spans="1:11" ht="14.4" customHeight="1" thickBot="1" x14ac:dyDescent="0.35">
      <c r="A121" s="481" t="s">
        <v>384</v>
      </c>
      <c r="B121" s="459">
        <v>32113.999999999902</v>
      </c>
      <c r="C121" s="459">
        <v>34451.878000000099</v>
      </c>
      <c r="D121" s="460">
        <v>2337.8780000001502</v>
      </c>
      <c r="E121" s="461">
        <v>1.0727993398510001</v>
      </c>
      <c r="F121" s="459">
        <v>34320.320000000102</v>
      </c>
      <c r="G121" s="460">
        <v>8580.0800000000199</v>
      </c>
      <c r="H121" s="462">
        <v>2914.0229999999901</v>
      </c>
      <c r="I121" s="459">
        <v>8459.9459999999999</v>
      </c>
      <c r="J121" s="460">
        <v>-120.134000000013</v>
      </c>
      <c r="K121" s="463">
        <v>0.24649962471199999</v>
      </c>
    </row>
    <row r="122" spans="1:11" ht="14.4" customHeight="1" thickBot="1" x14ac:dyDescent="0.35">
      <c r="A122" s="480" t="s">
        <v>385</v>
      </c>
      <c r="B122" s="464">
        <v>15.285404386970001</v>
      </c>
      <c r="C122" s="464">
        <v>72.436000000000007</v>
      </c>
      <c r="D122" s="465">
        <v>57.150595613028997</v>
      </c>
      <c r="E122" s="471">
        <v>4.7388998135860003</v>
      </c>
      <c r="F122" s="464">
        <v>245.04</v>
      </c>
      <c r="G122" s="465">
        <v>61.26</v>
      </c>
      <c r="H122" s="467">
        <v>0</v>
      </c>
      <c r="I122" s="464">
        <v>9.66</v>
      </c>
      <c r="J122" s="465">
        <v>-51.6</v>
      </c>
      <c r="K122" s="472">
        <v>3.9422135161000002E-2</v>
      </c>
    </row>
    <row r="123" spans="1:11" ht="14.4" customHeight="1" thickBot="1" x14ac:dyDescent="0.35">
      <c r="A123" s="481" t="s">
        <v>386</v>
      </c>
      <c r="B123" s="459">
        <v>15.285404386970001</v>
      </c>
      <c r="C123" s="459">
        <v>72.436000000000007</v>
      </c>
      <c r="D123" s="460">
        <v>57.150595613028997</v>
      </c>
      <c r="E123" s="461">
        <v>4.7388998135860003</v>
      </c>
      <c r="F123" s="459">
        <v>245.04</v>
      </c>
      <c r="G123" s="460">
        <v>61.26</v>
      </c>
      <c r="H123" s="462">
        <v>0</v>
      </c>
      <c r="I123" s="459">
        <v>9.66</v>
      </c>
      <c r="J123" s="460">
        <v>-51.6</v>
      </c>
      <c r="K123" s="463">
        <v>3.9422135161000002E-2</v>
      </c>
    </row>
    <row r="124" spans="1:11" ht="14.4" customHeight="1" thickBot="1" x14ac:dyDescent="0.35">
      <c r="A124" s="480" t="s">
        <v>387</v>
      </c>
      <c r="B124" s="464">
        <v>76.534999999999997</v>
      </c>
      <c r="C124" s="464">
        <v>123.779</v>
      </c>
      <c r="D124" s="465">
        <v>47.244</v>
      </c>
      <c r="E124" s="471">
        <v>1.6172862089240001</v>
      </c>
      <c r="F124" s="464">
        <v>115.74</v>
      </c>
      <c r="G124" s="465">
        <v>28.934999999999999</v>
      </c>
      <c r="H124" s="467">
        <v>8.4039999999989998</v>
      </c>
      <c r="I124" s="464">
        <v>52.514000000000003</v>
      </c>
      <c r="J124" s="465">
        <v>23.579000000000001</v>
      </c>
      <c r="K124" s="472">
        <v>0.45372386383199997</v>
      </c>
    </row>
    <row r="125" spans="1:11" ht="14.4" customHeight="1" thickBot="1" x14ac:dyDescent="0.35">
      <c r="A125" s="481" t="s">
        <v>388</v>
      </c>
      <c r="B125" s="459">
        <v>76.534999999999997</v>
      </c>
      <c r="C125" s="459">
        <v>123.779</v>
      </c>
      <c r="D125" s="460">
        <v>47.244</v>
      </c>
      <c r="E125" s="461">
        <v>1.6172862089240001</v>
      </c>
      <c r="F125" s="459">
        <v>115.74</v>
      </c>
      <c r="G125" s="460">
        <v>28.934999999999999</v>
      </c>
      <c r="H125" s="462">
        <v>8.4039999999989998</v>
      </c>
      <c r="I125" s="459">
        <v>52.514000000000003</v>
      </c>
      <c r="J125" s="460">
        <v>23.579000000000001</v>
      </c>
      <c r="K125" s="463">
        <v>0.45372386383199997</v>
      </c>
    </row>
    <row r="126" spans="1:11" ht="14.4" customHeight="1" thickBot="1" x14ac:dyDescent="0.35">
      <c r="A126" s="484" t="s">
        <v>389</v>
      </c>
      <c r="B126" s="459">
        <v>0</v>
      </c>
      <c r="C126" s="459">
        <v>107</v>
      </c>
      <c r="D126" s="460">
        <v>107</v>
      </c>
      <c r="E126" s="469" t="s">
        <v>271</v>
      </c>
      <c r="F126" s="459">
        <v>124.2</v>
      </c>
      <c r="G126" s="460">
        <v>31.05</v>
      </c>
      <c r="H126" s="462">
        <v>3.7499999999989999</v>
      </c>
      <c r="I126" s="459">
        <v>20.75</v>
      </c>
      <c r="J126" s="460">
        <v>-10.3</v>
      </c>
      <c r="K126" s="463">
        <v>0.167069243156</v>
      </c>
    </row>
    <row r="127" spans="1:11" ht="14.4" customHeight="1" thickBot="1" x14ac:dyDescent="0.35">
      <c r="A127" s="481" t="s">
        <v>390</v>
      </c>
      <c r="B127" s="459">
        <v>0</v>
      </c>
      <c r="C127" s="459">
        <v>107</v>
      </c>
      <c r="D127" s="460">
        <v>107</v>
      </c>
      <c r="E127" s="469" t="s">
        <v>271</v>
      </c>
      <c r="F127" s="459">
        <v>124.2</v>
      </c>
      <c r="G127" s="460">
        <v>31.05</v>
      </c>
      <c r="H127" s="462">
        <v>3.7499999999989999</v>
      </c>
      <c r="I127" s="459">
        <v>20.75</v>
      </c>
      <c r="J127" s="460">
        <v>-10.3</v>
      </c>
      <c r="K127" s="463">
        <v>0.167069243156</v>
      </c>
    </row>
    <row r="128" spans="1:11" ht="14.4" customHeight="1" thickBot="1" x14ac:dyDescent="0.35">
      <c r="A128" s="479" t="s">
        <v>391</v>
      </c>
      <c r="B128" s="459">
        <v>10918.76</v>
      </c>
      <c r="C128" s="459">
        <v>11701.901239999999</v>
      </c>
      <c r="D128" s="460">
        <v>783.141240000023</v>
      </c>
      <c r="E128" s="461">
        <v>1.0717243752950001</v>
      </c>
      <c r="F128" s="459">
        <v>12575.45</v>
      </c>
      <c r="G128" s="460">
        <v>3143.8625000000002</v>
      </c>
      <c r="H128" s="462">
        <v>992.04224999999803</v>
      </c>
      <c r="I128" s="459">
        <v>2883.4389000000001</v>
      </c>
      <c r="J128" s="460">
        <v>-260.42359999999599</v>
      </c>
      <c r="K128" s="463">
        <v>0.229291110854</v>
      </c>
    </row>
    <row r="129" spans="1:11" ht="14.4" customHeight="1" thickBot="1" x14ac:dyDescent="0.35">
      <c r="A129" s="480" t="s">
        <v>392</v>
      </c>
      <c r="B129" s="464">
        <v>2890.2600000000102</v>
      </c>
      <c r="C129" s="464">
        <v>3116.82474000001</v>
      </c>
      <c r="D129" s="465">
        <v>226.56473999999801</v>
      </c>
      <c r="E129" s="471">
        <v>1.078389051504</v>
      </c>
      <c r="F129" s="464">
        <v>3346.1399999999899</v>
      </c>
      <c r="G129" s="465">
        <v>836.53499999999804</v>
      </c>
      <c r="H129" s="467">
        <v>262.59899999999902</v>
      </c>
      <c r="I129" s="464">
        <v>763.26490000000001</v>
      </c>
      <c r="J129" s="465">
        <v>-73.270099999997996</v>
      </c>
      <c r="K129" s="472">
        <v>0.22810309789700001</v>
      </c>
    </row>
    <row r="130" spans="1:11" ht="14.4" customHeight="1" thickBot="1" x14ac:dyDescent="0.35">
      <c r="A130" s="481" t="s">
        <v>393</v>
      </c>
      <c r="B130" s="459">
        <v>2890.2600000000102</v>
      </c>
      <c r="C130" s="459">
        <v>3116.82474000001</v>
      </c>
      <c r="D130" s="460">
        <v>226.56473999999801</v>
      </c>
      <c r="E130" s="461">
        <v>1.078389051504</v>
      </c>
      <c r="F130" s="459">
        <v>3346.1399999999899</v>
      </c>
      <c r="G130" s="460">
        <v>836.53499999999804</v>
      </c>
      <c r="H130" s="462">
        <v>262.59899999999902</v>
      </c>
      <c r="I130" s="459">
        <v>763.26490000000001</v>
      </c>
      <c r="J130" s="460">
        <v>-73.270099999997996</v>
      </c>
      <c r="K130" s="463">
        <v>0.22810309789700001</v>
      </c>
    </row>
    <row r="131" spans="1:11" ht="14.4" customHeight="1" thickBot="1" x14ac:dyDescent="0.35">
      <c r="A131" s="480" t="s">
        <v>394</v>
      </c>
      <c r="B131" s="464">
        <v>8028.49999999999</v>
      </c>
      <c r="C131" s="464">
        <v>8585.0765000000101</v>
      </c>
      <c r="D131" s="465">
        <v>556.57650000002604</v>
      </c>
      <c r="E131" s="471">
        <v>1.0693250918599999</v>
      </c>
      <c r="F131" s="464">
        <v>9229.3099999999904</v>
      </c>
      <c r="G131" s="465">
        <v>2307.3274999999999</v>
      </c>
      <c r="H131" s="467">
        <v>729.44324999999799</v>
      </c>
      <c r="I131" s="464">
        <v>2120.174</v>
      </c>
      <c r="J131" s="465">
        <v>-187.15349999999799</v>
      </c>
      <c r="K131" s="472">
        <v>0.229721831859</v>
      </c>
    </row>
    <row r="132" spans="1:11" ht="14.4" customHeight="1" thickBot="1" x14ac:dyDescent="0.35">
      <c r="A132" s="481" t="s">
        <v>395</v>
      </c>
      <c r="B132" s="459">
        <v>8028.49999999999</v>
      </c>
      <c r="C132" s="459">
        <v>8585.0765000000101</v>
      </c>
      <c r="D132" s="460">
        <v>556.57650000002604</v>
      </c>
      <c r="E132" s="461">
        <v>1.0693250918599999</v>
      </c>
      <c r="F132" s="459">
        <v>9229.3099999999904</v>
      </c>
      <c r="G132" s="460">
        <v>2307.3274999999999</v>
      </c>
      <c r="H132" s="462">
        <v>729.44324999999799</v>
      </c>
      <c r="I132" s="459">
        <v>2120.174</v>
      </c>
      <c r="J132" s="460">
        <v>-187.15349999999799</v>
      </c>
      <c r="K132" s="463">
        <v>0.229721831859</v>
      </c>
    </row>
    <row r="133" spans="1:11" ht="14.4" customHeight="1" thickBot="1" x14ac:dyDescent="0.35">
      <c r="A133" s="479" t="s">
        <v>396</v>
      </c>
      <c r="B133" s="459">
        <v>0</v>
      </c>
      <c r="C133" s="459">
        <v>0</v>
      </c>
      <c r="D133" s="460">
        <v>0</v>
      </c>
      <c r="E133" s="461">
        <v>1</v>
      </c>
      <c r="F133" s="459">
        <v>154.358778</v>
      </c>
      <c r="G133" s="460">
        <v>38.5896945</v>
      </c>
      <c r="H133" s="462">
        <v>0</v>
      </c>
      <c r="I133" s="459">
        <v>0</v>
      </c>
      <c r="J133" s="460">
        <v>-38.5896945</v>
      </c>
      <c r="K133" s="463">
        <v>0</v>
      </c>
    </row>
    <row r="134" spans="1:11" ht="14.4" customHeight="1" thickBot="1" x14ac:dyDescent="0.35">
      <c r="A134" s="480" t="s">
        <v>397</v>
      </c>
      <c r="B134" s="464">
        <v>0</v>
      </c>
      <c r="C134" s="464">
        <v>0</v>
      </c>
      <c r="D134" s="465">
        <v>0</v>
      </c>
      <c r="E134" s="471">
        <v>1</v>
      </c>
      <c r="F134" s="464">
        <v>154.358778</v>
      </c>
      <c r="G134" s="465">
        <v>38.5896945</v>
      </c>
      <c r="H134" s="467">
        <v>0</v>
      </c>
      <c r="I134" s="464">
        <v>0</v>
      </c>
      <c r="J134" s="465">
        <v>-38.5896945</v>
      </c>
      <c r="K134" s="472">
        <v>0</v>
      </c>
    </row>
    <row r="135" spans="1:11" ht="14.4" customHeight="1" thickBot="1" x14ac:dyDescent="0.35">
      <c r="A135" s="481" t="s">
        <v>398</v>
      </c>
      <c r="B135" s="459">
        <v>0</v>
      </c>
      <c r="C135" s="459">
        <v>0</v>
      </c>
      <c r="D135" s="460">
        <v>0</v>
      </c>
      <c r="E135" s="461">
        <v>1</v>
      </c>
      <c r="F135" s="459">
        <v>154.358778</v>
      </c>
      <c r="G135" s="460">
        <v>38.5896945</v>
      </c>
      <c r="H135" s="462">
        <v>0</v>
      </c>
      <c r="I135" s="459">
        <v>0</v>
      </c>
      <c r="J135" s="460">
        <v>-38.5896945</v>
      </c>
      <c r="K135" s="463">
        <v>0</v>
      </c>
    </row>
    <row r="136" spans="1:11" ht="14.4" customHeight="1" thickBot="1" x14ac:dyDescent="0.35">
      <c r="A136" s="479" t="s">
        <v>399</v>
      </c>
      <c r="B136" s="459">
        <v>642.28000000000202</v>
      </c>
      <c r="C136" s="459">
        <v>691.51589000000104</v>
      </c>
      <c r="D136" s="460">
        <v>49.235889999998001</v>
      </c>
      <c r="E136" s="461">
        <v>1.076657984056</v>
      </c>
      <c r="F136" s="459">
        <v>744.73999999999899</v>
      </c>
      <c r="G136" s="460">
        <v>186.185</v>
      </c>
      <c r="H136" s="462">
        <v>58.458249999998998</v>
      </c>
      <c r="I136" s="459">
        <v>170.26746</v>
      </c>
      <c r="J136" s="460">
        <v>-15.917539999999001</v>
      </c>
      <c r="K136" s="463">
        <v>0.228626715363</v>
      </c>
    </row>
    <row r="137" spans="1:11" ht="14.4" customHeight="1" thickBot="1" x14ac:dyDescent="0.35">
      <c r="A137" s="480" t="s">
        <v>400</v>
      </c>
      <c r="B137" s="464">
        <v>642.28000000000202</v>
      </c>
      <c r="C137" s="464">
        <v>691.51589000000104</v>
      </c>
      <c r="D137" s="465">
        <v>49.235889999998001</v>
      </c>
      <c r="E137" s="471">
        <v>1.076657984056</v>
      </c>
      <c r="F137" s="464">
        <v>744.73999999999899</v>
      </c>
      <c r="G137" s="465">
        <v>186.185</v>
      </c>
      <c r="H137" s="467">
        <v>58.458249999998998</v>
      </c>
      <c r="I137" s="464">
        <v>170.26746</v>
      </c>
      <c r="J137" s="465">
        <v>-15.917539999999001</v>
      </c>
      <c r="K137" s="472">
        <v>0.228626715363</v>
      </c>
    </row>
    <row r="138" spans="1:11" ht="14.4" customHeight="1" thickBot="1" x14ac:dyDescent="0.35">
      <c r="A138" s="481" t="s">
        <v>401</v>
      </c>
      <c r="B138" s="459">
        <v>642.28000000000202</v>
      </c>
      <c r="C138" s="459">
        <v>691.51589000000104</v>
      </c>
      <c r="D138" s="460">
        <v>49.235889999998001</v>
      </c>
      <c r="E138" s="461">
        <v>1.076657984056</v>
      </c>
      <c r="F138" s="459">
        <v>744.73999999999899</v>
      </c>
      <c r="G138" s="460">
        <v>186.185</v>
      </c>
      <c r="H138" s="462">
        <v>58.458249999998998</v>
      </c>
      <c r="I138" s="459">
        <v>170.26746</v>
      </c>
      <c r="J138" s="460">
        <v>-15.917539999999001</v>
      </c>
      <c r="K138" s="463">
        <v>0.228626715363</v>
      </c>
    </row>
    <row r="139" spans="1:11" ht="14.4" customHeight="1" thickBot="1" x14ac:dyDescent="0.35">
      <c r="A139" s="478" t="s">
        <v>402</v>
      </c>
      <c r="B139" s="459">
        <v>0</v>
      </c>
      <c r="C139" s="459">
        <v>11</v>
      </c>
      <c r="D139" s="460">
        <v>11</v>
      </c>
      <c r="E139" s="469" t="s">
        <v>271</v>
      </c>
      <c r="F139" s="459">
        <v>0</v>
      </c>
      <c r="G139" s="460">
        <v>0</v>
      </c>
      <c r="H139" s="462">
        <v>0</v>
      </c>
      <c r="I139" s="459">
        <v>0</v>
      </c>
      <c r="J139" s="460">
        <v>0</v>
      </c>
      <c r="K139" s="463">
        <v>0</v>
      </c>
    </row>
    <row r="140" spans="1:11" ht="14.4" customHeight="1" thickBot="1" x14ac:dyDescent="0.35">
      <c r="A140" s="479" t="s">
        <v>403</v>
      </c>
      <c r="B140" s="459">
        <v>0</v>
      </c>
      <c r="C140" s="459">
        <v>11</v>
      </c>
      <c r="D140" s="460">
        <v>11</v>
      </c>
      <c r="E140" s="469" t="s">
        <v>271</v>
      </c>
      <c r="F140" s="459">
        <v>0</v>
      </c>
      <c r="G140" s="460">
        <v>0</v>
      </c>
      <c r="H140" s="462">
        <v>0</v>
      </c>
      <c r="I140" s="459">
        <v>0</v>
      </c>
      <c r="J140" s="460">
        <v>0</v>
      </c>
      <c r="K140" s="463">
        <v>0</v>
      </c>
    </row>
    <row r="141" spans="1:11" ht="14.4" customHeight="1" thickBot="1" x14ac:dyDescent="0.35">
      <c r="A141" s="480" t="s">
        <v>404</v>
      </c>
      <c r="B141" s="464">
        <v>0</v>
      </c>
      <c r="C141" s="464">
        <v>11</v>
      </c>
      <c r="D141" s="465">
        <v>11</v>
      </c>
      <c r="E141" s="466" t="s">
        <v>271</v>
      </c>
      <c r="F141" s="464">
        <v>0</v>
      </c>
      <c r="G141" s="465">
        <v>0</v>
      </c>
      <c r="H141" s="467">
        <v>0</v>
      </c>
      <c r="I141" s="464">
        <v>0</v>
      </c>
      <c r="J141" s="465">
        <v>0</v>
      </c>
      <c r="K141" s="472">
        <v>0</v>
      </c>
    </row>
    <row r="142" spans="1:11" ht="14.4" customHeight="1" thickBot="1" x14ac:dyDescent="0.35">
      <c r="A142" s="481" t="s">
        <v>405</v>
      </c>
      <c r="B142" s="459">
        <v>0</v>
      </c>
      <c r="C142" s="459">
        <v>11</v>
      </c>
      <c r="D142" s="460">
        <v>11</v>
      </c>
      <c r="E142" s="469" t="s">
        <v>271</v>
      </c>
      <c r="F142" s="459">
        <v>0</v>
      </c>
      <c r="G142" s="460">
        <v>0</v>
      </c>
      <c r="H142" s="462">
        <v>0</v>
      </c>
      <c r="I142" s="459">
        <v>0</v>
      </c>
      <c r="J142" s="460">
        <v>0</v>
      </c>
      <c r="K142" s="463">
        <v>0</v>
      </c>
    </row>
    <row r="143" spans="1:11" ht="14.4" customHeight="1" thickBot="1" x14ac:dyDescent="0.35">
      <c r="A143" s="478" t="s">
        <v>406</v>
      </c>
      <c r="B143" s="459">
        <v>37932.171551089603</v>
      </c>
      <c r="C143" s="459">
        <v>47506.881170000102</v>
      </c>
      <c r="D143" s="460">
        <v>9574.7096189104795</v>
      </c>
      <c r="E143" s="461">
        <v>1.252416595923</v>
      </c>
      <c r="F143" s="459">
        <v>48980.322707595398</v>
      </c>
      <c r="G143" s="460">
        <v>12245.0806768989</v>
      </c>
      <c r="H143" s="462">
        <v>5513.1790499999897</v>
      </c>
      <c r="I143" s="459">
        <v>11866.83135</v>
      </c>
      <c r="J143" s="460">
        <v>-378.24932689885799</v>
      </c>
      <c r="K143" s="463">
        <v>0.24227752481000001</v>
      </c>
    </row>
    <row r="144" spans="1:11" ht="14.4" customHeight="1" thickBot="1" x14ac:dyDescent="0.35">
      <c r="A144" s="479" t="s">
        <v>407</v>
      </c>
      <c r="B144" s="459">
        <v>37460</v>
      </c>
      <c r="C144" s="459">
        <v>47113.480410000098</v>
      </c>
      <c r="D144" s="460">
        <v>9653.4804100000802</v>
      </c>
      <c r="E144" s="461">
        <v>1.2577010253600001</v>
      </c>
      <c r="F144" s="459">
        <v>48500</v>
      </c>
      <c r="G144" s="460">
        <v>12125</v>
      </c>
      <c r="H144" s="462">
        <v>5464.4350199999899</v>
      </c>
      <c r="I144" s="459">
        <v>11770.471020000001</v>
      </c>
      <c r="J144" s="460">
        <v>-354.52897999999902</v>
      </c>
      <c r="K144" s="463">
        <v>0.24269012412300001</v>
      </c>
    </row>
    <row r="145" spans="1:11" ht="14.4" customHeight="1" thickBot="1" x14ac:dyDescent="0.35">
      <c r="A145" s="480" t="s">
        <v>408</v>
      </c>
      <c r="B145" s="464">
        <v>37460</v>
      </c>
      <c r="C145" s="464">
        <v>47113.480410000098</v>
      </c>
      <c r="D145" s="465">
        <v>9653.4804100000802</v>
      </c>
      <c r="E145" s="471">
        <v>1.2577010253600001</v>
      </c>
      <c r="F145" s="464">
        <v>48500</v>
      </c>
      <c r="G145" s="465">
        <v>12125</v>
      </c>
      <c r="H145" s="467">
        <v>5464.4350199999899</v>
      </c>
      <c r="I145" s="464">
        <v>11770.471020000001</v>
      </c>
      <c r="J145" s="465">
        <v>-354.52897999999902</v>
      </c>
      <c r="K145" s="472">
        <v>0.24269012412300001</v>
      </c>
    </row>
    <row r="146" spans="1:11" ht="14.4" customHeight="1" thickBot="1" x14ac:dyDescent="0.35">
      <c r="A146" s="481" t="s">
        <v>409</v>
      </c>
      <c r="B146" s="459">
        <v>9900</v>
      </c>
      <c r="C146" s="459">
        <v>8094.8710000000101</v>
      </c>
      <c r="D146" s="460">
        <v>-1805.1289999999899</v>
      </c>
      <c r="E146" s="461">
        <v>0.81766373737300002</v>
      </c>
      <c r="F146" s="459">
        <v>9600</v>
      </c>
      <c r="G146" s="460">
        <v>2400</v>
      </c>
      <c r="H146" s="462">
        <v>776.81899999999803</v>
      </c>
      <c r="I146" s="459">
        <v>2300.2190000000001</v>
      </c>
      <c r="J146" s="460">
        <v>-99.780999999998002</v>
      </c>
      <c r="K146" s="463">
        <v>0.23960614583299999</v>
      </c>
    </row>
    <row r="147" spans="1:11" ht="14.4" customHeight="1" thickBot="1" x14ac:dyDescent="0.35">
      <c r="A147" s="481" t="s">
        <v>410</v>
      </c>
      <c r="B147" s="459">
        <v>27500</v>
      </c>
      <c r="C147" s="459">
        <v>38941.303000000102</v>
      </c>
      <c r="D147" s="460">
        <v>11441.3030000001</v>
      </c>
      <c r="E147" s="461">
        <v>1.4160473818179999</v>
      </c>
      <c r="F147" s="459">
        <v>38800</v>
      </c>
      <c r="G147" s="460">
        <v>9700</v>
      </c>
      <c r="H147" s="462">
        <v>4642.4029999999902</v>
      </c>
      <c r="I147" s="459">
        <v>9425.0390000000007</v>
      </c>
      <c r="J147" s="460">
        <v>-274.96099999999899</v>
      </c>
      <c r="K147" s="463">
        <v>0.242913376288</v>
      </c>
    </row>
    <row r="148" spans="1:11" ht="14.4" customHeight="1" thickBot="1" x14ac:dyDescent="0.35">
      <c r="A148" s="481" t="s">
        <v>411</v>
      </c>
      <c r="B148" s="459">
        <v>60</v>
      </c>
      <c r="C148" s="459">
        <v>77.30641</v>
      </c>
      <c r="D148" s="460">
        <v>17.30641</v>
      </c>
      <c r="E148" s="461">
        <v>1.2884401666659999</v>
      </c>
      <c r="F148" s="459">
        <v>100</v>
      </c>
      <c r="G148" s="460">
        <v>25</v>
      </c>
      <c r="H148" s="462">
        <v>45.213019999998998</v>
      </c>
      <c r="I148" s="459">
        <v>45.213019999998998</v>
      </c>
      <c r="J148" s="460">
        <v>20.213019999998998</v>
      </c>
      <c r="K148" s="463">
        <v>0.452130199999</v>
      </c>
    </row>
    <row r="149" spans="1:11" ht="14.4" customHeight="1" thickBot="1" x14ac:dyDescent="0.35">
      <c r="A149" s="479" t="s">
        <v>412</v>
      </c>
      <c r="B149" s="459">
        <v>472.17155108960498</v>
      </c>
      <c r="C149" s="459">
        <v>393.40076000000101</v>
      </c>
      <c r="D149" s="460">
        <v>-78.770791089604003</v>
      </c>
      <c r="E149" s="461">
        <v>0.83317336483299997</v>
      </c>
      <c r="F149" s="459">
        <v>480.32270759543502</v>
      </c>
      <c r="G149" s="460">
        <v>120.080676898859</v>
      </c>
      <c r="H149" s="462">
        <v>48.744029999999</v>
      </c>
      <c r="I149" s="459">
        <v>96.360330000000005</v>
      </c>
      <c r="J149" s="460">
        <v>-23.720346898858001</v>
      </c>
      <c r="K149" s="463">
        <v>0.20061581198600001</v>
      </c>
    </row>
    <row r="150" spans="1:11" ht="14.4" customHeight="1" thickBot="1" x14ac:dyDescent="0.35">
      <c r="A150" s="480" t="s">
        <v>413</v>
      </c>
      <c r="B150" s="464">
        <v>0</v>
      </c>
      <c r="C150" s="464">
        <v>12.25076</v>
      </c>
      <c r="D150" s="465">
        <v>12.25076</v>
      </c>
      <c r="E150" s="466" t="s">
        <v>271</v>
      </c>
      <c r="F150" s="464">
        <v>0</v>
      </c>
      <c r="G150" s="465">
        <v>0</v>
      </c>
      <c r="H150" s="467">
        <v>13.044029999999999</v>
      </c>
      <c r="I150" s="464">
        <v>13.110329999999999</v>
      </c>
      <c r="J150" s="465">
        <v>13.110329999999999</v>
      </c>
      <c r="K150" s="468" t="s">
        <v>271</v>
      </c>
    </row>
    <row r="151" spans="1:11" ht="14.4" customHeight="1" thickBot="1" x14ac:dyDescent="0.35">
      <c r="A151" s="481" t="s">
        <v>414</v>
      </c>
      <c r="B151" s="459">
        <v>0</v>
      </c>
      <c r="C151" s="459">
        <v>8.5957600000000003</v>
      </c>
      <c r="D151" s="460">
        <v>8.5957600000000003</v>
      </c>
      <c r="E151" s="469" t="s">
        <v>271</v>
      </c>
      <c r="F151" s="459">
        <v>0</v>
      </c>
      <c r="G151" s="460">
        <v>0</v>
      </c>
      <c r="H151" s="462">
        <v>6.1833299999989997</v>
      </c>
      <c r="I151" s="459">
        <v>6.2496299999989997</v>
      </c>
      <c r="J151" s="460">
        <v>6.2496299999989997</v>
      </c>
      <c r="K151" s="470" t="s">
        <v>271</v>
      </c>
    </row>
    <row r="152" spans="1:11" ht="14.4" customHeight="1" thickBot="1" x14ac:dyDescent="0.35">
      <c r="A152" s="481" t="s">
        <v>415</v>
      </c>
      <c r="B152" s="459">
        <v>0</v>
      </c>
      <c r="C152" s="459">
        <v>0.60499999999999998</v>
      </c>
      <c r="D152" s="460">
        <v>0.60499999999999998</v>
      </c>
      <c r="E152" s="469" t="s">
        <v>271</v>
      </c>
      <c r="F152" s="459">
        <v>0</v>
      </c>
      <c r="G152" s="460">
        <v>0</v>
      </c>
      <c r="H152" s="462">
        <v>0</v>
      </c>
      <c r="I152" s="459">
        <v>0</v>
      </c>
      <c r="J152" s="460">
        <v>0</v>
      </c>
      <c r="K152" s="463">
        <v>0</v>
      </c>
    </row>
    <row r="153" spans="1:11" ht="14.4" customHeight="1" thickBot="1" x14ac:dyDescent="0.35">
      <c r="A153" s="481" t="s">
        <v>416</v>
      </c>
      <c r="B153" s="459">
        <v>0</v>
      </c>
      <c r="C153" s="459">
        <v>3.05</v>
      </c>
      <c r="D153" s="460">
        <v>3.05</v>
      </c>
      <c r="E153" s="469" t="s">
        <v>303</v>
      </c>
      <c r="F153" s="459">
        <v>0</v>
      </c>
      <c r="G153" s="460">
        <v>0</v>
      </c>
      <c r="H153" s="462">
        <v>6.8606999999990004</v>
      </c>
      <c r="I153" s="459">
        <v>6.8606999999990004</v>
      </c>
      <c r="J153" s="460">
        <v>6.8606999999990004</v>
      </c>
      <c r="K153" s="470" t="s">
        <v>271</v>
      </c>
    </row>
    <row r="154" spans="1:11" ht="14.4" customHeight="1" thickBot="1" x14ac:dyDescent="0.35">
      <c r="A154" s="480" t="s">
        <v>417</v>
      </c>
      <c r="B154" s="464">
        <v>470.740915526192</v>
      </c>
      <c r="C154" s="464">
        <v>377.400000000001</v>
      </c>
      <c r="D154" s="465">
        <v>-93.340915526190003</v>
      </c>
      <c r="E154" s="471">
        <v>0.80171488721799999</v>
      </c>
      <c r="F154" s="464">
        <v>480.32270759543502</v>
      </c>
      <c r="G154" s="465">
        <v>120.080676898859</v>
      </c>
      <c r="H154" s="467">
        <v>35.099999999999</v>
      </c>
      <c r="I154" s="464">
        <v>82.65</v>
      </c>
      <c r="J154" s="465">
        <v>-37.430676898858003</v>
      </c>
      <c r="K154" s="472">
        <v>0.172071814829</v>
      </c>
    </row>
    <row r="155" spans="1:11" ht="14.4" customHeight="1" thickBot="1" x14ac:dyDescent="0.35">
      <c r="A155" s="481" t="s">
        <v>418</v>
      </c>
      <c r="B155" s="459">
        <v>470.740915526192</v>
      </c>
      <c r="C155" s="459">
        <v>377.400000000001</v>
      </c>
      <c r="D155" s="460">
        <v>-93.340915526190003</v>
      </c>
      <c r="E155" s="461">
        <v>0.80171488721799999</v>
      </c>
      <c r="F155" s="459">
        <v>480.32270759543502</v>
      </c>
      <c r="G155" s="460">
        <v>120.080676898859</v>
      </c>
      <c r="H155" s="462">
        <v>35.099999999999</v>
      </c>
      <c r="I155" s="459">
        <v>82.65</v>
      </c>
      <c r="J155" s="460">
        <v>-37.430676898858003</v>
      </c>
      <c r="K155" s="463">
        <v>0.172071814829</v>
      </c>
    </row>
    <row r="156" spans="1:11" ht="14.4" customHeight="1" thickBot="1" x14ac:dyDescent="0.35">
      <c r="A156" s="484" t="s">
        <v>419</v>
      </c>
      <c r="B156" s="459">
        <v>1.4306355634129999</v>
      </c>
      <c r="C156" s="459">
        <v>0.6</v>
      </c>
      <c r="D156" s="460">
        <v>-0.83063556341300004</v>
      </c>
      <c r="E156" s="461">
        <v>0.41939401993300002</v>
      </c>
      <c r="F156" s="459">
        <v>0</v>
      </c>
      <c r="G156" s="460">
        <v>0</v>
      </c>
      <c r="H156" s="462">
        <v>0</v>
      </c>
      <c r="I156" s="459">
        <v>0</v>
      </c>
      <c r="J156" s="460">
        <v>0</v>
      </c>
      <c r="K156" s="470" t="s">
        <v>271</v>
      </c>
    </row>
    <row r="157" spans="1:11" ht="14.4" customHeight="1" thickBot="1" x14ac:dyDescent="0.35">
      <c r="A157" s="481" t="s">
        <v>420</v>
      </c>
      <c r="B157" s="459">
        <v>1.4306355634129999</v>
      </c>
      <c r="C157" s="459">
        <v>0.6</v>
      </c>
      <c r="D157" s="460">
        <v>-0.83063556341300004</v>
      </c>
      <c r="E157" s="461">
        <v>0.41939401993300002</v>
      </c>
      <c r="F157" s="459">
        <v>0</v>
      </c>
      <c r="G157" s="460">
        <v>0</v>
      </c>
      <c r="H157" s="462">
        <v>0</v>
      </c>
      <c r="I157" s="459">
        <v>0</v>
      </c>
      <c r="J157" s="460">
        <v>0</v>
      </c>
      <c r="K157" s="470" t="s">
        <v>271</v>
      </c>
    </row>
    <row r="158" spans="1:11" ht="14.4" customHeight="1" thickBot="1" x14ac:dyDescent="0.35">
      <c r="A158" s="484" t="s">
        <v>421</v>
      </c>
      <c r="B158" s="459">
        <v>0</v>
      </c>
      <c r="C158" s="459">
        <v>3.15</v>
      </c>
      <c r="D158" s="460">
        <v>3.15</v>
      </c>
      <c r="E158" s="469" t="s">
        <v>271</v>
      </c>
      <c r="F158" s="459">
        <v>0</v>
      </c>
      <c r="G158" s="460">
        <v>0</v>
      </c>
      <c r="H158" s="462">
        <v>0.599999999999</v>
      </c>
      <c r="I158" s="459">
        <v>0.599999999999</v>
      </c>
      <c r="J158" s="460">
        <v>0.599999999999</v>
      </c>
      <c r="K158" s="470" t="s">
        <v>271</v>
      </c>
    </row>
    <row r="159" spans="1:11" ht="14.4" customHeight="1" thickBot="1" x14ac:dyDescent="0.35">
      <c r="A159" s="481" t="s">
        <v>422</v>
      </c>
      <c r="B159" s="459">
        <v>0</v>
      </c>
      <c r="C159" s="459">
        <v>3.15</v>
      </c>
      <c r="D159" s="460">
        <v>3.15</v>
      </c>
      <c r="E159" s="469" t="s">
        <v>271</v>
      </c>
      <c r="F159" s="459">
        <v>0</v>
      </c>
      <c r="G159" s="460">
        <v>0</v>
      </c>
      <c r="H159" s="462">
        <v>0.599999999999</v>
      </c>
      <c r="I159" s="459">
        <v>0.599999999999</v>
      </c>
      <c r="J159" s="460">
        <v>0.599999999999</v>
      </c>
      <c r="K159" s="470" t="s">
        <v>271</v>
      </c>
    </row>
    <row r="160" spans="1:11" ht="14.4" customHeight="1" thickBot="1" x14ac:dyDescent="0.35">
      <c r="A160" s="478" t="s">
        <v>423</v>
      </c>
      <c r="B160" s="459">
        <v>4313.5025342461804</v>
      </c>
      <c r="C160" s="459">
        <v>3615.6866500000101</v>
      </c>
      <c r="D160" s="460">
        <v>-697.81588424617405</v>
      </c>
      <c r="E160" s="461">
        <v>0.83822522910099995</v>
      </c>
      <c r="F160" s="459">
        <v>2777.99999999996</v>
      </c>
      <c r="G160" s="460">
        <v>694.49999999999</v>
      </c>
      <c r="H160" s="462">
        <v>289.03124999999898</v>
      </c>
      <c r="I160" s="459">
        <v>833.85409000000095</v>
      </c>
      <c r="J160" s="460">
        <v>139.35409000001101</v>
      </c>
      <c r="K160" s="463">
        <v>0.30016345932299998</v>
      </c>
    </row>
    <row r="161" spans="1:11" ht="14.4" customHeight="1" thickBot="1" x14ac:dyDescent="0.35">
      <c r="A161" s="479" t="s">
        <v>424</v>
      </c>
      <c r="B161" s="459">
        <v>4077.5025342461799</v>
      </c>
      <c r="C161" s="459">
        <v>3091.8969999999999</v>
      </c>
      <c r="D161" s="460">
        <v>-985.60553424617603</v>
      </c>
      <c r="E161" s="461">
        <v>0.75828205476999999</v>
      </c>
      <c r="F161" s="459">
        <v>2777.99999999996</v>
      </c>
      <c r="G161" s="460">
        <v>694.49999999999</v>
      </c>
      <c r="H161" s="462">
        <v>230.41924999999901</v>
      </c>
      <c r="I161" s="459">
        <v>691.26494000000002</v>
      </c>
      <c r="J161" s="460">
        <v>-3.2350599999890002</v>
      </c>
      <c r="K161" s="463">
        <v>0.248835471562</v>
      </c>
    </row>
    <row r="162" spans="1:11" ht="14.4" customHeight="1" thickBot="1" x14ac:dyDescent="0.35">
      <c r="A162" s="480" t="s">
        <v>425</v>
      </c>
      <c r="B162" s="464">
        <v>4077.5025342461799</v>
      </c>
      <c r="C162" s="464">
        <v>3088.7570000000101</v>
      </c>
      <c r="D162" s="465">
        <v>-988.74553424617602</v>
      </c>
      <c r="E162" s="471">
        <v>0.75751197554299998</v>
      </c>
      <c r="F162" s="464">
        <v>2777.99999999996</v>
      </c>
      <c r="G162" s="465">
        <v>694.49999999999</v>
      </c>
      <c r="H162" s="467">
        <v>230.41924999999901</v>
      </c>
      <c r="I162" s="464">
        <v>691.26494000000002</v>
      </c>
      <c r="J162" s="465">
        <v>-3.2350599999890002</v>
      </c>
      <c r="K162" s="472">
        <v>0.248835471562</v>
      </c>
    </row>
    <row r="163" spans="1:11" ht="14.4" customHeight="1" thickBot="1" x14ac:dyDescent="0.35">
      <c r="A163" s="481" t="s">
        <v>426</v>
      </c>
      <c r="B163" s="459">
        <v>631.64159242882397</v>
      </c>
      <c r="C163" s="459">
        <v>580.24400000000105</v>
      </c>
      <c r="D163" s="460">
        <v>-51.397592428822001</v>
      </c>
      <c r="E163" s="461">
        <v>0.91862854972600005</v>
      </c>
      <c r="F163" s="459">
        <v>582.99999999999102</v>
      </c>
      <c r="G163" s="460">
        <v>145.74999999999801</v>
      </c>
      <c r="H163" s="462">
        <v>48.570339999999</v>
      </c>
      <c r="I163" s="459">
        <v>145.71106</v>
      </c>
      <c r="J163" s="460">
        <v>-3.8939999996999999E-2</v>
      </c>
      <c r="K163" s="463">
        <v>0.24993320754699999</v>
      </c>
    </row>
    <row r="164" spans="1:11" ht="14.4" customHeight="1" thickBot="1" x14ac:dyDescent="0.35">
      <c r="A164" s="481" t="s">
        <v>427</v>
      </c>
      <c r="B164" s="459">
        <v>2858.1526198895999</v>
      </c>
      <c r="C164" s="459">
        <v>2197.3409999999999</v>
      </c>
      <c r="D164" s="460">
        <v>-660.81161988959695</v>
      </c>
      <c r="E164" s="461">
        <v>0.768797643872</v>
      </c>
      <c r="F164" s="459">
        <v>1878.99999999997</v>
      </c>
      <c r="G164" s="460">
        <v>469.74999999999301</v>
      </c>
      <c r="H164" s="462">
        <v>155.43600000000001</v>
      </c>
      <c r="I164" s="459">
        <v>466.31299999999999</v>
      </c>
      <c r="J164" s="460">
        <v>-3.436999999992</v>
      </c>
      <c r="K164" s="463">
        <v>0.24817083555</v>
      </c>
    </row>
    <row r="165" spans="1:11" ht="14.4" customHeight="1" thickBot="1" x14ac:dyDescent="0.35">
      <c r="A165" s="481" t="s">
        <v>428</v>
      </c>
      <c r="B165" s="459">
        <v>572.15382503490605</v>
      </c>
      <c r="C165" s="459">
        <v>299.99700000000098</v>
      </c>
      <c r="D165" s="460">
        <v>-272.15682503490501</v>
      </c>
      <c r="E165" s="461">
        <v>0.52432927452900002</v>
      </c>
      <c r="F165" s="459">
        <v>304.999999999995</v>
      </c>
      <c r="G165" s="460">
        <v>76.249999999997996</v>
      </c>
      <c r="H165" s="462">
        <v>25.477999999999</v>
      </c>
      <c r="I165" s="459">
        <v>76.436000000000007</v>
      </c>
      <c r="J165" s="460">
        <v>0.186000000001</v>
      </c>
      <c r="K165" s="463">
        <v>0.25060983606499998</v>
      </c>
    </row>
    <row r="166" spans="1:11" ht="14.4" customHeight="1" thickBot="1" x14ac:dyDescent="0.35">
      <c r="A166" s="481" t="s">
        <v>429</v>
      </c>
      <c r="B166" s="459">
        <v>2.372071403719</v>
      </c>
      <c r="C166" s="459">
        <v>3.5409999999999999</v>
      </c>
      <c r="D166" s="460">
        <v>1.16892859628</v>
      </c>
      <c r="E166" s="461">
        <v>1.4927881152510001</v>
      </c>
      <c r="F166" s="459">
        <v>2.9999999999989999</v>
      </c>
      <c r="G166" s="460">
        <v>0.74999999999900002</v>
      </c>
      <c r="H166" s="462">
        <v>0.29890999999899998</v>
      </c>
      <c r="I166" s="459">
        <v>0.89688000000000001</v>
      </c>
      <c r="J166" s="460">
        <v>0.14688000000000001</v>
      </c>
      <c r="K166" s="463">
        <v>0.29896</v>
      </c>
    </row>
    <row r="167" spans="1:11" ht="14.4" customHeight="1" thickBot="1" x14ac:dyDescent="0.35">
      <c r="A167" s="481" t="s">
        <v>430</v>
      </c>
      <c r="B167" s="459">
        <v>13.182425489131001</v>
      </c>
      <c r="C167" s="459">
        <v>7.6340000000000003</v>
      </c>
      <c r="D167" s="460">
        <v>-5.5484254891309996</v>
      </c>
      <c r="E167" s="461">
        <v>0.57910435422399997</v>
      </c>
      <c r="F167" s="459">
        <v>7.9999999999989999</v>
      </c>
      <c r="G167" s="460">
        <v>1.9999999999989999</v>
      </c>
      <c r="H167" s="462">
        <v>0.63599999999900003</v>
      </c>
      <c r="I167" s="459">
        <v>1.9079999999999999</v>
      </c>
      <c r="J167" s="460">
        <v>-9.1999999999000007E-2</v>
      </c>
      <c r="K167" s="463">
        <v>0.23849999999999999</v>
      </c>
    </row>
    <row r="168" spans="1:11" ht="14.4" customHeight="1" thickBot="1" x14ac:dyDescent="0.35">
      <c r="A168" s="480" t="s">
        <v>431</v>
      </c>
      <c r="B168" s="464">
        <v>0</v>
      </c>
      <c r="C168" s="464">
        <v>3.14</v>
      </c>
      <c r="D168" s="465">
        <v>3.14</v>
      </c>
      <c r="E168" s="466" t="s">
        <v>271</v>
      </c>
      <c r="F168" s="464">
        <v>0</v>
      </c>
      <c r="G168" s="465">
        <v>0</v>
      </c>
      <c r="H168" s="467">
        <v>0</v>
      </c>
      <c r="I168" s="464">
        <v>0</v>
      </c>
      <c r="J168" s="465">
        <v>0</v>
      </c>
      <c r="K168" s="468" t="s">
        <v>271</v>
      </c>
    </row>
    <row r="169" spans="1:11" ht="14.4" customHeight="1" thickBot="1" x14ac:dyDescent="0.35">
      <c r="A169" s="481" t="s">
        <v>432</v>
      </c>
      <c r="B169" s="459">
        <v>0</v>
      </c>
      <c r="C169" s="459">
        <v>3.14</v>
      </c>
      <c r="D169" s="460">
        <v>3.14</v>
      </c>
      <c r="E169" s="469" t="s">
        <v>303</v>
      </c>
      <c r="F169" s="459">
        <v>0</v>
      </c>
      <c r="G169" s="460">
        <v>0</v>
      </c>
      <c r="H169" s="462">
        <v>0</v>
      </c>
      <c r="I169" s="459">
        <v>0</v>
      </c>
      <c r="J169" s="460">
        <v>0</v>
      </c>
      <c r="K169" s="470" t="s">
        <v>271</v>
      </c>
    </row>
    <row r="170" spans="1:11" ht="14.4" customHeight="1" thickBot="1" x14ac:dyDescent="0.35">
      <c r="A170" s="479" t="s">
        <v>433</v>
      </c>
      <c r="B170" s="459">
        <v>236</v>
      </c>
      <c r="C170" s="459">
        <v>523.78965000000198</v>
      </c>
      <c r="D170" s="460">
        <v>287.78965000000198</v>
      </c>
      <c r="E170" s="461">
        <v>2.2194476694910001</v>
      </c>
      <c r="F170" s="459">
        <v>0</v>
      </c>
      <c r="G170" s="460">
        <v>0</v>
      </c>
      <c r="H170" s="462">
        <v>58.611999999999</v>
      </c>
      <c r="I170" s="459">
        <v>142.58914999999999</v>
      </c>
      <c r="J170" s="460">
        <v>142.58914999999999</v>
      </c>
      <c r="K170" s="470" t="s">
        <v>271</v>
      </c>
    </row>
    <row r="171" spans="1:11" ht="14.4" customHeight="1" thickBot="1" x14ac:dyDescent="0.35">
      <c r="A171" s="480" t="s">
        <v>434</v>
      </c>
      <c r="B171" s="464">
        <v>236</v>
      </c>
      <c r="C171" s="464">
        <v>306.57103000000097</v>
      </c>
      <c r="D171" s="465">
        <v>70.571030000001002</v>
      </c>
      <c r="E171" s="471">
        <v>1.2990297881349999</v>
      </c>
      <c r="F171" s="464">
        <v>0</v>
      </c>
      <c r="G171" s="465">
        <v>0</v>
      </c>
      <c r="H171" s="467">
        <v>0</v>
      </c>
      <c r="I171" s="464">
        <v>0</v>
      </c>
      <c r="J171" s="465">
        <v>0</v>
      </c>
      <c r="K171" s="468" t="s">
        <v>271</v>
      </c>
    </row>
    <row r="172" spans="1:11" ht="14.4" customHeight="1" thickBot="1" x14ac:dyDescent="0.35">
      <c r="A172" s="481" t="s">
        <v>435</v>
      </c>
      <c r="B172" s="459">
        <v>236</v>
      </c>
      <c r="C172" s="459">
        <v>306.57103000000097</v>
      </c>
      <c r="D172" s="460">
        <v>70.571030000001002</v>
      </c>
      <c r="E172" s="461">
        <v>1.2990297881349999</v>
      </c>
      <c r="F172" s="459">
        <v>0</v>
      </c>
      <c r="G172" s="460">
        <v>0</v>
      </c>
      <c r="H172" s="462">
        <v>0</v>
      </c>
      <c r="I172" s="459">
        <v>0</v>
      </c>
      <c r="J172" s="460">
        <v>0</v>
      </c>
      <c r="K172" s="470" t="s">
        <v>271</v>
      </c>
    </row>
    <row r="173" spans="1:11" ht="14.4" customHeight="1" thickBot="1" x14ac:dyDescent="0.35">
      <c r="A173" s="480" t="s">
        <v>436</v>
      </c>
      <c r="B173" s="464">
        <v>0</v>
      </c>
      <c r="C173" s="464">
        <v>15.536</v>
      </c>
      <c r="D173" s="465">
        <v>15.536</v>
      </c>
      <c r="E173" s="466" t="s">
        <v>271</v>
      </c>
      <c r="F173" s="464">
        <v>0</v>
      </c>
      <c r="G173" s="465">
        <v>0</v>
      </c>
      <c r="H173" s="467">
        <v>0</v>
      </c>
      <c r="I173" s="464">
        <v>6.36775</v>
      </c>
      <c r="J173" s="465">
        <v>6.36775</v>
      </c>
      <c r="K173" s="468" t="s">
        <v>271</v>
      </c>
    </row>
    <row r="174" spans="1:11" ht="14.4" customHeight="1" thickBot="1" x14ac:dyDescent="0.35">
      <c r="A174" s="481" t="s">
        <v>437</v>
      </c>
      <c r="B174" s="459">
        <v>0</v>
      </c>
      <c r="C174" s="459">
        <v>15.536</v>
      </c>
      <c r="D174" s="460">
        <v>15.536</v>
      </c>
      <c r="E174" s="469" t="s">
        <v>271</v>
      </c>
      <c r="F174" s="459">
        <v>0</v>
      </c>
      <c r="G174" s="460">
        <v>0</v>
      </c>
      <c r="H174" s="462">
        <v>0</v>
      </c>
      <c r="I174" s="459">
        <v>0</v>
      </c>
      <c r="J174" s="460">
        <v>0</v>
      </c>
      <c r="K174" s="470" t="s">
        <v>271</v>
      </c>
    </row>
    <row r="175" spans="1:11" ht="14.4" customHeight="1" thickBot="1" x14ac:dyDescent="0.35">
      <c r="A175" s="481" t="s">
        <v>438</v>
      </c>
      <c r="B175" s="459">
        <v>0</v>
      </c>
      <c r="C175" s="459">
        <v>0</v>
      </c>
      <c r="D175" s="460">
        <v>0</v>
      </c>
      <c r="E175" s="469" t="s">
        <v>271</v>
      </c>
      <c r="F175" s="459">
        <v>0</v>
      </c>
      <c r="G175" s="460">
        <v>0</v>
      </c>
      <c r="H175" s="462">
        <v>0</v>
      </c>
      <c r="I175" s="459">
        <v>6.36775</v>
      </c>
      <c r="J175" s="460">
        <v>6.36775</v>
      </c>
      <c r="K175" s="470" t="s">
        <v>271</v>
      </c>
    </row>
    <row r="176" spans="1:11" ht="14.4" customHeight="1" thickBot="1" x14ac:dyDescent="0.35">
      <c r="A176" s="480" t="s">
        <v>439</v>
      </c>
      <c r="B176" s="464">
        <v>0</v>
      </c>
      <c r="C176" s="464">
        <v>16.669</v>
      </c>
      <c r="D176" s="465">
        <v>16.669</v>
      </c>
      <c r="E176" s="466" t="s">
        <v>271</v>
      </c>
      <c r="F176" s="464">
        <v>0</v>
      </c>
      <c r="G176" s="465">
        <v>0</v>
      </c>
      <c r="H176" s="467">
        <v>16.262</v>
      </c>
      <c r="I176" s="464">
        <v>16.262</v>
      </c>
      <c r="J176" s="465">
        <v>16.262</v>
      </c>
      <c r="K176" s="468" t="s">
        <v>271</v>
      </c>
    </row>
    <row r="177" spans="1:11" ht="14.4" customHeight="1" thickBot="1" x14ac:dyDescent="0.35">
      <c r="A177" s="481" t="s">
        <v>440</v>
      </c>
      <c r="B177" s="459">
        <v>0</v>
      </c>
      <c r="C177" s="459">
        <v>12.192</v>
      </c>
      <c r="D177" s="460">
        <v>12.192</v>
      </c>
      <c r="E177" s="469" t="s">
        <v>271</v>
      </c>
      <c r="F177" s="459">
        <v>0</v>
      </c>
      <c r="G177" s="460">
        <v>0</v>
      </c>
      <c r="H177" s="462">
        <v>0</v>
      </c>
      <c r="I177" s="459">
        <v>0</v>
      </c>
      <c r="J177" s="460">
        <v>0</v>
      </c>
      <c r="K177" s="470" t="s">
        <v>271</v>
      </c>
    </row>
    <row r="178" spans="1:11" ht="14.4" customHeight="1" thickBot="1" x14ac:dyDescent="0.35">
      <c r="A178" s="481" t="s">
        <v>441</v>
      </c>
      <c r="B178" s="459">
        <v>0</v>
      </c>
      <c r="C178" s="459">
        <v>4.4770000000000003</v>
      </c>
      <c r="D178" s="460">
        <v>4.4770000000000003</v>
      </c>
      <c r="E178" s="469" t="s">
        <v>303</v>
      </c>
      <c r="F178" s="459">
        <v>0</v>
      </c>
      <c r="G178" s="460">
        <v>0</v>
      </c>
      <c r="H178" s="462">
        <v>0</v>
      </c>
      <c r="I178" s="459">
        <v>0</v>
      </c>
      <c r="J178" s="460">
        <v>0</v>
      </c>
      <c r="K178" s="463">
        <v>0</v>
      </c>
    </row>
    <row r="179" spans="1:11" ht="14.4" customHeight="1" thickBot="1" x14ac:dyDescent="0.35">
      <c r="A179" s="481" t="s">
        <v>442</v>
      </c>
      <c r="B179" s="459">
        <v>0</v>
      </c>
      <c r="C179" s="459">
        <v>0</v>
      </c>
      <c r="D179" s="460">
        <v>0</v>
      </c>
      <c r="E179" s="461">
        <v>1</v>
      </c>
      <c r="F179" s="459">
        <v>0</v>
      </c>
      <c r="G179" s="460">
        <v>0</v>
      </c>
      <c r="H179" s="462">
        <v>16.262</v>
      </c>
      <c r="I179" s="459">
        <v>16.262</v>
      </c>
      <c r="J179" s="460">
        <v>16.262</v>
      </c>
      <c r="K179" s="470" t="s">
        <v>303</v>
      </c>
    </row>
    <row r="180" spans="1:11" ht="14.4" customHeight="1" thickBot="1" x14ac:dyDescent="0.35">
      <c r="A180" s="480" t="s">
        <v>443</v>
      </c>
      <c r="B180" s="464">
        <v>0</v>
      </c>
      <c r="C180" s="464">
        <v>0</v>
      </c>
      <c r="D180" s="465">
        <v>0</v>
      </c>
      <c r="E180" s="466" t="s">
        <v>271</v>
      </c>
      <c r="F180" s="464">
        <v>0</v>
      </c>
      <c r="G180" s="465">
        <v>0</v>
      </c>
      <c r="H180" s="467">
        <v>42.349999999999</v>
      </c>
      <c r="I180" s="464">
        <v>42.349999999999</v>
      </c>
      <c r="J180" s="465">
        <v>42.349999999999</v>
      </c>
      <c r="K180" s="468" t="s">
        <v>303</v>
      </c>
    </row>
    <row r="181" spans="1:11" ht="14.4" customHeight="1" thickBot="1" x14ac:dyDescent="0.35">
      <c r="A181" s="481" t="s">
        <v>444</v>
      </c>
      <c r="B181" s="459">
        <v>0</v>
      </c>
      <c r="C181" s="459">
        <v>0</v>
      </c>
      <c r="D181" s="460">
        <v>0</v>
      </c>
      <c r="E181" s="469" t="s">
        <v>271</v>
      </c>
      <c r="F181" s="459">
        <v>0</v>
      </c>
      <c r="G181" s="460">
        <v>0</v>
      </c>
      <c r="H181" s="462">
        <v>42.349999999999</v>
      </c>
      <c r="I181" s="459">
        <v>42.349999999999</v>
      </c>
      <c r="J181" s="460">
        <v>42.349999999999</v>
      </c>
      <c r="K181" s="470" t="s">
        <v>303</v>
      </c>
    </row>
    <row r="182" spans="1:11" ht="14.4" customHeight="1" thickBot="1" x14ac:dyDescent="0.35">
      <c r="A182" s="480" t="s">
        <v>445</v>
      </c>
      <c r="B182" s="464">
        <v>0</v>
      </c>
      <c r="C182" s="464">
        <v>185.01362</v>
      </c>
      <c r="D182" s="465">
        <v>185.01362</v>
      </c>
      <c r="E182" s="466" t="s">
        <v>271</v>
      </c>
      <c r="F182" s="464">
        <v>0</v>
      </c>
      <c r="G182" s="465">
        <v>0</v>
      </c>
      <c r="H182" s="467">
        <v>0</v>
      </c>
      <c r="I182" s="464">
        <v>77.609399999999994</v>
      </c>
      <c r="J182" s="465">
        <v>77.609399999999994</v>
      </c>
      <c r="K182" s="468" t="s">
        <v>271</v>
      </c>
    </row>
    <row r="183" spans="1:11" ht="14.4" customHeight="1" thickBot="1" x14ac:dyDescent="0.35">
      <c r="A183" s="481" t="s">
        <v>446</v>
      </c>
      <c r="B183" s="459">
        <v>0</v>
      </c>
      <c r="C183" s="459">
        <v>185.01362</v>
      </c>
      <c r="D183" s="460">
        <v>185.01362</v>
      </c>
      <c r="E183" s="469" t="s">
        <v>271</v>
      </c>
      <c r="F183" s="459">
        <v>0</v>
      </c>
      <c r="G183" s="460">
        <v>0</v>
      </c>
      <c r="H183" s="462">
        <v>0</v>
      </c>
      <c r="I183" s="459">
        <v>77.609399999999994</v>
      </c>
      <c r="J183" s="460">
        <v>77.609399999999994</v>
      </c>
      <c r="K183" s="470" t="s">
        <v>271</v>
      </c>
    </row>
    <row r="184" spans="1:11" ht="14.4" customHeight="1" thickBot="1" x14ac:dyDescent="0.35">
      <c r="A184" s="477" t="s">
        <v>447</v>
      </c>
      <c r="B184" s="459">
        <v>82137.815212772199</v>
      </c>
      <c r="C184" s="459">
        <v>99757.120689999996</v>
      </c>
      <c r="D184" s="460">
        <v>17619.305477227801</v>
      </c>
      <c r="E184" s="461">
        <v>1.214509059336</v>
      </c>
      <c r="F184" s="459">
        <v>104048.62607785501</v>
      </c>
      <c r="G184" s="460">
        <v>26012.156519463901</v>
      </c>
      <c r="H184" s="462">
        <v>11268.40057</v>
      </c>
      <c r="I184" s="459">
        <v>24976.212930000002</v>
      </c>
      <c r="J184" s="460">
        <v>-1035.94358946386</v>
      </c>
      <c r="K184" s="463">
        <v>0.24004365911799999</v>
      </c>
    </row>
    <row r="185" spans="1:11" ht="14.4" customHeight="1" thickBot="1" x14ac:dyDescent="0.35">
      <c r="A185" s="478" t="s">
        <v>448</v>
      </c>
      <c r="B185" s="459">
        <v>36208.076781638898</v>
      </c>
      <c r="C185" s="459">
        <v>41224.000390000001</v>
      </c>
      <c r="D185" s="460">
        <v>5015.9236083611104</v>
      </c>
      <c r="E185" s="461">
        <v>1.1385305173369999</v>
      </c>
      <c r="F185" s="459">
        <v>44648.666673369902</v>
      </c>
      <c r="G185" s="460">
        <v>11162.166668342499</v>
      </c>
      <c r="H185" s="462">
        <v>3710.4085300000002</v>
      </c>
      <c r="I185" s="459">
        <v>10398.808499999999</v>
      </c>
      <c r="J185" s="460">
        <v>-763.35816834248703</v>
      </c>
      <c r="K185" s="463">
        <v>0.232903001921</v>
      </c>
    </row>
    <row r="186" spans="1:11" ht="14.4" customHeight="1" thickBot="1" x14ac:dyDescent="0.35">
      <c r="A186" s="479" t="s">
        <v>449</v>
      </c>
      <c r="B186" s="459">
        <v>36208.076781638898</v>
      </c>
      <c r="C186" s="459">
        <v>41224.000390000001</v>
      </c>
      <c r="D186" s="460">
        <v>5015.9236083611104</v>
      </c>
      <c r="E186" s="461">
        <v>1.1385305173369999</v>
      </c>
      <c r="F186" s="459">
        <v>44648.666673369902</v>
      </c>
      <c r="G186" s="460">
        <v>11162.166668342499</v>
      </c>
      <c r="H186" s="462">
        <v>3710.4085300000002</v>
      </c>
      <c r="I186" s="459">
        <v>10398.808499999999</v>
      </c>
      <c r="J186" s="460">
        <v>-763.35816834248703</v>
      </c>
      <c r="K186" s="463">
        <v>0.232903001921</v>
      </c>
    </row>
    <row r="187" spans="1:11" ht="14.4" customHeight="1" thickBot="1" x14ac:dyDescent="0.35">
      <c r="A187" s="480" t="s">
        <v>450</v>
      </c>
      <c r="B187" s="464">
        <v>331.76097034632602</v>
      </c>
      <c r="C187" s="464">
        <v>200.42177000000001</v>
      </c>
      <c r="D187" s="465">
        <v>-131.33920034632601</v>
      </c>
      <c r="E187" s="471">
        <v>0.60411497407500003</v>
      </c>
      <c r="F187" s="464">
        <v>202.15569334320401</v>
      </c>
      <c r="G187" s="465">
        <v>50.538923335801002</v>
      </c>
      <c r="H187" s="467">
        <v>47.336399999999998</v>
      </c>
      <c r="I187" s="464">
        <v>88.107179999999005</v>
      </c>
      <c r="J187" s="465">
        <v>37.568256664198003</v>
      </c>
      <c r="K187" s="472">
        <v>0.43583823212099998</v>
      </c>
    </row>
    <row r="188" spans="1:11" ht="14.4" customHeight="1" thickBot="1" x14ac:dyDescent="0.35">
      <c r="A188" s="481" t="s">
        <v>451</v>
      </c>
      <c r="B188" s="459">
        <v>268.51200553075398</v>
      </c>
      <c r="C188" s="459">
        <v>139.0677</v>
      </c>
      <c r="D188" s="460">
        <v>-129.44430553075401</v>
      </c>
      <c r="E188" s="461">
        <v>0.51791985883500002</v>
      </c>
      <c r="F188" s="459">
        <v>130.57307607461999</v>
      </c>
      <c r="G188" s="460">
        <v>32.643269018654998</v>
      </c>
      <c r="H188" s="462">
        <v>39.159840000000003</v>
      </c>
      <c r="I188" s="459">
        <v>77.624379999998993</v>
      </c>
      <c r="J188" s="460">
        <v>44.981110981344003</v>
      </c>
      <c r="K188" s="463">
        <v>0.594489938765</v>
      </c>
    </row>
    <row r="189" spans="1:11" ht="14.4" customHeight="1" thickBot="1" x14ac:dyDescent="0.35">
      <c r="A189" s="481" t="s">
        <v>452</v>
      </c>
      <c r="B189" s="459">
        <v>22.091522114543</v>
      </c>
      <c r="C189" s="459">
        <v>54.454970000000003</v>
      </c>
      <c r="D189" s="460">
        <v>32.363447885455997</v>
      </c>
      <c r="E189" s="461">
        <v>2.4649713911809998</v>
      </c>
      <c r="F189" s="459">
        <v>66.702863865783002</v>
      </c>
      <c r="G189" s="460">
        <v>16.675715966445001</v>
      </c>
      <c r="H189" s="462">
        <v>7.6485599999999998</v>
      </c>
      <c r="I189" s="459">
        <v>9.9547999999990004</v>
      </c>
      <c r="J189" s="460">
        <v>-6.7209159664450002</v>
      </c>
      <c r="K189" s="463">
        <v>0.149240968424</v>
      </c>
    </row>
    <row r="190" spans="1:11" ht="14.4" customHeight="1" thickBot="1" x14ac:dyDescent="0.35">
      <c r="A190" s="481" t="s">
        <v>453</v>
      </c>
      <c r="B190" s="459">
        <v>41.157442701028003</v>
      </c>
      <c r="C190" s="459">
        <v>6.8990999999999998</v>
      </c>
      <c r="D190" s="460">
        <v>-34.258342701027999</v>
      </c>
      <c r="E190" s="461">
        <v>0.16762703285800001</v>
      </c>
      <c r="F190" s="459">
        <v>4.8797534027999996</v>
      </c>
      <c r="G190" s="460">
        <v>1.2199383506999999</v>
      </c>
      <c r="H190" s="462">
        <v>0.52800000000000002</v>
      </c>
      <c r="I190" s="459">
        <v>0.52800000000000002</v>
      </c>
      <c r="J190" s="460">
        <v>-0.69193835069999998</v>
      </c>
      <c r="K190" s="463">
        <v>0.108202189007</v>
      </c>
    </row>
    <row r="191" spans="1:11" ht="14.4" customHeight="1" thickBot="1" x14ac:dyDescent="0.35">
      <c r="A191" s="480" t="s">
        <v>454</v>
      </c>
      <c r="B191" s="464">
        <v>182.407386477763</v>
      </c>
      <c r="C191" s="464">
        <v>109.26788999999999</v>
      </c>
      <c r="D191" s="465">
        <v>-73.139496477763004</v>
      </c>
      <c r="E191" s="471">
        <v>0.59903215604299997</v>
      </c>
      <c r="F191" s="464">
        <v>0</v>
      </c>
      <c r="G191" s="465">
        <v>0</v>
      </c>
      <c r="H191" s="467">
        <v>0</v>
      </c>
      <c r="I191" s="464">
        <v>0</v>
      </c>
      <c r="J191" s="465">
        <v>0</v>
      </c>
      <c r="K191" s="468" t="s">
        <v>271</v>
      </c>
    </row>
    <row r="192" spans="1:11" ht="14.4" customHeight="1" thickBot="1" x14ac:dyDescent="0.35">
      <c r="A192" s="481" t="s">
        <v>455</v>
      </c>
      <c r="B192" s="459">
        <v>176.35716889928401</v>
      </c>
      <c r="C192" s="459">
        <v>106.13385</v>
      </c>
      <c r="D192" s="460">
        <v>-70.223318899283996</v>
      </c>
      <c r="E192" s="461">
        <v>0.601811940293</v>
      </c>
      <c r="F192" s="459">
        <v>0</v>
      </c>
      <c r="G192" s="460">
        <v>0</v>
      </c>
      <c r="H192" s="462">
        <v>0</v>
      </c>
      <c r="I192" s="459">
        <v>0</v>
      </c>
      <c r="J192" s="460">
        <v>0</v>
      </c>
      <c r="K192" s="470" t="s">
        <v>271</v>
      </c>
    </row>
    <row r="193" spans="1:11" ht="14.4" customHeight="1" thickBot="1" x14ac:dyDescent="0.35">
      <c r="A193" s="481" t="s">
        <v>456</v>
      </c>
      <c r="B193" s="459">
        <v>6.0502175784789998</v>
      </c>
      <c r="C193" s="459">
        <v>3.1340400000000002</v>
      </c>
      <c r="D193" s="460">
        <v>-2.9161775784790001</v>
      </c>
      <c r="E193" s="461">
        <v>0.51800451130000003</v>
      </c>
      <c r="F193" s="459">
        <v>0</v>
      </c>
      <c r="G193" s="460">
        <v>0</v>
      </c>
      <c r="H193" s="462">
        <v>0</v>
      </c>
      <c r="I193" s="459">
        <v>0</v>
      </c>
      <c r="J193" s="460">
        <v>0</v>
      </c>
      <c r="K193" s="470" t="s">
        <v>271</v>
      </c>
    </row>
    <row r="194" spans="1:11" ht="14.4" customHeight="1" thickBot="1" x14ac:dyDescent="0.35">
      <c r="A194" s="484" t="s">
        <v>457</v>
      </c>
      <c r="B194" s="459">
        <v>51.941477110835997</v>
      </c>
      <c r="C194" s="459">
        <v>164.56763000000001</v>
      </c>
      <c r="D194" s="460">
        <v>112.626152889163</v>
      </c>
      <c r="E194" s="461">
        <v>3.16832787887</v>
      </c>
      <c r="F194" s="459">
        <v>12.56447954397</v>
      </c>
      <c r="G194" s="460">
        <v>3.141119885992</v>
      </c>
      <c r="H194" s="462">
        <v>3.4236800000000001</v>
      </c>
      <c r="I194" s="459">
        <v>7.2508800000000004</v>
      </c>
      <c r="J194" s="460">
        <v>4.1097601140069999</v>
      </c>
      <c r="K194" s="463">
        <v>0.57709354172799998</v>
      </c>
    </row>
    <row r="195" spans="1:11" ht="14.4" customHeight="1" thickBot="1" x14ac:dyDescent="0.35">
      <c r="A195" s="481" t="s">
        <v>458</v>
      </c>
      <c r="B195" s="459">
        <v>0</v>
      </c>
      <c r="C195" s="459">
        <v>0</v>
      </c>
      <c r="D195" s="460">
        <v>0</v>
      </c>
      <c r="E195" s="461">
        <v>1</v>
      </c>
      <c r="F195" s="459">
        <v>0</v>
      </c>
      <c r="G195" s="460">
        <v>0</v>
      </c>
      <c r="H195" s="462">
        <v>0.54598999999999998</v>
      </c>
      <c r="I195" s="459">
        <v>0.54598999999999998</v>
      </c>
      <c r="J195" s="460">
        <v>0.54598999999999998</v>
      </c>
      <c r="K195" s="470" t="s">
        <v>303</v>
      </c>
    </row>
    <row r="196" spans="1:11" ht="14.4" customHeight="1" thickBot="1" x14ac:dyDescent="0.35">
      <c r="A196" s="481" t="s">
        <v>459</v>
      </c>
      <c r="B196" s="459">
        <v>0</v>
      </c>
      <c r="C196" s="459">
        <v>0</v>
      </c>
      <c r="D196" s="460">
        <v>0</v>
      </c>
      <c r="E196" s="461">
        <v>1</v>
      </c>
      <c r="F196" s="459">
        <v>12.56447954397</v>
      </c>
      <c r="G196" s="460">
        <v>3.141119885992</v>
      </c>
      <c r="H196" s="462">
        <v>2.8776899999999999</v>
      </c>
      <c r="I196" s="459">
        <v>6.7048899999999998</v>
      </c>
      <c r="J196" s="460">
        <v>3.5637701140070002</v>
      </c>
      <c r="K196" s="463">
        <v>0.53363849863699997</v>
      </c>
    </row>
    <row r="197" spans="1:11" ht="14.4" customHeight="1" thickBot="1" x14ac:dyDescent="0.35">
      <c r="A197" s="481" t="s">
        <v>460</v>
      </c>
      <c r="B197" s="459">
        <v>1.539939523306</v>
      </c>
      <c r="C197" s="459">
        <v>4.5294299999999996</v>
      </c>
      <c r="D197" s="460">
        <v>2.9894904766930002</v>
      </c>
      <c r="E197" s="461">
        <v>2.9413038183959999</v>
      </c>
      <c r="F197" s="459">
        <v>0</v>
      </c>
      <c r="G197" s="460">
        <v>0</v>
      </c>
      <c r="H197" s="462">
        <v>0</v>
      </c>
      <c r="I197" s="459">
        <v>0</v>
      </c>
      <c r="J197" s="460">
        <v>0</v>
      </c>
      <c r="K197" s="470" t="s">
        <v>271</v>
      </c>
    </row>
    <row r="198" spans="1:11" ht="14.4" customHeight="1" thickBot="1" x14ac:dyDescent="0.35">
      <c r="A198" s="481" t="s">
        <v>461</v>
      </c>
      <c r="B198" s="459">
        <v>50.401537587530001</v>
      </c>
      <c r="C198" s="459">
        <v>160.03819999999999</v>
      </c>
      <c r="D198" s="460">
        <v>109.63666241246899</v>
      </c>
      <c r="E198" s="461">
        <v>3.1752642411359999</v>
      </c>
      <c r="F198" s="459">
        <v>0</v>
      </c>
      <c r="G198" s="460">
        <v>0</v>
      </c>
      <c r="H198" s="462">
        <v>0</v>
      </c>
      <c r="I198" s="459">
        <v>0</v>
      </c>
      <c r="J198" s="460">
        <v>0</v>
      </c>
      <c r="K198" s="470" t="s">
        <v>271</v>
      </c>
    </row>
    <row r="199" spans="1:11" ht="14.4" customHeight="1" thickBot="1" x14ac:dyDescent="0.35">
      <c r="A199" s="480" t="s">
        <v>462</v>
      </c>
      <c r="B199" s="464">
        <v>0.36065606001099998</v>
      </c>
      <c r="C199" s="464">
        <v>0</v>
      </c>
      <c r="D199" s="465">
        <v>-0.36065606001099998</v>
      </c>
      <c r="E199" s="471">
        <v>0</v>
      </c>
      <c r="F199" s="464">
        <v>0</v>
      </c>
      <c r="G199" s="465">
        <v>0</v>
      </c>
      <c r="H199" s="467">
        <v>0</v>
      </c>
      <c r="I199" s="464">
        <v>0</v>
      </c>
      <c r="J199" s="465">
        <v>0</v>
      </c>
      <c r="K199" s="472">
        <v>0</v>
      </c>
    </row>
    <row r="200" spans="1:11" ht="14.4" customHeight="1" thickBot="1" x14ac:dyDescent="0.35">
      <c r="A200" s="481" t="s">
        <v>463</v>
      </c>
      <c r="B200" s="459">
        <v>0.36065606001099998</v>
      </c>
      <c r="C200" s="459">
        <v>0</v>
      </c>
      <c r="D200" s="460">
        <v>-0.36065606001099998</v>
      </c>
      <c r="E200" s="461">
        <v>0</v>
      </c>
      <c r="F200" s="459">
        <v>0</v>
      </c>
      <c r="G200" s="460">
        <v>0</v>
      </c>
      <c r="H200" s="462">
        <v>0</v>
      </c>
      <c r="I200" s="459">
        <v>0</v>
      </c>
      <c r="J200" s="460">
        <v>0</v>
      </c>
      <c r="K200" s="463">
        <v>0</v>
      </c>
    </row>
    <row r="201" spans="1:11" ht="14.4" customHeight="1" thickBot="1" x14ac:dyDescent="0.35">
      <c r="A201" s="480" t="s">
        <v>464</v>
      </c>
      <c r="B201" s="464">
        <v>35641.606291643897</v>
      </c>
      <c r="C201" s="464">
        <v>38600.311240000003</v>
      </c>
      <c r="D201" s="465">
        <v>2958.70494835606</v>
      </c>
      <c r="E201" s="471">
        <v>1.0830126713179999</v>
      </c>
      <c r="F201" s="464">
        <v>44433.946500482802</v>
      </c>
      <c r="G201" s="465">
        <v>11108.4866251207</v>
      </c>
      <c r="H201" s="467">
        <v>3566.52918</v>
      </c>
      <c r="I201" s="464">
        <v>9271.9713100000008</v>
      </c>
      <c r="J201" s="465">
        <v>-1836.51531512069</v>
      </c>
      <c r="K201" s="472">
        <v>0.20866864278800001</v>
      </c>
    </row>
    <row r="202" spans="1:11" ht="14.4" customHeight="1" thickBot="1" x14ac:dyDescent="0.35">
      <c r="A202" s="481" t="s">
        <v>465</v>
      </c>
      <c r="B202" s="459">
        <v>15099.49930286</v>
      </c>
      <c r="C202" s="459">
        <v>16706.848269999999</v>
      </c>
      <c r="D202" s="460">
        <v>1607.34896714004</v>
      </c>
      <c r="E202" s="461">
        <v>1.1064504812310001</v>
      </c>
      <c r="F202" s="459">
        <v>0</v>
      </c>
      <c r="G202" s="460">
        <v>0</v>
      </c>
      <c r="H202" s="462">
        <v>0</v>
      </c>
      <c r="I202" s="459">
        <v>0</v>
      </c>
      <c r="J202" s="460">
        <v>0</v>
      </c>
      <c r="K202" s="470" t="s">
        <v>271</v>
      </c>
    </row>
    <row r="203" spans="1:11" ht="14.4" customHeight="1" thickBot="1" x14ac:dyDescent="0.35">
      <c r="A203" s="481" t="s">
        <v>466</v>
      </c>
      <c r="B203" s="459">
        <v>20542.106988783999</v>
      </c>
      <c r="C203" s="459">
        <v>21893.46297</v>
      </c>
      <c r="D203" s="460">
        <v>1351.3559812160099</v>
      </c>
      <c r="E203" s="461">
        <v>1.0657846822599999</v>
      </c>
      <c r="F203" s="459">
        <v>44433.946500482802</v>
      </c>
      <c r="G203" s="460">
        <v>11108.4866251207</v>
      </c>
      <c r="H203" s="462">
        <v>3566.52918</v>
      </c>
      <c r="I203" s="459">
        <v>9271.9713100000008</v>
      </c>
      <c r="J203" s="460">
        <v>-1836.51531512069</v>
      </c>
      <c r="K203" s="463">
        <v>0.20866864278800001</v>
      </c>
    </row>
    <row r="204" spans="1:11" ht="14.4" customHeight="1" thickBot="1" x14ac:dyDescent="0.35">
      <c r="A204" s="480" t="s">
        <v>467</v>
      </c>
      <c r="B204" s="464">
        <v>0</v>
      </c>
      <c r="C204" s="464">
        <v>2149.4318600000001</v>
      </c>
      <c r="D204" s="465">
        <v>2149.4318600000001</v>
      </c>
      <c r="E204" s="466" t="s">
        <v>271</v>
      </c>
      <c r="F204" s="464">
        <v>0</v>
      </c>
      <c r="G204" s="465">
        <v>0</v>
      </c>
      <c r="H204" s="467">
        <v>93.11927</v>
      </c>
      <c r="I204" s="464">
        <v>1031.4791299999999</v>
      </c>
      <c r="J204" s="465">
        <v>1031.4791299999999</v>
      </c>
      <c r="K204" s="468" t="s">
        <v>271</v>
      </c>
    </row>
    <row r="205" spans="1:11" ht="14.4" customHeight="1" thickBot="1" x14ac:dyDescent="0.35">
      <c r="A205" s="481" t="s">
        <v>468</v>
      </c>
      <c r="B205" s="459">
        <v>0</v>
      </c>
      <c r="C205" s="459">
        <v>833.88873000000001</v>
      </c>
      <c r="D205" s="460">
        <v>833.88873000000001</v>
      </c>
      <c r="E205" s="469" t="s">
        <v>271</v>
      </c>
      <c r="F205" s="459">
        <v>0</v>
      </c>
      <c r="G205" s="460">
        <v>0</v>
      </c>
      <c r="H205" s="462">
        <v>0</v>
      </c>
      <c r="I205" s="459">
        <v>0</v>
      </c>
      <c r="J205" s="460">
        <v>0</v>
      </c>
      <c r="K205" s="470" t="s">
        <v>271</v>
      </c>
    </row>
    <row r="206" spans="1:11" ht="14.4" customHeight="1" thickBot="1" x14ac:dyDescent="0.35">
      <c r="A206" s="481" t="s">
        <v>469</v>
      </c>
      <c r="B206" s="459">
        <v>0</v>
      </c>
      <c r="C206" s="459">
        <v>1315.54313</v>
      </c>
      <c r="D206" s="460">
        <v>1315.54313</v>
      </c>
      <c r="E206" s="469" t="s">
        <v>271</v>
      </c>
      <c r="F206" s="459">
        <v>0</v>
      </c>
      <c r="G206" s="460">
        <v>0</v>
      </c>
      <c r="H206" s="462">
        <v>93.11927</v>
      </c>
      <c r="I206" s="459">
        <v>1031.4791299999999</v>
      </c>
      <c r="J206" s="460">
        <v>1031.4791299999999</v>
      </c>
      <c r="K206" s="470" t="s">
        <v>271</v>
      </c>
    </row>
    <row r="207" spans="1:11" ht="14.4" customHeight="1" thickBot="1" x14ac:dyDescent="0.35">
      <c r="A207" s="478" t="s">
        <v>470</v>
      </c>
      <c r="B207" s="459">
        <v>45792.204012689603</v>
      </c>
      <c r="C207" s="459">
        <v>58209.82849</v>
      </c>
      <c r="D207" s="460">
        <v>12417.624477310401</v>
      </c>
      <c r="E207" s="461">
        <v>1.2711733305920001</v>
      </c>
      <c r="F207" s="459">
        <v>59253.266296603797</v>
      </c>
      <c r="G207" s="460">
        <v>14813.3165741509</v>
      </c>
      <c r="H207" s="462">
        <v>7557.9920400000001</v>
      </c>
      <c r="I207" s="459">
        <v>14577.404430000001</v>
      </c>
      <c r="J207" s="460">
        <v>-235.91214415093401</v>
      </c>
      <c r="K207" s="463">
        <v>0.24601857992100001</v>
      </c>
    </row>
    <row r="208" spans="1:11" ht="14.4" customHeight="1" thickBot="1" x14ac:dyDescent="0.35">
      <c r="A208" s="479" t="s">
        <v>471</v>
      </c>
      <c r="B208" s="459">
        <v>45390</v>
      </c>
      <c r="C208" s="459">
        <v>57731.503060000003</v>
      </c>
      <c r="D208" s="460">
        <v>12341.503059999999</v>
      </c>
      <c r="E208" s="461">
        <v>1.271899164133</v>
      </c>
      <c r="F208" s="459">
        <v>58900</v>
      </c>
      <c r="G208" s="460">
        <v>14725</v>
      </c>
      <c r="H208" s="462">
        <v>7513.0711700000002</v>
      </c>
      <c r="I208" s="459">
        <v>14470.80132</v>
      </c>
      <c r="J208" s="460">
        <v>-254.19867999999599</v>
      </c>
      <c r="K208" s="463">
        <v>0.24568423293700001</v>
      </c>
    </row>
    <row r="209" spans="1:11" ht="14.4" customHeight="1" thickBot="1" x14ac:dyDescent="0.35">
      <c r="A209" s="480" t="s">
        <v>472</v>
      </c>
      <c r="B209" s="464">
        <v>45390</v>
      </c>
      <c r="C209" s="464">
        <v>57731.503060000003</v>
      </c>
      <c r="D209" s="465">
        <v>12341.503059999999</v>
      </c>
      <c r="E209" s="471">
        <v>1.271899164133</v>
      </c>
      <c r="F209" s="464">
        <v>58900</v>
      </c>
      <c r="G209" s="465">
        <v>14725</v>
      </c>
      <c r="H209" s="467">
        <v>7513.0711700000002</v>
      </c>
      <c r="I209" s="464">
        <v>14470.80132</v>
      </c>
      <c r="J209" s="465">
        <v>-254.19867999999599</v>
      </c>
      <c r="K209" s="472">
        <v>0.24568423293700001</v>
      </c>
    </row>
    <row r="210" spans="1:11" ht="14.4" customHeight="1" thickBot="1" x14ac:dyDescent="0.35">
      <c r="A210" s="481" t="s">
        <v>473</v>
      </c>
      <c r="B210" s="459">
        <v>14740</v>
      </c>
      <c r="C210" s="459">
        <v>12770.397499999999</v>
      </c>
      <c r="D210" s="460">
        <v>-1969.6025</v>
      </c>
      <c r="E210" s="461">
        <v>0.86637703527800003</v>
      </c>
      <c r="F210" s="459">
        <v>14800</v>
      </c>
      <c r="G210" s="460">
        <v>3700</v>
      </c>
      <c r="H210" s="462">
        <v>1224.4655</v>
      </c>
      <c r="I210" s="459">
        <v>3527.9409999999998</v>
      </c>
      <c r="J210" s="460">
        <v>-172.05900000000099</v>
      </c>
      <c r="K210" s="463">
        <v>0.23837439189099999</v>
      </c>
    </row>
    <row r="211" spans="1:11" ht="14.4" customHeight="1" thickBot="1" x14ac:dyDescent="0.35">
      <c r="A211" s="481" t="s">
        <v>474</v>
      </c>
      <c r="B211" s="459">
        <v>30590</v>
      </c>
      <c r="C211" s="459">
        <v>44883.799149999999</v>
      </c>
      <c r="D211" s="460">
        <v>14293.799150000001</v>
      </c>
      <c r="E211" s="461">
        <v>1.4672703220000001</v>
      </c>
      <c r="F211" s="459">
        <v>44000</v>
      </c>
      <c r="G211" s="460">
        <v>11000</v>
      </c>
      <c r="H211" s="462">
        <v>6243.3926499999998</v>
      </c>
      <c r="I211" s="459">
        <v>10897.647300000001</v>
      </c>
      <c r="J211" s="460">
        <v>-102.35269999999601</v>
      </c>
      <c r="K211" s="463">
        <v>0.247673802272</v>
      </c>
    </row>
    <row r="212" spans="1:11" ht="14.4" customHeight="1" thickBot="1" x14ac:dyDescent="0.35">
      <c r="A212" s="481" t="s">
        <v>475</v>
      </c>
      <c r="B212" s="459">
        <v>60</v>
      </c>
      <c r="C212" s="459">
        <v>77.30641</v>
      </c>
      <c r="D212" s="460">
        <v>17.30641</v>
      </c>
      <c r="E212" s="461">
        <v>1.2884401666659999</v>
      </c>
      <c r="F212" s="459">
        <v>100</v>
      </c>
      <c r="G212" s="460">
        <v>25</v>
      </c>
      <c r="H212" s="462">
        <v>45.21302</v>
      </c>
      <c r="I212" s="459">
        <v>45.21302</v>
      </c>
      <c r="J212" s="460">
        <v>20.21302</v>
      </c>
      <c r="K212" s="463">
        <v>0.45213019999999998</v>
      </c>
    </row>
    <row r="213" spans="1:11" ht="14.4" customHeight="1" thickBot="1" x14ac:dyDescent="0.35">
      <c r="A213" s="479" t="s">
        <v>476</v>
      </c>
      <c r="B213" s="459">
        <v>0</v>
      </c>
      <c r="C213" s="459">
        <v>164.24299999999999</v>
      </c>
      <c r="D213" s="460">
        <v>164.24299999999999</v>
      </c>
      <c r="E213" s="469" t="s">
        <v>271</v>
      </c>
      <c r="F213" s="459">
        <v>0</v>
      </c>
      <c r="G213" s="460">
        <v>0</v>
      </c>
      <c r="H213" s="462">
        <v>3.75</v>
      </c>
      <c r="I213" s="459">
        <v>20.75</v>
      </c>
      <c r="J213" s="460">
        <v>20.75</v>
      </c>
      <c r="K213" s="470" t="s">
        <v>271</v>
      </c>
    </row>
    <row r="214" spans="1:11" ht="14.4" customHeight="1" thickBot="1" x14ac:dyDescent="0.35">
      <c r="A214" s="480" t="s">
        <v>477</v>
      </c>
      <c r="B214" s="464">
        <v>0</v>
      </c>
      <c r="C214" s="464">
        <v>57.243000000000002</v>
      </c>
      <c r="D214" s="465">
        <v>57.243000000000002</v>
      </c>
      <c r="E214" s="466" t="s">
        <v>303</v>
      </c>
      <c r="F214" s="464">
        <v>0</v>
      </c>
      <c r="G214" s="465">
        <v>0</v>
      </c>
      <c r="H214" s="467">
        <v>0</v>
      </c>
      <c r="I214" s="464">
        <v>0</v>
      </c>
      <c r="J214" s="465">
        <v>0</v>
      </c>
      <c r="K214" s="468" t="s">
        <v>271</v>
      </c>
    </row>
    <row r="215" spans="1:11" ht="14.4" customHeight="1" thickBot="1" x14ac:dyDescent="0.35">
      <c r="A215" s="481" t="s">
        <v>478</v>
      </c>
      <c r="B215" s="459">
        <v>0</v>
      </c>
      <c r="C215" s="459">
        <v>57.243000000000002</v>
      </c>
      <c r="D215" s="460">
        <v>57.243000000000002</v>
      </c>
      <c r="E215" s="469" t="s">
        <v>303</v>
      </c>
      <c r="F215" s="459">
        <v>0</v>
      </c>
      <c r="G215" s="460">
        <v>0</v>
      </c>
      <c r="H215" s="462">
        <v>0</v>
      </c>
      <c r="I215" s="459">
        <v>0</v>
      </c>
      <c r="J215" s="460">
        <v>0</v>
      </c>
      <c r="K215" s="470" t="s">
        <v>271</v>
      </c>
    </row>
    <row r="216" spans="1:11" ht="14.4" customHeight="1" thickBot="1" x14ac:dyDescent="0.35">
      <c r="A216" s="480" t="s">
        <v>479</v>
      </c>
      <c r="B216" s="464">
        <v>0</v>
      </c>
      <c r="C216" s="464">
        <v>107</v>
      </c>
      <c r="D216" s="465">
        <v>107</v>
      </c>
      <c r="E216" s="466" t="s">
        <v>271</v>
      </c>
      <c r="F216" s="464">
        <v>0</v>
      </c>
      <c r="G216" s="465">
        <v>0</v>
      </c>
      <c r="H216" s="467">
        <v>3.75</v>
      </c>
      <c r="I216" s="464">
        <v>20.75</v>
      </c>
      <c r="J216" s="465">
        <v>20.75</v>
      </c>
      <c r="K216" s="468" t="s">
        <v>271</v>
      </c>
    </row>
    <row r="217" spans="1:11" ht="14.4" customHeight="1" thickBot="1" x14ac:dyDescent="0.35">
      <c r="A217" s="481" t="s">
        <v>480</v>
      </c>
      <c r="B217" s="459">
        <v>0</v>
      </c>
      <c r="C217" s="459">
        <v>107</v>
      </c>
      <c r="D217" s="460">
        <v>107</v>
      </c>
      <c r="E217" s="469" t="s">
        <v>271</v>
      </c>
      <c r="F217" s="459">
        <v>0</v>
      </c>
      <c r="G217" s="460">
        <v>0</v>
      </c>
      <c r="H217" s="462">
        <v>3.75</v>
      </c>
      <c r="I217" s="459">
        <v>20.75</v>
      </c>
      <c r="J217" s="460">
        <v>20.75</v>
      </c>
      <c r="K217" s="470" t="s">
        <v>271</v>
      </c>
    </row>
    <row r="218" spans="1:11" ht="14.4" customHeight="1" thickBot="1" x14ac:dyDescent="0.35">
      <c r="A218" s="482" t="s">
        <v>481</v>
      </c>
      <c r="B218" s="464">
        <v>402.20401268962502</v>
      </c>
      <c r="C218" s="464">
        <v>314.08242999999999</v>
      </c>
      <c r="D218" s="465">
        <v>-88.121582689624006</v>
      </c>
      <c r="E218" s="471">
        <v>0.78090327319099995</v>
      </c>
      <c r="F218" s="464">
        <v>353.26629660376199</v>
      </c>
      <c r="G218" s="465">
        <v>88.316574150939999</v>
      </c>
      <c r="H218" s="467">
        <v>41.170870000000001</v>
      </c>
      <c r="I218" s="464">
        <v>85.853110000000001</v>
      </c>
      <c r="J218" s="465">
        <v>-2.4634641509400002</v>
      </c>
      <c r="K218" s="472">
        <v>0.24302660861</v>
      </c>
    </row>
    <row r="219" spans="1:11" ht="14.4" customHeight="1" thickBot="1" x14ac:dyDescent="0.35">
      <c r="A219" s="480" t="s">
        <v>482</v>
      </c>
      <c r="B219" s="464">
        <v>0</v>
      </c>
      <c r="C219" s="464">
        <v>3.0791300000000001</v>
      </c>
      <c r="D219" s="465">
        <v>3.0791300000000001</v>
      </c>
      <c r="E219" s="466" t="s">
        <v>271</v>
      </c>
      <c r="F219" s="464">
        <v>-9.3209415590000001E-3</v>
      </c>
      <c r="G219" s="465">
        <v>-2.3302353890000001E-3</v>
      </c>
      <c r="H219" s="467">
        <v>-8.1999999999999998E-4</v>
      </c>
      <c r="I219" s="464">
        <v>-1.3799999999999999E-3</v>
      </c>
      <c r="J219" s="465">
        <v>9.5023538899999998E-4</v>
      </c>
      <c r="K219" s="472">
        <v>0.14805371229700001</v>
      </c>
    </row>
    <row r="220" spans="1:11" ht="14.4" customHeight="1" thickBot="1" x14ac:dyDescent="0.35">
      <c r="A220" s="481" t="s">
        <v>483</v>
      </c>
      <c r="B220" s="459">
        <v>0</v>
      </c>
      <c r="C220" s="459">
        <v>-8.3000000000000001E-3</v>
      </c>
      <c r="D220" s="460">
        <v>-8.3000000000000001E-3</v>
      </c>
      <c r="E220" s="469" t="s">
        <v>271</v>
      </c>
      <c r="F220" s="459">
        <v>-9.3209415590000001E-3</v>
      </c>
      <c r="G220" s="460">
        <v>-2.3302353890000001E-3</v>
      </c>
      <c r="H220" s="462">
        <v>-8.1999999999999998E-4</v>
      </c>
      <c r="I220" s="459">
        <v>-1.3799999999999999E-3</v>
      </c>
      <c r="J220" s="460">
        <v>9.5023538899999998E-4</v>
      </c>
      <c r="K220" s="463">
        <v>0.14805371229700001</v>
      </c>
    </row>
    <row r="221" spans="1:11" ht="14.4" customHeight="1" thickBot="1" x14ac:dyDescent="0.35">
      <c r="A221" s="481" t="s">
        <v>484</v>
      </c>
      <c r="B221" s="459">
        <v>0</v>
      </c>
      <c r="C221" s="459">
        <v>3.0874299999999999</v>
      </c>
      <c r="D221" s="460">
        <v>3.0874299999999999</v>
      </c>
      <c r="E221" s="469" t="s">
        <v>303</v>
      </c>
      <c r="F221" s="459">
        <v>0</v>
      </c>
      <c r="G221" s="460">
        <v>0</v>
      </c>
      <c r="H221" s="462">
        <v>0</v>
      </c>
      <c r="I221" s="459">
        <v>0</v>
      </c>
      <c r="J221" s="460">
        <v>0</v>
      </c>
      <c r="K221" s="470" t="s">
        <v>271</v>
      </c>
    </row>
    <row r="222" spans="1:11" ht="14.4" customHeight="1" thickBot="1" x14ac:dyDescent="0.35">
      <c r="A222" s="480" t="s">
        <v>485</v>
      </c>
      <c r="B222" s="464">
        <v>402.20401268962502</v>
      </c>
      <c r="C222" s="464">
        <v>267.0693</v>
      </c>
      <c r="D222" s="465">
        <v>-135.13471268962499</v>
      </c>
      <c r="E222" s="471">
        <v>0.66401450899000003</v>
      </c>
      <c r="F222" s="464">
        <v>353.27561754532201</v>
      </c>
      <c r="G222" s="465">
        <v>88.318904386330004</v>
      </c>
      <c r="H222" s="467">
        <v>24.909690000000001</v>
      </c>
      <c r="I222" s="464">
        <v>69.592489999999998</v>
      </c>
      <c r="J222" s="465">
        <v>-18.726414386329999</v>
      </c>
      <c r="K222" s="472">
        <v>0.196992055335</v>
      </c>
    </row>
    <row r="223" spans="1:11" ht="14.4" customHeight="1" thickBot="1" x14ac:dyDescent="0.35">
      <c r="A223" s="481" t="s">
        <v>486</v>
      </c>
      <c r="B223" s="459">
        <v>300</v>
      </c>
      <c r="C223" s="459">
        <v>202.327</v>
      </c>
      <c r="D223" s="460">
        <v>-97.672999999999007</v>
      </c>
      <c r="E223" s="461">
        <v>0.67442333333299997</v>
      </c>
      <c r="F223" s="459">
        <v>300</v>
      </c>
      <c r="G223" s="460">
        <v>75</v>
      </c>
      <c r="H223" s="462">
        <v>8.8000000000000007</v>
      </c>
      <c r="I223" s="459">
        <v>43.232999999999997</v>
      </c>
      <c r="J223" s="460">
        <v>-31.766999999999999</v>
      </c>
      <c r="K223" s="463">
        <v>0.14410999999999999</v>
      </c>
    </row>
    <row r="224" spans="1:11" ht="14.4" customHeight="1" thickBot="1" x14ac:dyDescent="0.35">
      <c r="A224" s="481" t="s">
        <v>487</v>
      </c>
      <c r="B224" s="459">
        <v>3.4837147734989999</v>
      </c>
      <c r="C224" s="459">
        <v>1.1200000000000001</v>
      </c>
      <c r="D224" s="460">
        <v>-2.3637147734989998</v>
      </c>
      <c r="E224" s="461">
        <v>0.32149589527799999</v>
      </c>
      <c r="F224" s="459">
        <v>0</v>
      </c>
      <c r="G224" s="460">
        <v>0</v>
      </c>
      <c r="H224" s="462">
        <v>3.0000000000000001E-3</v>
      </c>
      <c r="I224" s="459">
        <v>9.5999999998999996E-2</v>
      </c>
      <c r="J224" s="460">
        <v>9.5999999998999996E-2</v>
      </c>
      <c r="K224" s="470" t="s">
        <v>271</v>
      </c>
    </row>
    <row r="225" spans="1:11" ht="14.4" customHeight="1" thickBot="1" x14ac:dyDescent="0.35">
      <c r="A225" s="481" t="s">
        <v>488</v>
      </c>
      <c r="B225" s="459">
        <v>48.620664329004001</v>
      </c>
      <c r="C225" s="459">
        <v>50.862000000000002</v>
      </c>
      <c r="D225" s="460">
        <v>2.2413356709949999</v>
      </c>
      <c r="E225" s="461">
        <v>1.0460984172450001</v>
      </c>
      <c r="F225" s="459">
        <v>53.275617545320998</v>
      </c>
      <c r="G225" s="460">
        <v>13.318904386330001</v>
      </c>
      <c r="H225" s="462">
        <v>3.71</v>
      </c>
      <c r="I225" s="459">
        <v>9.4039999999999999</v>
      </c>
      <c r="J225" s="460">
        <v>-3.9149043863299999</v>
      </c>
      <c r="K225" s="463">
        <v>0.17651602052199999</v>
      </c>
    </row>
    <row r="226" spans="1:11" ht="14.4" customHeight="1" thickBot="1" x14ac:dyDescent="0.35">
      <c r="A226" s="481" t="s">
        <v>489</v>
      </c>
      <c r="B226" s="459">
        <v>50.099633587120003</v>
      </c>
      <c r="C226" s="459">
        <v>12.760300000000001</v>
      </c>
      <c r="D226" s="460">
        <v>-37.339333587120002</v>
      </c>
      <c r="E226" s="461">
        <v>0.25469846955600001</v>
      </c>
      <c r="F226" s="459">
        <v>0</v>
      </c>
      <c r="G226" s="460">
        <v>0</v>
      </c>
      <c r="H226" s="462">
        <v>12.39669</v>
      </c>
      <c r="I226" s="459">
        <v>16.859490000000001</v>
      </c>
      <c r="J226" s="460">
        <v>16.859490000000001</v>
      </c>
      <c r="K226" s="470" t="s">
        <v>271</v>
      </c>
    </row>
    <row r="227" spans="1:11" ht="14.4" customHeight="1" thickBot="1" x14ac:dyDescent="0.35">
      <c r="A227" s="480" t="s">
        <v>490</v>
      </c>
      <c r="B227" s="464">
        <v>0</v>
      </c>
      <c r="C227" s="464">
        <v>43.933999999999997</v>
      </c>
      <c r="D227" s="465">
        <v>43.933999999999997</v>
      </c>
      <c r="E227" s="466" t="s">
        <v>271</v>
      </c>
      <c r="F227" s="464">
        <v>0</v>
      </c>
      <c r="G227" s="465">
        <v>0</v>
      </c>
      <c r="H227" s="467">
        <v>16.262</v>
      </c>
      <c r="I227" s="464">
        <v>16.262</v>
      </c>
      <c r="J227" s="465">
        <v>16.262</v>
      </c>
      <c r="K227" s="468" t="s">
        <v>271</v>
      </c>
    </row>
    <row r="228" spans="1:11" ht="14.4" customHeight="1" thickBot="1" x14ac:dyDescent="0.35">
      <c r="A228" s="481" t="s">
        <v>491</v>
      </c>
      <c r="B228" s="459">
        <v>0</v>
      </c>
      <c r="C228" s="459">
        <v>43.933999999999997</v>
      </c>
      <c r="D228" s="460">
        <v>43.933999999999997</v>
      </c>
      <c r="E228" s="469" t="s">
        <v>271</v>
      </c>
      <c r="F228" s="459">
        <v>0</v>
      </c>
      <c r="G228" s="460">
        <v>0</v>
      </c>
      <c r="H228" s="462">
        <v>16.262</v>
      </c>
      <c r="I228" s="459">
        <v>16.262</v>
      </c>
      <c r="J228" s="460">
        <v>16.262</v>
      </c>
      <c r="K228" s="470" t="s">
        <v>271</v>
      </c>
    </row>
    <row r="229" spans="1:11" ht="14.4" customHeight="1" thickBot="1" x14ac:dyDescent="0.35">
      <c r="A229" s="478" t="s">
        <v>492</v>
      </c>
      <c r="B229" s="459">
        <v>0</v>
      </c>
      <c r="C229" s="459">
        <v>6.5909999999999996E-2</v>
      </c>
      <c r="D229" s="460">
        <v>6.5909999999999996E-2</v>
      </c>
      <c r="E229" s="469" t="s">
        <v>303</v>
      </c>
      <c r="F229" s="459">
        <v>0</v>
      </c>
      <c r="G229" s="460">
        <v>0</v>
      </c>
      <c r="H229" s="462">
        <v>0</v>
      </c>
      <c r="I229" s="459">
        <v>0</v>
      </c>
      <c r="J229" s="460">
        <v>0</v>
      </c>
      <c r="K229" s="470" t="s">
        <v>271</v>
      </c>
    </row>
    <row r="230" spans="1:11" ht="14.4" customHeight="1" thickBot="1" x14ac:dyDescent="0.35">
      <c r="A230" s="482" t="s">
        <v>493</v>
      </c>
      <c r="B230" s="464">
        <v>0</v>
      </c>
      <c r="C230" s="464">
        <v>6.5909999999999996E-2</v>
      </c>
      <c r="D230" s="465">
        <v>6.5909999999999996E-2</v>
      </c>
      <c r="E230" s="466" t="s">
        <v>303</v>
      </c>
      <c r="F230" s="464">
        <v>0</v>
      </c>
      <c r="G230" s="465">
        <v>0</v>
      </c>
      <c r="H230" s="467">
        <v>0</v>
      </c>
      <c r="I230" s="464">
        <v>0</v>
      </c>
      <c r="J230" s="465">
        <v>0</v>
      </c>
      <c r="K230" s="468" t="s">
        <v>271</v>
      </c>
    </row>
    <row r="231" spans="1:11" ht="14.4" customHeight="1" thickBot="1" x14ac:dyDescent="0.35">
      <c r="A231" s="480" t="s">
        <v>494</v>
      </c>
      <c r="B231" s="464">
        <v>0</v>
      </c>
      <c r="C231" s="464">
        <v>6.5909999999999996E-2</v>
      </c>
      <c r="D231" s="465">
        <v>6.5909999999999996E-2</v>
      </c>
      <c r="E231" s="466" t="s">
        <v>303</v>
      </c>
      <c r="F231" s="464">
        <v>0</v>
      </c>
      <c r="G231" s="465">
        <v>0</v>
      </c>
      <c r="H231" s="467">
        <v>0</v>
      </c>
      <c r="I231" s="464">
        <v>0</v>
      </c>
      <c r="J231" s="465">
        <v>0</v>
      </c>
      <c r="K231" s="468" t="s">
        <v>271</v>
      </c>
    </row>
    <row r="232" spans="1:11" ht="14.4" customHeight="1" thickBot="1" x14ac:dyDescent="0.35">
      <c r="A232" s="481" t="s">
        <v>495</v>
      </c>
      <c r="B232" s="459">
        <v>0</v>
      </c>
      <c r="C232" s="459">
        <v>6.5909999999999996E-2</v>
      </c>
      <c r="D232" s="460">
        <v>6.5909999999999996E-2</v>
      </c>
      <c r="E232" s="469" t="s">
        <v>303</v>
      </c>
      <c r="F232" s="459">
        <v>0</v>
      </c>
      <c r="G232" s="460">
        <v>0</v>
      </c>
      <c r="H232" s="462">
        <v>0</v>
      </c>
      <c r="I232" s="459">
        <v>0</v>
      </c>
      <c r="J232" s="460">
        <v>0</v>
      </c>
      <c r="K232" s="470" t="s">
        <v>271</v>
      </c>
    </row>
    <row r="233" spans="1:11" ht="14.4" customHeight="1" thickBot="1" x14ac:dyDescent="0.35">
      <c r="A233" s="478" t="s">
        <v>496</v>
      </c>
      <c r="B233" s="459">
        <v>137.53441844366799</v>
      </c>
      <c r="C233" s="459">
        <v>323.22590000000002</v>
      </c>
      <c r="D233" s="460">
        <v>185.69148155633201</v>
      </c>
      <c r="E233" s="461">
        <v>2.350145539259</v>
      </c>
      <c r="F233" s="459">
        <v>146.69310788172001</v>
      </c>
      <c r="G233" s="460">
        <v>36.673276970430003</v>
      </c>
      <c r="H233" s="462">
        <v>0</v>
      </c>
      <c r="I233" s="459">
        <v>0</v>
      </c>
      <c r="J233" s="460">
        <v>-36.673276970430003</v>
      </c>
      <c r="K233" s="463">
        <v>0</v>
      </c>
    </row>
    <row r="234" spans="1:11" ht="14.4" customHeight="1" thickBot="1" x14ac:dyDescent="0.35">
      <c r="A234" s="482" t="s">
        <v>497</v>
      </c>
      <c r="B234" s="464">
        <v>137.53441844366799</v>
      </c>
      <c r="C234" s="464">
        <v>323.22590000000002</v>
      </c>
      <c r="D234" s="465">
        <v>185.69148155633201</v>
      </c>
      <c r="E234" s="471">
        <v>2.350145539259</v>
      </c>
      <c r="F234" s="464">
        <v>146.69310788172001</v>
      </c>
      <c r="G234" s="465">
        <v>36.673276970430003</v>
      </c>
      <c r="H234" s="467">
        <v>0</v>
      </c>
      <c r="I234" s="464">
        <v>0</v>
      </c>
      <c r="J234" s="465">
        <v>-36.673276970430003</v>
      </c>
      <c r="K234" s="472">
        <v>0</v>
      </c>
    </row>
    <row r="235" spans="1:11" ht="14.4" customHeight="1" thickBot="1" x14ac:dyDescent="0.35">
      <c r="A235" s="480" t="s">
        <v>498</v>
      </c>
      <c r="B235" s="464">
        <v>137.53441844366799</v>
      </c>
      <c r="C235" s="464">
        <v>323.22590000000002</v>
      </c>
      <c r="D235" s="465">
        <v>185.69148155633201</v>
      </c>
      <c r="E235" s="471">
        <v>2.350145539259</v>
      </c>
      <c r="F235" s="464">
        <v>146.69310788172001</v>
      </c>
      <c r="G235" s="465">
        <v>36.673276970430003</v>
      </c>
      <c r="H235" s="467">
        <v>0</v>
      </c>
      <c r="I235" s="464">
        <v>0</v>
      </c>
      <c r="J235" s="465">
        <v>-36.673276970430003</v>
      </c>
      <c r="K235" s="472">
        <v>0</v>
      </c>
    </row>
    <row r="236" spans="1:11" ht="14.4" customHeight="1" thickBot="1" x14ac:dyDescent="0.35">
      <c r="A236" s="481" t="s">
        <v>499</v>
      </c>
      <c r="B236" s="459">
        <v>137.53441844366799</v>
      </c>
      <c r="C236" s="459">
        <v>323.22590000000002</v>
      </c>
      <c r="D236" s="460">
        <v>185.69148155633201</v>
      </c>
      <c r="E236" s="461">
        <v>2.350145539259</v>
      </c>
      <c r="F236" s="459">
        <v>146.69310788172001</v>
      </c>
      <c r="G236" s="460">
        <v>36.673276970430003</v>
      </c>
      <c r="H236" s="462">
        <v>0</v>
      </c>
      <c r="I236" s="459">
        <v>0</v>
      </c>
      <c r="J236" s="460">
        <v>-36.673276970430003</v>
      </c>
      <c r="K236" s="463">
        <v>0</v>
      </c>
    </row>
    <row r="237" spans="1:11" ht="14.4" customHeight="1" thickBot="1" x14ac:dyDescent="0.35">
      <c r="A237" s="477" t="s">
        <v>500</v>
      </c>
      <c r="B237" s="459">
        <v>7424.3104121102597</v>
      </c>
      <c r="C237" s="459">
        <v>7653.2616399999997</v>
      </c>
      <c r="D237" s="460">
        <v>228.951227889737</v>
      </c>
      <c r="E237" s="461">
        <v>1.030838046253</v>
      </c>
      <c r="F237" s="459">
        <v>7712.2420346977597</v>
      </c>
      <c r="G237" s="460">
        <v>1928.0605086744399</v>
      </c>
      <c r="H237" s="462">
        <v>594.09965000000102</v>
      </c>
      <c r="I237" s="459">
        <v>1881.11436</v>
      </c>
      <c r="J237" s="460">
        <v>-46.946148674436998</v>
      </c>
      <c r="K237" s="463">
        <v>0.243912775498</v>
      </c>
    </row>
    <row r="238" spans="1:11" ht="14.4" customHeight="1" thickBot="1" x14ac:dyDescent="0.35">
      <c r="A238" s="483" t="s">
        <v>501</v>
      </c>
      <c r="B238" s="464">
        <v>7424.3104121102597</v>
      </c>
      <c r="C238" s="464">
        <v>7653.2616399999997</v>
      </c>
      <c r="D238" s="465">
        <v>228.951227889737</v>
      </c>
      <c r="E238" s="471">
        <v>1.030838046253</v>
      </c>
      <c r="F238" s="464">
        <v>7712.2420346977597</v>
      </c>
      <c r="G238" s="465">
        <v>1928.0605086744399</v>
      </c>
      <c r="H238" s="467">
        <v>594.09965000000102</v>
      </c>
      <c r="I238" s="464">
        <v>1881.11436</v>
      </c>
      <c r="J238" s="465">
        <v>-46.946148674436998</v>
      </c>
      <c r="K238" s="472">
        <v>0.243912775498</v>
      </c>
    </row>
    <row r="239" spans="1:11" ht="14.4" customHeight="1" thickBot="1" x14ac:dyDescent="0.35">
      <c r="A239" s="482" t="s">
        <v>54</v>
      </c>
      <c r="B239" s="464">
        <v>7424.3104121102597</v>
      </c>
      <c r="C239" s="464">
        <v>7653.2616399999997</v>
      </c>
      <c r="D239" s="465">
        <v>228.951227889737</v>
      </c>
      <c r="E239" s="471">
        <v>1.030838046253</v>
      </c>
      <c r="F239" s="464">
        <v>7712.2420346977597</v>
      </c>
      <c r="G239" s="465">
        <v>1928.0605086744399</v>
      </c>
      <c r="H239" s="467">
        <v>594.09965000000102</v>
      </c>
      <c r="I239" s="464">
        <v>1881.11436</v>
      </c>
      <c r="J239" s="465">
        <v>-46.946148674436998</v>
      </c>
      <c r="K239" s="472">
        <v>0.243912775498</v>
      </c>
    </row>
    <row r="240" spans="1:11" ht="14.4" customHeight="1" thickBot="1" x14ac:dyDescent="0.35">
      <c r="A240" s="484" t="s">
        <v>502</v>
      </c>
      <c r="B240" s="459">
        <v>0</v>
      </c>
      <c r="C240" s="459">
        <v>5.5136799999999999</v>
      </c>
      <c r="D240" s="460">
        <v>5.5136799999999999</v>
      </c>
      <c r="E240" s="469" t="s">
        <v>303</v>
      </c>
      <c r="F240" s="459">
        <v>9.0730540234730004</v>
      </c>
      <c r="G240" s="460">
        <v>2.2682635058680001</v>
      </c>
      <c r="H240" s="462">
        <v>0.41758000000000001</v>
      </c>
      <c r="I240" s="459">
        <v>1.8243100000000001</v>
      </c>
      <c r="J240" s="460">
        <v>-0.44395350586799998</v>
      </c>
      <c r="K240" s="463">
        <v>0.20106901108200001</v>
      </c>
    </row>
    <row r="241" spans="1:11" ht="14.4" customHeight="1" thickBot="1" x14ac:dyDescent="0.35">
      <c r="A241" s="481" t="s">
        <v>503</v>
      </c>
      <c r="B241" s="459">
        <v>0</v>
      </c>
      <c r="C241" s="459">
        <v>5.5136799999999999</v>
      </c>
      <c r="D241" s="460">
        <v>5.5136799999999999</v>
      </c>
      <c r="E241" s="469" t="s">
        <v>303</v>
      </c>
      <c r="F241" s="459">
        <v>9.0730540234730004</v>
      </c>
      <c r="G241" s="460">
        <v>2.2682635058680001</v>
      </c>
      <c r="H241" s="462">
        <v>0.41758000000000001</v>
      </c>
      <c r="I241" s="459">
        <v>1.8243100000000001</v>
      </c>
      <c r="J241" s="460">
        <v>-0.44395350586799998</v>
      </c>
      <c r="K241" s="463">
        <v>0.20106901108200001</v>
      </c>
    </row>
    <row r="242" spans="1:11" ht="14.4" customHeight="1" thickBot="1" x14ac:dyDescent="0.35">
      <c r="A242" s="480" t="s">
        <v>504</v>
      </c>
      <c r="B242" s="464">
        <v>74.981380223356993</v>
      </c>
      <c r="C242" s="464">
        <v>52.902999999999999</v>
      </c>
      <c r="D242" s="465">
        <v>-22.078380223357001</v>
      </c>
      <c r="E242" s="471">
        <v>0.70554849540499998</v>
      </c>
      <c r="F242" s="464">
        <v>87.822859549176997</v>
      </c>
      <c r="G242" s="465">
        <v>21.955714887294</v>
      </c>
      <c r="H242" s="467">
        <v>6.4349999999999996</v>
      </c>
      <c r="I242" s="464">
        <v>10.75</v>
      </c>
      <c r="J242" s="465">
        <v>-11.205714887294</v>
      </c>
      <c r="K242" s="472">
        <v>0.12240548822</v>
      </c>
    </row>
    <row r="243" spans="1:11" ht="14.4" customHeight="1" thickBot="1" x14ac:dyDescent="0.35">
      <c r="A243" s="481" t="s">
        <v>505</v>
      </c>
      <c r="B243" s="459">
        <v>74.981380223356993</v>
      </c>
      <c r="C243" s="459">
        <v>52.902999999999999</v>
      </c>
      <c r="D243" s="460">
        <v>-22.078380223357001</v>
      </c>
      <c r="E243" s="461">
        <v>0.70554849540499998</v>
      </c>
      <c r="F243" s="459">
        <v>87.822859549176997</v>
      </c>
      <c r="G243" s="460">
        <v>21.955714887294</v>
      </c>
      <c r="H243" s="462">
        <v>6.4349999999999996</v>
      </c>
      <c r="I243" s="459">
        <v>10.75</v>
      </c>
      <c r="J243" s="460">
        <v>-11.205714887294</v>
      </c>
      <c r="K243" s="463">
        <v>0.12240548822</v>
      </c>
    </row>
    <row r="244" spans="1:11" ht="14.4" customHeight="1" thickBot="1" x14ac:dyDescent="0.35">
      <c r="A244" s="480" t="s">
        <v>506</v>
      </c>
      <c r="B244" s="464">
        <v>689.06840971677696</v>
      </c>
      <c r="C244" s="464">
        <v>562.79507000000001</v>
      </c>
      <c r="D244" s="465">
        <v>-126.273339716777</v>
      </c>
      <c r="E244" s="471">
        <v>0.81674774530899996</v>
      </c>
      <c r="F244" s="464">
        <v>769.18750638511494</v>
      </c>
      <c r="G244" s="465">
        <v>192.29687659627899</v>
      </c>
      <c r="H244" s="467">
        <v>45.239199999999997</v>
      </c>
      <c r="I244" s="464">
        <v>148.55108000000001</v>
      </c>
      <c r="J244" s="465">
        <v>-43.745796596277998</v>
      </c>
      <c r="K244" s="472">
        <v>0.193127265805</v>
      </c>
    </row>
    <row r="245" spans="1:11" ht="14.4" customHeight="1" thickBot="1" x14ac:dyDescent="0.35">
      <c r="A245" s="481" t="s">
        <v>507</v>
      </c>
      <c r="B245" s="459">
        <v>1.8518983915859999</v>
      </c>
      <c r="C245" s="459">
        <v>0.74</v>
      </c>
      <c r="D245" s="460">
        <v>-1.1118983915859999</v>
      </c>
      <c r="E245" s="461">
        <v>0.39958995772200001</v>
      </c>
      <c r="F245" s="459">
        <v>17.431663453648</v>
      </c>
      <c r="G245" s="460">
        <v>4.3579158634119999</v>
      </c>
      <c r="H245" s="462">
        <v>0</v>
      </c>
      <c r="I245" s="459">
        <v>1.98</v>
      </c>
      <c r="J245" s="460">
        <v>-2.3779158634119999</v>
      </c>
      <c r="K245" s="463">
        <v>0.113586405867</v>
      </c>
    </row>
    <row r="246" spans="1:11" ht="14.4" customHeight="1" thickBot="1" x14ac:dyDescent="0.35">
      <c r="A246" s="481" t="s">
        <v>508</v>
      </c>
      <c r="B246" s="459">
        <v>4.3393329464450003</v>
      </c>
      <c r="C246" s="459">
        <v>14.6462</v>
      </c>
      <c r="D246" s="460">
        <v>10.306867053554001</v>
      </c>
      <c r="E246" s="461">
        <v>3.375219228567</v>
      </c>
      <c r="F246" s="459">
        <v>0</v>
      </c>
      <c r="G246" s="460">
        <v>0</v>
      </c>
      <c r="H246" s="462">
        <v>2.0903999999999998</v>
      </c>
      <c r="I246" s="459">
        <v>2.0903999999999998</v>
      </c>
      <c r="J246" s="460">
        <v>2.0903999999999998</v>
      </c>
      <c r="K246" s="470" t="s">
        <v>303</v>
      </c>
    </row>
    <row r="247" spans="1:11" ht="14.4" customHeight="1" thickBot="1" x14ac:dyDescent="0.35">
      <c r="A247" s="481" t="s">
        <v>509</v>
      </c>
      <c r="B247" s="459">
        <v>682.87717837874504</v>
      </c>
      <c r="C247" s="459">
        <v>547.40886999999998</v>
      </c>
      <c r="D247" s="460">
        <v>-135.46830837874501</v>
      </c>
      <c r="E247" s="461">
        <v>0.80162126855600002</v>
      </c>
      <c r="F247" s="459">
        <v>751.75584293146596</v>
      </c>
      <c r="G247" s="460">
        <v>187.93896073286601</v>
      </c>
      <c r="H247" s="462">
        <v>43.148800000000001</v>
      </c>
      <c r="I247" s="459">
        <v>144.48068000000001</v>
      </c>
      <c r="J247" s="460">
        <v>-43.458280732866001</v>
      </c>
      <c r="K247" s="463">
        <v>0.19219096380600001</v>
      </c>
    </row>
    <row r="248" spans="1:11" ht="14.4" customHeight="1" thickBot="1" x14ac:dyDescent="0.35">
      <c r="A248" s="480" t="s">
        <v>510</v>
      </c>
      <c r="B248" s="464">
        <v>163.51723848013901</v>
      </c>
      <c r="C248" s="464">
        <v>182.55779999999999</v>
      </c>
      <c r="D248" s="465">
        <v>19.040561519861001</v>
      </c>
      <c r="E248" s="471">
        <v>1.116443756614</v>
      </c>
      <c r="F248" s="464">
        <v>168.407516124164</v>
      </c>
      <c r="G248" s="465">
        <v>42.101879031041001</v>
      </c>
      <c r="H248" s="467">
        <v>12.877509999999999</v>
      </c>
      <c r="I248" s="464">
        <v>42.976779999999998</v>
      </c>
      <c r="J248" s="465">
        <v>0.87490096895900005</v>
      </c>
      <c r="K248" s="472">
        <v>0.255195142052</v>
      </c>
    </row>
    <row r="249" spans="1:11" ht="14.4" customHeight="1" thickBot="1" x14ac:dyDescent="0.35">
      <c r="A249" s="481" t="s">
        <v>511</v>
      </c>
      <c r="B249" s="459">
        <v>163.51723848013901</v>
      </c>
      <c r="C249" s="459">
        <v>182.55779999999999</v>
      </c>
      <c r="D249" s="460">
        <v>19.040561519861001</v>
      </c>
      <c r="E249" s="461">
        <v>1.116443756614</v>
      </c>
      <c r="F249" s="459">
        <v>168.407516124164</v>
      </c>
      <c r="G249" s="460">
        <v>42.101879031041001</v>
      </c>
      <c r="H249" s="462">
        <v>12.877509999999999</v>
      </c>
      <c r="I249" s="459">
        <v>42.976779999999998</v>
      </c>
      <c r="J249" s="460">
        <v>0.87490096895900005</v>
      </c>
      <c r="K249" s="463">
        <v>0.255195142052</v>
      </c>
    </row>
    <row r="250" spans="1:11" ht="14.4" customHeight="1" thickBot="1" x14ac:dyDescent="0.35">
      <c r="A250" s="480" t="s">
        <v>512</v>
      </c>
      <c r="B250" s="464">
        <v>0</v>
      </c>
      <c r="C250" s="464">
        <v>2.3199999999999998</v>
      </c>
      <c r="D250" s="465">
        <v>2.3199999999999998</v>
      </c>
      <c r="E250" s="466" t="s">
        <v>303</v>
      </c>
      <c r="F250" s="464">
        <v>0</v>
      </c>
      <c r="G250" s="465">
        <v>0</v>
      </c>
      <c r="H250" s="467">
        <v>0</v>
      </c>
      <c r="I250" s="464">
        <v>0</v>
      </c>
      <c r="J250" s="465">
        <v>0</v>
      </c>
      <c r="K250" s="472">
        <v>0</v>
      </c>
    </row>
    <row r="251" spans="1:11" ht="14.4" customHeight="1" thickBot="1" x14ac:dyDescent="0.35">
      <c r="A251" s="481" t="s">
        <v>513</v>
      </c>
      <c r="B251" s="459">
        <v>0</v>
      </c>
      <c r="C251" s="459">
        <v>2.3199999999999998</v>
      </c>
      <c r="D251" s="460">
        <v>2.3199999999999998</v>
      </c>
      <c r="E251" s="469" t="s">
        <v>303</v>
      </c>
      <c r="F251" s="459">
        <v>0</v>
      </c>
      <c r="G251" s="460">
        <v>0</v>
      </c>
      <c r="H251" s="462">
        <v>0</v>
      </c>
      <c r="I251" s="459">
        <v>0</v>
      </c>
      <c r="J251" s="460">
        <v>0</v>
      </c>
      <c r="K251" s="463">
        <v>0</v>
      </c>
    </row>
    <row r="252" spans="1:11" ht="14.4" customHeight="1" thickBot="1" x14ac:dyDescent="0.35">
      <c r="A252" s="480" t="s">
        <v>514</v>
      </c>
      <c r="B252" s="464">
        <v>2066.9207490912499</v>
      </c>
      <c r="C252" s="464">
        <v>1731.1520499999999</v>
      </c>
      <c r="D252" s="465">
        <v>-335.76869909124599</v>
      </c>
      <c r="E252" s="471">
        <v>0.83755124658799995</v>
      </c>
      <c r="F252" s="464">
        <v>2324.4181540394702</v>
      </c>
      <c r="G252" s="465">
        <v>581.10453850986698</v>
      </c>
      <c r="H252" s="467">
        <v>132.03916000000001</v>
      </c>
      <c r="I252" s="464">
        <v>503.70906000000099</v>
      </c>
      <c r="J252" s="465">
        <v>-77.395478509865995</v>
      </c>
      <c r="K252" s="472">
        <v>0.21670328943299999</v>
      </c>
    </row>
    <row r="253" spans="1:11" ht="14.4" customHeight="1" thickBot="1" x14ac:dyDescent="0.35">
      <c r="A253" s="481" t="s">
        <v>515</v>
      </c>
      <c r="B253" s="459">
        <v>2066.9207490912499</v>
      </c>
      <c r="C253" s="459">
        <v>1731.1520499999999</v>
      </c>
      <c r="D253" s="460">
        <v>-335.76869909124599</v>
      </c>
      <c r="E253" s="461">
        <v>0.83755124658799995</v>
      </c>
      <c r="F253" s="459">
        <v>2324.4181540394702</v>
      </c>
      <c r="G253" s="460">
        <v>581.10453850986698</v>
      </c>
      <c r="H253" s="462">
        <v>132.03916000000001</v>
      </c>
      <c r="I253" s="459">
        <v>503.70906000000099</v>
      </c>
      <c r="J253" s="460">
        <v>-77.395478509865995</v>
      </c>
      <c r="K253" s="463">
        <v>0.21670328943299999</v>
      </c>
    </row>
    <row r="254" spans="1:11" ht="14.4" customHeight="1" thickBot="1" x14ac:dyDescent="0.35">
      <c r="A254" s="480" t="s">
        <v>516</v>
      </c>
      <c r="B254" s="464">
        <v>0</v>
      </c>
      <c r="C254" s="464">
        <v>232.858</v>
      </c>
      <c r="D254" s="465">
        <v>232.858</v>
      </c>
      <c r="E254" s="466" t="s">
        <v>303</v>
      </c>
      <c r="F254" s="464">
        <v>0</v>
      </c>
      <c r="G254" s="465">
        <v>0</v>
      </c>
      <c r="H254" s="467">
        <v>0</v>
      </c>
      <c r="I254" s="464">
        <v>0</v>
      </c>
      <c r="J254" s="465">
        <v>0</v>
      </c>
      <c r="K254" s="472">
        <v>0</v>
      </c>
    </row>
    <row r="255" spans="1:11" ht="14.4" customHeight="1" thickBot="1" x14ac:dyDescent="0.35">
      <c r="A255" s="481" t="s">
        <v>517</v>
      </c>
      <c r="B255" s="459">
        <v>0</v>
      </c>
      <c r="C255" s="459">
        <v>232.858</v>
      </c>
      <c r="D255" s="460">
        <v>232.858</v>
      </c>
      <c r="E255" s="469" t="s">
        <v>303</v>
      </c>
      <c r="F255" s="459">
        <v>0</v>
      </c>
      <c r="G255" s="460">
        <v>0</v>
      </c>
      <c r="H255" s="462">
        <v>0</v>
      </c>
      <c r="I255" s="459">
        <v>0</v>
      </c>
      <c r="J255" s="460">
        <v>0</v>
      </c>
      <c r="K255" s="463">
        <v>0</v>
      </c>
    </row>
    <row r="256" spans="1:11" ht="14.4" customHeight="1" thickBot="1" x14ac:dyDescent="0.35">
      <c r="A256" s="480" t="s">
        <v>518</v>
      </c>
      <c r="B256" s="464">
        <v>4429.8226345987396</v>
      </c>
      <c r="C256" s="464">
        <v>4883.1620400000002</v>
      </c>
      <c r="D256" s="465">
        <v>453.33940540125701</v>
      </c>
      <c r="E256" s="471">
        <v>1.1023380489000001</v>
      </c>
      <c r="F256" s="464">
        <v>4353.3329445763602</v>
      </c>
      <c r="G256" s="465">
        <v>1088.3332361440901</v>
      </c>
      <c r="H256" s="467">
        <v>397.09120000000001</v>
      </c>
      <c r="I256" s="464">
        <v>1173.30313</v>
      </c>
      <c r="J256" s="465">
        <v>84.969893855910996</v>
      </c>
      <c r="K256" s="472">
        <v>0.26951835408300001</v>
      </c>
    </row>
    <row r="257" spans="1:11" ht="14.4" customHeight="1" thickBot="1" x14ac:dyDescent="0.35">
      <c r="A257" s="481" t="s">
        <v>519</v>
      </c>
      <c r="B257" s="459">
        <v>4429.8226345987396</v>
      </c>
      <c r="C257" s="459">
        <v>4883.1620400000002</v>
      </c>
      <c r="D257" s="460">
        <v>453.33940540125701</v>
      </c>
      <c r="E257" s="461">
        <v>1.1023380489000001</v>
      </c>
      <c r="F257" s="459">
        <v>4353.3329445763602</v>
      </c>
      <c r="G257" s="460">
        <v>1088.3332361440901</v>
      </c>
      <c r="H257" s="462">
        <v>397.09120000000001</v>
      </c>
      <c r="I257" s="459">
        <v>1173.30313</v>
      </c>
      <c r="J257" s="460">
        <v>84.969893855910996</v>
      </c>
      <c r="K257" s="463">
        <v>0.26951835408300001</v>
      </c>
    </row>
    <row r="258" spans="1:11" ht="14.4" customHeight="1" thickBot="1" x14ac:dyDescent="0.35">
      <c r="A258" s="477" t="s">
        <v>520</v>
      </c>
      <c r="B258" s="459">
        <v>0</v>
      </c>
      <c r="C258" s="459">
        <v>1049.3215700000001</v>
      </c>
      <c r="D258" s="460">
        <v>1049.3215700000001</v>
      </c>
      <c r="E258" s="469" t="s">
        <v>271</v>
      </c>
      <c r="F258" s="459">
        <v>0</v>
      </c>
      <c r="G258" s="460">
        <v>0</v>
      </c>
      <c r="H258" s="462">
        <v>122.27379999999999</v>
      </c>
      <c r="I258" s="459">
        <v>365.86500000000001</v>
      </c>
      <c r="J258" s="460">
        <v>365.86500000000001</v>
      </c>
      <c r="K258" s="470" t="s">
        <v>303</v>
      </c>
    </row>
    <row r="259" spans="1:11" ht="14.4" customHeight="1" thickBot="1" x14ac:dyDescent="0.35">
      <c r="A259" s="483" t="s">
        <v>521</v>
      </c>
      <c r="B259" s="464">
        <v>0</v>
      </c>
      <c r="C259" s="464">
        <v>1049.3215700000001</v>
      </c>
      <c r="D259" s="465">
        <v>1049.3215700000001</v>
      </c>
      <c r="E259" s="466" t="s">
        <v>271</v>
      </c>
      <c r="F259" s="464">
        <v>0</v>
      </c>
      <c r="G259" s="465">
        <v>0</v>
      </c>
      <c r="H259" s="467">
        <v>122.27379999999999</v>
      </c>
      <c r="I259" s="464">
        <v>365.86500000000001</v>
      </c>
      <c r="J259" s="465">
        <v>365.86500000000001</v>
      </c>
      <c r="K259" s="468" t="s">
        <v>303</v>
      </c>
    </row>
    <row r="260" spans="1:11" ht="14.4" customHeight="1" thickBot="1" x14ac:dyDescent="0.35">
      <c r="A260" s="482" t="s">
        <v>522</v>
      </c>
      <c r="B260" s="464">
        <v>0</v>
      </c>
      <c r="C260" s="464">
        <v>1049.3215700000001</v>
      </c>
      <c r="D260" s="465">
        <v>1049.3215700000001</v>
      </c>
      <c r="E260" s="466" t="s">
        <v>271</v>
      </c>
      <c r="F260" s="464">
        <v>0</v>
      </c>
      <c r="G260" s="465">
        <v>0</v>
      </c>
      <c r="H260" s="467">
        <v>122.27379999999999</v>
      </c>
      <c r="I260" s="464">
        <v>365.86500000000001</v>
      </c>
      <c r="J260" s="465">
        <v>365.86500000000001</v>
      </c>
      <c r="K260" s="468" t="s">
        <v>303</v>
      </c>
    </row>
    <row r="261" spans="1:11" ht="14.4" customHeight="1" thickBot="1" x14ac:dyDescent="0.35">
      <c r="A261" s="480" t="s">
        <v>523</v>
      </c>
      <c r="B261" s="464">
        <v>0</v>
      </c>
      <c r="C261" s="464">
        <v>1049.3215700000001</v>
      </c>
      <c r="D261" s="465">
        <v>1049.3215700000001</v>
      </c>
      <c r="E261" s="466" t="s">
        <v>303</v>
      </c>
      <c r="F261" s="464">
        <v>0</v>
      </c>
      <c r="G261" s="465">
        <v>0</v>
      </c>
      <c r="H261" s="467">
        <v>122.27379999999999</v>
      </c>
      <c r="I261" s="464">
        <v>365.86500000000001</v>
      </c>
      <c r="J261" s="465">
        <v>365.86500000000001</v>
      </c>
      <c r="K261" s="468" t="s">
        <v>303</v>
      </c>
    </row>
    <row r="262" spans="1:11" ht="14.4" customHeight="1" thickBot="1" x14ac:dyDescent="0.35">
      <c r="A262" s="481" t="s">
        <v>524</v>
      </c>
      <c r="B262" s="459">
        <v>0</v>
      </c>
      <c r="C262" s="459">
        <v>1</v>
      </c>
      <c r="D262" s="460">
        <v>1</v>
      </c>
      <c r="E262" s="469" t="s">
        <v>303</v>
      </c>
      <c r="F262" s="459">
        <v>0</v>
      </c>
      <c r="G262" s="460">
        <v>0</v>
      </c>
      <c r="H262" s="462">
        <v>0</v>
      </c>
      <c r="I262" s="459">
        <v>0</v>
      </c>
      <c r="J262" s="460">
        <v>0</v>
      </c>
      <c r="K262" s="463">
        <v>0</v>
      </c>
    </row>
    <row r="263" spans="1:11" ht="14.4" customHeight="1" thickBot="1" x14ac:dyDescent="0.35">
      <c r="A263" s="481" t="s">
        <v>525</v>
      </c>
      <c r="B263" s="459">
        <v>0</v>
      </c>
      <c r="C263" s="459">
        <v>1042.8305700000001</v>
      </c>
      <c r="D263" s="460">
        <v>1042.8305700000001</v>
      </c>
      <c r="E263" s="469" t="s">
        <v>303</v>
      </c>
      <c r="F263" s="459">
        <v>0</v>
      </c>
      <c r="G263" s="460">
        <v>0</v>
      </c>
      <c r="H263" s="462">
        <v>122.27379999999999</v>
      </c>
      <c r="I263" s="459">
        <v>365.86500000000001</v>
      </c>
      <c r="J263" s="460">
        <v>365.86500000000001</v>
      </c>
      <c r="K263" s="470" t="s">
        <v>303</v>
      </c>
    </row>
    <row r="264" spans="1:11" ht="14.4" customHeight="1" thickBot="1" x14ac:dyDescent="0.35">
      <c r="A264" s="481" t="s">
        <v>526</v>
      </c>
      <c r="B264" s="459">
        <v>0</v>
      </c>
      <c r="C264" s="459">
        <v>5.4909999999999997</v>
      </c>
      <c r="D264" s="460">
        <v>5.4909999999999997</v>
      </c>
      <c r="E264" s="469" t="s">
        <v>303</v>
      </c>
      <c r="F264" s="459">
        <v>0</v>
      </c>
      <c r="G264" s="460">
        <v>0</v>
      </c>
      <c r="H264" s="462">
        <v>0</v>
      </c>
      <c r="I264" s="459">
        <v>0</v>
      </c>
      <c r="J264" s="460">
        <v>0</v>
      </c>
      <c r="K264" s="463">
        <v>0</v>
      </c>
    </row>
    <row r="265" spans="1:11" ht="14.4" customHeight="1" thickBot="1" x14ac:dyDescent="0.35">
      <c r="A265" s="485"/>
      <c r="B265" s="459">
        <v>40482.991619933899</v>
      </c>
      <c r="C265" s="459">
        <v>49704.090269999899</v>
      </c>
      <c r="D265" s="460">
        <v>9221.0986500660802</v>
      </c>
      <c r="E265" s="461">
        <v>1.227777105423</v>
      </c>
      <c r="F265" s="459">
        <v>53544.181998372798</v>
      </c>
      <c r="G265" s="460">
        <v>13386.0454995932</v>
      </c>
      <c r="H265" s="462">
        <v>6402.72786000001</v>
      </c>
      <c r="I265" s="459">
        <v>15364.632820000001</v>
      </c>
      <c r="J265" s="460">
        <v>1978.58732040681</v>
      </c>
      <c r="K265" s="463">
        <v>0.28695242408299998</v>
      </c>
    </row>
    <row r="266" spans="1:11" ht="14.4" customHeight="1" thickBot="1" x14ac:dyDescent="0.35">
      <c r="A266" s="486" t="s">
        <v>66</v>
      </c>
      <c r="B266" s="473">
        <v>40482.991619933899</v>
      </c>
      <c r="C266" s="473">
        <v>49704.090269999899</v>
      </c>
      <c r="D266" s="474">
        <v>9221.0986500660802</v>
      </c>
      <c r="E266" s="475" t="s">
        <v>271</v>
      </c>
      <c r="F266" s="473">
        <v>53544.181998372798</v>
      </c>
      <c r="G266" s="474">
        <v>13386.0454995932</v>
      </c>
      <c r="H266" s="473">
        <v>6402.72786000001</v>
      </c>
      <c r="I266" s="473">
        <v>15364.632820000001</v>
      </c>
      <c r="J266" s="474">
        <v>1978.58732040681</v>
      </c>
      <c r="K266" s="476">
        <v>0.28695242408299998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527</v>
      </c>
      <c r="B5" s="488" t="s">
        <v>528</v>
      </c>
      <c r="C5" s="489" t="s">
        <v>529</v>
      </c>
      <c r="D5" s="489" t="s">
        <v>529</v>
      </c>
      <c r="E5" s="489"/>
      <c r="F5" s="489" t="s">
        <v>529</v>
      </c>
      <c r="G5" s="489" t="s">
        <v>529</v>
      </c>
      <c r="H5" s="489" t="s">
        <v>529</v>
      </c>
      <c r="I5" s="490" t="s">
        <v>529</v>
      </c>
      <c r="J5" s="491" t="s">
        <v>68</v>
      </c>
    </row>
    <row r="6" spans="1:10" ht="14.4" customHeight="1" x14ac:dyDescent="0.3">
      <c r="A6" s="487" t="s">
        <v>527</v>
      </c>
      <c r="B6" s="488" t="s">
        <v>530</v>
      </c>
      <c r="C6" s="489">
        <v>8.1148200000000017</v>
      </c>
      <c r="D6" s="489">
        <v>24.639520000000001</v>
      </c>
      <c r="E6" s="489"/>
      <c r="F6" s="489">
        <v>12.052719999999999</v>
      </c>
      <c r="G6" s="489">
        <v>22.500000488281252</v>
      </c>
      <c r="H6" s="489">
        <v>-10.447280488281253</v>
      </c>
      <c r="I6" s="490">
        <v>0.53567643281952182</v>
      </c>
      <c r="J6" s="491" t="s">
        <v>1</v>
      </c>
    </row>
    <row r="7" spans="1:10" ht="14.4" customHeight="1" x14ac:dyDescent="0.3">
      <c r="A7" s="487" t="s">
        <v>527</v>
      </c>
      <c r="B7" s="488" t="s">
        <v>531</v>
      </c>
      <c r="C7" s="489">
        <v>0.55199999999999994</v>
      </c>
      <c r="D7" s="489">
        <v>0.83137000000000005</v>
      </c>
      <c r="E7" s="489"/>
      <c r="F7" s="489">
        <v>9.0237100000000012</v>
      </c>
      <c r="G7" s="489">
        <v>7.5</v>
      </c>
      <c r="H7" s="489">
        <v>1.5237100000000012</v>
      </c>
      <c r="I7" s="490">
        <v>1.2031613333333335</v>
      </c>
      <c r="J7" s="491" t="s">
        <v>1</v>
      </c>
    </row>
    <row r="8" spans="1:10" ht="14.4" customHeight="1" x14ac:dyDescent="0.3">
      <c r="A8" s="487" t="s">
        <v>527</v>
      </c>
      <c r="B8" s="488" t="s">
        <v>532</v>
      </c>
      <c r="C8" s="489">
        <v>8.6668200000000013</v>
      </c>
      <c r="D8" s="489">
        <v>25.470890000000001</v>
      </c>
      <c r="E8" s="489"/>
      <c r="F8" s="489">
        <v>21.076430000000002</v>
      </c>
      <c r="G8" s="489">
        <v>30.000000488281252</v>
      </c>
      <c r="H8" s="489">
        <v>-8.9235704882812499</v>
      </c>
      <c r="I8" s="490">
        <v>0.70254765523197182</v>
      </c>
      <c r="J8" s="491" t="s">
        <v>533</v>
      </c>
    </row>
    <row r="10" spans="1:10" ht="14.4" customHeight="1" x14ac:dyDescent="0.3">
      <c r="A10" s="487" t="s">
        <v>527</v>
      </c>
      <c r="B10" s="488" t="s">
        <v>528</v>
      </c>
      <c r="C10" s="489" t="s">
        <v>529</v>
      </c>
      <c r="D10" s="489" t="s">
        <v>529</v>
      </c>
      <c r="E10" s="489"/>
      <c r="F10" s="489" t="s">
        <v>529</v>
      </c>
      <c r="G10" s="489" t="s">
        <v>529</v>
      </c>
      <c r="H10" s="489" t="s">
        <v>529</v>
      </c>
      <c r="I10" s="490" t="s">
        <v>529</v>
      </c>
      <c r="J10" s="491" t="s">
        <v>68</v>
      </c>
    </row>
    <row r="11" spans="1:10" ht="14.4" customHeight="1" x14ac:dyDescent="0.3">
      <c r="A11" s="487" t="s">
        <v>534</v>
      </c>
      <c r="B11" s="488" t="s">
        <v>535</v>
      </c>
      <c r="C11" s="489" t="s">
        <v>529</v>
      </c>
      <c r="D11" s="489" t="s">
        <v>529</v>
      </c>
      <c r="E11" s="489"/>
      <c r="F11" s="489" t="s">
        <v>529</v>
      </c>
      <c r="G11" s="489" t="s">
        <v>529</v>
      </c>
      <c r="H11" s="489" t="s">
        <v>529</v>
      </c>
      <c r="I11" s="490" t="s">
        <v>529</v>
      </c>
      <c r="J11" s="491" t="s">
        <v>0</v>
      </c>
    </row>
    <row r="12" spans="1:10" ht="14.4" customHeight="1" x14ac:dyDescent="0.3">
      <c r="A12" s="487" t="s">
        <v>534</v>
      </c>
      <c r="B12" s="488" t="s">
        <v>530</v>
      </c>
      <c r="C12" s="489">
        <v>0</v>
      </c>
      <c r="D12" s="489">
        <v>1.9929600000000001</v>
      </c>
      <c r="E12" s="489"/>
      <c r="F12" s="489">
        <v>0.72619</v>
      </c>
      <c r="G12" s="489">
        <v>4</v>
      </c>
      <c r="H12" s="489">
        <v>-3.2738100000000001</v>
      </c>
      <c r="I12" s="490">
        <v>0.1815475</v>
      </c>
      <c r="J12" s="491" t="s">
        <v>1</v>
      </c>
    </row>
    <row r="13" spans="1:10" ht="14.4" customHeight="1" x14ac:dyDescent="0.3">
      <c r="A13" s="487" t="s">
        <v>534</v>
      </c>
      <c r="B13" s="488" t="s">
        <v>531</v>
      </c>
      <c r="C13" s="489">
        <v>0.54955999999999994</v>
      </c>
      <c r="D13" s="489">
        <v>0</v>
      </c>
      <c r="E13" s="489"/>
      <c r="F13" s="489">
        <v>0</v>
      </c>
      <c r="G13" s="489">
        <v>0</v>
      </c>
      <c r="H13" s="489">
        <v>0</v>
      </c>
      <c r="I13" s="490" t="s">
        <v>529</v>
      </c>
      <c r="J13" s="491" t="s">
        <v>1</v>
      </c>
    </row>
    <row r="14" spans="1:10" ht="14.4" customHeight="1" x14ac:dyDescent="0.3">
      <c r="A14" s="487" t="s">
        <v>534</v>
      </c>
      <c r="B14" s="488" t="s">
        <v>536</v>
      </c>
      <c r="C14" s="489">
        <v>0.54955999999999994</v>
      </c>
      <c r="D14" s="489">
        <v>1.9929600000000001</v>
      </c>
      <c r="E14" s="489"/>
      <c r="F14" s="489">
        <v>0.72619</v>
      </c>
      <c r="G14" s="489">
        <v>4</v>
      </c>
      <c r="H14" s="489">
        <v>-3.2738100000000001</v>
      </c>
      <c r="I14" s="490">
        <v>0.1815475</v>
      </c>
      <c r="J14" s="491" t="s">
        <v>537</v>
      </c>
    </row>
    <row r="15" spans="1:10" ht="14.4" customHeight="1" x14ac:dyDescent="0.3">
      <c r="A15" s="487" t="s">
        <v>529</v>
      </c>
      <c r="B15" s="488" t="s">
        <v>529</v>
      </c>
      <c r="C15" s="489" t="s">
        <v>529</v>
      </c>
      <c r="D15" s="489" t="s">
        <v>529</v>
      </c>
      <c r="E15" s="489"/>
      <c r="F15" s="489" t="s">
        <v>529</v>
      </c>
      <c r="G15" s="489" t="s">
        <v>529</v>
      </c>
      <c r="H15" s="489" t="s">
        <v>529</v>
      </c>
      <c r="I15" s="490" t="s">
        <v>529</v>
      </c>
      <c r="J15" s="491" t="s">
        <v>538</v>
      </c>
    </row>
    <row r="16" spans="1:10" ht="14.4" customHeight="1" x14ac:dyDescent="0.3">
      <c r="A16" s="487" t="s">
        <v>539</v>
      </c>
      <c r="B16" s="488" t="s">
        <v>540</v>
      </c>
      <c r="C16" s="489" t="s">
        <v>529</v>
      </c>
      <c r="D16" s="489" t="s">
        <v>529</v>
      </c>
      <c r="E16" s="489"/>
      <c r="F16" s="489" t="s">
        <v>529</v>
      </c>
      <c r="G16" s="489" t="s">
        <v>529</v>
      </c>
      <c r="H16" s="489" t="s">
        <v>529</v>
      </c>
      <c r="I16" s="490" t="s">
        <v>529</v>
      </c>
      <c r="J16" s="491" t="s">
        <v>0</v>
      </c>
    </row>
    <row r="17" spans="1:10" ht="14.4" customHeight="1" x14ac:dyDescent="0.3">
      <c r="A17" s="487" t="s">
        <v>539</v>
      </c>
      <c r="B17" s="488" t="s">
        <v>530</v>
      </c>
      <c r="C17" s="489">
        <v>8.1148200000000017</v>
      </c>
      <c r="D17" s="489">
        <v>22.646560000000001</v>
      </c>
      <c r="E17" s="489"/>
      <c r="F17" s="489">
        <v>11.326529999999998</v>
      </c>
      <c r="G17" s="489">
        <v>18</v>
      </c>
      <c r="H17" s="489">
        <v>-6.6734700000000018</v>
      </c>
      <c r="I17" s="490">
        <v>0.62925166666666654</v>
      </c>
      <c r="J17" s="491" t="s">
        <v>1</v>
      </c>
    </row>
    <row r="18" spans="1:10" ht="14.4" customHeight="1" x14ac:dyDescent="0.3">
      <c r="A18" s="487" t="s">
        <v>539</v>
      </c>
      <c r="B18" s="488" t="s">
        <v>531</v>
      </c>
      <c r="C18" s="489">
        <v>2.4399999999999999E-3</v>
      </c>
      <c r="D18" s="489">
        <v>0.83137000000000005</v>
      </c>
      <c r="E18" s="489"/>
      <c r="F18" s="489">
        <v>9.0237100000000012</v>
      </c>
      <c r="G18" s="489">
        <v>8</v>
      </c>
      <c r="H18" s="489">
        <v>1.0237100000000012</v>
      </c>
      <c r="I18" s="490">
        <v>1.1279637500000002</v>
      </c>
      <c r="J18" s="491" t="s">
        <v>1</v>
      </c>
    </row>
    <row r="19" spans="1:10" ht="14.4" customHeight="1" x14ac:dyDescent="0.3">
      <c r="A19" s="487" t="s">
        <v>539</v>
      </c>
      <c r="B19" s="488" t="s">
        <v>541</v>
      </c>
      <c r="C19" s="489">
        <v>8.1172600000000017</v>
      </c>
      <c r="D19" s="489">
        <v>23.477930000000001</v>
      </c>
      <c r="E19" s="489"/>
      <c r="F19" s="489">
        <v>20.350239999999999</v>
      </c>
      <c r="G19" s="489">
        <v>26</v>
      </c>
      <c r="H19" s="489">
        <v>-5.6497600000000006</v>
      </c>
      <c r="I19" s="490">
        <v>0.78270153846153845</v>
      </c>
      <c r="J19" s="491" t="s">
        <v>537</v>
      </c>
    </row>
    <row r="20" spans="1:10" ht="14.4" customHeight="1" x14ac:dyDescent="0.3">
      <c r="A20" s="487" t="s">
        <v>529</v>
      </c>
      <c r="B20" s="488" t="s">
        <v>529</v>
      </c>
      <c r="C20" s="489" t="s">
        <v>529</v>
      </c>
      <c r="D20" s="489" t="s">
        <v>529</v>
      </c>
      <c r="E20" s="489"/>
      <c r="F20" s="489" t="s">
        <v>529</v>
      </c>
      <c r="G20" s="489" t="s">
        <v>529</v>
      </c>
      <c r="H20" s="489" t="s">
        <v>529</v>
      </c>
      <c r="I20" s="490" t="s">
        <v>529</v>
      </c>
      <c r="J20" s="491" t="s">
        <v>538</v>
      </c>
    </row>
    <row r="21" spans="1:10" ht="14.4" customHeight="1" x14ac:dyDescent="0.3">
      <c r="A21" s="487" t="s">
        <v>527</v>
      </c>
      <c r="B21" s="488" t="s">
        <v>532</v>
      </c>
      <c r="C21" s="489">
        <v>8.6668200000000013</v>
      </c>
      <c r="D21" s="489">
        <v>25.470890000000001</v>
      </c>
      <c r="E21" s="489"/>
      <c r="F21" s="489">
        <v>21.076430000000002</v>
      </c>
      <c r="G21" s="489">
        <v>30</v>
      </c>
      <c r="H21" s="489">
        <v>-8.923569999999998</v>
      </c>
      <c r="I21" s="490">
        <v>0.70254766666666668</v>
      </c>
      <c r="J21" s="491" t="s">
        <v>533</v>
      </c>
    </row>
  </sheetData>
  <mergeCells count="3">
    <mergeCell ref="F3:I3"/>
    <mergeCell ref="C4:D4"/>
    <mergeCell ref="A1:I1"/>
  </mergeCells>
  <conditionalFormatting sqref="F9 F22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1">
    <cfRule type="expression" dxfId="45" priority="5">
      <formula>$H10&gt;0</formula>
    </cfRule>
  </conditionalFormatting>
  <conditionalFormatting sqref="A10:A21">
    <cfRule type="expression" dxfId="44" priority="2">
      <formula>AND($J10&lt;&gt;"mezeraKL",$J10&lt;&gt;"")</formula>
    </cfRule>
  </conditionalFormatting>
  <conditionalFormatting sqref="I10:I21">
    <cfRule type="expression" dxfId="43" priority="6">
      <formula>$I10&gt;1</formula>
    </cfRule>
  </conditionalFormatting>
  <conditionalFormatting sqref="B10:B21">
    <cfRule type="expression" dxfId="42" priority="1">
      <formula>OR($J10="NS",$J10="SumaNS",$J10="Účet")</formula>
    </cfRule>
  </conditionalFormatting>
  <conditionalFormatting sqref="A10:D21 F10:I21">
    <cfRule type="expression" dxfId="41" priority="8">
      <formula>AND($J10&lt;&gt;"",$J10&lt;&gt;"mezeraKL")</formula>
    </cfRule>
  </conditionalFormatting>
  <conditionalFormatting sqref="B10:D21 F10:I21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1 F10:I21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88.797957666092344</v>
      </c>
      <c r="M3" s="98">
        <f>SUBTOTAL(9,M5:M1048576)</f>
        <v>126</v>
      </c>
      <c r="N3" s="99">
        <f>SUBTOTAL(9,N5:N1048576)</f>
        <v>11188.542665927635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527</v>
      </c>
      <c r="B5" s="501" t="s">
        <v>528</v>
      </c>
      <c r="C5" s="502" t="s">
        <v>539</v>
      </c>
      <c r="D5" s="503" t="s">
        <v>540</v>
      </c>
      <c r="E5" s="504">
        <v>50113001</v>
      </c>
      <c r="F5" s="503" t="s">
        <v>542</v>
      </c>
      <c r="G5" s="502" t="s">
        <v>543</v>
      </c>
      <c r="H5" s="502">
        <v>847754</v>
      </c>
      <c r="I5" s="502">
        <v>0</v>
      </c>
      <c r="J5" s="502" t="s">
        <v>544</v>
      </c>
      <c r="K5" s="502" t="s">
        <v>529</v>
      </c>
      <c r="L5" s="505">
        <v>65.075611285266461</v>
      </c>
      <c r="M5" s="505">
        <v>29</v>
      </c>
      <c r="N5" s="506">
        <v>1887.1927272727273</v>
      </c>
    </row>
    <row r="6" spans="1:14" ht="14.4" customHeight="1" x14ac:dyDescent="0.3">
      <c r="A6" s="507" t="s">
        <v>527</v>
      </c>
      <c r="B6" s="508" t="s">
        <v>528</v>
      </c>
      <c r="C6" s="509" t="s">
        <v>539</v>
      </c>
      <c r="D6" s="510" t="s">
        <v>540</v>
      </c>
      <c r="E6" s="511">
        <v>50113001</v>
      </c>
      <c r="F6" s="510" t="s">
        <v>542</v>
      </c>
      <c r="G6" s="509" t="s">
        <v>543</v>
      </c>
      <c r="H6" s="509">
        <v>930043</v>
      </c>
      <c r="I6" s="509">
        <v>0</v>
      </c>
      <c r="J6" s="509" t="s">
        <v>545</v>
      </c>
      <c r="K6" s="509" t="s">
        <v>529</v>
      </c>
      <c r="L6" s="512">
        <v>31.871250000000003</v>
      </c>
      <c r="M6" s="512">
        <v>12</v>
      </c>
      <c r="N6" s="513">
        <v>382.45500000000004</v>
      </c>
    </row>
    <row r="7" spans="1:14" ht="14.4" customHeight="1" x14ac:dyDescent="0.3">
      <c r="A7" s="507" t="s">
        <v>527</v>
      </c>
      <c r="B7" s="508" t="s">
        <v>528</v>
      </c>
      <c r="C7" s="509" t="s">
        <v>539</v>
      </c>
      <c r="D7" s="510" t="s">
        <v>540</v>
      </c>
      <c r="E7" s="511">
        <v>50113001</v>
      </c>
      <c r="F7" s="510" t="s">
        <v>542</v>
      </c>
      <c r="G7" s="509" t="s">
        <v>543</v>
      </c>
      <c r="H7" s="509">
        <v>501596</v>
      </c>
      <c r="I7" s="509">
        <v>0</v>
      </c>
      <c r="J7" s="509" t="s">
        <v>546</v>
      </c>
      <c r="K7" s="509" t="s">
        <v>547</v>
      </c>
      <c r="L7" s="512">
        <v>113.25999999999999</v>
      </c>
      <c r="M7" s="512">
        <v>2</v>
      </c>
      <c r="N7" s="513">
        <v>226.51999999999998</v>
      </c>
    </row>
    <row r="8" spans="1:14" ht="14.4" customHeight="1" x14ac:dyDescent="0.3">
      <c r="A8" s="507" t="s">
        <v>527</v>
      </c>
      <c r="B8" s="508" t="s">
        <v>528</v>
      </c>
      <c r="C8" s="509" t="s">
        <v>539</v>
      </c>
      <c r="D8" s="510" t="s">
        <v>540</v>
      </c>
      <c r="E8" s="511">
        <v>50113001</v>
      </c>
      <c r="F8" s="510" t="s">
        <v>542</v>
      </c>
      <c r="G8" s="509" t="s">
        <v>543</v>
      </c>
      <c r="H8" s="509">
        <v>229191</v>
      </c>
      <c r="I8" s="509">
        <v>229191</v>
      </c>
      <c r="J8" s="509" t="s">
        <v>548</v>
      </c>
      <c r="K8" s="509" t="s">
        <v>549</v>
      </c>
      <c r="L8" s="512">
        <v>141.37000000000003</v>
      </c>
      <c r="M8" s="512">
        <v>2</v>
      </c>
      <c r="N8" s="513">
        <v>282.74000000000007</v>
      </c>
    </row>
    <row r="9" spans="1:14" ht="14.4" customHeight="1" x14ac:dyDescent="0.3">
      <c r="A9" s="507" t="s">
        <v>527</v>
      </c>
      <c r="B9" s="508" t="s">
        <v>528</v>
      </c>
      <c r="C9" s="509" t="s">
        <v>539</v>
      </c>
      <c r="D9" s="510" t="s">
        <v>540</v>
      </c>
      <c r="E9" s="511">
        <v>50113001</v>
      </c>
      <c r="F9" s="510" t="s">
        <v>542</v>
      </c>
      <c r="G9" s="509" t="s">
        <v>543</v>
      </c>
      <c r="H9" s="509">
        <v>198876</v>
      </c>
      <c r="I9" s="509">
        <v>98876</v>
      </c>
      <c r="J9" s="509" t="s">
        <v>550</v>
      </c>
      <c r="K9" s="509" t="s">
        <v>551</v>
      </c>
      <c r="L9" s="512">
        <v>255.20000000000005</v>
      </c>
      <c r="M9" s="512">
        <v>10</v>
      </c>
      <c r="N9" s="513">
        <v>2552.0000000000005</v>
      </c>
    </row>
    <row r="10" spans="1:14" ht="14.4" customHeight="1" x14ac:dyDescent="0.3">
      <c r="A10" s="507" t="s">
        <v>527</v>
      </c>
      <c r="B10" s="508" t="s">
        <v>528</v>
      </c>
      <c r="C10" s="509" t="s">
        <v>539</v>
      </c>
      <c r="D10" s="510" t="s">
        <v>540</v>
      </c>
      <c r="E10" s="511">
        <v>50113001</v>
      </c>
      <c r="F10" s="510" t="s">
        <v>542</v>
      </c>
      <c r="G10" s="509" t="s">
        <v>552</v>
      </c>
      <c r="H10" s="509">
        <v>100308</v>
      </c>
      <c r="I10" s="509">
        <v>100308</v>
      </c>
      <c r="J10" s="509" t="s">
        <v>553</v>
      </c>
      <c r="K10" s="509" t="s">
        <v>554</v>
      </c>
      <c r="L10" s="512">
        <v>39.856363636363639</v>
      </c>
      <c r="M10" s="512">
        <v>22</v>
      </c>
      <c r="N10" s="513">
        <v>876.84</v>
      </c>
    </row>
    <row r="11" spans="1:14" ht="14.4" customHeight="1" x14ac:dyDescent="0.3">
      <c r="A11" s="507" t="s">
        <v>527</v>
      </c>
      <c r="B11" s="508" t="s">
        <v>528</v>
      </c>
      <c r="C11" s="509" t="s">
        <v>539</v>
      </c>
      <c r="D11" s="510" t="s">
        <v>540</v>
      </c>
      <c r="E11" s="511">
        <v>50113001</v>
      </c>
      <c r="F11" s="510" t="s">
        <v>542</v>
      </c>
      <c r="G11" s="509" t="s">
        <v>543</v>
      </c>
      <c r="H11" s="509">
        <v>207897</v>
      </c>
      <c r="I11" s="509">
        <v>207897</v>
      </c>
      <c r="J11" s="509" t="s">
        <v>555</v>
      </c>
      <c r="K11" s="509" t="s">
        <v>556</v>
      </c>
      <c r="L11" s="512">
        <v>45.56</v>
      </c>
      <c r="M11" s="512">
        <v>4</v>
      </c>
      <c r="N11" s="513">
        <v>182.24</v>
      </c>
    </row>
    <row r="12" spans="1:14" ht="14.4" customHeight="1" x14ac:dyDescent="0.3">
      <c r="A12" s="507" t="s">
        <v>527</v>
      </c>
      <c r="B12" s="508" t="s">
        <v>528</v>
      </c>
      <c r="C12" s="509" t="s">
        <v>539</v>
      </c>
      <c r="D12" s="510" t="s">
        <v>540</v>
      </c>
      <c r="E12" s="511">
        <v>50113001</v>
      </c>
      <c r="F12" s="510" t="s">
        <v>542</v>
      </c>
      <c r="G12" s="509" t="s">
        <v>543</v>
      </c>
      <c r="H12" s="509">
        <v>202878</v>
      </c>
      <c r="I12" s="509">
        <v>202878</v>
      </c>
      <c r="J12" s="509" t="s">
        <v>557</v>
      </c>
      <c r="K12" s="509" t="s">
        <v>558</v>
      </c>
      <c r="L12" s="512">
        <v>42.3</v>
      </c>
      <c r="M12" s="512">
        <v>3</v>
      </c>
      <c r="N12" s="513">
        <v>126.89999999999999</v>
      </c>
    </row>
    <row r="13" spans="1:14" ht="14.4" customHeight="1" x14ac:dyDescent="0.3">
      <c r="A13" s="507" t="s">
        <v>527</v>
      </c>
      <c r="B13" s="508" t="s">
        <v>528</v>
      </c>
      <c r="C13" s="509" t="s">
        <v>539</v>
      </c>
      <c r="D13" s="510" t="s">
        <v>540</v>
      </c>
      <c r="E13" s="511">
        <v>50113001</v>
      </c>
      <c r="F13" s="510" t="s">
        <v>542</v>
      </c>
      <c r="G13" s="509" t="s">
        <v>543</v>
      </c>
      <c r="H13" s="509">
        <v>397412</v>
      </c>
      <c r="I13" s="509">
        <v>0</v>
      </c>
      <c r="J13" s="509" t="s">
        <v>559</v>
      </c>
      <c r="K13" s="509" t="s">
        <v>560</v>
      </c>
      <c r="L13" s="512">
        <v>206.99</v>
      </c>
      <c r="M13" s="512">
        <v>5</v>
      </c>
      <c r="N13" s="513">
        <v>1034.95</v>
      </c>
    </row>
    <row r="14" spans="1:14" ht="14.4" customHeight="1" x14ac:dyDescent="0.3">
      <c r="A14" s="507" t="s">
        <v>527</v>
      </c>
      <c r="B14" s="508" t="s">
        <v>528</v>
      </c>
      <c r="C14" s="509" t="s">
        <v>539</v>
      </c>
      <c r="D14" s="510" t="s">
        <v>540</v>
      </c>
      <c r="E14" s="511">
        <v>50113001</v>
      </c>
      <c r="F14" s="510" t="s">
        <v>542</v>
      </c>
      <c r="G14" s="509" t="s">
        <v>543</v>
      </c>
      <c r="H14" s="509">
        <v>501582</v>
      </c>
      <c r="I14" s="509">
        <v>0</v>
      </c>
      <c r="J14" s="509" t="s">
        <v>561</v>
      </c>
      <c r="K14" s="509" t="s">
        <v>529</v>
      </c>
      <c r="L14" s="512">
        <v>345.84263728922042</v>
      </c>
      <c r="M14" s="512">
        <v>2</v>
      </c>
      <c r="N14" s="513">
        <v>691.68527457844084</v>
      </c>
    </row>
    <row r="15" spans="1:14" ht="14.4" customHeight="1" x14ac:dyDescent="0.3">
      <c r="A15" s="507" t="s">
        <v>527</v>
      </c>
      <c r="B15" s="508" t="s">
        <v>528</v>
      </c>
      <c r="C15" s="509" t="s">
        <v>539</v>
      </c>
      <c r="D15" s="510" t="s">
        <v>540</v>
      </c>
      <c r="E15" s="511">
        <v>50113001</v>
      </c>
      <c r="F15" s="510" t="s">
        <v>542</v>
      </c>
      <c r="G15" s="509" t="s">
        <v>543</v>
      </c>
      <c r="H15" s="509">
        <v>921012</v>
      </c>
      <c r="I15" s="509">
        <v>0</v>
      </c>
      <c r="J15" s="509" t="s">
        <v>562</v>
      </c>
      <c r="K15" s="509" t="s">
        <v>529</v>
      </c>
      <c r="L15" s="512">
        <v>145.82507543730696</v>
      </c>
      <c r="M15" s="512">
        <v>1</v>
      </c>
      <c r="N15" s="513">
        <v>145.82507543730696</v>
      </c>
    </row>
    <row r="16" spans="1:14" ht="14.4" customHeight="1" x14ac:dyDescent="0.3">
      <c r="A16" s="507" t="s">
        <v>527</v>
      </c>
      <c r="B16" s="508" t="s">
        <v>528</v>
      </c>
      <c r="C16" s="509" t="s">
        <v>539</v>
      </c>
      <c r="D16" s="510" t="s">
        <v>540</v>
      </c>
      <c r="E16" s="511">
        <v>50113001</v>
      </c>
      <c r="F16" s="510" t="s">
        <v>542</v>
      </c>
      <c r="G16" s="509" t="s">
        <v>543</v>
      </c>
      <c r="H16" s="509">
        <v>900873</v>
      </c>
      <c r="I16" s="509">
        <v>0</v>
      </c>
      <c r="J16" s="509" t="s">
        <v>563</v>
      </c>
      <c r="K16" s="509" t="s">
        <v>529</v>
      </c>
      <c r="L16" s="512">
        <v>62.244588639158493</v>
      </c>
      <c r="M16" s="512">
        <v>1</v>
      </c>
      <c r="N16" s="513">
        <v>62.244588639158493</v>
      </c>
    </row>
    <row r="17" spans="1:14" ht="14.4" customHeight="1" x14ac:dyDescent="0.3">
      <c r="A17" s="507" t="s">
        <v>527</v>
      </c>
      <c r="B17" s="508" t="s">
        <v>528</v>
      </c>
      <c r="C17" s="509" t="s">
        <v>539</v>
      </c>
      <c r="D17" s="510" t="s">
        <v>540</v>
      </c>
      <c r="E17" s="511">
        <v>50113001</v>
      </c>
      <c r="F17" s="510" t="s">
        <v>542</v>
      </c>
      <c r="G17" s="509" t="s">
        <v>543</v>
      </c>
      <c r="H17" s="509">
        <v>105693</v>
      </c>
      <c r="I17" s="509">
        <v>5693</v>
      </c>
      <c r="J17" s="509" t="s">
        <v>564</v>
      </c>
      <c r="K17" s="509" t="s">
        <v>565</v>
      </c>
      <c r="L17" s="512">
        <v>81.810000000000045</v>
      </c>
      <c r="M17" s="512">
        <v>1</v>
      </c>
      <c r="N17" s="513">
        <v>81.810000000000045</v>
      </c>
    </row>
    <row r="18" spans="1:14" ht="14.4" customHeight="1" x14ac:dyDescent="0.3">
      <c r="A18" s="507" t="s">
        <v>527</v>
      </c>
      <c r="B18" s="508" t="s">
        <v>528</v>
      </c>
      <c r="C18" s="509" t="s">
        <v>539</v>
      </c>
      <c r="D18" s="510" t="s">
        <v>540</v>
      </c>
      <c r="E18" s="511">
        <v>50113001</v>
      </c>
      <c r="F18" s="510" t="s">
        <v>542</v>
      </c>
      <c r="G18" s="509" t="s">
        <v>543</v>
      </c>
      <c r="H18" s="509">
        <v>215978</v>
      </c>
      <c r="I18" s="509">
        <v>215978</v>
      </c>
      <c r="J18" s="509" t="s">
        <v>566</v>
      </c>
      <c r="K18" s="509" t="s">
        <v>567</v>
      </c>
      <c r="L18" s="512">
        <v>119.98400000000001</v>
      </c>
      <c r="M18" s="512">
        <v>10</v>
      </c>
      <c r="N18" s="513">
        <v>1199.8400000000001</v>
      </c>
    </row>
    <row r="19" spans="1:14" ht="14.4" customHeight="1" thickBot="1" x14ac:dyDescent="0.35">
      <c r="A19" s="514" t="s">
        <v>527</v>
      </c>
      <c r="B19" s="515" t="s">
        <v>528</v>
      </c>
      <c r="C19" s="516" t="s">
        <v>539</v>
      </c>
      <c r="D19" s="517" t="s">
        <v>540</v>
      </c>
      <c r="E19" s="518">
        <v>50113001</v>
      </c>
      <c r="F19" s="517" t="s">
        <v>542</v>
      </c>
      <c r="G19" s="516" t="s">
        <v>543</v>
      </c>
      <c r="H19" s="516">
        <v>192160</v>
      </c>
      <c r="I19" s="516">
        <v>92160</v>
      </c>
      <c r="J19" s="516" t="s">
        <v>568</v>
      </c>
      <c r="K19" s="516" t="s">
        <v>569</v>
      </c>
      <c r="L19" s="519">
        <v>66.150000000000006</v>
      </c>
      <c r="M19" s="519">
        <v>22</v>
      </c>
      <c r="N19" s="520">
        <v>1455.3000000000002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5" t="s">
        <v>570</v>
      </c>
      <c r="B5" s="498"/>
      <c r="C5" s="525">
        <v>0</v>
      </c>
      <c r="D5" s="498">
        <v>876.83999999999992</v>
      </c>
      <c r="E5" s="525">
        <v>1</v>
      </c>
      <c r="F5" s="499">
        <v>876.83999999999992</v>
      </c>
    </row>
    <row r="6" spans="1:6" ht="14.4" customHeight="1" thickBot="1" x14ac:dyDescent="0.35">
      <c r="A6" s="531" t="s">
        <v>3</v>
      </c>
      <c r="B6" s="532"/>
      <c r="C6" s="533">
        <v>0</v>
      </c>
      <c r="D6" s="532">
        <v>876.83999999999992</v>
      </c>
      <c r="E6" s="533">
        <v>1</v>
      </c>
      <c r="F6" s="534">
        <v>876.83999999999992</v>
      </c>
    </row>
    <row r="7" spans="1:6" ht="14.4" customHeight="1" thickBot="1" x14ac:dyDescent="0.35"/>
    <row r="8" spans="1:6" ht="14.4" customHeight="1" thickBot="1" x14ac:dyDescent="0.35">
      <c r="A8" s="535" t="s">
        <v>571</v>
      </c>
      <c r="B8" s="498"/>
      <c r="C8" s="525">
        <v>0</v>
      </c>
      <c r="D8" s="498">
        <v>876.83999999999992</v>
      </c>
      <c r="E8" s="525">
        <v>1</v>
      </c>
      <c r="F8" s="499">
        <v>876.83999999999992</v>
      </c>
    </row>
    <row r="9" spans="1:6" ht="14.4" customHeight="1" thickBot="1" x14ac:dyDescent="0.35">
      <c r="A9" s="531" t="s">
        <v>3</v>
      </c>
      <c r="B9" s="532"/>
      <c r="C9" s="533">
        <v>0</v>
      </c>
      <c r="D9" s="532">
        <v>876.83999999999992</v>
      </c>
      <c r="E9" s="533">
        <v>1</v>
      </c>
      <c r="F9" s="534">
        <v>876.83999999999992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2019-04-26T13:22:31Z</dcterms:modified>
</cp:coreProperties>
</file>