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264049F1-5DFA-4721-8E1E-0FB32EE579DB}" xr6:coauthVersionLast="45" xr6:coauthVersionMax="45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9" i="431"/>
  <c r="C17" i="431"/>
  <c r="D10" i="431"/>
  <c r="D18" i="431"/>
  <c r="E11" i="431"/>
  <c r="E19" i="431"/>
  <c r="F12" i="431"/>
  <c r="F20" i="431"/>
  <c r="G13" i="431"/>
  <c r="G21" i="431"/>
  <c r="H14" i="431"/>
  <c r="H22" i="431"/>
  <c r="I15" i="431"/>
  <c r="I23" i="431"/>
  <c r="J16" i="431"/>
  <c r="K9" i="431"/>
  <c r="K17" i="431"/>
  <c r="L10" i="431"/>
  <c r="M11" i="431"/>
  <c r="M19" i="431"/>
  <c r="N12" i="431"/>
  <c r="O13" i="431"/>
  <c r="P14" i="431"/>
  <c r="Q23" i="431"/>
  <c r="C10" i="431"/>
  <c r="C18" i="431"/>
  <c r="D11" i="431"/>
  <c r="D19" i="431"/>
  <c r="E12" i="431"/>
  <c r="E20" i="431"/>
  <c r="F13" i="431"/>
  <c r="F21" i="431"/>
  <c r="G14" i="431"/>
  <c r="G22" i="431"/>
  <c r="H15" i="431"/>
  <c r="H23" i="431"/>
  <c r="I16" i="431"/>
  <c r="J9" i="431"/>
  <c r="J17" i="431"/>
  <c r="K10" i="431"/>
  <c r="K18" i="431"/>
  <c r="L11" i="431"/>
  <c r="L19" i="431"/>
  <c r="M12" i="431"/>
  <c r="M20" i="431"/>
  <c r="N13" i="431"/>
  <c r="N21" i="431"/>
  <c r="O14" i="431"/>
  <c r="O22" i="431"/>
  <c r="P15" i="431"/>
  <c r="P23" i="431"/>
  <c r="Q16" i="431"/>
  <c r="C11" i="431"/>
  <c r="C19" i="431"/>
  <c r="D12" i="431"/>
  <c r="D20" i="431"/>
  <c r="E13" i="431"/>
  <c r="E21" i="431"/>
  <c r="F14" i="431"/>
  <c r="F22" i="431"/>
  <c r="G15" i="431"/>
  <c r="G23" i="431"/>
  <c r="H16" i="431"/>
  <c r="I9" i="431"/>
  <c r="I17" i="431"/>
  <c r="J10" i="431"/>
  <c r="J18" i="431"/>
  <c r="K11" i="431"/>
  <c r="K19" i="431"/>
  <c r="L12" i="431"/>
  <c r="L20" i="431"/>
  <c r="M13" i="431"/>
  <c r="M21" i="431"/>
  <c r="N14" i="431"/>
  <c r="N22" i="431"/>
  <c r="O15" i="431"/>
  <c r="O23" i="431"/>
  <c r="P16" i="431"/>
  <c r="Q9" i="431"/>
  <c r="Q17" i="431"/>
  <c r="C23" i="431"/>
  <c r="H12" i="431"/>
  <c r="I21" i="431"/>
  <c r="K15" i="431"/>
  <c r="M9" i="431"/>
  <c r="O19" i="431"/>
  <c r="Q13" i="431"/>
  <c r="C12" i="431"/>
  <c r="C20" i="431"/>
  <c r="D13" i="431"/>
  <c r="D21" i="431"/>
  <c r="E14" i="431"/>
  <c r="E22" i="431"/>
  <c r="F15" i="431"/>
  <c r="F23" i="431"/>
  <c r="G16" i="431"/>
  <c r="H9" i="431"/>
  <c r="H17" i="431"/>
  <c r="I10" i="431"/>
  <c r="I18" i="431"/>
  <c r="J11" i="431"/>
  <c r="J19" i="431"/>
  <c r="K12" i="431"/>
  <c r="K20" i="431"/>
  <c r="L13" i="431"/>
  <c r="L21" i="431"/>
  <c r="M14" i="431"/>
  <c r="M22" i="431"/>
  <c r="N15" i="431"/>
  <c r="N23" i="431"/>
  <c r="O16" i="431"/>
  <c r="P9" i="431"/>
  <c r="P17" i="431"/>
  <c r="Q10" i="431"/>
  <c r="Q18" i="431"/>
  <c r="D16" i="431"/>
  <c r="G19" i="431"/>
  <c r="I13" i="431"/>
  <c r="J22" i="431"/>
  <c r="L16" i="431"/>
  <c r="N18" i="431"/>
  <c r="P12" i="431"/>
  <c r="Q21" i="431"/>
  <c r="C13" i="431"/>
  <c r="C21" i="431"/>
  <c r="D14" i="431"/>
  <c r="D22" i="431"/>
  <c r="E15" i="431"/>
  <c r="E23" i="431"/>
  <c r="F16" i="431"/>
  <c r="G9" i="431"/>
  <c r="G17" i="431"/>
  <c r="H10" i="431"/>
  <c r="H18" i="431"/>
  <c r="I11" i="431"/>
  <c r="I19" i="431"/>
  <c r="J12" i="431"/>
  <c r="J20" i="431"/>
  <c r="K13" i="431"/>
  <c r="K21" i="431"/>
  <c r="L14" i="431"/>
  <c r="L22" i="431"/>
  <c r="M15" i="431"/>
  <c r="M23" i="431"/>
  <c r="N16" i="431"/>
  <c r="O9" i="431"/>
  <c r="O17" i="431"/>
  <c r="P10" i="431"/>
  <c r="P18" i="431"/>
  <c r="Q11" i="431"/>
  <c r="Q19" i="431"/>
  <c r="E17" i="431"/>
  <c r="N10" i="431"/>
  <c r="C14" i="431"/>
  <c r="C22" i="431"/>
  <c r="D15" i="431"/>
  <c r="D23" i="431"/>
  <c r="E16" i="431"/>
  <c r="F9" i="431"/>
  <c r="F17" i="431"/>
  <c r="G10" i="431"/>
  <c r="G18" i="431"/>
  <c r="H11" i="431"/>
  <c r="H19" i="431"/>
  <c r="I12" i="431"/>
  <c r="I20" i="431"/>
  <c r="J13" i="431"/>
  <c r="J21" i="431"/>
  <c r="K14" i="431"/>
  <c r="K22" i="431"/>
  <c r="L15" i="431"/>
  <c r="L23" i="431"/>
  <c r="M16" i="431"/>
  <c r="N9" i="431"/>
  <c r="N17" i="431"/>
  <c r="O10" i="431"/>
  <c r="O18" i="431"/>
  <c r="P11" i="431"/>
  <c r="P19" i="431"/>
  <c r="Q12" i="431"/>
  <c r="Q20" i="431"/>
  <c r="C15" i="431"/>
  <c r="E9" i="431"/>
  <c r="F10" i="431"/>
  <c r="F18" i="431"/>
  <c r="G11" i="431"/>
  <c r="H20" i="431"/>
  <c r="J14" i="431"/>
  <c r="K23" i="431"/>
  <c r="M17" i="431"/>
  <c r="O11" i="431"/>
  <c r="P20" i="431"/>
  <c r="C16" i="431"/>
  <c r="D9" i="431"/>
  <c r="D17" i="431"/>
  <c r="E10" i="431"/>
  <c r="E18" i="431"/>
  <c r="F11" i="431"/>
  <c r="F19" i="431"/>
  <c r="G12" i="431"/>
  <c r="G20" i="431"/>
  <c r="H13" i="431"/>
  <c r="H21" i="431"/>
  <c r="I14" i="431"/>
  <c r="I22" i="431"/>
  <c r="J15" i="431"/>
  <c r="J23" i="431"/>
  <c r="K16" i="431"/>
  <c r="L9" i="431"/>
  <c r="L17" i="431"/>
  <c r="M10" i="431"/>
  <c r="M18" i="431"/>
  <c r="N11" i="431"/>
  <c r="N19" i="431"/>
  <c r="O12" i="431"/>
  <c r="O20" i="431"/>
  <c r="P13" i="431"/>
  <c r="P21" i="431"/>
  <c r="Q14" i="431"/>
  <c r="Q22" i="431"/>
  <c r="L18" i="431"/>
  <c r="N20" i="431"/>
  <c r="O21" i="431"/>
  <c r="P22" i="431"/>
  <c r="Q15" i="431"/>
  <c r="S15" i="431" l="1"/>
  <c r="R15" i="431"/>
  <c r="S22" i="431"/>
  <c r="R22" i="431"/>
  <c r="R14" i="431"/>
  <c r="S14" i="431"/>
  <c r="S20" i="431"/>
  <c r="R20" i="431"/>
  <c r="S12" i="431"/>
  <c r="R12" i="431"/>
  <c r="S19" i="431"/>
  <c r="R19" i="431"/>
  <c r="S11" i="431"/>
  <c r="R11" i="431"/>
  <c r="S21" i="431"/>
  <c r="R21" i="431"/>
  <c r="S18" i="431"/>
  <c r="R18" i="431"/>
  <c r="S10" i="431"/>
  <c r="R10" i="431"/>
  <c r="S13" i="431"/>
  <c r="R13" i="431"/>
  <c r="S17" i="431"/>
  <c r="R17" i="431"/>
  <c r="R9" i="431"/>
  <c r="S9" i="431"/>
  <c r="S16" i="431"/>
  <c r="R16" i="431"/>
  <c r="S23" i="431"/>
  <c r="R23" i="431"/>
  <c r="O8" i="431"/>
  <c r="G8" i="431"/>
  <c r="N8" i="431"/>
  <c r="P8" i="431"/>
  <c r="K8" i="431"/>
  <c r="H8" i="431"/>
  <c r="E8" i="431"/>
  <c r="F8" i="431"/>
  <c r="D8" i="431"/>
  <c r="C8" i="431"/>
  <c r="Q8" i="431"/>
  <c r="J8" i="431"/>
  <c r="M8" i="431"/>
  <c r="L8" i="431"/>
  <c r="I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2" i="414" l="1"/>
  <c r="E22" i="414" s="1"/>
  <c r="D21" i="414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F15" i="339" l="1"/>
  <c r="B13" i="340" l="1"/>
  <c r="B12" i="340"/>
  <c r="A24" i="414" l="1"/>
  <c r="A19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3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3" i="414"/>
  <c r="A15" i="414"/>
  <c r="A16" i="414"/>
  <c r="A4" i="414"/>
  <c r="A6" i="339" l="1"/>
  <c r="A5" i="339"/>
  <c r="D16" i="414"/>
  <c r="D19" i="414"/>
  <c r="C16" i="414"/>
  <c r="C19" i="414"/>
  <c r="D4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K3" i="377"/>
  <c r="J3" i="377"/>
  <c r="G3" i="377"/>
  <c r="F3" i="377"/>
  <c r="P3" i="345"/>
  <c r="O3" i="345"/>
  <c r="R3" i="345" s="1"/>
  <c r="L3" i="345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M3" i="387"/>
  <c r="L3" i="387"/>
  <c r="J3" i="387"/>
  <c r="I3" i="387"/>
  <c r="G3" i="387"/>
  <c r="H3" i="387" s="1"/>
  <c r="F3" i="387"/>
  <c r="N3" i="220"/>
  <c r="L3" i="220" s="1"/>
  <c r="D24" i="414"/>
  <c r="C24" i="414"/>
  <c r="P3" i="377" l="1"/>
  <c r="Q3" i="377"/>
  <c r="Q3" i="345"/>
  <c r="U3" i="347"/>
  <c r="Q3" i="347"/>
  <c r="S3" i="347"/>
  <c r="K3" i="387"/>
  <c r="I12" i="339"/>
  <c r="I13" i="339" s="1"/>
  <c r="F13" i="339"/>
  <c r="E13" i="339"/>
  <c r="E15" i="339" s="1"/>
  <c r="H12" i="339"/>
  <c r="G12" i="339"/>
  <c r="K3" i="390"/>
  <c r="A4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8" i="414"/>
  <c r="C4" i="414"/>
  <c r="H13" i="339" l="1"/>
  <c r="J13" i="339"/>
  <c r="B15" i="339"/>
  <c r="H15" i="339"/>
  <c r="G15" i="339"/>
  <c r="E16" i="414"/>
  <c r="E4" i="414"/>
  <c r="C6" i="340"/>
  <c r="D6" i="340" s="1"/>
  <c r="B4" i="340"/>
  <c r="G13" i="339"/>
  <c r="C4" i="340" l="1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<sst xmlns="http://schemas.openxmlformats.org/spreadsheetml/2006/main" count="7997" uniqueCount="1551">
  <si>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</si>
  <si>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</si>
  <si>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</si>
  <si>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</si>
  <si>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</si>
  <si>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</si>
  <si>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</si>
  <si>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</si>
  <si>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</si>
  <si>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</si>
  <si>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</si>
  <si>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</si>
  <si>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</si>
  <si>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</si>
  <si>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</si>
  <si>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</si>
  <si>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</si>
  <si>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</si>
  <si>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</si>
  <si>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</si>
  <si>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</si>
  <si>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</si>
  <si>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</si>
  <si>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</si>
  <si>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</si>
  <si>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</si>
  <si>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</si>
  <si>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</si>
  <si>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</si>
  <si>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</si>
  <si>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</si>
  <si>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</si>
  <si>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</si>
  <si>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</si>
  <si>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</si>
  <si>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</si>
  <si>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</si>
  <si>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</si>
  <si>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</si>
  <si>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</si>
  <si>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</si>
  <si>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</si>
  <si>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</si>
  <si>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</si>
  <si>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</si>
  <si>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</si>
  <si>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</si>
  <si>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</si>
  <si>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</si>
  <si>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</si>
  <si>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</si>
  <si>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</si>
  <si>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</si>
  <si>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</si>
  <si>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</si>
  <si>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</si>
  <si>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</si>
  <si>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</si>
  <si>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</si>
  <si>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</si>
  <si>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</si>
  <si>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</si>
  <si>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</si>
  <si>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</si>
  <si>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</si>
  <si>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</si>
  <si>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</si>
  <si>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</si>
  <si>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</si>
  <si>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</si>
  <si>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</si>
  <si>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</si>
  <si>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</si>
  <si>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</si>
  <si>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</si>
  <si>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</si>
  <si>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</si>
  <si>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</si>
  <si>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</si>
  <si>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</si>
  <si>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</si>
  <si>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</si>
  <si>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</si>
  <si>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</si>
  <si>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</si>
  <si>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</si>
  <si>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</si>
  <si>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</si>
  <si>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</si>
  <si>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</si>
  <si>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</si>
  <si>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</si>
  <si>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</si>
  <si>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</si>
  <si>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</si>
  <si>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</si>
  <si>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</si>
  <si>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</si>
  <si>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</si>
  <si>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</si>
  <si>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</si>
  <si>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</si>
  <si>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</si>
  <si>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</si>
  <si>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</si>
  <si>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</si>
  <si>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</si>
  <si>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</si>
  <si>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</si>
  <si>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</si>
  <si>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</si>
  <si>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</si>
  <si>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</si>
  <si>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</si>
  <si>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</si>
  <si>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</si>
  <si>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</si>
  <si>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</si>
  <si>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</si>
  <si>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</si>
  <si>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</si>
  <si>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</si>
  <si>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</si>
  <si>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</si>
  <si>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</si>
  <si>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</si>
  <si>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</si>
  <si>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</si>
  <si>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</si>
  <si>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</si>
  <si>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</si>
  <si>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</si>
  <si>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</si>
  <si>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</si>
  <si>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</si>
  <si>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</si>
  <si>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</si>
  <si>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</si>
  <si>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</si>
  <si>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</si>
  <si>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</si>
  <si>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</si>
  <si>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</si>
  <si>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</si>
  <si>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</si>
  <si>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</si>
  <si>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</si>
  <si>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</si>
  <si>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</si>
  <si>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</si>
  <si>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</si>
  <si>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</si>
  <si>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</si>
  <si>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</si>
  <si>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</si>
  <si>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</si>
  <si>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</si>
  <si>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</si>
  <si>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</si>
  <si>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</si>
  <si>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</si>
  <si>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</si>
  <si>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</si>
  <si>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</si>
  <si>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</si>
  <si>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</si>
  <si>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</si>
  <si>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</si>
  <si>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</si>
  <si>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</si>
  <si>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</si>
  <si>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</si>
  <si>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</si>
  <si>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</si>
  <si>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</si>
  <si>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</si>
  <si>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</si>
  <si>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</si>
  <si>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</si>
  <si>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</si>
  <si>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</si>
  <si>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</si>
  <si>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</si>
  <si>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</si>
  <si>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</si>
  <si>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</si>
  <si>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</si>
  <si>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</si>
  <si>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</si>
  <si>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</si>
  <si>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</si>
  <si>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</si>
  <si>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</si>
  <si>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</si>
  <si>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</si>
  <si>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</si>
  <si>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</si>
  <si>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</si>
  <si>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</si>
  <si>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</si>
  <si>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</si>
  <si>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</si>
  <si>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</si>
  <si>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</si>
  <si>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</si>
  <si>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</si>
  <si>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</si>
  <si>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</si>
  <si>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</si>
  <si>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</si>
  <si>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</si>
  <si>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</si>
  <si>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</si>
  <si>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</si>
  <si>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</si>
  <si>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</si>
  <si>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</si>
  <si>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</si>
  <si>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</si>
  <si>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</si>
  <si>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</si>
  <si>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</si>
  <si>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</si>
  <si>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</si>
  <si>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</si>
  <si>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</si>
  <si>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</si>
  <si>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</si>
  <si>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</si>
  <si>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</si>
  <si>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</si>
  <si>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</si>
  <si>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</si>
  <si>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</si>
  <si>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</si>
  <si>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</si>
  <si>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</si>
  <si>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</si>
  <si>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</si>
  <si>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</si>
  <si>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</si>
  <si>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</si>
  <si>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</si>
  <si>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</si>
  <si>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</si>
  <si>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</si>
  <si>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</si>
  <si>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01/2020</t>
  </si>
  <si>
    <t>02/2020</t>
  </si>
  <si>
    <t>03/2020</t>
  </si>
  <si>
    <t>04/2020</t>
  </si>
  <si>
    <t>05/2020</t>
  </si>
  <si>
    <t>06/2020</t>
  </si>
  <si>
    <t>07/2020</t>
  </si>
  <si>
    <t>08/2020</t>
  </si>
  <si>
    <t>09/2020</t>
  </si>
  <si>
    <t>10/2020</t>
  </si>
  <si>
    <t>11/2020</t>
  </si>
  <si>
    <t>12/2020</t>
  </si>
  <si>
    <t>Rozp. 2019            CELKEM</t>
  </si>
  <si>
    <t>Skut. 2019 CELKEM</t>
  </si>
  <si>
    <t>ROZDÍL  Skut. - Rozp. 2019</t>
  </si>
  <si>
    <t>% plnění rozp.2019</t>
  </si>
  <si>
    <t>Rozp.rok 2020</t>
  </si>
  <si>
    <t>Sk.v tis 2020</t>
  </si>
  <si>
    <t>ROZDÍL (Sk.do data - Rozp.do data 2020)</t>
  </si>
  <si>
    <t>% plnění (Skut.do data/Rozp.rok 2020)</t>
  </si>
  <si>
    <t>Rozdíl 2018</t>
  </si>
  <si>
    <t>Plnění 2018</t>
  </si>
  <si>
    <t>% 2018</t>
  </si>
  <si>
    <r>
      <t>Zpět na Obsah</t>
    </r>
    <r>
      <rPr>
        <sz val="9"/>
        <rFont val="Calibri"/>
        <family val="2"/>
        <charset val="238"/>
        <scheme val="minor"/>
      </rPr>
      <t xml:space="preserve"> | 1.-7.měsíc | Transfůzní oddělení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</si>
  <si>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</si>
  <si>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</si>
  <si>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</si>
  <si>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</si>
  <si>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</si>
  <si>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</si>
  <si>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</si>
  <si>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</si>
  <si>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</si>
  <si>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     50113008     Léky - krev.deriváty ZUL (TO)</t>
  </si>
  <si>
    <t xml:space="preserve">               50114     Krevní přípravky</t>
  </si>
  <si>
    <t xml:space="preserve">                    50114002     Krevní přípravky</t>
  </si>
  <si>
    <t xml:space="preserve">                    50114003     Plazma</t>
  </si>
  <si>
    <t xml:space="preserve">               50115     Zdravotnické prostředky</t>
  </si>
  <si>
    <t xml:space="preserve">                    50115020     Laboratorní diagnostika-LEK (Z501)</t>
  </si>
  <si>
    <t xml:space="preserve">                    50115040     Laboratorní materiál (Z505)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</si>
  <si>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</si>
  <si>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</si>
  <si>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50115063     ZPr - vaky, sety (Z528)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</si>
  <si>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</si>
  <si>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</si>
  <si>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50115030     ZPr. - ostatní (testy) - COVID19 (Z556)</t>
  </si>
  <si>
    <t xml:space="preserve">               50116     Potraviny</t>
  </si>
  <si>
    <t xml:space="preserve">                    50116003     Dárci krve</t>
  </si>
  <si>
    <t xml:space="preserve">                    50116010     Nápoje - horké provozy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</si>
  <si>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</si>
  <si>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</si>
  <si>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</si>
  <si>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</si>
  <si>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</si>
  <si>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</si>
  <si>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50117007     Údržbový materiál ostatní - sklady (sk.T17)</t>
  </si>
  <si>
    <t xml:space="preserve">                    50117011     Obalový mat. pro sterilizaci (sk.V20)</t>
  </si>
  <si>
    <t xml:space="preserve">                    50117015     IT - spotřební materiál (sk. P37, 38, 48)</t>
  </si>
  <si>
    <t xml:space="preserve">                    50117020     Všeob.mat. - nábytek (V30) do 1tis.</t>
  </si>
  <si>
    <t xml:space="preserve">                    50117021     Všeob.mat. - hosp.přístr.a nářadí (V32) od 1tis do 2999,99</t>
  </si>
  <si>
    <t xml:space="preserve">                    50117022     Všeob.mat. - kuchyň tech. (V33) od 1tis do 2999,99</t>
  </si>
  <si>
    <t xml:space="preserve">                    50117024     Všeob.mat. - ostatní-vyjímky (V44) od 0,01 do 999,99</t>
  </si>
  <si>
    <t xml:space="preserve">               50118     Náhradní díly</t>
  </si>
  <si>
    <t xml:space="preserve">                    50118001     ND - ostatní (všeob.sklad) (sk.V38)</t>
  </si>
  <si>
    <t xml:space="preserve">                    50118002     ND - zdravot.techn.(sklad) (sk.Z39)</t>
  </si>
  <si>
    <t xml:space="preserve">                    50118003     ND - ostatní techn.(OSBTK, vč.metrologa)</t>
  </si>
  <si>
    <t xml:space="preserve">                    50118004     ND - zdravotní techn. (OSBTK, vč.metrologa)</t>
  </si>
  <si>
    <t xml:space="preserve">                    50118005     ND - výpoč. techn.(sklad) (sk.P47)</t>
  </si>
  <si>
    <t xml:space="preserve">                    50118006     ND - ZVIT (sk.B63)</t>
  </si>
  <si>
    <t xml:space="preserve">                    50118009     ND - ostatní technika (UTZ)</t>
  </si>
  <si>
    <t xml:space="preserve">               50119     DDHM a textil</t>
  </si>
  <si>
    <t xml:space="preserve">                    50119002     Prádlo pacientů (sk.T12)</t>
  </si>
  <si>
    <t xml:space="preserve">                    50119077     OOPP a prádlo pro zaměstnance (sk.T14)</t>
  </si>
  <si>
    <t xml:space="preserve">                    50119100     Jednorázové ochranné pomůcky (sk.T18A)</t>
  </si>
  <si>
    <t xml:space="preserve">                    50119102     Jednorázové hygienické potřeby (sk.T18C)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</si>
  <si>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</si>
  <si>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</si>
  <si>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     50119105     Jednorázové ochranné pomůcky COVID19 - respirátory FFP 3 (sk.T18F)</t>
  </si>
  <si>
    <t xml:space="preserve">               50160     Knihy a časopisy</t>
  </si>
  <si>
    <t xml:space="preserve">                    50160002     Knihy a časopisy</t>
  </si>
  <si>
    <t xml:space="preserve">               50180     Materiál z darů, FKSP</t>
  </si>
  <si>
    <t xml:space="preserve">                    50180001     Věcné dary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</si>
  <si>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</si>
  <si>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</si>
  <si>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</si>
  <si>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</si>
  <si>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               50210073     Pára</t>
  </si>
  <si>
    <t xml:space="preserve">                    50210075     Plyn</t>
  </si>
  <si>
    <t xml:space="preserve">          507     Aktivace</t>
  </si>
  <si>
    <t xml:space="preserve">               50700     Aktivace oběžného majetku</t>
  </si>
  <si>
    <t xml:space="preserve">                    50700031     Aktivace krevní přípravky</t>
  </si>
  <si>
    <t xml:space="preserve">                    50700032     Aktivace plazma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</si>
  <si>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</si>
  <si>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</si>
  <si>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</si>
  <si>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</si>
  <si>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51102022     Opravy - Úsek inf.systémů</t>
  </si>
  <si>
    <t xml:space="preserve">                    51102023     Opravy ostatní techniky - OSBTK, vč.metrologa</t>
  </si>
  <si>
    <t xml:space="preserve">                    51102024     Opravy - správa budov</t>
  </si>
  <si>
    <t xml:space="preserve">                    51102025     Opravy - hl.energetik</t>
  </si>
  <si>
    <t xml:space="preserve">                    51102026     Opravy STA rozvodů (tel.antény) - ELSYS</t>
  </si>
  <si>
    <t xml:space="preserve">                    51102030     Opravy - požární techniky</t>
  </si>
  <si>
    <t xml:space="preserve">                    51102032     Opravy zdravotnické techniky - UTZ</t>
  </si>
  <si>
    <t xml:space="preserve">                    51102033     Opravy ostatní techniky - UTZ</t>
  </si>
  <si>
    <t xml:space="preserve">                    51102034     Opravy ostatní techniky - ELSYS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</si>
  <si>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</si>
  <si>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</si>
  <si>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</si>
  <si>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          51201001     Cestovné tuzemské - OUC</t>
  </si>
  <si>
    <t xml:space="preserve">               51202     Cestovné pacientů</t>
  </si>
  <si>
    <t xml:space="preserve">                    51202001     Cestovné pacientů</t>
  </si>
  <si>
    <t xml:space="preserve">          518     Ostatní služby</t>
  </si>
  <si>
    <t xml:space="preserve">               51801     Přepravné</t>
  </si>
  <si>
    <t xml:space="preserve">                    51801000     Přepravné-lab. vzorky,...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</si>
  <si>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</si>
  <si>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</si>
  <si>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</si>
  <si>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</si>
  <si>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</si>
  <si>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</si>
  <si>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</si>
  <si>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51806002     Úklid. služby - více práce</t>
  </si>
  <si>
    <t xml:space="preserve">                    51806004     Popl. za DDD a ostatní služby</t>
  </si>
  <si>
    <t xml:space="preserve">                    51806005     Odpad (spalovna)</t>
  </si>
  <si>
    <t xml:space="preserve">                    51806007     Praní prádla</t>
  </si>
  <si>
    <t xml:space="preserve">               51807     Stravné, pohoštění - dodavatelsky</t>
  </si>
  <si>
    <t xml:space="preserve">                    51807012     Konference - pohoštění zajištěné dodavat.</t>
  </si>
  <si>
    <t xml:space="preserve">               51808     Revize a smluvní servisy majetku</t>
  </si>
  <si>
    <t xml:space="preserve">                    51808007     Revize, sml.servis - energetik</t>
  </si>
  <si>
    <t xml:space="preserve">                    51808008     Revize, tech.kontroly, prev.prohl.- OSBTK</t>
  </si>
  <si>
    <t xml:space="preserve">                    51808009     Revize, sml.servis PO - OBKR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</si>
  <si>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</si>
  <si>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</si>
  <si>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51808020     Smluvní servis - UTZ</t>
  </si>
  <si>
    <t xml:space="preserve">                    51808021     Revize, tech.kontroly, prev.prohl.- UTZ</t>
  </si>
  <si>
    <t xml:space="preserve">               51874     Ostatní služby</t>
  </si>
  <si>
    <t xml:space="preserve">                    51874001     Ostatní služby - provozní</t>
  </si>
  <si>
    <t xml:space="preserve">                    51874010     Ostatní služby - zdravotní</t>
  </si>
  <si>
    <t xml:space="preserve">                    51874011     Zkoušky kvality</t>
  </si>
  <si>
    <t xml:space="preserve">                    51874015     Organ.rozvoj (certif., akred.)</t>
  </si>
  <si>
    <t xml:space="preserve">                    51874018     Propagace, reklama, tisk (TM)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</si>
  <si>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</si>
  <si>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</si>
  <si>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</si>
  <si>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</si>
  <si>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</si>
  <si>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</si>
  <si>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</si>
  <si>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</si>
  <si>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</si>
  <si>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</si>
  <si>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</si>
  <si>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</si>
  <si>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</si>
  <si>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</si>
  <si>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</si>
  <si>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</si>
  <si>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</si>
  <si>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</si>
  <si>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</si>
  <si>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</si>
  <si>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</si>
  <si>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</si>
  <si>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544     Prodaný materiál</t>
  </si>
  <si>
    <t xml:space="preserve">               54401     Prodané krevní přípravky</t>
  </si>
  <si>
    <t xml:space="preserve">                    54401001     Prodané krevní přípravky</t>
  </si>
  <si>
    <t xml:space="preserve">                    54401002     Prodaná plazma</t>
  </si>
  <si>
    <t xml:space="preserve">                    54401003     Prodané krevní deriváty</t>
  </si>
  <si>
    <t xml:space="preserve">          549     Ostatní náklady z činnosti</t>
  </si>
  <si>
    <t xml:space="preserve">               54910     Ostatní náklady z činnosti</t>
  </si>
  <si>
    <t xml:space="preserve">                    54910003     Práce výrobní povahy(výroba klíčů,tabulek)</t>
  </si>
  <si>
    <t xml:space="preserve">                    54910008     Školení, kongresové poplatky tuzemské - lékaři</t>
  </si>
  <si>
    <t xml:space="preserve">                    54910009     Školení, kongresové poplatky tuzemské - ost.zdrav.pracov.</t>
  </si>
  <si>
    <t xml:space="preserve">                    54910010     Školení - nezdrav.pracov.</t>
  </si>
  <si>
    <t xml:space="preserve">               54921     Odměny dárcům</t>
  </si>
  <si>
    <t xml:space="preserve">                    54921000     Odměny dárcům</t>
  </si>
  <si>
    <t xml:space="preserve">               54972     Školení, kongres.popl.tuzemské - lékaři (pouze OPMČ)</t>
  </si>
  <si>
    <t xml:space="preserve">                    54972000     Školení, kongres.popl.tuzemské - lékaři (pouze OPMČ)</t>
  </si>
  <si>
    <t xml:space="preserve">               54973     Školení, kongres.popl.tuzemské - ostatní zdrav.prac.(pouze OPMČ)</t>
  </si>
  <si>
    <t xml:space="preserve">                    54973000     Školení, kongres.popl.tuzemské - ostatní zdrav.prac.(pouze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</si>
  <si>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</si>
  <si>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</si>
  <si>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</si>
  <si>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</si>
  <si>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</si>
  <si>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55110005     Odpisy DHM - ostatní z odpisů</t>
  </si>
  <si>
    <t xml:space="preserve">                    55110013     Odpisy DHM - budovy z dotací</t>
  </si>
  <si>
    <t xml:space="preserve">                    55110015     Odpisy DHM - ostatní z dotací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</si>
  <si>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</si>
  <si>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</si>
  <si>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</si>
  <si>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 xml:space="preserve">               55802     DDHM - provozní</t>
  </si>
  <si>
    <t xml:space="preserve">                    55802001     DDHM - kuchyňské zařízení a nádobí (sk.V_26)</t>
  </si>
  <si>
    <t xml:space="preserve">                    55802002     DDHM - ostatní provozní technika (sk.V_35)</t>
  </si>
  <si>
    <t xml:space="preserve">                    55802003     DDHM - kacelářská technika (sk.V_37)</t>
  </si>
  <si>
    <t xml:space="preserve">                    55802081     DDHM - provozní (finanční dary)</t>
  </si>
  <si>
    <t xml:space="preserve">               55804     DDHM - výpočetní technika</t>
  </si>
  <si>
    <t xml:space="preserve">                    55804002     DDHM - telefony (sk.P_49)</t>
  </si>
  <si>
    <t xml:space="preserve">                    55804080     DDHM - výpočetní technika (vecné dary)</t>
  </si>
  <si>
    <t xml:space="preserve">               55805     DDHM - inventář</t>
  </si>
  <si>
    <t xml:space="preserve">                    55805002     DDHM - nábytek (sk.V_31)</t>
  </si>
  <si>
    <t xml:space="preserve">               55806     DDHM ostatní </t>
  </si>
  <si>
    <t xml:space="preserve">                    55806001     DDHM - ostatní, razítka (sk.V_47, V_112)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</si>
  <si>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</si>
  <si>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</si>
  <si>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</si>
  <si>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</si>
  <si>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60210322     Zdr.služby - právn.osoby</t>
  </si>
  <si>
    <t xml:space="preserve">                    60210354     Zdr.služby - cizinci</t>
  </si>
  <si>
    <t xml:space="preserve">                    60210359     Zdr.služby - tuzemci (plastika atd. ...)</t>
  </si>
  <si>
    <t xml:space="preserve">               60229     Zdr. výkony - ost. ZP sled.položky  OZPI</t>
  </si>
  <si>
    <t xml:space="preserve">                    60229201     Výkony + mater. - ZP ma výkon</t>
  </si>
  <si>
    <t xml:space="preserve">                    60229202     Výkony pojišť.EHS, výkony za cizinci (mimo EHS)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</si>
  <si>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</si>
  <si>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</si>
  <si>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</si>
  <si>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</si>
  <si>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64     Jiné provozní výnosy</t>
  </si>
  <si>
    <t xml:space="preserve">          644     Výnosy z prodeje materiálu</t>
  </si>
  <si>
    <t xml:space="preserve">               64423     Výnosy z prodeje materiálu   </t>
  </si>
  <si>
    <t xml:space="preserve">                    64423001     Prodej krevních výrobků TO</t>
  </si>
  <si>
    <t xml:space="preserve">                    64423011     Prodej plazmy TO</t>
  </si>
  <si>
    <t xml:space="preserve">                    64423013     Prodej krevních derivátů TO</t>
  </si>
  <si>
    <t xml:space="preserve">          648     Čerpání fondů</t>
  </si>
  <si>
    <t xml:space="preserve">               64803     Čerpání RF - čerpání fin. darů</t>
  </si>
  <si>
    <t xml:space="preserve">                    64803000     Čerpání RF - čerpání finančních darů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</si>
  <si>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</si>
  <si>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</si>
  <si>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</si>
  <si>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</si>
  <si>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</si>
  <si>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64910     Bonusy</t>
  </si>
  <si>
    <t xml:space="preserve">                    64910004     Bonusy finanční - ostatní</t>
  </si>
  <si>
    <t xml:space="preserve">               64924     Ostatní služby - mimo zdrav.výkony  FAKTURACE</t>
  </si>
  <si>
    <t xml:space="preserve">                    64924437     Zpracování AT</t>
  </si>
  <si>
    <t xml:space="preserve">                    64924442     Telekom.služby, soukr. hovory</t>
  </si>
  <si>
    <t xml:space="preserve">                    64924449     Ostatní provoz.sl.-hl.čin.</t>
  </si>
  <si>
    <t xml:space="preserve">                    64924459     Školení, stáže, odb. semináře, konference</t>
  </si>
  <si>
    <t xml:space="preserve">               64980     Věcné dary</t>
  </si>
  <si>
    <t xml:space="preserve">                    64980001     Věcné dary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</si>
  <si>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</si>
  <si>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</si>
  <si>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</si>
  <si>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67101000     Transfery MZ - ostatní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</si>
  <si>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</si>
  <si>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</si>
  <si>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</si>
  <si>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</si>
  <si>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</si>
  <si>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79902     VPN - ZVIT technická údržba</t>
  </si>
  <si>
    <t xml:space="preserve">                    79902000     Výkony údržby</t>
  </si>
  <si>
    <t xml:space="preserve">               79903     VPN - doprava</t>
  </si>
  <si>
    <t xml:space="preserve">                    79903001     Doprava - sanitní</t>
  </si>
  <si>
    <t xml:space="preserve">                    79903002     Doprava - osobní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</si>
  <si>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</si>
  <si>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</si>
  <si>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</si>
  <si>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79906     VPN - prádelna</t>
  </si>
  <si>
    <t xml:space="preserve">                    79906000     Praní prádla</t>
  </si>
  <si>
    <t xml:space="preserve">               79907     VPN - sklad</t>
  </si>
  <si>
    <t xml:space="preserve">                    79907002     Tisk tiskopisů</t>
  </si>
  <si>
    <t xml:space="preserve">               79910     VPN - informační technologie</t>
  </si>
  <si>
    <t xml:space="preserve">                    79910001     Výkony IT</t>
  </si>
  <si>
    <t xml:space="preserve">               79920     VPN - mezistřediskové převody</t>
  </si>
  <si>
    <t xml:space="preserve">                    79920000     Střediskové převody</t>
  </si>
  <si>
    <t xml:space="preserve">                    79920004     Střediskové převody</t>
  </si>
  <si>
    <t xml:space="preserve">               79950     VPN - správní režie</t>
  </si>
  <si>
    <t xml:space="preserve">                    79950001     Rozúčtování režie HTS</t>
  </si>
  <si>
    <t>8     Vnitropodnikové výnosy</t>
  </si>
  <si>
    <t xml:space="preserve">     89     Vnitropodnikové výnosy</t>
  </si>
  <si>
    <t xml:space="preserve">          899     Vnitropodnikové výnosy</t>
  </si>
  <si>
    <t xml:space="preserve">               89920     VPV - mezistřediskové převody</t>
  </si>
  <si>
    <t xml:space="preserve">                    89920001     Agregované výkony</t>
  </si>
  <si>
    <t xml:space="preserve">                    89920004     Střediskové převody</t>
  </si>
  <si>
    <t>35</t>
  </si>
  <si>
    <t>TO: Transfuzní oddělení</t>
  </si>
  <si>
    <t>50113001 - léky - paušál (LEK)</t>
  </si>
  <si>
    <t>50113008 - léky - krev.deriváty ZUL (TO)</t>
  </si>
  <si>
    <t>TO: Transfuzní oddělení Celkem</t>
  </si>
  <si>
    <t>SumaKL</t>
  </si>
  <si>
    <t>3541</t>
  </si>
  <si>
    <t>TO: laboratoř - SVLS</t>
  </si>
  <si>
    <t>TO: laboratoř - SVLS Celkem</t>
  </si>
  <si>
    <t>SumaNS</t>
  </si>
  <si>
    <t>mezeraNS</t>
  </si>
  <si>
    <t>3590</t>
  </si>
  <si>
    <t>TO: výroba</t>
  </si>
  <si>
    <t>TO: výroba Celkem</t>
  </si>
  <si>
    <t>léky - paušál (LEK)</t>
  </si>
  <si>
    <t>O</t>
  </si>
  <si>
    <t>KL AQUA PURIF. KUL,FAG 5 kg</t>
  </si>
  <si>
    <t>ADRENALIN LECIVA</t>
  </si>
  <si>
    <t>INJ 5X1ML/1MG</t>
  </si>
  <si>
    <t>Calcium 500 forte eff 20 tbl Generica</t>
  </si>
  <si>
    <t>CALCIUM BIOTIKA</t>
  </si>
  <si>
    <t>INJ 10X10ML/1GM</t>
  </si>
  <si>
    <t>DZ TRIXO LIND 100 ml</t>
  </si>
  <si>
    <t>P</t>
  </si>
  <si>
    <t>FLONIDAN</t>
  </si>
  <si>
    <t>TBL 30X10MG</t>
  </si>
  <si>
    <t>FYZIOLOGICKÝ ROZTOK VIAFLO</t>
  </si>
  <si>
    <t>INF SOL 20X500ML</t>
  </si>
  <si>
    <t>INF SOL 10X1000ML</t>
  </si>
  <si>
    <t>GUTRON 2.5MG</t>
  </si>
  <si>
    <t>TBL 50X2.5MG</t>
  </si>
  <si>
    <t>HIRUDOID</t>
  </si>
  <si>
    <t>DRM CRM 1X40GM</t>
  </si>
  <si>
    <t>IBALGIN 400</t>
  </si>
  <si>
    <t>400MG TBL FLM 36</t>
  </si>
  <si>
    <t>400MG TBL FLM 24</t>
  </si>
  <si>
    <t>IBALGIN DUO EFFECT</t>
  </si>
  <si>
    <t>50MG/G+2MG/G CRM 50G</t>
  </si>
  <si>
    <t>INFADOLAN</t>
  </si>
  <si>
    <t>1600IU/G+300IU/G UNG 30G II</t>
  </si>
  <si>
    <t>IR  0.9%SOD.CHLOR.FOR IRR. 6X1000 ML</t>
  </si>
  <si>
    <t>Fres. Versylene</t>
  </si>
  <si>
    <t>IR NATRII CITRAS DIH. 46,7 % 40 ml</t>
  </si>
  <si>
    <t>KL BENZINUM 500 ml/330g HVLP</t>
  </si>
  <si>
    <t>KL VASELINUM ALBUM, 100G</t>
  </si>
  <si>
    <t>MAALOX SUSPENZE</t>
  </si>
  <si>
    <t>35MG/ML+40MG/ML POR SUS 1X250ML II</t>
  </si>
  <si>
    <t>MAGNOSOLV</t>
  </si>
  <si>
    <t>365MG POR GRA SOL SCC 30</t>
  </si>
  <si>
    <t>MALTOFER FOL TABLETY</t>
  </si>
  <si>
    <t>POR TBL MND 30</t>
  </si>
  <si>
    <t>PARACETA</t>
  </si>
  <si>
    <t>500MG TBL NOB 20</t>
  </si>
  <si>
    <t>PARALEN 500</t>
  </si>
  <si>
    <t>POR TBL NOB 24X500MG</t>
  </si>
  <si>
    <t>TARDYFERON-FOL</t>
  </si>
  <si>
    <t>POR TBL RET 30</t>
  </si>
  <si>
    <t>3590 - TO: výroba</t>
  </si>
  <si>
    <t>C05BA01 - ORGANO-HEPARINOID</t>
  </si>
  <si>
    <t>N02BE01 - PARACETAMOL</t>
  </si>
  <si>
    <t>R06AX13 - LORATADIN</t>
  </si>
  <si>
    <t>C05BA01</t>
  </si>
  <si>
    <t>100308</t>
  </si>
  <si>
    <t>300MG/100G CRM 40G</t>
  </si>
  <si>
    <t>N02BE01</t>
  </si>
  <si>
    <t>232609</t>
  </si>
  <si>
    <t>R06AX13</t>
  </si>
  <si>
    <t>53639</t>
  </si>
  <si>
    <t>10MG TBL NOB 30</t>
  </si>
  <si>
    <t>Přehled plnění pozitivního listu - spotřeba léčivých přípravků - orientační přehled</t>
  </si>
  <si>
    <t>35 - TO: Transfuzní oddělení</t>
  </si>
  <si>
    <t>3541 - TO: laboratoř - SVLS</t>
  </si>
  <si>
    <t>Transfůzní oddělení</t>
  </si>
  <si>
    <t>HVLP</t>
  </si>
  <si>
    <t>89301356</t>
  </si>
  <si>
    <t>Ambulance - hematologická poradna Celkem</t>
  </si>
  <si>
    <t>Transfůzní oddělení Celkem</t>
  </si>
  <si>
    <t>* Legenda</t>
  </si>
  <si>
    <t>DIAPZT = Pomůcky pro diabetiky, jejichž název začíná slovem "Pumpa"</t>
  </si>
  <si>
    <t>Entrová Alice</t>
  </si>
  <si>
    <t>Holusková Iva</t>
  </si>
  <si>
    <t>Smital Jan</t>
  </si>
  <si>
    <t>Sulovská Ivana</t>
  </si>
  <si>
    <t>BETAMETHASON A ANTIBIOTIKA</t>
  </si>
  <si>
    <t>17170</t>
  </si>
  <si>
    <t>BELOGENT</t>
  </si>
  <si>
    <t>0,5MG/G+1MG/G CRM 30G</t>
  </si>
  <si>
    <t>CEFUROXIM</t>
  </si>
  <si>
    <t>18547</t>
  </si>
  <si>
    <t>XORIMAX</t>
  </si>
  <si>
    <t>500MG TBL FLM 10</t>
  </si>
  <si>
    <t>200901</t>
  </si>
  <si>
    <t>500MG TBL FLM 14</t>
  </si>
  <si>
    <t>DIOSMIN, KOMBINACE</t>
  </si>
  <si>
    <t>201992</t>
  </si>
  <si>
    <t>DETRALEX</t>
  </si>
  <si>
    <t>500MG TBL FLM 120</t>
  </si>
  <si>
    <t>JINÁ ANTIBIOTIKA PRO LOKÁLNÍ APLIKACI</t>
  </si>
  <si>
    <t>1066</t>
  </si>
  <si>
    <t>FRAMYKOIN</t>
  </si>
  <si>
    <t>250IU/G+5,2MG/G UNG 10G</t>
  </si>
  <si>
    <t>JODOVANÝ POVIDON</t>
  </si>
  <si>
    <t>62320</t>
  </si>
  <si>
    <t>BETADINE</t>
  </si>
  <si>
    <t>100MG/G UNG 20G</t>
  </si>
  <si>
    <t>KLOTRIMAZOL</t>
  </si>
  <si>
    <t>86397</t>
  </si>
  <si>
    <t>CLOTRIMAZOL AL</t>
  </si>
  <si>
    <t>10MG/G CRM 50G</t>
  </si>
  <si>
    <t>LEVOCETIRIZIN</t>
  </si>
  <si>
    <t>32720</t>
  </si>
  <si>
    <t>XYZAL</t>
  </si>
  <si>
    <t>5MG TBL FLM 50</t>
  </si>
  <si>
    <t>ROSUVASTATIN</t>
  </si>
  <si>
    <t>145574</t>
  </si>
  <si>
    <t>ROSUMOP</t>
  </si>
  <si>
    <t>20MG TBL FLM 100</t>
  </si>
  <si>
    <t>SULFAMETHOXAZOL A TRIMETHOPRIM</t>
  </si>
  <si>
    <t>3377</t>
  </si>
  <si>
    <t>BISEPTOL</t>
  </si>
  <si>
    <t>400MG/80MG TBL NOB 20</t>
  </si>
  <si>
    <t>GESTODEN A ETHINYLESTRADIOL</t>
  </si>
  <si>
    <t>97557</t>
  </si>
  <si>
    <t>LINDYNETTE 20</t>
  </si>
  <si>
    <t>75MCG/20MCG TBL OBD 3X21</t>
  </si>
  <si>
    <t>KODEIN</t>
  </si>
  <si>
    <t>56993</t>
  </si>
  <si>
    <t>CODEIN SLOVAKOFARMA</t>
  </si>
  <si>
    <t>30MG TBL NOB 10</t>
  </si>
  <si>
    <t>LORATADIN</t>
  </si>
  <si>
    <t>14910</t>
  </si>
  <si>
    <t>10MG TBL NOB 90</t>
  </si>
  <si>
    <t>ZOLPIDEM</t>
  </si>
  <si>
    <t>233360</t>
  </si>
  <si>
    <t>ZOLPIDEM MYLAN</t>
  </si>
  <si>
    <t>10MG TBL FLM 20</t>
  </si>
  <si>
    <t>ALOPURINOL</t>
  </si>
  <si>
    <t>127263</t>
  </si>
  <si>
    <t>ALOPURINOL SANDOZ</t>
  </si>
  <si>
    <t>100MG TBL NOB 100</t>
  </si>
  <si>
    <t>ANTIBIOTIKA V KOMBINACI S OSTATNÍMI LÉČIVY</t>
  </si>
  <si>
    <t>1077</t>
  </si>
  <si>
    <t>OPHTHALMO-FRAMYKOIN COMP.</t>
  </si>
  <si>
    <t>OPH UNG 5G</t>
  </si>
  <si>
    <t>ATORVASTATIN</t>
  </si>
  <si>
    <t>50318</t>
  </si>
  <si>
    <t>TULIP</t>
  </si>
  <si>
    <t>20MG TBL FLM 90X1</t>
  </si>
  <si>
    <t>DESLORATADIN</t>
  </si>
  <si>
    <t>178682</t>
  </si>
  <si>
    <t>JOVESTO</t>
  </si>
  <si>
    <t>5MG TBL FLM 30 I</t>
  </si>
  <si>
    <t>DESOGESTREL A ETHINYLESTRADIOL</t>
  </si>
  <si>
    <t>132565</t>
  </si>
  <si>
    <t>MARVELON</t>
  </si>
  <si>
    <t>0,15MG/0,03MG TBL NOB 3X21</t>
  </si>
  <si>
    <t>14075</t>
  </si>
  <si>
    <t>500MG TBL FLM 60</t>
  </si>
  <si>
    <t>132908</t>
  </si>
  <si>
    <t>OMEPRAZOL</t>
  </si>
  <si>
    <t>122114</t>
  </si>
  <si>
    <t>APO-OME 20</t>
  </si>
  <si>
    <t>20MG CPS ETD 100</t>
  </si>
  <si>
    <t>25366</t>
  </si>
  <si>
    <t>HELICID 20 ZENTIVA</t>
  </si>
  <si>
    <t>20MG CPS ETD 90 I</t>
  </si>
  <si>
    <t>PERINDOPRIL A DIURETIKA</t>
  </si>
  <si>
    <t>161623</t>
  </si>
  <si>
    <t>PRENEWEL</t>
  </si>
  <si>
    <t>8MG/2,5MG TBL NOB 30</t>
  </si>
  <si>
    <t>TOLPERISON</t>
  </si>
  <si>
    <t>57525</t>
  </si>
  <si>
    <t>MYDOCALM</t>
  </si>
  <si>
    <t>150MG TBL FLM 30</t>
  </si>
  <si>
    <t>ALPRAZOLAM</t>
  </si>
  <si>
    <t>6618</t>
  </si>
  <si>
    <t>NEUROL</t>
  </si>
  <si>
    <t>0,5MG TBL NOB 30</t>
  </si>
  <si>
    <t>AZITHROMYCIN</t>
  </si>
  <si>
    <t>45010</t>
  </si>
  <si>
    <t>AZITROMYCIN SANDOZ</t>
  </si>
  <si>
    <t>500MG TBL FLM 3</t>
  </si>
  <si>
    <t>BISOPROLOL</t>
  </si>
  <si>
    <t>233579</t>
  </si>
  <si>
    <t>BISOPROLOL MYLAN</t>
  </si>
  <si>
    <t>5MG TBL FLM 30</t>
  </si>
  <si>
    <t>CETIRIZIN</t>
  </si>
  <si>
    <t>66030</t>
  </si>
  <si>
    <t>ZODAC</t>
  </si>
  <si>
    <t>10MG TBL FLM 30</t>
  </si>
  <si>
    <t>99600</t>
  </si>
  <si>
    <t>10MG TBL FLM 90</t>
  </si>
  <si>
    <t>178683</t>
  </si>
  <si>
    <t>5MG TBL FLM 50 I</t>
  </si>
  <si>
    <t>DEXAMETHASON A ANTIINFEKTIVA</t>
  </si>
  <si>
    <t>180988</t>
  </si>
  <si>
    <t>GENTADEX</t>
  </si>
  <si>
    <t>5MG/ML+1MG/ML OPH GTT SOL 1X5ML</t>
  </si>
  <si>
    <t>DIKLOFENAK</t>
  </si>
  <si>
    <t>54539</t>
  </si>
  <si>
    <t>DOLMINA</t>
  </si>
  <si>
    <t>75MG/3ML INJ SOL 5X3ML</t>
  </si>
  <si>
    <t>FLUTIKASON-FUROÁT</t>
  </si>
  <si>
    <t>29816</t>
  </si>
  <si>
    <t>AVAMYS</t>
  </si>
  <si>
    <t>27,5MCG/VSTŘIK NAS SPR SUS 1X120DÁV</t>
  </si>
  <si>
    <t>HYDROKORTISON</t>
  </si>
  <si>
    <t>2668</t>
  </si>
  <si>
    <t>OPHTHALMO-HYDROCORTISON LÉČIVA</t>
  </si>
  <si>
    <t>5MG/G OPH UNG 5G</t>
  </si>
  <si>
    <t>56992</t>
  </si>
  <si>
    <t>15MG TBL NOB 10</t>
  </si>
  <si>
    <t>KOMBINACE RŮZNÝCH ANTIBIOTIK</t>
  </si>
  <si>
    <t>1076</t>
  </si>
  <si>
    <t>OPHTHALMO-FRAMYKOIN</t>
  </si>
  <si>
    <t>KOMPLEX ŽELEZA S ISOMALTOSOU</t>
  </si>
  <si>
    <t>16594</t>
  </si>
  <si>
    <t>MALTOFER TABLETY</t>
  </si>
  <si>
    <t>100MG TBL MND 30</t>
  </si>
  <si>
    <t>LEVONORGESTREL</t>
  </si>
  <si>
    <t>59377</t>
  </si>
  <si>
    <t>POSTINOR-2</t>
  </si>
  <si>
    <t>750MCG TBL NOB 2</t>
  </si>
  <si>
    <t>NIFUROXAZID</t>
  </si>
  <si>
    <t>214593</t>
  </si>
  <si>
    <t>ERCEFURYL</t>
  </si>
  <si>
    <t>200MG CPS DUR 14</t>
  </si>
  <si>
    <t>NIMESULID</t>
  </si>
  <si>
    <t>12892</t>
  </si>
  <si>
    <t>AULIN</t>
  </si>
  <si>
    <t>100MG TBL NOB 30</t>
  </si>
  <si>
    <t>17187</t>
  </si>
  <si>
    <t>NIMESIL</t>
  </si>
  <si>
    <t>100MG POR GRA SUS 30</t>
  </si>
  <si>
    <t>NORFLOXACIN</t>
  </si>
  <si>
    <t>93465</t>
  </si>
  <si>
    <t>NOLICIN</t>
  </si>
  <si>
    <t>400MG TBL FLM 20</t>
  </si>
  <si>
    <t>NYSTATIN, KOMBINACE</t>
  </si>
  <si>
    <t>59450</t>
  </si>
  <si>
    <t>POLYGYNAX</t>
  </si>
  <si>
    <t>35000IU/35000IU/100000IU VAG CPS MOL 6 I</t>
  </si>
  <si>
    <t>215605</t>
  </si>
  <si>
    <t>20MG CPS ETD 28 I</t>
  </si>
  <si>
    <t>PANTOPRAZOL</t>
  </si>
  <si>
    <t>214435</t>
  </si>
  <si>
    <t>CONTROLOC</t>
  </si>
  <si>
    <t>20MG TBL ENT 100</t>
  </si>
  <si>
    <t>214433</t>
  </si>
  <si>
    <t>20MG TBL ENT 28 I</t>
  </si>
  <si>
    <t>229953</t>
  </si>
  <si>
    <t>PITOFENON A ANALGETIKA</t>
  </si>
  <si>
    <t>176954</t>
  </si>
  <si>
    <t>ALGIFEN NEO</t>
  </si>
  <si>
    <t>500MG/ML+5MG/ML POR GTT SOL 1X50ML</t>
  </si>
  <si>
    <t>88708</t>
  </si>
  <si>
    <t>ALGIFEN</t>
  </si>
  <si>
    <t>500MG/5,25MG/0,1MG TBL NOB 20</t>
  </si>
  <si>
    <t>RŮZNÉ JINÉ KOMBINACE ŽELEZA</t>
  </si>
  <si>
    <t>119653</t>
  </si>
  <si>
    <t>SORBIFER DURULES</t>
  </si>
  <si>
    <t>320MG/60MG TBL RET 60</t>
  </si>
  <si>
    <t>SUMATRIPTAN</t>
  </si>
  <si>
    <t>234945</t>
  </si>
  <si>
    <t>SUMATRIPTAN MYLAN</t>
  </si>
  <si>
    <t>50MG TBL FLM 6</t>
  </si>
  <si>
    <t>TELMISARTAN A DIURETIKA</t>
  </si>
  <si>
    <t>189684</t>
  </si>
  <si>
    <t>TEZEO HCT</t>
  </si>
  <si>
    <t>80MG/12,5MG TBL NOB 28</t>
  </si>
  <si>
    <t>TOBRAMYCIN</t>
  </si>
  <si>
    <t>86264</t>
  </si>
  <si>
    <t>TOBREX</t>
  </si>
  <si>
    <t>3MG/ML OPH GTT SOL 1X5ML</t>
  </si>
  <si>
    <t>TRAZODON</t>
  </si>
  <si>
    <t>188157</t>
  </si>
  <si>
    <t>TRITTICO PROLONG</t>
  </si>
  <si>
    <t>150MG TBL PRO 14</t>
  </si>
  <si>
    <t>TRIMETHOPRIM</t>
  </si>
  <si>
    <t>89816</t>
  </si>
  <si>
    <t>TRIPRIM</t>
  </si>
  <si>
    <t>200MG TBL NOB 20</t>
  </si>
  <si>
    <t>232060</t>
  </si>
  <si>
    <t>TRIMETHOPRIM TABLETS BP</t>
  </si>
  <si>
    <t>200MG TBL NOB 14</t>
  </si>
  <si>
    <t>VARENIKLIN</t>
  </si>
  <si>
    <t>193947</t>
  </si>
  <si>
    <t>CHAMPIX</t>
  </si>
  <si>
    <t>0,5MG+1MG TBL FLM 11+14 II</t>
  </si>
  <si>
    <t>193948</t>
  </si>
  <si>
    <t>1MG TBL FLM 28 II</t>
  </si>
  <si>
    <t>233366</t>
  </si>
  <si>
    <t>10MG TBL FLM 50</t>
  </si>
  <si>
    <t>SALMETEROL A FLUTIKASON</t>
  </si>
  <si>
    <t>205583</t>
  </si>
  <si>
    <t>AIRFLUSAN FORSPIRO</t>
  </si>
  <si>
    <t>50MCG/250MCG INH PLV DOS 1X60DÁV</t>
  </si>
  <si>
    <t>OXYBUPROKAIN</t>
  </si>
  <si>
    <t>20053</t>
  </si>
  <si>
    <t>BENOXI</t>
  </si>
  <si>
    <t>4MG/ML OPH GTT SOL 1X10ML</t>
  </si>
  <si>
    <t>TRAMADOL A PARACETAMOL</t>
  </si>
  <si>
    <t>179327</t>
  </si>
  <si>
    <t>DORETA</t>
  </si>
  <si>
    <t>75MG/650MG TBL FLM 30 I</t>
  </si>
  <si>
    <t>SODNÁ SŮL LEVOTHYROXINU</t>
  </si>
  <si>
    <t>69189</t>
  </si>
  <si>
    <t>EUTHYROX</t>
  </si>
  <si>
    <t>50MCG TBL NOB 100 II</t>
  </si>
  <si>
    <t>HOŘČÍK (KOMBINACE RŮZNÝCH SOLÍ)</t>
  </si>
  <si>
    <t>215978</t>
  </si>
  <si>
    <t>Ambulance - hematologická poradna</t>
  </si>
  <si>
    <t>Preskripce a záchyt receptů a poukazů - orientační přehled</t>
  </si>
  <si>
    <t>Přehled plnění pozitivního listu (PL) - 
   preskripce léčivých přípravků dle objemu Kč mimo PL</t>
  </si>
  <si>
    <t>H03AA01 - SODNÁ SŮL LEVOTHYROXINU</t>
  </si>
  <si>
    <t>R06AE07 - CETIRIZIN</t>
  </si>
  <si>
    <t>A02BC02 - PANTOPRAZOL</t>
  </si>
  <si>
    <t>R06AX27 - DESLORATADIN</t>
  </si>
  <si>
    <t>C10AA05 - ATORVASTATIN</t>
  </si>
  <si>
    <t>N05CF02 - ZOLPIDEM</t>
  </si>
  <si>
    <t>J01DC02 - CEFUROXIM</t>
  </si>
  <si>
    <t>J01FA10 - AZITHROMYCIN</t>
  </si>
  <si>
    <t>C07AB07 - BISOPROLOL</t>
  </si>
  <si>
    <t>R03AK06 - SALMETEROL A FLUTIKASON</t>
  </si>
  <si>
    <t>M04AA01 - ALOPURINOL</t>
  </si>
  <si>
    <t>N05BA12 - ALPRAZOLAM</t>
  </si>
  <si>
    <t>J01DC02</t>
  </si>
  <si>
    <t>N05CF02</t>
  </si>
  <si>
    <t>A02BC02</t>
  </si>
  <si>
    <t>C07AB07</t>
  </si>
  <si>
    <t>H03AA01</t>
  </si>
  <si>
    <t>J01FA10</t>
  </si>
  <si>
    <t>N05BA12</t>
  </si>
  <si>
    <t>R03AK06</t>
  </si>
  <si>
    <t>R06AE07</t>
  </si>
  <si>
    <t>R06AX27</t>
  </si>
  <si>
    <t>C10AA05</t>
  </si>
  <si>
    <t>M04AA01</t>
  </si>
  <si>
    <t>Přehled plnění PL - Preskripce léčivých přípravků - orientační přehled</t>
  </si>
  <si>
    <t>50115020 - laboratorní diagnostika-LEK (Z501)</t>
  </si>
  <si>
    <t>50115030 - ZPr. - ostatní (testy) - COVID19 (Z556)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</si>
  <si>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</si>
  <si>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</si>
  <si>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</si>
  <si>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</si>
  <si>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</si>
  <si>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</si>
  <si>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3503</t>
  </si>
  <si>
    <t>TO: TO - krizová připravenost</t>
  </si>
  <si>
    <t>TO: TO - krizová připravenost Celkem</t>
  </si>
  <si>
    <t>3544</t>
  </si>
  <si>
    <t>TO: pochůzková služba</t>
  </si>
  <si>
    <t>TO: pochůzková služba Celkem</t>
  </si>
  <si>
    <t>50115020</t>
  </si>
  <si>
    <t>laboratorní diagnostika-LEK (Z501)</t>
  </si>
  <si>
    <t>DH603</t>
  </si>
  <si>
    <t>ACCURUN 2 Series 2700 6x3,5 ml</t>
  </si>
  <si>
    <t>DB479</t>
  </si>
  <si>
    <t>AHG</t>
  </si>
  <si>
    <t>DH977</t>
  </si>
  <si>
    <t>Anti-A monoklonĂˇlnĂ­ 3x10 ml</t>
  </si>
  <si>
    <t>DH979</t>
  </si>
  <si>
    <t>Anti-AB monoklonĂˇlnĂ­ 3x10 ml</t>
  </si>
  <si>
    <t>DH978</t>
  </si>
  <si>
    <t>Anti-B monoklonĂˇlnĂ­ 3x10 ml</t>
  </si>
  <si>
    <t>DI384</t>
  </si>
  <si>
    <t>Anti-Cw (Anti-RH8) (monoklonĂˇlnĂ­) Medion Grifols</t>
  </si>
  <si>
    <t>DH980</t>
  </si>
  <si>
    <t>Anti-D IgM monoklonĂˇlnĂ­ 10 ml</t>
  </si>
  <si>
    <t>DH981</t>
  </si>
  <si>
    <t>Anti-D IgM+IgG monoklonĂˇlnĂ­ 10 ml</t>
  </si>
  <si>
    <t>DA607</t>
  </si>
  <si>
    <t>Anti-Jka (polyclonal human IgG) Coombs 5 ml</t>
  </si>
  <si>
    <t>DA608</t>
  </si>
  <si>
    <t>Anti-JKb (polyclonal human IgG) Coombs 5 ml</t>
  </si>
  <si>
    <t>DI387</t>
  </si>
  <si>
    <t>Anti-Kpa (polyklonĂˇlnĂ­) Medion Grifols</t>
  </si>
  <si>
    <t>DB550</t>
  </si>
  <si>
    <t>anti-Le(b) CE-IM</t>
  </si>
  <si>
    <t>DH781</t>
  </si>
  <si>
    <t>Anti-Lu(a) IgG 2 ml</t>
  </si>
  <si>
    <t>DH782</t>
  </si>
  <si>
    <t>Anti-Lu(b) IgG 2 ml</t>
  </si>
  <si>
    <t>DI385</t>
  </si>
  <si>
    <t>Anti-Lua (polyklonĂˇlnĂ­) Medion Grifols</t>
  </si>
  <si>
    <t>DI386</t>
  </si>
  <si>
    <t>Anti-Lub (polyklonĂˇlnĂ­) Medion Grifols</t>
  </si>
  <si>
    <t>DF022</t>
  </si>
  <si>
    <t>ANTI-Lub 1x12</t>
  </si>
  <si>
    <t>DI383</t>
  </si>
  <si>
    <t>Anti-M Mono-type dual</t>
  </si>
  <si>
    <t>DI382</t>
  </si>
  <si>
    <t>Anti-N (LN3/MN879) Mono-type</t>
  </si>
  <si>
    <t>DI388</t>
  </si>
  <si>
    <t>Anti-S (polyklonĂˇlnĂ­) Medion Grifols</t>
  </si>
  <si>
    <t>DI380</t>
  </si>
  <si>
    <t>Anti-s (small) Mono-type</t>
  </si>
  <si>
    <t>DC871</t>
  </si>
  <si>
    <t>ARC ANTI HCV CALIBRA</t>
  </si>
  <si>
    <t>DD058</t>
  </si>
  <si>
    <t>ARC ANTI HCV CONTROL</t>
  </si>
  <si>
    <t>DG851</t>
  </si>
  <si>
    <t>ARC ANTI HCV RGT 2000TEST</t>
  </si>
  <si>
    <t>DF118</t>
  </si>
  <si>
    <t>ARC ANTIHBCII</t>
  </si>
  <si>
    <t>DF116</t>
  </si>
  <si>
    <t>ARC ANTIHBCII CAL</t>
  </si>
  <si>
    <t>DF117</t>
  </si>
  <si>
    <t>ARC ANTIHBCII CTL</t>
  </si>
  <si>
    <t>DE849</t>
  </si>
  <si>
    <t>ARC CONC WASH BUFFFER(4x1LTR)</t>
  </si>
  <si>
    <t>DA066</t>
  </si>
  <si>
    <t>ARC HBSAG QUALITATIVE  II CTL</t>
  </si>
  <si>
    <t>DA065</t>
  </si>
  <si>
    <t>ARC HBSAG QUALITATIVE II CAL</t>
  </si>
  <si>
    <t>DA064</t>
  </si>
  <si>
    <t>ARC HBSAG QUALITATIVE II Reagent 2000t</t>
  </si>
  <si>
    <t>DD424</t>
  </si>
  <si>
    <t>ARC HIV COMBO CALIBR.</t>
  </si>
  <si>
    <t>DC694</t>
  </si>
  <si>
    <t>ARC HIV COMBO CONTROL</t>
  </si>
  <si>
    <t>DC842</t>
  </si>
  <si>
    <t>ARC HIV COMBO RGT</t>
  </si>
  <si>
    <t>DC396</t>
  </si>
  <si>
    <t>ARC PRE-TRIG SOL</t>
  </si>
  <si>
    <t>DC856</t>
  </si>
  <si>
    <t>ARC Probe Conditioning Solution</t>
  </si>
  <si>
    <t>DB248</t>
  </si>
  <si>
    <t>ARC Syphilis TP Controls</t>
  </si>
  <si>
    <t>DB247</t>
  </si>
  <si>
    <t>ARC Syphlis TP Reagent Kit</t>
  </si>
  <si>
    <t>DC689</t>
  </si>
  <si>
    <t>ARC TRIGGER SOL 4PAC</t>
  </si>
  <si>
    <t>DG693</t>
  </si>
  <si>
    <t>Architect HCV Ag Calibrators</t>
  </si>
  <si>
    <t>DG694</t>
  </si>
  <si>
    <t>Architect HCV Ag Controls</t>
  </si>
  <si>
    <t>DF014</t>
  </si>
  <si>
    <t>COMPLEMENT CONTROL CELLS 3ml</t>
  </si>
  <si>
    <t>DB623</t>
  </si>
  <si>
    <t>DC-SCREENING I 1X12</t>
  </si>
  <si>
    <t>DI738</t>
  </si>
  <si>
    <t>Decon (IH-1000)</t>
  </si>
  <si>
    <t>DA619</t>
  </si>
  <si>
    <t>DG Gel Coombs ( 2 x 25 cards )</t>
  </si>
  <si>
    <t>DB163</t>
  </si>
  <si>
    <t>DG Gel NEUTRAL ( 2 x 25 cards )</t>
  </si>
  <si>
    <t>DF628</t>
  </si>
  <si>
    <t>DG Gel Newborn</t>
  </si>
  <si>
    <t>DG074</t>
  </si>
  <si>
    <t>DG Gel Rh Kell</t>
  </si>
  <si>
    <t>DC967</t>
  </si>
  <si>
    <t>DG Gel Sol (2x100ml)</t>
  </si>
  <si>
    <t>DB965</t>
  </si>
  <si>
    <t>DG PAPAIN</t>
  </si>
  <si>
    <t>DE736</t>
  </si>
  <si>
    <t>DiaCell MP ABO A1-B</t>
  </si>
  <si>
    <t>DF561</t>
  </si>
  <si>
    <t>DIAGN. Anti-Wra pol. 3ml</t>
  </si>
  <si>
    <t>DB548</t>
  </si>
  <si>
    <t>DIAGN.ANTI-D IgM MON. 10x10ML</t>
  </si>
  <si>
    <t>DB547</t>
  </si>
  <si>
    <t>DIAGN.ANTI-e MON. 5ML</t>
  </si>
  <si>
    <t>DD510</t>
  </si>
  <si>
    <t>DIAGN.ANTI-E MON.5ML</t>
  </si>
  <si>
    <t>DE314</t>
  </si>
  <si>
    <t>DIAGN.ANTI-k MON. 2 ML</t>
  </si>
  <si>
    <t>DC700</t>
  </si>
  <si>
    <t>DIAGN.ANTI-KELL MON. 5 ML</t>
  </si>
  <si>
    <t>DA150</t>
  </si>
  <si>
    <t>DIAGN.ERYTROCYTY 0 RH NEG 10 M</t>
  </si>
  <si>
    <t>DB637</t>
  </si>
  <si>
    <t>DIAGN.ERYTROCYTY A1 10ML</t>
  </si>
  <si>
    <t>DB638</t>
  </si>
  <si>
    <t>DIAGN.ERYTROCYTY A2 10ML</t>
  </si>
  <si>
    <t>DB639</t>
  </si>
  <si>
    <t>DIAGN.ERYTROCYTY B 10ML</t>
  </si>
  <si>
    <t>DB669</t>
  </si>
  <si>
    <t>DiagnostickĂ© sĂ©rum anti-s 5 ml</t>
  </si>
  <si>
    <t>DC945</t>
  </si>
  <si>
    <t>DIAGNOSTIKUM ANTI-A MONOKL.</t>
  </si>
  <si>
    <t>DC946</t>
  </si>
  <si>
    <t>DIAGNOSTIKUM ANTI-B MONOKL.</t>
  </si>
  <si>
    <t>804536</t>
  </si>
  <si>
    <t xml:space="preserve">-Diagnostikum připr. </t>
  </si>
  <si>
    <t>DC235</t>
  </si>
  <si>
    <t>DILUENT 2 1X500</t>
  </si>
  <si>
    <t>DG379</t>
  </si>
  <si>
    <t>Doprava 21%</t>
  </si>
  <si>
    <t>DB951</t>
  </si>
  <si>
    <t>GAMMA ELU-KIT II</t>
  </si>
  <si>
    <t>DB853</t>
  </si>
  <si>
    <t>GAMMA QUIN</t>
  </si>
  <si>
    <t>DD735</t>
  </si>
  <si>
    <t>Gamma-clone Anti-Jk(a)</t>
  </si>
  <si>
    <t>DD736</t>
  </si>
  <si>
    <t>Gamma-clone Anti-Jk(b)</t>
  </si>
  <si>
    <t>DC791</t>
  </si>
  <si>
    <t>CheckcellWeak 10 ml</t>
  </si>
  <si>
    <t>DE660</t>
  </si>
  <si>
    <t>ID Card anti-Lu(a)</t>
  </si>
  <si>
    <t>DH885</t>
  </si>
  <si>
    <t>ID papain â€“lyofilizovanĂ˝</t>
  </si>
  <si>
    <t>DD068</t>
  </si>
  <si>
    <t>ID-Card anti-IgG1/anti-IgG3, 1x12</t>
  </si>
  <si>
    <t>DB622</t>
  </si>
  <si>
    <t>ID-Card DC-Screening II, 1x12</t>
  </si>
  <si>
    <t>DF040</t>
  </si>
  <si>
    <t>ID-Card DiaClon Anti-Jka</t>
  </si>
  <si>
    <t>DF041</t>
  </si>
  <si>
    <t>ID-Card DiaClon Anti-Jkb</t>
  </si>
  <si>
    <t>DE087</t>
  </si>
  <si>
    <t>ID-Card DiaClon Anti-Lea</t>
  </si>
  <si>
    <t>DE088</t>
  </si>
  <si>
    <t>ID-Card DiaClon Anti-Leb</t>
  </si>
  <si>
    <t>DE084</t>
  </si>
  <si>
    <t>ID-Card DiaClon Anti-M</t>
  </si>
  <si>
    <t>DE085</t>
  </si>
  <si>
    <t>ID-Card DiaClon Anti-N</t>
  </si>
  <si>
    <t>DE086</t>
  </si>
  <si>
    <t>ID-Card DiaClon Anti-P1</t>
  </si>
  <si>
    <t>DD182</t>
  </si>
  <si>
    <t>ID-Card ID LISS/Coombs, 112x12</t>
  </si>
  <si>
    <t>DD067</t>
  </si>
  <si>
    <t>ID-Card Reverse Grouping with Screening</t>
  </si>
  <si>
    <t>DH312</t>
  </si>
  <si>
    <t>ID-DiaCell A1B</t>
  </si>
  <si>
    <t>DI758</t>
  </si>
  <si>
    <t>ID-DiaCell ABO(A1,B) 2x10ml</t>
  </si>
  <si>
    <t>DB625</t>
  </si>
  <si>
    <t>ID-DIACELL I+II+IIIP,3X10ML</t>
  </si>
  <si>
    <t>DB621</t>
  </si>
  <si>
    <t>ID-DiaCell I-II-III</t>
  </si>
  <si>
    <t>DI761</t>
  </si>
  <si>
    <t>ID-DiaCell I-II-III  3x10ml</t>
  </si>
  <si>
    <t>DE734</t>
  </si>
  <si>
    <t>ID-DIACELL Pool 3X10 ml</t>
  </si>
  <si>
    <t>DI734</t>
  </si>
  <si>
    <t>ID-DiaClon AB0/D (DĂˇrce-dlouhĂ˝ profil)</t>
  </si>
  <si>
    <t>DI735</t>
  </si>
  <si>
    <t>ID-DiaClon ABD (DĂˇrce-krĂˇtkĂ˝ profil)</t>
  </si>
  <si>
    <t>DI737</t>
  </si>
  <si>
    <t>ID-DiaClon Rh-Subgroups + K (DĂˇrce-fenotyp)</t>
  </si>
  <si>
    <t>DD102</t>
  </si>
  <si>
    <t>ID-Diluent 1</t>
  </si>
  <si>
    <t>DF032</t>
  </si>
  <si>
    <t>ID-Diluent 2 IH-1000</t>
  </si>
  <si>
    <t>DI774</t>
  </si>
  <si>
    <t>ID-Diluent2 for IH-Analyzers10x60x700ul</t>
  </si>
  <si>
    <t>DB492</t>
  </si>
  <si>
    <t>IDENTISERA DIANA</t>
  </si>
  <si>
    <t>DB493</t>
  </si>
  <si>
    <t>IDENTISERA DIANA P</t>
  </si>
  <si>
    <t>DB016</t>
  </si>
  <si>
    <t>ID-internĂ­ kontrola kvality</t>
  </si>
  <si>
    <t>DH314</t>
  </si>
  <si>
    <t>ID-karta DiaClon ABD Confirmation krĂˇtkĂ˝ profil 112x12</t>
  </si>
  <si>
    <t>DH315</t>
  </si>
  <si>
    <t>ID-karta DiaClon ABD Confirmation krĂˇtkĂ˝ profil 60x12</t>
  </si>
  <si>
    <t>DH313</t>
  </si>
  <si>
    <t>ID-karta DiaClon ABO/D dlouhĂ˝ profil 112x12</t>
  </si>
  <si>
    <t>DB620</t>
  </si>
  <si>
    <t>ID-Panel P , 11x4ml</t>
  </si>
  <si>
    <t>DB619</t>
  </si>
  <si>
    <t>ID-Panel, 11x 4ml</t>
  </si>
  <si>
    <t>DI446</t>
  </si>
  <si>
    <t>IH-QC3</t>
  </si>
  <si>
    <t>DC080</t>
  </si>
  <si>
    <t>IH-QC6</t>
  </si>
  <si>
    <t>DD737</t>
  </si>
  <si>
    <t>ImmuClone  Anti-S, IgM, 5 ml</t>
  </si>
  <si>
    <t>DD768</t>
  </si>
  <si>
    <t>ImmuClone  Anti-s, IgM, 5 ml</t>
  </si>
  <si>
    <t>DF026</t>
  </si>
  <si>
    <t>ImmuClone Anti-M, IgM</t>
  </si>
  <si>
    <t>DE927</t>
  </si>
  <si>
    <t>ImmuClone Anti-P(1)  IgM  5 ml</t>
  </si>
  <si>
    <t>DA049</t>
  </si>
  <si>
    <t>ImmuClone Rh-Hr Control</t>
  </si>
  <si>
    <t>DB099</t>
  </si>
  <si>
    <t>Immutrep-RPR (500t)</t>
  </si>
  <si>
    <t>DI775</t>
  </si>
  <si>
    <t>Konzentrierte Waschlosung A 10x100ml</t>
  </si>
  <si>
    <t>DC617</t>
  </si>
  <si>
    <t>LEKTIN ANTI-A1 5 ML</t>
  </si>
  <si>
    <t>DB554</t>
  </si>
  <si>
    <t>LEKTIN ANTI-H 3ML</t>
  </si>
  <si>
    <t>DD779</t>
  </si>
  <si>
    <t>MAKROPANEL 16 16*3 ML</t>
  </si>
  <si>
    <t>DI778</t>
  </si>
  <si>
    <t>Microcide  237ml</t>
  </si>
  <si>
    <t>DA189</t>
  </si>
  <si>
    <t>Microcide SQ</t>
  </si>
  <si>
    <t>DE783</t>
  </si>
  <si>
    <t>MP A, B, AB, D, D, ctl/A,B, 1x12</t>
  </si>
  <si>
    <t>DE784</t>
  </si>
  <si>
    <t>MP A, B, DVI+,ctl/A, B, DVI+,ctl</t>
  </si>
  <si>
    <t>DE785</t>
  </si>
  <si>
    <t>MP C, c, E, e, K, ctl/C, c, E, e, K, ctl</t>
  </si>
  <si>
    <t>DC395</t>
  </si>
  <si>
    <t>NegativnĂ­ kontr.mon.10 ml</t>
  </si>
  <si>
    <t>DE928</t>
  </si>
  <si>
    <t>NOVACLONE Anti-C3b,-C3d 3ml</t>
  </si>
  <si>
    <t>DB823</t>
  </si>
  <si>
    <t>P1 BLOOD GROUP SUBSTANCE 2 ML</t>
  </si>
  <si>
    <t>DB395</t>
  </si>
  <si>
    <t>PANOSCREEN I.II.III. Cw 3x10 ml</t>
  </si>
  <si>
    <t>DG595</t>
  </si>
  <si>
    <t>PromĂ˝vacĂ­ roztok A Ĺ™edÄ›nĂ˝</t>
  </si>
  <si>
    <t>DG596</t>
  </si>
  <si>
    <t>PromĂ˝vacĂ­ roztok B Ĺ™edÄ›nĂ˝</t>
  </si>
  <si>
    <t>DA505</t>
  </si>
  <si>
    <t>RPR Negative control 0,5 ml</t>
  </si>
  <si>
    <t>DA503</t>
  </si>
  <si>
    <t>RPR Positive control 0,5 ml</t>
  </si>
  <si>
    <t>DB490</t>
  </si>
  <si>
    <t>SERASCAN DIANA I+II+III+IV</t>
  </si>
  <si>
    <t>DB491</t>
  </si>
  <si>
    <t>SERASCAN DIANA I+II+III+IV-P</t>
  </si>
  <si>
    <t>DI790</t>
  </si>
  <si>
    <t>Syphilis RPR 500testĹŻ</t>
  </si>
  <si>
    <t>DB682</t>
  </si>
  <si>
    <t>Test serum ID-anti-Fy(a) 5 ml</t>
  </si>
  <si>
    <t>DB692</t>
  </si>
  <si>
    <t>Test serum ID-anti-Fy(b) 5 ml</t>
  </si>
  <si>
    <t>DB468</t>
  </si>
  <si>
    <t>Test serum ID-anti-S 5 ml</t>
  </si>
  <si>
    <t>DC999</t>
  </si>
  <si>
    <t>Wash Solution A, 10x100ml</t>
  </si>
  <si>
    <t>DB542</t>
  </si>
  <si>
    <t>WEAK D CELLS</t>
  </si>
  <si>
    <t>50115040</t>
  </si>
  <si>
    <t>laboratorní materiál (Z505)</t>
  </si>
  <si>
    <t>ZK663</t>
  </si>
  <si>
    <t>Deska s jamkami (KS) bal. Ăˇ 100 ks IBSA7047206000</t>
  </si>
  <si>
    <t>ZC040</t>
  </si>
  <si>
    <t>KĂˇdinka nĂ­zkĂˇ sklo 25 ml VTRB632411010025</t>
  </si>
  <si>
    <t>ZB628</t>
  </si>
  <si>
    <t>Ĺ piÄŤka pipetovacĂ­ bĂ­lĂˇ nester. 10-200ul bal. Ăˇ 1000 ks 1121</t>
  </si>
  <si>
    <t>ZE198</t>
  </si>
  <si>
    <t>Ĺ piÄŤka pipetovacĂ­ EPPENDORF T.I.P.S.Â® Standard, PP, bez filtru, 100-5000 Âµl, dĂ©lka  120 mm, oznaÄŤenĂ­ -  fialovĂˇ, ĹˇpiÄŤka ÄŤirĂˇ, nesterilnĂ­, bal. Ăˇ  500 ks (5 Ă— 100 ks) 0030000978</t>
  </si>
  <si>
    <t>ZC716</t>
  </si>
  <si>
    <t>Ĺ piÄŤka pipetovacĂ­ ĹľlutĂˇ dlouhĂˇ manĹľeta bal. Ăˇ 1000 ks 1123</t>
  </si>
  <si>
    <t>ZB426</t>
  </si>
  <si>
    <t>Mikrozkumavka eppendorf 1,5 ml bal. Ăˇ 500 ks BSA 0220</t>
  </si>
  <si>
    <t>ZB640</t>
  </si>
  <si>
    <t>Zkumavka Kep ARC reaction vessels 8 x 500 Ăˇ 4000 ks 7C1503</t>
  </si>
  <si>
    <t>50115050</t>
  </si>
  <si>
    <t>obvazový materiál (Z502)</t>
  </si>
  <si>
    <t>ZB404</t>
  </si>
  <si>
    <t>NĂˇplast cosmos 8 cm x 1 m 5403353</t>
  </si>
  <si>
    <t>ZL996</t>
  </si>
  <si>
    <t>Obinadlo hyrofilnĂ­ sterilnĂ­  8 cm x 5 m  004310182</t>
  </si>
  <si>
    <t>ZA446</t>
  </si>
  <si>
    <t>Vata buniÄŤitĂˇ pĹ™Ă­Ĺ™ezy 20 x 30 cm 1230200129</t>
  </si>
  <si>
    <t>50115060</t>
  </si>
  <si>
    <t>ZPr - ostatní (Z503)</t>
  </si>
  <si>
    <t>ZB521</t>
  </si>
  <si>
    <t>Dispenser 100 Magnete 009893V  CN CZ-20-0124/LSG</t>
  </si>
  <si>
    <t>ZA855</t>
  </si>
  <si>
    <t>Pipeta pasteurova P 223 6,5 ml 204523</t>
  </si>
  <si>
    <t>ZF091</t>
  </si>
  <si>
    <t>ZĂˇtka k plastovĂ˝m zkumavkĂˇm FLME21301</t>
  </si>
  <si>
    <t>ZB845</t>
  </si>
  <si>
    <t>Zkumavka 5,0 ml PP 12 x 86 mm bal. Ăˇ 4000 ks 1032</t>
  </si>
  <si>
    <t>50115067</t>
  </si>
  <si>
    <t>ZPr - rukavice (Z532)</t>
  </si>
  <si>
    <t>ZP948</t>
  </si>
  <si>
    <t>Rukavice vyĹˇetĹ™ovacĂ­ nitril basic bez pudru modrĂ© L bal. Ăˇ 200 ks 44752</t>
  </si>
  <si>
    <t>ZP947</t>
  </si>
  <si>
    <t>Rukavice vyĹˇetĹ™ovacĂ­ nitril basic bez pudru modrĂ© M bal. Ăˇ 200 ks 44751</t>
  </si>
  <si>
    <t>ZP946</t>
  </si>
  <si>
    <t>Rukavice vyĹˇetĹ™ovacĂ­ nitril basic bez pudru modrĂ© S bal. Ăˇ 200 ks 44750</t>
  </si>
  <si>
    <t>ZA935</t>
  </si>
  <si>
    <t>Rukavice vyĹˇetĹ™ovacĂ­ nitril L bal. Ăˇ 100 ks 92-600 COVID 19</t>
  </si>
  <si>
    <t>DA606</t>
  </si>
  <si>
    <t>Anti-Fyb (polyclonal human IgG) Coombs 5 ml</t>
  </si>
  <si>
    <t>DG692</t>
  </si>
  <si>
    <t>Architect HCV Ag Reagent Kit</t>
  </si>
  <si>
    <t>DB957</t>
  </si>
  <si>
    <t>CELLCLEAN 50 ml</t>
  </si>
  <si>
    <t>DI679</t>
  </si>
  <si>
    <t>CELLPACK 20 l</t>
  </si>
  <si>
    <t>DC859</t>
  </si>
  <si>
    <t>COLUMBIA AGAR</t>
  </si>
  <si>
    <t>DE868</t>
  </si>
  <si>
    <t>EIGHTCHECK-3WP (N) 12x1,5 ml</t>
  </si>
  <si>
    <t>DF648</t>
  </si>
  <si>
    <t>GD Bacillus subtilis</t>
  </si>
  <si>
    <t>DF649</t>
  </si>
  <si>
    <t>GD Candida albicans</t>
  </si>
  <si>
    <t>DF650</t>
  </si>
  <si>
    <t>GD Clostridium sporogenes</t>
  </si>
  <si>
    <t>DF651</t>
  </si>
  <si>
    <t>GD Pseudomonas aeruginosa</t>
  </si>
  <si>
    <t>DF652</t>
  </si>
  <si>
    <t>GD Staphylococcus aureus</t>
  </si>
  <si>
    <t>DG211</t>
  </si>
  <si>
    <t>HEPTAPHAN, DIAG.PROUZKY 50 ks</t>
  </si>
  <si>
    <t>DE090</t>
  </si>
  <si>
    <t>ID-Card Anti-Cw</t>
  </si>
  <si>
    <t>DC943</t>
  </si>
  <si>
    <t>ID-NaCl,Enzyme test,112x12 pces</t>
  </si>
  <si>
    <t>801325</t>
  </si>
  <si>
    <t>-KYS.SULFOSALICYLOVA 20%,LEK 200 G</t>
  </si>
  <si>
    <t>DB514</t>
  </si>
  <si>
    <t>ROZTOK HAYEM   orig.</t>
  </si>
  <si>
    <t>DC997</t>
  </si>
  <si>
    <t>Roztok TURCK</t>
  </si>
  <si>
    <t>DD596</t>
  </si>
  <si>
    <t>Sabouraud agar s CMP</t>
  </si>
  <si>
    <t>DB530</t>
  </si>
  <si>
    <t>STROMATOLYSER-WH 3x500 ml</t>
  </si>
  <si>
    <t>DE730</t>
  </si>
  <si>
    <t>ThioglykolĂˇtovĂ˝ bujon(10ML)</t>
  </si>
  <si>
    <t>DF844</t>
  </si>
  <si>
    <t>Trypton  sĂłjovĂ˝ agar</t>
  </si>
  <si>
    <t>DD409</t>
  </si>
  <si>
    <t>TRYPTON-SOJOVĂť BUJON</t>
  </si>
  <si>
    <t>50115030</t>
  </si>
  <si>
    <t>ZPr. - ostatní (testy) - COVID19 (Z556)</t>
  </si>
  <si>
    <t>ZS149</t>
  </si>
  <si>
    <t>Sada testovacĂ­ Disposable Virus Specimen Collection Tube VS202012S</t>
  </si>
  <si>
    <t>ZA887</t>
  </si>
  <si>
    <t>Zkumavka Greiner vacuette 5 ml K2EDTA, bal.Ăˇ 100 ks,456205</t>
  </si>
  <si>
    <t>ZC979</t>
  </si>
  <si>
    <t>Zkumavka Kep ARC sample cups 4 x 250 Ăˇ 1000 ks 7C1401</t>
  </si>
  <si>
    <t>ZK796</t>
  </si>
  <si>
    <t>Zkumavka s - manovette - tromboExact bal. Ăˇ 50 ks 05.1168.001</t>
  </si>
  <si>
    <t>ZB500</t>
  </si>
  <si>
    <t>Zkumavka vacutainer BD 3 ml Est 75 x 13 H bal . Ăˇ 100 ks ÄŤirĂˇ 362725</t>
  </si>
  <si>
    <t>ZR226</t>
  </si>
  <si>
    <t>Kompresa gĂˇza 7,5 x 7,5 cm/100 ks nesterilnĂ­ 13493- bez nĂˇhradnĂ­ho plnÄ›nĂ­</t>
  </si>
  <si>
    <t>ZA463</t>
  </si>
  <si>
    <t>Kompresa NT 10 x 20 cm/2 ks sterilnĂ­ 26620</t>
  </si>
  <si>
    <t>ZK404</t>
  </si>
  <si>
    <t>KrytĂ­ prontosan roztok 350 ml 400416</t>
  </si>
  <si>
    <t>ZI558</t>
  </si>
  <si>
    <t>NĂˇplast curapor   7 x   5 cm 32912  (22120,  nĂˇhrada za cosmopor )</t>
  </si>
  <si>
    <t>ZA450</t>
  </si>
  <si>
    <t>NĂˇplast omniplast 1,25 cm x 9,1 m bal. Ăˇ 24 ks 9004520</t>
  </si>
  <si>
    <t>ZD104</t>
  </si>
  <si>
    <t>NĂˇplast omniplast 10,0 cm x 10,0 m 9004472 (900535)</t>
  </si>
  <si>
    <t>ZF351</t>
  </si>
  <si>
    <t>NĂˇplast transpore bĂ­lĂˇ 1,25 cm x 9,14 m bal. Ăˇ 24 ks 1534-0</t>
  </si>
  <si>
    <t>ZA314</t>
  </si>
  <si>
    <t>Obinadlo idealast-haft 8 cm x   4 m 9311113</t>
  </si>
  <si>
    <t>ZL789</t>
  </si>
  <si>
    <t>Obvaz sterilnĂ­ hotovĂ˝ ÄŤ. 2 A4091360</t>
  </si>
  <si>
    <t>ZA444</t>
  </si>
  <si>
    <t>Tampon nesterilnĂ­ stĂˇÄŤenĂ˝ 20 x 19 cm bez RTG nitĂ­ bal. Ăˇ 100 ks 1320300404</t>
  </si>
  <si>
    <t>ZA589</t>
  </si>
  <si>
    <t>Tampon sterilnĂ­ stĂˇÄŤenĂ˝ 30 x 30 cm / 5 ks karton Ăˇ 1500 ks 28007</t>
  </si>
  <si>
    <t>ZB771</t>
  </si>
  <si>
    <t>DrĹľĂˇk jehly zĂˇkladnĂ­ 450201</t>
  </si>
  <si>
    <t>ZQ930</t>
  </si>
  <si>
    <t>KliÄŤka inokulaÄŤnĂ­ 1Âµl 198 x 198 mm bĂ­lĂˇ PS sterilnĂ­ bal. Ăˇ 10 kusĹŻ box Ăˇ 500 ks 86.1567.010</t>
  </si>
  <si>
    <t>ZC906</t>
  </si>
  <si>
    <t>Ĺ krtidlo se sponou pro dospÄ›lĂ© 25 x 500 mm KVS25500 - pouze pro TransfĂşznĂ­ oddÄ›lenĂ­, RTG</t>
  </si>
  <si>
    <t>ZF192</t>
  </si>
  <si>
    <t>NĂˇdoba na kontaminovanĂ˝ odpad 4 l 15-0004</t>
  </si>
  <si>
    <t>ZF599</t>
  </si>
  <si>
    <t>Replacement Caps 4D1901</t>
  </si>
  <si>
    <t>ZC742</t>
  </si>
  <si>
    <t>Septum ARC 4D1803</t>
  </si>
  <si>
    <t>ZR396</t>
  </si>
  <si>
    <t>StĹ™Ă­kaÄŤka injekÄŤnĂ­ 2-dĂ­lnĂˇ 5 ml L DISCARDIT LE 309050</t>
  </si>
  <si>
    <t>ZB756</t>
  </si>
  <si>
    <t>Zkumavka 3 ml K3 edta fialovĂˇ 454086</t>
  </si>
  <si>
    <t>ZB757</t>
  </si>
  <si>
    <t>Zkumavka 6 ml K3 edta fialovĂˇ 456036</t>
  </si>
  <si>
    <t>ZB777</t>
  </si>
  <si>
    <t>Zkumavka ÄŤervenĂˇ 3,5 ml gel 454071</t>
  </si>
  <si>
    <t>ZB762</t>
  </si>
  <si>
    <t>Zkumavka ÄŤervenĂˇ 6 ml 456092</t>
  </si>
  <si>
    <t>ZB763</t>
  </si>
  <si>
    <t>Zkumavka ÄŤervenĂˇ 9 ml 455092</t>
  </si>
  <si>
    <t>ZB775</t>
  </si>
  <si>
    <t>Zkumavka koagulace modrĂˇ Quick 4,5 ml modrĂˇ 454329</t>
  </si>
  <si>
    <t>ZE949</t>
  </si>
  <si>
    <t>Zkumavka na moÄŤ 9,5 ml 455028</t>
  </si>
  <si>
    <t>ZI179</t>
  </si>
  <si>
    <t>Zkumavka s mediem+ flovakovanĂ˝ tampon eSwab rĹŻĹľovĂ˝ (nos,krk,vagina,koneÄŤnĂ­k,rĂˇny,fekĂˇlnĂ­ vzo) 490CE.A</t>
  </si>
  <si>
    <t>ZB764</t>
  </si>
  <si>
    <t>Zkumavka zelenĂˇ 4 ml 454051</t>
  </si>
  <si>
    <t>50115063</t>
  </si>
  <si>
    <t>ZPr - vaky, sety (Z528)</t>
  </si>
  <si>
    <t>ZE407</t>
  </si>
  <si>
    <t>Filtr na destiÄŤky BC PALL-AutoStop ATSBC1EPSB</t>
  </si>
  <si>
    <t>ZG182</t>
  </si>
  <si>
    <t>Filtr na erytrocyty BPF4ARBL</t>
  </si>
  <si>
    <t>ZD085</t>
  </si>
  <si>
    <t>Jehla needle syslock 16G sterilnĂ­ 862-1613</t>
  </si>
  <si>
    <t>ZD193</t>
  </si>
  <si>
    <t>Plasma Apheresis Bowl 0625B-00</t>
  </si>
  <si>
    <t>ZB140</t>
  </si>
  <si>
    <t>Roztok ACDA antokoagulaÄŤnĂ­ pro aferetickĂ© procedury 750 ml bal. Ăˇ 12 ks 40801</t>
  </si>
  <si>
    <t>ZI733</t>
  </si>
  <si>
    <t>Roztok aditivnĂ­ pro skladovĂˇnĂ­ trombocytĹŻ PASIII M Ăˇ 20 ks SSP2150U-1OL + 500 ml</t>
  </si>
  <si>
    <t>ZQ616</t>
  </si>
  <si>
    <t>Roztok aditivnĂ­ pro skladovĂˇnĂ­ trombocytĹŻ SSP+ 250 ml bal. Ăˇ 30 ks SSP2025U-VZ</t>
  </si>
  <si>
    <t>ZB137</t>
  </si>
  <si>
    <t>Roztok antikoagulaÄŤnĂ­ CPD50, 150 ml bal. Ăˇ 40 ks 0415C-00</t>
  </si>
  <si>
    <t>ZB202</t>
  </si>
  <si>
    <t>Roztok antikoagulaÄŤnĂ­ k separĂˇtorĹŻm krevnĂ­ch bunÄ›k MCS+ (Anticoagulant Solution Sodium Citrate 4%) 250 ml 0420C-00, bal. Ăˇ 30 ks</t>
  </si>
  <si>
    <t>ZL460</t>
  </si>
  <si>
    <t>Roztok antikoagulaÄŤnĂ­ natrium citricum 4% 250 ml 400945</t>
  </si>
  <si>
    <t>ZE501</t>
  </si>
  <si>
    <t>Roztok fyziologickĂ˝ 500 ml Ăˇ 20 ks 4CCB1323E</t>
  </si>
  <si>
    <t>ZB138</t>
  </si>
  <si>
    <t>SAG Manitol 350 ml bal. Ăˇ 20 ks 0411C-00</t>
  </si>
  <si>
    <t>ZA715</t>
  </si>
  <si>
    <t>Set infuznĂ­ intrafix primeline classic 150 cm 4062957</t>
  </si>
  <si>
    <t>ZF083</t>
  </si>
  <si>
    <t>Set na lĂ©ÄŤebnĂ© depleÄŤnĂ­ erytrocytaferĂ©zy k separĂˇtorĹŻm krevnĂ­ch bunÄ›k MCS+ (Therapeutic Erythrocyte Closed Disposable Set), bal. Ăˇ 8 ks</t>
  </si>
  <si>
    <t>ZB136</t>
  </si>
  <si>
    <t>Set na odbÄ›r erytrocytĹŻ k separĂˇtorĹŻm krevnĂ­ch bunÄ›k MCS+(Single Donor Red cells Collection Closed Set)  bal. Ăˇ 8 ks 00942-00</t>
  </si>
  <si>
    <t>ZF732</t>
  </si>
  <si>
    <t>Set na odbÄ›r trombocytĹŻ deleukotizovanĂ˝ch v nĂˇhradnĂ­m roztoku k separĂˇtorĹŻm krevnĂ­ch bunÄ›k MCS+ (Concentrated or Standard Platelets Collection Closed Set) bal. Ăˇ 8 ks 999F-E</t>
  </si>
  <si>
    <t>ZD192</t>
  </si>
  <si>
    <t>Set na plazmu 620 Plasma Collection Donor Harness 00620-00</t>
  </si>
  <si>
    <t>ZN427</t>
  </si>
  <si>
    <t>Set na plazmu 620 Plasma Collection Donor Harness bal. Ăˇ 100 ks 400941</t>
  </si>
  <si>
    <t>ZS209</t>
  </si>
  <si>
    <t>Set pro odbÄ›r plazmy Haemonetics PLS 3-Bags Closed Set, uzavĹ™enĂˇ souprava pro automatickĂ˝ odbÄ›r 3TU FFP (FFP â€“ PCS2, MCS+), jednorĂˇzovĂ˝, bal. Ăˇ 8 ks 0623E-00</t>
  </si>
  <si>
    <t>ZD432</t>
  </si>
  <si>
    <t>Set trima accel enhanced platet 80420</t>
  </si>
  <si>
    <t>ZK701</t>
  </si>
  <si>
    <t>Set trima accel na PA plazma 80700</t>
  </si>
  <si>
    <t>ZG782</t>
  </si>
  <si>
    <t>Set trima accel na separaci LRS Plt,Plasma,RBC+TRL (pĹŻv.777800450) bal. Ăˇ 6 ks 80350</t>
  </si>
  <si>
    <t>ZB977</t>
  </si>
  <si>
    <t>Set trima accel plt, plazma, RBC 80400 777800400</t>
  </si>
  <si>
    <t>ZB254</t>
  </si>
  <si>
    <t>Souprava pro separ. plazmy W/NACL ADAP 00627-00</t>
  </si>
  <si>
    <t>ZD086</t>
  </si>
  <si>
    <t>Trojvak T/B CPD-SAGM  bal. Ăˇ 40 ks 831-8307</t>
  </si>
  <si>
    <t>ZD660</t>
  </si>
  <si>
    <t>Vak extra na krevnĂ­ destiÄŤky 1000 ml 70030</t>
  </si>
  <si>
    <t>ZH139</t>
  </si>
  <si>
    <t>Vak na skladovĂˇnĂ­ trombocytĹŻ transfer 400 ml 720434</t>
  </si>
  <si>
    <t>ZB883</t>
  </si>
  <si>
    <t>Vak na skladovĂˇnĂ­ trombocytĹŻ transfer 6 x 150 ml 814-0135</t>
  </si>
  <si>
    <t>ZP366</t>
  </si>
  <si>
    <t>Vak odbÄ›rovĂ˝ na plnou krev 4 komorovĂ˝ 450 ml s filtrem QUADRUPLE BAGS LEUKOFLEX 450 ml LCRD bal. Ăˇ 12 ks LQT6280LU</t>
  </si>
  <si>
    <t>ZE383</t>
  </si>
  <si>
    <t>Vak sbÄ›rnĂ˝ 1000 ml pro plazmu bal. Ăˇ 48 ks SC692-00</t>
  </si>
  <si>
    <t>ZN429</t>
  </si>
  <si>
    <t>Vak sbÄ›rnĂ˝ na plazmu SC 692 Plasma Collection Bag  bal. Ăˇ 48 ks 401317</t>
  </si>
  <si>
    <t>ZN428</t>
  </si>
  <si>
    <t>Zvon aferetickĂ˝ 625B Blow Molded Centrifuge Bowl bal. Ăˇ 30 ks 400942</t>
  </si>
  <si>
    <t>50115065</t>
  </si>
  <si>
    <t>ZPr - vpichovací materiál (Z530)</t>
  </si>
  <si>
    <t>ZB556</t>
  </si>
  <si>
    <t>Jehla injekÄŤnĂ­ 1,2 x 40 mm rĹŻĹľovĂˇ 4665120</t>
  </si>
  <si>
    <t>ZB768</t>
  </si>
  <si>
    <t>Jehla vakuovĂˇ 216/38 mm zelenĂˇ 450076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</si>
  <si>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</si>
  <si>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</si>
  <si>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</si>
  <si>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</si>
  <si>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</si>
  <si>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</si>
  <si>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</si>
  <si>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</si>
  <si>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</si>
  <si>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</si>
  <si>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</si>
  <si>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ON Data</t>
  </si>
  <si>
    <t>lékaři pod odborným dozorem</t>
  </si>
  <si>
    <t>lékaři pod odborným dohledem</t>
  </si>
  <si>
    <t>lékaři specialisté</t>
  </si>
  <si>
    <t>odborní pracovníci v lab. metodách</t>
  </si>
  <si>
    <t>všeobecné sestry bez dohl.</t>
  </si>
  <si>
    <t>všeobecné sestry bez dohl., spec.</t>
  </si>
  <si>
    <t>všeobecné sestry VŠ</t>
  </si>
  <si>
    <t>zdravotní laboranti</t>
  </si>
  <si>
    <t>ošetřovatelé</t>
  </si>
  <si>
    <t>sanitáři</t>
  </si>
  <si>
    <t>dělníci</t>
  </si>
  <si>
    <t>THP</t>
  </si>
  <si>
    <t>Specializovaná ambulantní péče</t>
  </si>
  <si>
    <t>202 - Pracoviště klinické hematologie</t>
  </si>
  <si>
    <t>Ambulantní péče ve vyjmenovaných odbornostech (§9) *</t>
  </si>
  <si>
    <t>222 - Pracoviště transfúzní služby</t>
  </si>
  <si>
    <t>Zdravotní výkony vykázané na pracovišti v rámci ambulantní péče *</t>
  </si>
  <si>
    <t>3521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</si>
  <si>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</si>
  <si>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</si>
  <si>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</si>
  <si>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</si>
  <si>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Burgetová Anna</t>
  </si>
  <si>
    <t>Hamplová Monika</t>
  </si>
  <si>
    <t>Šnyrychová Lucie</t>
  </si>
  <si>
    <t>Zemanová Markéta</t>
  </si>
  <si>
    <t>Zdravotní výkony vykázané na pracovišti v rámci ambulantní péče dle lékařů *</t>
  </si>
  <si>
    <t>06</t>
  </si>
  <si>
    <t>202</t>
  </si>
  <si>
    <t>V</t>
  </si>
  <si>
    <t>09511</t>
  </si>
  <si>
    <t>MINIMÁLNÍ KONTAKT LÉKAŘE S PACIENTEM</t>
  </si>
  <si>
    <t>82077</t>
  </si>
  <si>
    <t>STANOVENÍ PROTILÁTEK CELKOVÝCH I IGM PROTI ANTIGEN</t>
  </si>
  <si>
    <t>09543</t>
  </si>
  <si>
    <t>Signalni kod</t>
  </si>
  <si>
    <t>09119</t>
  </si>
  <si>
    <t xml:space="preserve">ODBĚR KRVE ZE ŽÍLY U DOSPĚLÉHO NEBO DÍTĚTE NAD 10 </t>
  </si>
  <si>
    <t>96165</t>
  </si>
  <si>
    <t>KREVNÍ OBRAZ S TŘÍPOPULAČNÍM DIFERENCIÁLNÍM POČTEM</t>
  </si>
  <si>
    <t>82079</t>
  </si>
  <si>
    <t>STANOVENÍ PROTILÁTEK PROTI ANTIGENŮM VIRŮ (KROMĚ H</t>
  </si>
  <si>
    <t>82119</t>
  </si>
  <si>
    <t>PRŮKAZY ANTIGENŮ VIRU HEPATITIDY B (EIA)</t>
  </si>
  <si>
    <t>22361</t>
  </si>
  <si>
    <t>TERAPEUTICKÁ CYTAFERÉZA DEPLEČNÍ, VÝMĚNNÁ A CYTAFE</t>
  </si>
  <si>
    <t>82075</t>
  </si>
  <si>
    <t>KONFIRMAČNÍ TEST NA PROTILÁTKY METODOU IMUNOBLOT (</t>
  </si>
  <si>
    <t>22022</t>
  </si>
  <si>
    <t>CÍLENÉ VYŠETŘENÍ HEMATOLOGEM</t>
  </si>
  <si>
    <t>22023</t>
  </si>
  <si>
    <t>KONTROLNÍ VYŠETŘENÍ HEMATOLOGEM</t>
  </si>
  <si>
    <t>09</t>
  </si>
  <si>
    <t>222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</si>
  <si>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</si>
  <si>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</si>
  <si>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</si>
  <si>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</si>
  <si>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</si>
  <si>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</si>
  <si>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</si>
  <si>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22135</t>
  </si>
  <si>
    <t>PŘÍMÝ ANTIGLOBULINOVÝ TEST - KVANTITATIVNÍ VYŠETŘE</t>
  </si>
  <si>
    <t>22214</t>
  </si>
  <si>
    <t>SCREENING ANTIERYTROCYTÁRNÍCH PROTILÁTEK - V SÉRII</t>
  </si>
  <si>
    <t>22219</t>
  </si>
  <si>
    <t>22325</t>
  </si>
  <si>
    <t>ABSORPCE PROTILÁTEK PROTI ERYTROCYTUM PŘI URČOVÁNÍ</t>
  </si>
  <si>
    <t>22339</t>
  </si>
  <si>
    <t>TITRACE ANTIERYTROCYTÁRNÍCH PROTILÁTEK</t>
  </si>
  <si>
    <t>22355</t>
  </si>
  <si>
    <t>KONZULTACE ODBORNÉHO TRANSFÚZIOLOGA - IMUNOHEMATOL</t>
  </si>
  <si>
    <t>97111</t>
  </si>
  <si>
    <t>SEPARACE SÉRA NEBO PLAZMY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</si>
  <si>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</si>
  <si>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</si>
  <si>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</si>
  <si>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</si>
  <si>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</si>
  <si>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</si>
  <si>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</si>
  <si>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22112</t>
  </si>
  <si>
    <t>VYŠETŘENÍ KREVNÍ SKUPINY ABO, RH (D) V SÉRII</t>
  </si>
  <si>
    <t>22117</t>
  </si>
  <si>
    <t>82145</t>
  </si>
  <si>
    <t>RRR</t>
  </si>
  <si>
    <t>22131</t>
  </si>
  <si>
    <t>VYŠETŘENÍ CHLADOVÝCH AGLUTININŮ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</si>
  <si>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</si>
  <si>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</si>
  <si>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</si>
  <si>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</si>
  <si>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</si>
  <si>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</si>
  <si>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22113</t>
  </si>
  <si>
    <t>VYŠETŘENÍ KREVNÍ SKUPINY ABO RH (D) U NOVOROZENCE</t>
  </si>
  <si>
    <t>22341</t>
  </si>
  <si>
    <t>IDENTIFIKACE ANTIERYTROCYTÁRNÍCH PROTILÁTEK - ZKUM</t>
  </si>
  <si>
    <t>22317</t>
  </si>
  <si>
    <t>ELUCE ANTIERYTROCYTÁRNÍCH PROTILÁTEK - POUŽITÍ KOM</t>
  </si>
  <si>
    <t>22337</t>
  </si>
  <si>
    <t>NEUTRALIZAČNÍ TEST ERYTROCYTÁRNÍCH ABO PROTILÁTEK</t>
  </si>
  <si>
    <t>09219</t>
  </si>
  <si>
    <t xml:space="preserve">INTRAVENÓZNÍ INJEKCE U DOSPĚLÉHO ČI DÍTĚTE NAD 10 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</si>
  <si>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</si>
  <si>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</si>
  <si>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</si>
  <si>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</si>
  <si>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</si>
  <si>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</si>
  <si>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</si>
  <si>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</si>
  <si>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</si>
  <si>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</si>
  <si>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09 - NOVO: Novorozenecké oddělení</t>
  </si>
  <si>
    <t>10 - DK: Dětská klinika</t>
  </si>
  <si>
    <t>11 - ORT: Ortopedická klinika</t>
  </si>
  <si>
    <t>12 - UROL: Urologická klinika</t>
  </si>
  <si>
    <t>13 - ORL: Klinika otorinolaryngolog. a chir.hlav.a krku</t>
  </si>
  <si>
    <t>14 - OCNI: Oční klinika</t>
  </si>
  <si>
    <t>16 - PLIC: Klinika plicních nemocí a tuber.</t>
  </si>
  <si>
    <t>17 - NEUR: Neurologická klinika</t>
  </si>
  <si>
    <t>18 - PSY: Klinika psychiatrie</t>
  </si>
  <si>
    <t>20 - KOZNI: Klinika chorob kožních a pohl.</t>
  </si>
  <si>
    <t>21 - ONK: Onkologická klinika</t>
  </si>
  <si>
    <t>25 - UCOCH: Klinika ústní,čelistní a obl. chir.</t>
  </si>
  <si>
    <t>26 - RHC: Oddělení rehabilitace</t>
  </si>
  <si>
    <t>30 - GER: Oddělení geriatrie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</si>
  <si>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</si>
  <si>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</si>
  <si>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</si>
  <si>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</si>
  <si>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01</t>
  </si>
  <si>
    <t>02</t>
  </si>
  <si>
    <t>03</t>
  </si>
  <si>
    <t>04</t>
  </si>
  <si>
    <t>05</t>
  </si>
  <si>
    <t>07</t>
  </si>
  <si>
    <t>08</t>
  </si>
  <si>
    <t>22319</t>
  </si>
  <si>
    <t>ELUCE ANTIERYTROCYTÁRNÍCH PROTILÁTEK METODOU MRAZO</t>
  </si>
  <si>
    <t>10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</si>
  <si>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</si>
  <si>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</si>
  <si>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</si>
  <si>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</si>
  <si>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</si>
  <si>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</si>
  <si>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</si>
  <si>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</si>
  <si>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</si>
  <si>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25</t>
  </si>
  <si>
    <t>26</t>
  </si>
  <si>
    <t>30</t>
  </si>
  <si>
    <t>31</t>
  </si>
  <si>
    <t>32</t>
  </si>
  <si>
    <t>22343</t>
  </si>
  <si>
    <t>HEMOLÝSA CHLADOVÁ (DONATH-LANDSTEINERŮV TEST, PROV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</si>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</sst>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99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28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51" fillId="4" borderId="60" xfId="1" applyFont="1" applyFill="1" applyBorder="1" applyAlignment="1">
      <alignment horizontal="left"/>
    </xf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6" xfId="0" applyNumberFormat="1" applyFont="1" applyBorder="1" applyAlignment="1">
      <alignment horizontal="right" vertical="center"/>
    </xf>
    <xf numFmtId="173" fontId="40" fillId="0" borderId="106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8" xfId="0" applyNumberFormat="1" applyFont="1" applyBorder="1" applyAlignment="1">
      <alignment vertical="center"/>
    </xf>
    <xf numFmtId="174" fontId="40" fillId="0" borderId="109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100" xfId="0" applyNumberFormat="1" applyFont="1" applyBorder="1" applyAlignment="1">
      <alignment vertical="center"/>
    </xf>
    <xf numFmtId="0" fontId="33" fillId="0" borderId="107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5" xfId="0" applyNumberFormat="1" applyFont="1" applyFill="1" applyBorder="1"/>
    <xf numFmtId="3" fontId="0" fillId="7" borderId="75" xfId="0" applyNumberFormat="1" applyFont="1" applyFill="1" applyBorder="1"/>
    <xf numFmtId="0" fontId="0" fillId="0" borderId="116" xfId="0" applyNumberFormat="1" applyFont="1" applyBorder="1"/>
    <xf numFmtId="3" fontId="0" fillId="0" borderId="117" xfId="0" applyNumberFormat="1" applyFont="1" applyBorder="1"/>
    <xf numFmtId="0" fontId="0" fillId="7" borderId="116" xfId="0" applyNumberFormat="1" applyFont="1" applyFill="1" applyBorder="1"/>
    <xf numFmtId="3" fontId="0" fillId="7" borderId="117" xfId="0" applyNumberFormat="1" applyFont="1" applyFill="1" applyBorder="1"/>
    <xf numFmtId="0" fontId="54" fillId="8" borderId="116" xfId="0" applyNumberFormat="1" applyFont="1" applyFill="1" applyBorder="1"/>
    <xf numFmtId="3" fontId="54" fillId="8" borderId="117" xfId="0" applyNumberFormat="1" applyFont="1" applyFill="1" applyBorder="1"/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7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10" xfId="0" applyFont="1" applyBorder="1" applyAlignment="1">
      <alignment horizontal="center" vertical="center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111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5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3" xfId="0" applyNumberFormat="1" applyFont="1" applyFill="1" applyBorder="1" applyAlignment="1">
      <alignment horizontal="center" vertical="center" wrapText="1"/>
    </xf>
    <xf numFmtId="168" fontId="56" fillId="2" borderId="111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5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4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4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5" xfId="0" applyNumberFormat="1" applyFont="1" applyFill="1" applyBorder="1" applyAlignment="1">
      <alignment horizontal="center" vertical="center" wrapText="1"/>
    </xf>
    <xf numFmtId="0" fontId="40" fillId="2" borderId="112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4" xfId="0" applyFont="1" applyFill="1" applyBorder="1" applyAlignment="1">
      <alignment horizontal="center"/>
    </xf>
    <xf numFmtId="0" fontId="56" fillId="9" borderId="113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40" fillId="4" borderId="100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7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00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0" fontId="61" fillId="0" borderId="0" xfId="0" applyFont="1"/>
    <xf numFmtId="3" fontId="34" fillId="10" borderId="119" xfId="83" applyNumberFormat="1" applyFont="1" applyFill="1" applyBorder="1" applyAlignment="1">
      <alignment horizontal="right" vertical="top"/>
    </xf>
    <xf numFmtId="3" fontId="34" fillId="10" borderId="120" xfId="83" applyNumberFormat="1" applyFont="1" applyFill="1" applyBorder="1" applyAlignment="1">
      <alignment horizontal="right" vertical="top"/>
    </xf>
    <xf numFmtId="9" fontId="34" fillId="10" borderId="121" xfId="83" applyFont="1" applyFill="1" applyBorder="1" applyAlignment="1">
      <alignment horizontal="right" vertical="top"/>
    </xf>
    <xf numFmtId="9" fontId="34" fillId="10" borderId="122" xfId="83" applyFont="1" applyFill="1" applyBorder="1" applyAlignment="1">
      <alignment horizontal="right" vertical="top"/>
    </xf>
    <xf numFmtId="3" fontId="34" fillId="11" borderId="118" xfId="24" applyNumberFormat="1" applyFont="1" applyFill="1" applyBorder="1" applyAlignment="1">
      <alignment horizontal="left" vertical="top"/>
    </xf>
    <xf numFmtId="0" fontId="30" fillId="0" borderId="0" xfId="0" applyFont="1" applyAlignment="1">
      <alignment horizontal="left"/>
    </xf>
    <xf numFmtId="3" fontId="30" fillId="0" borderId="0" xfId="0" applyNumberFormat="1" applyFont="1" applyAlignment="1">
      <alignment horizontal="left"/>
    </xf>
    <xf numFmtId="3" fontId="30" fillId="0" borderId="0" xfId="0" applyNumberFormat="1" applyFont="1" applyAlignment="1">
      <alignment horizontal="right"/>
    </xf>
    <xf numFmtId="9" fontId="30" fillId="0" borderId="0" xfId="0" applyNumberFormat="1" applyFont="1" applyAlignment="1">
      <alignment horizontal="right"/>
    </xf>
    <xf numFmtId="3" fontId="30" fillId="0" borderId="0" xfId="0" applyNumberFormat="1" applyFont="1"/>
    <xf numFmtId="164" fontId="32" fillId="2" borderId="108" xfId="53" applyNumberFormat="1" applyFont="1" applyFill="1" applyBorder="1" applyAlignment="1">
      <alignment horizontal="left"/>
    </xf>
    <xf numFmtId="164" fontId="32" fillId="2" borderId="123" xfId="53" applyNumberFormat="1" applyFont="1" applyFill="1" applyBorder="1" applyAlignment="1">
      <alignment horizontal="left"/>
    </xf>
    <xf numFmtId="0" fontId="32" fillId="2" borderId="123" xfId="53" applyNumberFormat="1" applyFont="1" applyFill="1" applyBorder="1" applyAlignment="1">
      <alignment horizontal="left"/>
    </xf>
    <xf numFmtId="164" fontId="32" fillId="2" borderId="106" xfId="53" applyNumberFormat="1" applyFont="1" applyFill="1" applyBorder="1" applyAlignment="1">
      <alignment horizontal="left"/>
    </xf>
    <xf numFmtId="3" fontId="32" fillId="2" borderId="106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3" fontId="33" fillId="0" borderId="123" xfId="0" applyNumberFormat="1" applyFont="1" applyFill="1" applyBorder="1"/>
    <xf numFmtId="3" fontId="33" fillId="0" borderId="107" xfId="0" applyNumberFormat="1" applyFont="1" applyFill="1" applyBorder="1"/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08" xfId="0" applyFont="1" applyFill="1" applyBorder="1"/>
    <xf numFmtId="3" fontId="40" fillId="2" borderId="109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9" fontId="33" fillId="0" borderId="123" xfId="0" applyNumberFormat="1" applyFont="1" applyFill="1" applyBorder="1"/>
    <xf numFmtId="9" fontId="33" fillId="0" borderId="79" xfId="0" applyNumberFormat="1" applyFont="1" applyFill="1" applyBorder="1"/>
    <xf numFmtId="9" fontId="33" fillId="0" borderId="82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108" xfId="0" applyFont="1" applyFill="1" applyBorder="1"/>
    <xf numFmtId="0" fontId="33" fillId="5" borderId="11" xfId="0" applyFont="1" applyFill="1" applyBorder="1" applyAlignment="1">
      <alignment wrapText="1"/>
    </xf>
    <xf numFmtId="9" fontId="33" fillId="0" borderId="87" xfId="0" applyNumberFormat="1" applyFont="1" applyFill="1" applyBorder="1"/>
    <xf numFmtId="3" fontId="33" fillId="0" borderId="90" xfId="0" applyNumberFormat="1" applyFont="1" applyFill="1" applyBorder="1"/>
    <xf numFmtId="9" fontId="33" fillId="0" borderId="90" xfId="0" applyNumberFormat="1" applyFont="1" applyFill="1" applyBorder="1"/>
    <xf numFmtId="3" fontId="33" fillId="0" borderId="91" xfId="0" applyNumberFormat="1" applyFont="1" applyFill="1" applyBorder="1"/>
    <xf numFmtId="0" fontId="40" fillId="0" borderId="78" xfId="0" applyFont="1" applyFill="1" applyBorder="1"/>
    <xf numFmtId="0" fontId="40" fillId="0" borderId="86" xfId="0" applyFont="1" applyFill="1" applyBorder="1"/>
    <xf numFmtId="0" fontId="40" fillId="0" borderId="103" xfId="0" applyFont="1" applyFill="1" applyBorder="1"/>
    <xf numFmtId="0" fontId="40" fillId="2" borderId="123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0" fontId="3" fillId="2" borderId="108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24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80" xfId="0" applyNumberFormat="1" applyFont="1" applyFill="1" applyBorder="1"/>
    <xf numFmtId="9" fontId="33" fillId="0" borderId="88" xfId="0" applyNumberFormat="1" applyFont="1" applyFill="1" applyBorder="1"/>
    <xf numFmtId="9" fontId="33" fillId="0" borderId="83" xfId="0" applyNumberFormat="1" applyFont="1" applyFill="1" applyBorder="1"/>
    <xf numFmtId="0" fontId="40" fillId="0" borderId="99" xfId="0" applyFont="1" applyFill="1" applyBorder="1"/>
    <xf numFmtId="0" fontId="40" fillId="0" borderId="114" xfId="0" applyFont="1" applyFill="1" applyBorder="1" applyAlignment="1">
      <alignment horizontal="left" indent="1"/>
    </xf>
    <xf numFmtId="0" fontId="40" fillId="0" borderId="98" xfId="0" applyFont="1" applyFill="1" applyBorder="1" applyAlignment="1">
      <alignment horizontal="left" indent="1"/>
    </xf>
    <xf numFmtId="9" fontId="33" fillId="0" borderId="125" xfId="0" applyNumberFormat="1" applyFont="1" applyFill="1" applyBorder="1"/>
    <xf numFmtId="9" fontId="33" fillId="0" borderId="89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6" xfId="0" applyNumberFormat="1" applyFont="1" applyFill="1" applyBorder="1"/>
    <xf numFmtId="3" fontId="33" fillId="0" borderId="81" xfId="0" applyNumberFormat="1" applyFont="1" applyFill="1" applyBorder="1"/>
    <xf numFmtId="9" fontId="33" fillId="0" borderId="126" xfId="0" applyNumberFormat="1" applyFont="1" applyFill="1" applyBorder="1"/>
    <xf numFmtId="9" fontId="33" fillId="0" borderId="96" xfId="0" applyNumberFormat="1" applyFont="1" applyFill="1" applyBorder="1"/>
    <xf numFmtId="9" fontId="33" fillId="0" borderId="110" xfId="0" applyNumberFormat="1" applyFont="1" applyFill="1" applyBorder="1"/>
    <xf numFmtId="9" fontId="30" fillId="0" borderId="0" xfId="0" applyNumberFormat="1" applyFont="1"/>
    <xf numFmtId="0" fontId="62" fillId="0" borderId="0" xfId="0" applyFont="1" applyFill="1"/>
    <xf numFmtId="0" fontId="63" fillId="0" borderId="0" xfId="0" applyFont="1" applyFill="1"/>
    <xf numFmtId="0" fontId="40" fillId="11" borderId="99" xfId="0" applyFont="1" applyFill="1" applyBorder="1"/>
    <xf numFmtId="0" fontId="40" fillId="11" borderId="114" xfId="0" applyFont="1" applyFill="1" applyBorder="1"/>
    <xf numFmtId="0" fontId="40" fillId="11" borderId="98" xfId="0" applyFont="1" applyFill="1" applyBorder="1"/>
    <xf numFmtId="0" fontId="3" fillId="2" borderId="90" xfId="80" applyFont="1" applyFill="1" applyBorder="1"/>
    <xf numFmtId="3" fontId="33" fillId="0" borderId="126" xfId="0" applyNumberFormat="1" applyFont="1" applyFill="1" applyBorder="1"/>
    <xf numFmtId="3" fontId="33" fillId="0" borderId="96" xfId="0" applyNumberFormat="1" applyFont="1" applyFill="1" applyBorder="1"/>
    <xf numFmtId="3" fontId="33" fillId="0" borderId="110" xfId="0" applyNumberFormat="1" applyFont="1" applyFill="1" applyBorder="1"/>
    <xf numFmtId="0" fontId="33" fillId="0" borderId="99" xfId="0" applyFont="1" applyFill="1" applyBorder="1"/>
    <xf numFmtId="0" fontId="33" fillId="0" borderId="114" xfId="0" applyFont="1" applyFill="1" applyBorder="1"/>
    <xf numFmtId="0" fontId="33" fillId="0" borderId="98" xfId="0" applyFont="1" applyFill="1" applyBorder="1"/>
    <xf numFmtId="3" fontId="33" fillId="0" borderId="125" xfId="0" applyNumberFormat="1" applyFont="1" applyFill="1" applyBorder="1"/>
    <xf numFmtId="3" fontId="33" fillId="0" borderId="89" xfId="0" applyNumberFormat="1" applyFont="1" applyFill="1" applyBorder="1"/>
    <xf numFmtId="3" fontId="33" fillId="0" borderId="93" xfId="0" applyNumberFormat="1" applyFont="1" applyFill="1" applyBorder="1"/>
    <xf numFmtId="0" fontId="3" fillId="2" borderId="127" xfId="79" applyFont="1" applyFill="1" applyBorder="1" applyAlignment="1">
      <alignment horizontal="left"/>
    </xf>
    <xf numFmtId="0" fontId="3" fillId="2" borderId="128" xfId="79" applyFont="1" applyFill="1" applyBorder="1" applyAlignment="1">
      <alignment horizontal="left"/>
    </xf>
    <xf numFmtId="0" fontId="3" fillId="2" borderId="129" xfId="80" applyFont="1" applyFill="1" applyBorder="1" applyAlignment="1">
      <alignment horizontal="left"/>
    </xf>
    <xf numFmtId="0" fontId="3" fillId="2" borderId="129" xfId="79" applyFont="1" applyFill="1" applyBorder="1" applyAlignment="1">
      <alignment horizontal="left"/>
    </xf>
    <xf numFmtId="0" fontId="3" fillId="2" borderId="130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87" xfId="0" applyFont="1" applyFill="1" applyBorder="1" applyAlignment="1">
      <alignment horizontal="right"/>
    </xf>
    <xf numFmtId="0" fontId="33" fillId="0" borderId="87" xfId="0" applyFont="1" applyFill="1" applyBorder="1" applyAlignment="1">
      <alignment horizontal="left"/>
    </xf>
    <xf numFmtId="165" fontId="33" fillId="0" borderId="87" xfId="0" applyNumberFormat="1" applyFont="1" applyFill="1" applyBorder="1"/>
    <xf numFmtId="0" fontId="33" fillId="0" borderId="82" xfId="0" applyFont="1" applyFill="1" applyBorder="1" applyAlignment="1">
      <alignment horizontal="right"/>
    </xf>
    <xf numFmtId="0" fontId="33" fillId="0" borderId="82" xfId="0" applyFont="1" applyFill="1" applyBorder="1" applyAlignment="1">
      <alignment horizontal="left"/>
    </xf>
    <xf numFmtId="165" fontId="33" fillId="0" borderId="82" xfId="0" applyNumberFormat="1" applyFont="1" applyFill="1" applyBorder="1"/>
    <xf numFmtId="0" fontId="40" fillId="2" borderId="55" xfId="0" applyFont="1" applyFill="1" applyBorder="1"/>
    <xf numFmtId="3" fontId="33" fillId="0" borderId="26" xfId="0" applyNumberFormat="1" applyFont="1" applyFill="1" applyBorder="1"/>
    <xf numFmtId="0" fontId="40" fillId="0" borderId="25" xfId="0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87" xfId="0" applyNumberFormat="1" applyBorder="1"/>
    <xf numFmtId="9" fontId="0" fillId="0" borderId="87" xfId="0" applyNumberFormat="1" applyBorder="1"/>
    <xf numFmtId="9" fontId="0" fillId="0" borderId="88" xfId="0" applyNumberFormat="1" applyBorder="1"/>
    <xf numFmtId="0" fontId="60" fillId="4" borderId="86" xfId="0" applyFont="1" applyFill="1" applyBorder="1" applyAlignment="1">
      <alignment horizontal="left"/>
    </xf>
    <xf numFmtId="169" fontId="60" fillId="4" borderId="87" xfId="0" applyNumberFormat="1" applyFont="1" applyFill="1" applyBorder="1"/>
    <xf numFmtId="9" fontId="60" fillId="4" borderId="87" xfId="0" applyNumberFormat="1" applyFont="1" applyFill="1" applyBorder="1"/>
    <xf numFmtId="9" fontId="60" fillId="4" borderId="88" xfId="0" applyNumberFormat="1" applyFont="1" applyFill="1" applyBorder="1"/>
    <xf numFmtId="169" fontId="0" fillId="0" borderId="82" xfId="0" applyNumberFormat="1" applyBorder="1"/>
    <xf numFmtId="9" fontId="0" fillId="0" borderId="82" xfId="0" applyNumberFormat="1" applyBorder="1"/>
    <xf numFmtId="9" fontId="0" fillId="0" borderId="83" xfId="0" applyNumberFormat="1" applyBorder="1"/>
    <xf numFmtId="0" fontId="60" fillId="0" borderId="86" xfId="0" applyFont="1" applyBorder="1" applyAlignment="1">
      <alignment horizontal="left" indent="1"/>
    </xf>
    <xf numFmtId="0" fontId="60" fillId="0" borderId="81" xfId="0" applyFont="1" applyBorder="1" applyAlignment="1">
      <alignment horizontal="left" indent="1"/>
    </xf>
    <xf numFmtId="0" fontId="32" fillId="2" borderId="17" xfId="26" applyNumberFormat="1" applyFont="1" applyFill="1" applyBorder="1"/>
    <xf numFmtId="169" fontId="33" fillId="0" borderId="30" xfId="0" applyNumberFormat="1" applyFont="1" applyFill="1" applyBorder="1"/>
    <xf numFmtId="169" fontId="33" fillId="0" borderId="26" xfId="0" applyNumberFormat="1" applyFont="1" applyFill="1" applyBorder="1"/>
    <xf numFmtId="169" fontId="33" fillId="0" borderId="87" xfId="0" applyNumberFormat="1" applyFont="1" applyFill="1" applyBorder="1"/>
    <xf numFmtId="169" fontId="33" fillId="0" borderId="88" xfId="0" applyNumberFormat="1" applyFont="1" applyFill="1" applyBorder="1"/>
    <xf numFmtId="169" fontId="33" fillId="0" borderId="82" xfId="0" applyNumberFormat="1" applyFont="1" applyFill="1" applyBorder="1"/>
    <xf numFmtId="169" fontId="33" fillId="0" borderId="83" xfId="0" applyNumberFormat="1" applyFont="1" applyFill="1" applyBorder="1"/>
    <xf numFmtId="0" fontId="40" fillId="0" borderId="81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109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08"/>
      <tableStyleElement type="headerRow" dxfId="107"/>
      <tableStyleElement type="totalRow" dxfId="106"/>
      <tableStyleElement type="firstColumn" dxfId="105"/>
      <tableStyleElement type="lastColumn" dxfId="104"/>
      <tableStyleElement type="firstRowStripe" dxfId="103"/>
      <tableStyleElement type="firstColumnStripe" dxfId="102"/>
    </tableStyle>
    <tableStyle name="TableStyleMedium2 2" pivot="0" count="7" xr9:uid="{00000000-0011-0000-FFFF-FFFF01000000}">
      <tableStyleElement type="wholeTable" dxfId="101"/>
      <tableStyleElement type="headerRow" dxfId="100"/>
      <tableStyleElement type="totalRow" dxfId="99"/>
      <tableStyleElement type="firstColumn" dxfId="98"/>
      <tableStyleElement type="lastColumn" dxfId="97"/>
      <tableStyleElement type="firstRowStripe" dxfId="96"/>
      <tableStyleElement type="firstColumnStripe" dxfId="95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Graf'!$B$4:$H$4</c:f>
              <c:numCache>
                <c:formatCode>General</c:formatCode>
                <c:ptCount val="7"/>
                <c:pt idx="0">
                  <c:v>-8.7186602126895636</c:v>
                </c:pt>
                <c:pt idx="1">
                  <c:v>2.2832148854813257</c:v>
                </c:pt>
                <c:pt idx="2">
                  <c:v>0.45418744915209192</c:v>
                </c:pt>
                <c:pt idx="3">
                  <c:v>0.45075316698876022</c:v>
                </c:pt>
                <c:pt idx="4">
                  <c:v>0.53025277209747812</c:v>
                </c:pt>
                <c:pt idx="5">
                  <c:v>0.67625058563161744</c:v>
                </c:pt>
                <c:pt idx="6">
                  <c:v>0.46646353598381313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3" totalsRowShown="0" headerRowDxfId="94" tableBorderDxfId="93">
  <autoFilter ref="A7:S23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92"/>
    <tableColumn id="2" xr3:uid="{00000000-0010-0000-0000-000002000000}" name="popis" dataDxfId="91"/>
    <tableColumn id="3" xr3:uid="{00000000-0010-0000-0000-000003000000}" name="01 uv_sk" dataDxfId="9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8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8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8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75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74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117" totalsRowShown="0">
  <autoFilter ref="C3:S117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31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29" bestFit="1" customWidth="1"/>
    <col min="2" max="2" width="102.28515625" style="129" bestFit="1" customWidth="1"/>
    <col min="3" max="3" width="16.140625" style="47" hidden="1" customWidth="1"/>
    <col min="4" max="16384" width="8.85546875" style="129"/>
  </cols>
  <sheetData>
    <row r="1" spans="1:3" ht="18.600000000000001" customHeight="1" thickBot="1" x14ac:dyDescent="0.35">
      <c r="A1" s="329" t="s">
        <v>107</v>
      </c>
      <c r="B1" s="329"/>
    </row>
    <row r="2" spans="1:3" ht="14.45" customHeight="1" thickBot="1" x14ac:dyDescent="0.25">
      <c r="A2" s="232" t="s">
        <v>270</v>
      </c>
      <c r="B2" s="46"/>
    </row>
    <row r="3" spans="1:3" ht="14.45" customHeight="1" thickBot="1" x14ac:dyDescent="0.25">
      <c r="A3" s="325" t="s">
        <v>140</v>
      </c>
      <c r="B3" s="326"/>
    </row>
    <row r="4" spans="1:3" ht="14.45" customHeight="1" x14ac:dyDescent="0.2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5" customHeight="1" x14ac:dyDescent="0.2">
      <c r="A5" s="145" t="str">
        <f t="shared" si="0"/>
        <v>HI</v>
      </c>
      <c r="B5" s="89" t="s">
        <v>136</v>
      </c>
      <c r="C5" s="47" t="s">
        <v>110</v>
      </c>
    </row>
    <row r="6" spans="1:3" ht="14.45" customHeight="1" x14ac:dyDescent="0.2">
      <c r="A6" s="146" t="str">
        <f t="shared" si="0"/>
        <v>HI Graf</v>
      </c>
      <c r="B6" s="90" t="s">
        <v>103</v>
      </c>
      <c r="C6" s="47" t="s">
        <v>111</v>
      </c>
    </row>
    <row r="7" spans="1:3" ht="14.45" customHeight="1" x14ac:dyDescent="0.2">
      <c r="A7" s="146" t="str">
        <f t="shared" si="0"/>
        <v>Man Tab</v>
      </c>
      <c r="B7" s="90" t="s">
        <v>272</v>
      </c>
      <c r="C7" s="47" t="s">
        <v>112</v>
      </c>
    </row>
    <row r="8" spans="1:3" ht="14.45" customHeight="1" thickBot="1" x14ac:dyDescent="0.25">
      <c r="A8" s="147" t="str">
        <f t="shared" si="0"/>
        <v>HV</v>
      </c>
      <c r="B8" s="91" t="s">
        <v>61</v>
      </c>
      <c r="C8" s="47" t="s">
        <v>66</v>
      </c>
    </row>
    <row r="9" spans="1:3" ht="14.45" customHeight="1" thickBot="1" x14ac:dyDescent="0.25">
      <c r="A9" s="92"/>
      <c r="B9" s="92"/>
    </row>
    <row r="10" spans="1:3" ht="14.45" customHeight="1" thickBot="1" x14ac:dyDescent="0.25">
      <c r="A10" s="327" t="s">
        <v>108</v>
      </c>
      <c r="B10" s="326"/>
    </row>
    <row r="11" spans="1:3" ht="14.45" customHeight="1" x14ac:dyDescent="0.2">
      <c r="A11" s="148" t="str">
        <f t="shared" ref="A11" si="1">HYPERLINK("#'"&amp;C11&amp;"'!A1",C11)</f>
        <v>Léky Žádanky</v>
      </c>
      <c r="B11" s="89" t="s">
        <v>137</v>
      </c>
      <c r="C11" s="47" t="s">
        <v>113</v>
      </c>
    </row>
    <row r="12" spans="1:3" ht="14.45" customHeight="1" x14ac:dyDescent="0.2">
      <c r="A12" s="146" t="str">
        <f t="shared" ref="A12:A23" si="2">HYPERLINK("#'"&amp;C12&amp;"'!A1",C12)</f>
        <v>LŽ Detail</v>
      </c>
      <c r="B12" s="90" t="s">
        <v>163</v>
      </c>
      <c r="C12" s="47" t="s">
        <v>114</v>
      </c>
    </row>
    <row r="13" spans="1:3" ht="28.9" customHeight="1" x14ac:dyDescent="0.2">
      <c r="A13" s="146" t="str">
        <f t="shared" si="2"/>
        <v>LŽ PL</v>
      </c>
      <c r="B13" s="511" t="s">
        <v>164</v>
      </c>
      <c r="C13" s="47" t="s">
        <v>144</v>
      </c>
    </row>
    <row r="14" spans="1:3" ht="14.45" customHeight="1" x14ac:dyDescent="0.2">
      <c r="A14" s="146" t="str">
        <f t="shared" si="2"/>
        <v>LŽ PL Detail</v>
      </c>
      <c r="B14" s="90" t="s">
        <v>590</v>
      </c>
      <c r="C14" s="47" t="s">
        <v>146</v>
      </c>
    </row>
    <row r="15" spans="1:3" ht="14.45" customHeight="1" x14ac:dyDescent="0.2">
      <c r="A15" s="146" t="str">
        <f t="shared" si="2"/>
        <v>LŽ Statim</v>
      </c>
      <c r="B15" s="254" t="s">
        <v>196</v>
      </c>
      <c r="C15" s="47" t="s">
        <v>206</v>
      </c>
    </row>
    <row r="16" spans="1:3" ht="14.45" customHeight="1" x14ac:dyDescent="0.2">
      <c r="A16" s="146" t="str">
        <f t="shared" si="2"/>
        <v>Léky Recepty</v>
      </c>
      <c r="B16" s="90" t="s">
        <v>138</v>
      </c>
      <c r="C16" s="47" t="s">
        <v>115</v>
      </c>
    </row>
    <row r="17" spans="1:3" ht="14.45" customHeight="1" x14ac:dyDescent="0.2">
      <c r="A17" s="146" t="str">
        <f t="shared" si="2"/>
        <v>LRp Lékaři</v>
      </c>
      <c r="B17" s="90" t="s">
        <v>149</v>
      </c>
      <c r="C17" s="47" t="s">
        <v>150</v>
      </c>
    </row>
    <row r="18" spans="1:3" ht="14.45" customHeight="1" x14ac:dyDescent="0.2">
      <c r="A18" s="146" t="str">
        <f t="shared" si="2"/>
        <v>LRp Detail</v>
      </c>
      <c r="B18" s="90" t="s">
        <v>833</v>
      </c>
      <c r="C18" s="47" t="s">
        <v>116</v>
      </c>
    </row>
    <row r="19" spans="1:3" ht="28.9" customHeight="1" x14ac:dyDescent="0.2">
      <c r="A19" s="146" t="str">
        <f t="shared" si="2"/>
        <v>LRp PL</v>
      </c>
      <c r="B19" s="511" t="s">
        <v>834</v>
      </c>
      <c r="C19" s="47" t="s">
        <v>145</v>
      </c>
    </row>
    <row r="20" spans="1:3" ht="14.45" customHeight="1" x14ac:dyDescent="0.2">
      <c r="A20" s="146" t="str">
        <f>HYPERLINK("#'"&amp;C20&amp;"'!A1",C20)</f>
        <v>LRp PL Detail</v>
      </c>
      <c r="B20" s="90" t="s">
        <v>859</v>
      </c>
      <c r="C20" s="47" t="s">
        <v>147</v>
      </c>
    </row>
    <row r="21" spans="1:3" ht="14.45" customHeight="1" x14ac:dyDescent="0.2">
      <c r="A21" s="148" t="str">
        <f t="shared" ref="A21" si="3">HYPERLINK("#'"&amp;C21&amp;"'!A1",C21)</f>
        <v>Materiál Žádanky</v>
      </c>
      <c r="B21" s="90" t="s">
        <v>139</v>
      </c>
      <c r="C21" s="47" t="s">
        <v>117</v>
      </c>
    </row>
    <row r="22" spans="1:3" ht="14.45" customHeight="1" x14ac:dyDescent="0.2">
      <c r="A22" s="146" t="str">
        <f t="shared" si="2"/>
        <v>MŽ Detail</v>
      </c>
      <c r="B22" s="90" t="s">
        <v>1378</v>
      </c>
      <c r="C22" s="47" t="s">
        <v>118</v>
      </c>
    </row>
    <row r="23" spans="1:3" ht="14.45" customHeight="1" thickBot="1" x14ac:dyDescent="0.25">
      <c r="A23" s="148" t="str">
        <f t="shared" si="2"/>
        <v>Osobní náklady</v>
      </c>
      <c r="B23" s="90" t="s">
        <v>105</v>
      </c>
      <c r="C23" s="47" t="s">
        <v>119</v>
      </c>
    </row>
    <row r="24" spans="1:3" ht="14.45" customHeight="1" thickBot="1" x14ac:dyDescent="0.25">
      <c r="A24" s="93"/>
      <c r="B24" s="93"/>
    </row>
    <row r="25" spans="1:3" ht="14.45" customHeight="1" thickBot="1" x14ac:dyDescent="0.25">
      <c r="A25" s="328" t="s">
        <v>109</v>
      </c>
      <c r="B25" s="326"/>
    </row>
    <row r="26" spans="1:3" ht="14.45" customHeight="1" x14ac:dyDescent="0.2">
      <c r="A26" s="149" t="str">
        <f t="shared" ref="A26:A31" si="4">HYPERLINK("#'"&amp;C26&amp;"'!A1",C26)</f>
        <v>ZV Vykáz.-A</v>
      </c>
      <c r="B26" s="89" t="s">
        <v>1406</v>
      </c>
      <c r="C26" s="47" t="s">
        <v>122</v>
      </c>
    </row>
    <row r="27" spans="1:3" ht="14.45" customHeight="1" x14ac:dyDescent="0.2">
      <c r="A27" s="146" t="str">
        <f t="shared" ref="A27" si="5">HYPERLINK("#'"&amp;C27&amp;"'!A1",C27)</f>
        <v>ZV Vykáz.-A Lékaři</v>
      </c>
      <c r="B27" s="90" t="s">
        <v>1416</v>
      </c>
      <c r="C27" s="47" t="s">
        <v>209</v>
      </c>
    </row>
    <row r="28" spans="1:3" ht="14.45" customHeight="1" x14ac:dyDescent="0.2">
      <c r="A28" s="146" t="str">
        <f t="shared" si="4"/>
        <v>ZV Vykáz.-A Detail</v>
      </c>
      <c r="B28" s="90" t="s">
        <v>1494</v>
      </c>
      <c r="C28" s="47" t="s">
        <v>123</v>
      </c>
    </row>
    <row r="29" spans="1:3" ht="14.45" customHeight="1" x14ac:dyDescent="0.25">
      <c r="A29" s="267" t="str">
        <f>HYPERLINK("#'"&amp;C29&amp;"'!A1",C29)</f>
        <v>ZV Vykáz.-A Det.Lék.</v>
      </c>
      <c r="B29" s="90" t="s">
        <v>1495</v>
      </c>
      <c r="C29" s="47" t="s">
        <v>212</v>
      </c>
    </row>
    <row r="30" spans="1:3" ht="14.45" customHeight="1" x14ac:dyDescent="0.2">
      <c r="A30" s="146" t="str">
        <f t="shared" si="4"/>
        <v>ZV Vykáz.-H</v>
      </c>
      <c r="B30" s="90" t="s">
        <v>126</v>
      </c>
      <c r="C30" s="47" t="s">
        <v>124</v>
      </c>
    </row>
    <row r="31" spans="1:3" ht="14.45" customHeight="1" x14ac:dyDescent="0.2">
      <c r="A31" s="146" t="str">
        <f t="shared" si="4"/>
        <v>ZV Vykáz.-H Detail</v>
      </c>
      <c r="B31" s="90" t="s">
        <v>1550</v>
      </c>
      <c r="C31" s="47" t="s">
        <v>125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 xr:uid="{56789651-F5BD-4B35-80B8-BA86CAD7C9E5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129" bestFit="1" customWidth="1"/>
    <col min="2" max="2" width="8.85546875" style="129" bestFit="1" customWidth="1"/>
    <col min="3" max="3" width="7" style="129" bestFit="1" customWidth="1"/>
    <col min="4" max="4" width="53.42578125" style="129" bestFit="1" customWidth="1"/>
    <col min="5" max="5" width="28.42578125" style="129" bestFit="1" customWidth="1"/>
    <col min="6" max="6" width="6.7109375" style="207" customWidth="1"/>
    <col min="7" max="7" width="10" style="207" customWidth="1"/>
    <col min="8" max="8" width="6.7109375" style="210" bestFit="1" customWidth="1"/>
    <col min="9" max="9" width="6.7109375" style="207" customWidth="1"/>
    <col min="10" max="10" width="10.85546875" style="207" customWidth="1"/>
    <col min="11" max="11" width="6.7109375" style="210" bestFit="1" customWidth="1"/>
    <col min="12" max="12" width="6.7109375" style="207" customWidth="1"/>
    <col min="13" max="13" width="10.85546875" style="207" customWidth="1"/>
    <col min="14" max="16384" width="8.85546875" style="129"/>
  </cols>
  <sheetData>
    <row r="1" spans="1:13" ht="18.600000000000001" customHeight="1" thickBot="1" x14ac:dyDescent="0.35">
      <c r="A1" s="368" t="s">
        <v>590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232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5" customHeight="1" thickBot="1" x14ac:dyDescent="0.25">
      <c r="E3" s="79" t="s">
        <v>127</v>
      </c>
      <c r="F3" s="43">
        <f>SUBTOTAL(9,F6:F1048576)</f>
        <v>4</v>
      </c>
      <c r="G3" s="43">
        <f>SUBTOTAL(9,G6:G1048576)</f>
        <v>100.32</v>
      </c>
      <c r="H3" s="44">
        <f>IF(M3=0,0,G3/M3)</f>
        <v>3.3284119374263857E-2</v>
      </c>
      <c r="I3" s="43">
        <f>SUBTOTAL(9,I6:I1048576)</f>
        <v>68</v>
      </c>
      <c r="J3" s="43">
        <f>SUBTOTAL(9,J6:J1048576)</f>
        <v>2913.7299999999996</v>
      </c>
      <c r="K3" s="44">
        <f>IF(M3=0,0,J3/M3)</f>
        <v>0.96671588062573588</v>
      </c>
      <c r="L3" s="43">
        <f>SUBTOTAL(9,L6:L1048576)</f>
        <v>72</v>
      </c>
      <c r="M3" s="45">
        <f>SUBTOTAL(9,M6:M1048576)</f>
        <v>3014.05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499" t="s">
        <v>130</v>
      </c>
      <c r="B5" s="519" t="s">
        <v>131</v>
      </c>
      <c r="C5" s="519" t="s">
        <v>70</v>
      </c>
      <c r="D5" s="519" t="s">
        <v>132</v>
      </c>
      <c r="E5" s="519" t="s">
        <v>133</v>
      </c>
      <c r="F5" s="520" t="s">
        <v>28</v>
      </c>
      <c r="G5" s="520" t="s">
        <v>14</v>
      </c>
      <c r="H5" s="501" t="s">
        <v>134</v>
      </c>
      <c r="I5" s="500" t="s">
        <v>28</v>
      </c>
      <c r="J5" s="520" t="s">
        <v>14</v>
      </c>
      <c r="K5" s="501" t="s">
        <v>134</v>
      </c>
      <c r="L5" s="500" t="s">
        <v>28</v>
      </c>
      <c r="M5" s="521" t="s">
        <v>14</v>
      </c>
    </row>
    <row r="6" spans="1:13" ht="14.45" customHeight="1" x14ac:dyDescent="0.2">
      <c r="A6" s="478" t="s">
        <v>532</v>
      </c>
      <c r="B6" s="479" t="s">
        <v>582</v>
      </c>
      <c r="C6" s="479" t="s">
        <v>583</v>
      </c>
      <c r="D6" s="479" t="s">
        <v>552</v>
      </c>
      <c r="E6" s="479" t="s">
        <v>584</v>
      </c>
      <c r="F6" s="483"/>
      <c r="G6" s="483"/>
      <c r="H6" s="504">
        <v>0</v>
      </c>
      <c r="I6" s="483">
        <v>62</v>
      </c>
      <c r="J6" s="483">
        <v>2428.4499999999998</v>
      </c>
      <c r="K6" s="504">
        <v>1</v>
      </c>
      <c r="L6" s="483">
        <v>62</v>
      </c>
      <c r="M6" s="484">
        <v>2428.4499999999998</v>
      </c>
    </row>
    <row r="7" spans="1:13" ht="14.45" customHeight="1" x14ac:dyDescent="0.2">
      <c r="A7" s="485" t="s">
        <v>532</v>
      </c>
      <c r="B7" s="486" t="s">
        <v>585</v>
      </c>
      <c r="C7" s="486" t="s">
        <v>586</v>
      </c>
      <c r="D7" s="486" t="s">
        <v>572</v>
      </c>
      <c r="E7" s="486" t="s">
        <v>573</v>
      </c>
      <c r="F7" s="490">
        <v>4</v>
      </c>
      <c r="G7" s="490">
        <v>100.32</v>
      </c>
      <c r="H7" s="512">
        <v>1</v>
      </c>
      <c r="I7" s="490"/>
      <c r="J7" s="490"/>
      <c r="K7" s="512">
        <v>0</v>
      </c>
      <c r="L7" s="490">
        <v>4</v>
      </c>
      <c r="M7" s="491">
        <v>100.32</v>
      </c>
    </row>
    <row r="8" spans="1:13" ht="14.45" customHeight="1" thickBot="1" x14ac:dyDescent="0.25">
      <c r="A8" s="492" t="s">
        <v>532</v>
      </c>
      <c r="B8" s="493" t="s">
        <v>587</v>
      </c>
      <c r="C8" s="493" t="s">
        <v>588</v>
      </c>
      <c r="D8" s="493" t="s">
        <v>545</v>
      </c>
      <c r="E8" s="493" t="s">
        <v>589</v>
      </c>
      <c r="F8" s="497"/>
      <c r="G8" s="497"/>
      <c r="H8" s="505">
        <v>0</v>
      </c>
      <c r="I8" s="497">
        <v>6</v>
      </c>
      <c r="J8" s="497">
        <v>485.28</v>
      </c>
      <c r="K8" s="505">
        <v>1</v>
      </c>
      <c r="L8" s="497">
        <v>6</v>
      </c>
      <c r="M8" s="498">
        <v>485.28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37" priority="4" operator="greaterThan">
      <formula>0.1</formula>
    </cfRule>
  </conditionalFormatting>
  <hyperlinks>
    <hyperlink ref="A2" location="Obsah!A1" display="Zpět na Obsah  KL 01  1.-4.měsíc" xr:uid="{2CB396DA-3B1B-4AC4-9424-72A8A2E5DFA4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58" customWidth="1"/>
    <col min="2" max="2" width="5.42578125" style="207" bestFit="1" customWidth="1"/>
    <col min="3" max="3" width="6.140625" style="207" bestFit="1" customWidth="1"/>
    <col min="4" max="4" width="7.42578125" style="207" bestFit="1" customWidth="1"/>
    <col min="5" max="5" width="6.28515625" style="207" bestFit="1" customWidth="1"/>
    <col min="6" max="6" width="6.28515625" style="210" bestFit="1" customWidth="1"/>
    <col min="7" max="7" width="6.140625" style="210" bestFit="1" customWidth="1"/>
    <col min="8" max="8" width="7.42578125" style="210" bestFit="1" customWidth="1"/>
    <col min="9" max="9" width="6.28515625" style="210" bestFit="1" customWidth="1"/>
    <col min="10" max="10" width="5.42578125" style="207" bestFit="1" customWidth="1"/>
    <col min="11" max="11" width="6.140625" style="207" bestFit="1" customWidth="1"/>
    <col min="12" max="12" width="7.42578125" style="207" bestFit="1" customWidth="1"/>
    <col min="13" max="13" width="6.28515625" style="207" bestFit="1" customWidth="1"/>
    <col min="14" max="14" width="5.28515625" style="210" bestFit="1" customWidth="1"/>
    <col min="15" max="15" width="6.140625" style="210" bestFit="1" customWidth="1"/>
    <col min="16" max="16" width="7.42578125" style="210" bestFit="1" customWidth="1"/>
    <col min="17" max="17" width="6.28515625" style="210" bestFit="1" customWidth="1"/>
    <col min="18" max="16384" width="8.85546875" style="129"/>
  </cols>
  <sheetData>
    <row r="1" spans="1:17" ht="18.600000000000001" customHeight="1" thickBot="1" x14ac:dyDescent="0.35">
      <c r="A1" s="368" t="s">
        <v>196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5" customHeight="1" thickBot="1" x14ac:dyDescent="0.25">
      <c r="A2" s="232" t="s">
        <v>270</v>
      </c>
      <c r="B2" s="214"/>
      <c r="C2" s="214"/>
      <c r="D2" s="214"/>
      <c r="E2" s="214"/>
    </row>
    <row r="3" spans="1:17" ht="14.45" customHeight="1" thickBot="1" x14ac:dyDescent="0.25">
      <c r="A3" s="247" t="s">
        <v>3</v>
      </c>
      <c r="B3" s="251">
        <f>SUM(B6:B1048576)</f>
        <v>183</v>
      </c>
      <c r="C3" s="252">
        <f>SUM(C6:C1048576)</f>
        <v>2</v>
      </c>
      <c r="D3" s="252">
        <f>SUM(D6:D1048576)</f>
        <v>0</v>
      </c>
      <c r="E3" s="253">
        <f>SUM(E6:E1048576)</f>
        <v>0</v>
      </c>
      <c r="F3" s="250">
        <f>IF(SUM($B3:$E3)=0,"",B3/SUM($B3:$E3))</f>
        <v>0.98918918918918919</v>
      </c>
      <c r="G3" s="248">
        <f t="shared" ref="G3:I3" si="0">IF(SUM($B3:$E3)=0,"",C3/SUM($B3:$E3))</f>
        <v>1.0810810810810811E-2</v>
      </c>
      <c r="H3" s="248">
        <f t="shared" si="0"/>
        <v>0</v>
      </c>
      <c r="I3" s="249">
        <f t="shared" si="0"/>
        <v>0</v>
      </c>
      <c r="J3" s="252">
        <f>SUM(J6:J1048576)</f>
        <v>68</v>
      </c>
      <c r="K3" s="252">
        <f>SUM(K6:K1048576)</f>
        <v>2</v>
      </c>
      <c r="L3" s="252">
        <f>SUM(L6:L1048576)</f>
        <v>0</v>
      </c>
      <c r="M3" s="253">
        <f>SUM(M6:M1048576)</f>
        <v>0</v>
      </c>
      <c r="N3" s="250">
        <f>IF(SUM($J3:$M3)=0,"",J3/SUM($J3:$M3))</f>
        <v>0.97142857142857142</v>
      </c>
      <c r="O3" s="248">
        <f t="shared" ref="O3:Q3" si="1">IF(SUM($J3:$M3)=0,"",K3/SUM($J3:$M3))</f>
        <v>2.8571428571428571E-2</v>
      </c>
      <c r="P3" s="248">
        <f t="shared" si="1"/>
        <v>0</v>
      </c>
      <c r="Q3" s="249">
        <f t="shared" si="1"/>
        <v>0</v>
      </c>
    </row>
    <row r="4" spans="1:17" ht="14.45" customHeight="1" thickBot="1" x14ac:dyDescent="0.25">
      <c r="A4" s="246"/>
      <c r="B4" s="381" t="s">
        <v>198</v>
      </c>
      <c r="C4" s="382"/>
      <c r="D4" s="382"/>
      <c r="E4" s="383"/>
      <c r="F4" s="378" t="s">
        <v>203</v>
      </c>
      <c r="G4" s="379"/>
      <c r="H4" s="379"/>
      <c r="I4" s="380"/>
      <c r="J4" s="381" t="s">
        <v>204</v>
      </c>
      <c r="K4" s="382"/>
      <c r="L4" s="382"/>
      <c r="M4" s="383"/>
      <c r="N4" s="378" t="s">
        <v>205</v>
      </c>
      <c r="O4" s="379"/>
      <c r="P4" s="379"/>
      <c r="Q4" s="380"/>
    </row>
    <row r="5" spans="1:17" ht="14.45" customHeight="1" thickBot="1" x14ac:dyDescent="0.25">
      <c r="A5" s="522" t="s">
        <v>197</v>
      </c>
      <c r="B5" s="523" t="s">
        <v>199</v>
      </c>
      <c r="C5" s="523" t="s">
        <v>200</v>
      </c>
      <c r="D5" s="523" t="s">
        <v>201</v>
      </c>
      <c r="E5" s="524" t="s">
        <v>202</v>
      </c>
      <c r="F5" s="525" t="s">
        <v>199</v>
      </c>
      <c r="G5" s="526" t="s">
        <v>200</v>
      </c>
      <c r="H5" s="526" t="s">
        <v>201</v>
      </c>
      <c r="I5" s="527" t="s">
        <v>202</v>
      </c>
      <c r="J5" s="523" t="s">
        <v>199</v>
      </c>
      <c r="K5" s="523" t="s">
        <v>200</v>
      </c>
      <c r="L5" s="523" t="s">
        <v>201</v>
      </c>
      <c r="M5" s="524" t="s">
        <v>202</v>
      </c>
      <c r="N5" s="525" t="s">
        <v>199</v>
      </c>
      <c r="O5" s="526" t="s">
        <v>200</v>
      </c>
      <c r="P5" s="526" t="s">
        <v>201</v>
      </c>
      <c r="Q5" s="527" t="s">
        <v>202</v>
      </c>
    </row>
    <row r="6" spans="1:17" ht="14.45" customHeight="1" x14ac:dyDescent="0.2">
      <c r="A6" s="531" t="s">
        <v>591</v>
      </c>
      <c r="B6" s="537"/>
      <c r="C6" s="483"/>
      <c r="D6" s="483"/>
      <c r="E6" s="484"/>
      <c r="F6" s="534"/>
      <c r="G6" s="504"/>
      <c r="H6" s="504"/>
      <c r="I6" s="540"/>
      <c r="J6" s="537"/>
      <c r="K6" s="483"/>
      <c r="L6" s="483"/>
      <c r="M6" s="484"/>
      <c r="N6" s="534"/>
      <c r="O6" s="504"/>
      <c r="P6" s="504"/>
      <c r="Q6" s="528"/>
    </row>
    <row r="7" spans="1:17" ht="14.45" customHeight="1" x14ac:dyDescent="0.2">
      <c r="A7" s="532" t="s">
        <v>592</v>
      </c>
      <c r="B7" s="538">
        <v>8</v>
      </c>
      <c r="C7" s="490"/>
      <c r="D7" s="490"/>
      <c r="E7" s="491"/>
      <c r="F7" s="535">
        <v>1</v>
      </c>
      <c r="G7" s="512">
        <v>0</v>
      </c>
      <c r="H7" s="512">
        <v>0</v>
      </c>
      <c r="I7" s="541">
        <v>0</v>
      </c>
      <c r="J7" s="538">
        <v>5</v>
      </c>
      <c r="K7" s="490"/>
      <c r="L7" s="490"/>
      <c r="M7" s="491"/>
      <c r="N7" s="535">
        <v>1</v>
      </c>
      <c r="O7" s="512">
        <v>0</v>
      </c>
      <c r="P7" s="512">
        <v>0</v>
      </c>
      <c r="Q7" s="529">
        <v>0</v>
      </c>
    </row>
    <row r="8" spans="1:17" ht="14.45" customHeight="1" thickBot="1" x14ac:dyDescent="0.25">
      <c r="A8" s="533" t="s">
        <v>578</v>
      </c>
      <c r="B8" s="539">
        <v>175</v>
      </c>
      <c r="C8" s="497">
        <v>2</v>
      </c>
      <c r="D8" s="497"/>
      <c r="E8" s="498"/>
      <c r="F8" s="536">
        <v>0.98870056497175141</v>
      </c>
      <c r="G8" s="505">
        <v>1.1299435028248588E-2</v>
      </c>
      <c r="H8" s="505">
        <v>0</v>
      </c>
      <c r="I8" s="542">
        <v>0</v>
      </c>
      <c r="J8" s="539">
        <v>63</v>
      </c>
      <c r="K8" s="497">
        <v>2</v>
      </c>
      <c r="L8" s="497"/>
      <c r="M8" s="498"/>
      <c r="N8" s="536">
        <v>0.96923076923076923</v>
      </c>
      <c r="O8" s="505">
        <v>3.0769230769230771E-2</v>
      </c>
      <c r="P8" s="505">
        <v>0</v>
      </c>
      <c r="Q8" s="530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 xr:uid="{CA3B93CB-44F9-4D1B-A796-5DA6958DCCFD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129" customWidth="1"/>
    <col min="2" max="2" width="34.28515625" style="129" customWidth="1"/>
    <col min="3" max="3" width="11.140625" style="129" bestFit="1" customWidth="1"/>
    <col min="4" max="4" width="7.28515625" style="129" bestFit="1" customWidth="1"/>
    <col min="5" max="5" width="11.140625" style="129" bestFit="1" customWidth="1"/>
    <col min="6" max="6" width="5.28515625" style="129" customWidth="1"/>
    <col min="7" max="7" width="7.28515625" style="129" bestFit="1" customWidth="1"/>
    <col min="8" max="8" width="5.28515625" style="129" customWidth="1"/>
    <col min="9" max="9" width="11.140625" style="129" customWidth="1"/>
    <col min="10" max="10" width="5.28515625" style="129" customWidth="1"/>
    <col min="11" max="11" width="7.28515625" style="129" customWidth="1"/>
    <col min="12" max="12" width="5.28515625" style="129" customWidth="1"/>
    <col min="13" max="13" width="0" style="129" hidden="1" customWidth="1"/>
    <col min="14" max="16384" width="8.85546875" style="129"/>
  </cols>
  <sheetData>
    <row r="1" spans="1:14" ht="18.600000000000001" customHeight="1" thickBot="1" x14ac:dyDescent="0.35">
      <c r="A1" s="368" t="s">
        <v>138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5" customHeight="1" thickBot="1" x14ac:dyDescent="0.25">
      <c r="A2" s="232" t="s">
        <v>270</v>
      </c>
      <c r="B2" s="206"/>
      <c r="C2" s="206"/>
      <c r="D2" s="206"/>
      <c r="E2" s="206"/>
      <c r="F2" s="206"/>
      <c r="G2" s="206"/>
      <c r="H2" s="206"/>
    </row>
    <row r="3" spans="1:14" ht="14.45" customHeight="1" thickBot="1" x14ac:dyDescent="0.2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148</v>
      </c>
      <c r="J3" s="384"/>
      <c r="K3" s="384"/>
      <c r="L3" s="386"/>
    </row>
    <row r="4" spans="1:14" ht="14.45" customHeight="1" thickBot="1" x14ac:dyDescent="0.2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5" customHeight="1" x14ac:dyDescent="0.2">
      <c r="A5" s="465">
        <v>35</v>
      </c>
      <c r="B5" s="466" t="s">
        <v>593</v>
      </c>
      <c r="C5" s="469">
        <v>11161.129999999997</v>
      </c>
      <c r="D5" s="469">
        <v>90</v>
      </c>
      <c r="E5" s="469">
        <v>9826.3899999999976</v>
      </c>
      <c r="F5" s="543">
        <v>0.88041175042312025</v>
      </c>
      <c r="G5" s="469">
        <v>80</v>
      </c>
      <c r="H5" s="543">
        <v>0.88888888888888884</v>
      </c>
      <c r="I5" s="469">
        <v>1334.74</v>
      </c>
      <c r="J5" s="543">
        <v>0.11958824957687979</v>
      </c>
      <c r="K5" s="469">
        <v>10</v>
      </c>
      <c r="L5" s="543">
        <v>0.1111111111111111</v>
      </c>
      <c r="M5" s="469" t="s">
        <v>68</v>
      </c>
      <c r="N5" s="150"/>
    </row>
    <row r="6" spans="1:14" ht="14.45" customHeight="1" x14ac:dyDescent="0.2">
      <c r="A6" s="465">
        <v>35</v>
      </c>
      <c r="B6" s="466" t="s">
        <v>594</v>
      </c>
      <c r="C6" s="469">
        <v>11161.129999999997</v>
      </c>
      <c r="D6" s="469">
        <v>90</v>
      </c>
      <c r="E6" s="469">
        <v>9826.3899999999976</v>
      </c>
      <c r="F6" s="543">
        <v>0.88041175042312025</v>
      </c>
      <c r="G6" s="469">
        <v>80</v>
      </c>
      <c r="H6" s="543">
        <v>0.88888888888888884</v>
      </c>
      <c r="I6" s="469">
        <v>1334.74</v>
      </c>
      <c r="J6" s="543">
        <v>0.11958824957687979</v>
      </c>
      <c r="K6" s="469">
        <v>10</v>
      </c>
      <c r="L6" s="543">
        <v>0.1111111111111111</v>
      </c>
      <c r="M6" s="469" t="s">
        <v>1</v>
      </c>
      <c r="N6" s="150"/>
    </row>
    <row r="7" spans="1:14" ht="14.45" customHeight="1" x14ac:dyDescent="0.2">
      <c r="A7" s="465" t="s">
        <v>521</v>
      </c>
      <c r="B7" s="466" t="s">
        <v>3</v>
      </c>
      <c r="C7" s="469">
        <v>11161.129999999997</v>
      </c>
      <c r="D7" s="469">
        <v>90</v>
      </c>
      <c r="E7" s="469">
        <v>9826.3899999999976</v>
      </c>
      <c r="F7" s="543">
        <v>0.88041175042312025</v>
      </c>
      <c r="G7" s="469">
        <v>80</v>
      </c>
      <c r="H7" s="543">
        <v>0.88888888888888884</v>
      </c>
      <c r="I7" s="469">
        <v>1334.74</v>
      </c>
      <c r="J7" s="543">
        <v>0.11958824957687979</v>
      </c>
      <c r="K7" s="469">
        <v>10</v>
      </c>
      <c r="L7" s="543">
        <v>0.1111111111111111</v>
      </c>
      <c r="M7" s="469" t="s">
        <v>526</v>
      </c>
      <c r="N7" s="150"/>
    </row>
    <row r="9" spans="1:14" ht="14.45" customHeight="1" x14ac:dyDescent="0.2">
      <c r="A9" s="465">
        <v>35</v>
      </c>
      <c r="B9" s="466" t="s">
        <v>593</v>
      </c>
      <c r="C9" s="469" t="s">
        <v>271</v>
      </c>
      <c r="D9" s="469" t="s">
        <v>271</v>
      </c>
      <c r="E9" s="469" t="s">
        <v>271</v>
      </c>
      <c r="F9" s="543" t="s">
        <v>271</v>
      </c>
      <c r="G9" s="469" t="s">
        <v>271</v>
      </c>
      <c r="H9" s="543" t="s">
        <v>271</v>
      </c>
      <c r="I9" s="469" t="s">
        <v>271</v>
      </c>
      <c r="J9" s="543" t="s">
        <v>271</v>
      </c>
      <c r="K9" s="469" t="s">
        <v>271</v>
      </c>
      <c r="L9" s="543" t="s">
        <v>271</v>
      </c>
      <c r="M9" s="469" t="s">
        <v>68</v>
      </c>
      <c r="N9" s="150"/>
    </row>
    <row r="10" spans="1:14" ht="14.45" customHeight="1" x14ac:dyDescent="0.2">
      <c r="A10" s="465" t="s">
        <v>595</v>
      </c>
      <c r="B10" s="466" t="s">
        <v>594</v>
      </c>
      <c r="C10" s="469">
        <v>11161.129999999997</v>
      </c>
      <c r="D10" s="469">
        <v>90</v>
      </c>
      <c r="E10" s="469">
        <v>9826.3899999999976</v>
      </c>
      <c r="F10" s="543">
        <v>0.88041175042312025</v>
      </c>
      <c r="G10" s="469">
        <v>80</v>
      </c>
      <c r="H10" s="543">
        <v>0.88888888888888884</v>
      </c>
      <c r="I10" s="469">
        <v>1334.74</v>
      </c>
      <c r="J10" s="543">
        <v>0.11958824957687979</v>
      </c>
      <c r="K10" s="469">
        <v>10</v>
      </c>
      <c r="L10" s="543">
        <v>0.1111111111111111</v>
      </c>
      <c r="M10" s="469" t="s">
        <v>1</v>
      </c>
      <c r="N10" s="150"/>
    </row>
    <row r="11" spans="1:14" ht="14.45" customHeight="1" x14ac:dyDescent="0.2">
      <c r="A11" s="465" t="s">
        <v>595</v>
      </c>
      <c r="B11" s="466" t="s">
        <v>596</v>
      </c>
      <c r="C11" s="469">
        <v>11161.129999999997</v>
      </c>
      <c r="D11" s="469">
        <v>90</v>
      </c>
      <c r="E11" s="469">
        <v>9826.3899999999976</v>
      </c>
      <c r="F11" s="543">
        <v>0.88041175042312025</v>
      </c>
      <c r="G11" s="469">
        <v>80</v>
      </c>
      <c r="H11" s="543">
        <v>0.88888888888888884</v>
      </c>
      <c r="I11" s="469">
        <v>1334.74</v>
      </c>
      <c r="J11" s="543">
        <v>0.11958824957687979</v>
      </c>
      <c r="K11" s="469">
        <v>10</v>
      </c>
      <c r="L11" s="543">
        <v>0.1111111111111111</v>
      </c>
      <c r="M11" s="469" t="s">
        <v>530</v>
      </c>
      <c r="N11" s="150"/>
    </row>
    <row r="12" spans="1:14" ht="14.45" customHeight="1" x14ac:dyDescent="0.2">
      <c r="A12" s="465" t="s">
        <v>271</v>
      </c>
      <c r="B12" s="466" t="s">
        <v>271</v>
      </c>
      <c r="C12" s="469" t="s">
        <v>271</v>
      </c>
      <c r="D12" s="469" t="s">
        <v>271</v>
      </c>
      <c r="E12" s="469" t="s">
        <v>271</v>
      </c>
      <c r="F12" s="543" t="s">
        <v>271</v>
      </c>
      <c r="G12" s="469" t="s">
        <v>271</v>
      </c>
      <c r="H12" s="543" t="s">
        <v>271</v>
      </c>
      <c r="I12" s="469" t="s">
        <v>271</v>
      </c>
      <c r="J12" s="543" t="s">
        <v>271</v>
      </c>
      <c r="K12" s="469" t="s">
        <v>271</v>
      </c>
      <c r="L12" s="543" t="s">
        <v>271</v>
      </c>
      <c r="M12" s="469" t="s">
        <v>531</v>
      </c>
      <c r="N12" s="150"/>
    </row>
    <row r="13" spans="1:14" ht="14.45" customHeight="1" x14ac:dyDescent="0.2">
      <c r="A13" s="465" t="s">
        <v>521</v>
      </c>
      <c r="B13" s="466" t="s">
        <v>597</v>
      </c>
      <c r="C13" s="469">
        <v>11161.129999999997</v>
      </c>
      <c r="D13" s="469">
        <v>90</v>
      </c>
      <c r="E13" s="469">
        <v>9826.3899999999976</v>
      </c>
      <c r="F13" s="543">
        <v>0.88041175042312025</v>
      </c>
      <c r="G13" s="469">
        <v>80</v>
      </c>
      <c r="H13" s="543">
        <v>0.88888888888888884</v>
      </c>
      <c r="I13" s="469">
        <v>1334.74</v>
      </c>
      <c r="J13" s="543">
        <v>0.11958824957687979</v>
      </c>
      <c r="K13" s="469">
        <v>10</v>
      </c>
      <c r="L13" s="543">
        <v>0.1111111111111111</v>
      </c>
      <c r="M13" s="469" t="s">
        <v>526</v>
      </c>
      <c r="N13" s="150"/>
    </row>
    <row r="14" spans="1:14" ht="14.45" customHeight="1" x14ac:dyDescent="0.2">
      <c r="A14" s="544" t="s">
        <v>244</v>
      </c>
    </row>
    <row r="15" spans="1:14" ht="14.45" customHeight="1" x14ac:dyDescent="0.2">
      <c r="A15" s="545" t="s">
        <v>598</v>
      </c>
    </row>
    <row r="16" spans="1:14" ht="14.45" customHeight="1" x14ac:dyDescent="0.2">
      <c r="A16" s="544" t="s">
        <v>599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8 F14:F1048576">
    <cfRule type="cellIs" dxfId="35" priority="15" stopIfTrue="1" operator="lessThan">
      <formula>0.6</formula>
    </cfRule>
  </conditionalFormatting>
  <conditionalFormatting sqref="B5:B7">
    <cfRule type="expression" dxfId="34" priority="10">
      <formula>AND(LEFT(M5,6)&lt;&gt;"mezera",M5&lt;&gt;"")</formula>
    </cfRule>
  </conditionalFormatting>
  <conditionalFormatting sqref="A5:A7">
    <cfRule type="expression" dxfId="33" priority="8">
      <formula>AND(M5&lt;&gt;"",M5&lt;&gt;"mezeraKL")</formula>
    </cfRule>
  </conditionalFormatting>
  <conditionalFormatting sqref="F5:F7">
    <cfRule type="cellIs" dxfId="32" priority="7" operator="lessThan">
      <formula>0.6</formula>
    </cfRule>
  </conditionalFormatting>
  <conditionalFormatting sqref="B5:L7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7">
    <cfRule type="expression" dxfId="29" priority="12">
      <formula>$M5&lt;&gt;""</formula>
    </cfRule>
  </conditionalFormatting>
  <conditionalFormatting sqref="B9:B13">
    <cfRule type="expression" dxfId="28" priority="4">
      <formula>AND(LEFT(M9,6)&lt;&gt;"mezera",M9&lt;&gt;"")</formula>
    </cfRule>
  </conditionalFormatting>
  <conditionalFormatting sqref="A9:A13">
    <cfRule type="expression" dxfId="27" priority="2">
      <formula>AND(M9&lt;&gt;"",M9&lt;&gt;"mezeraKL")</formula>
    </cfRule>
  </conditionalFormatting>
  <conditionalFormatting sqref="F9:F13">
    <cfRule type="cellIs" dxfId="26" priority="1" operator="lessThan">
      <formula>0.6</formula>
    </cfRule>
  </conditionalFormatting>
  <conditionalFormatting sqref="B9:L13">
    <cfRule type="expression" dxfId="25" priority="3">
      <formula>OR($M9="KL",$M9="SumaKL")</formula>
    </cfRule>
    <cfRule type="expression" dxfId="24" priority="5">
      <formula>$M9="SumaNS"</formula>
    </cfRule>
  </conditionalFormatting>
  <conditionalFormatting sqref="A9:L13">
    <cfRule type="expression" dxfId="23" priority="6">
      <formula>$M9&lt;&gt;""</formula>
    </cfRule>
  </conditionalFormatting>
  <hyperlinks>
    <hyperlink ref="A2" location="Obsah!A1" display="Zpět na Obsah  KL 01  1.-4.měsíc" xr:uid="{E067F0FA-0884-4EE1-9AF4-7B130A6263EE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8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129" customWidth="1"/>
    <col min="2" max="2" width="11.140625" style="207" bestFit="1" customWidth="1"/>
    <col min="3" max="3" width="11.140625" style="129" hidden="1" customWidth="1"/>
    <col min="4" max="4" width="7.28515625" style="207" bestFit="1" customWidth="1"/>
    <col min="5" max="5" width="7.28515625" style="129" hidden="1" customWidth="1"/>
    <col min="6" max="6" width="11.140625" style="207" bestFit="1" customWidth="1"/>
    <col min="7" max="7" width="5.28515625" style="210" customWidth="1"/>
    <col min="8" max="8" width="7.28515625" style="207" bestFit="1" customWidth="1"/>
    <col min="9" max="9" width="5.28515625" style="210" customWidth="1"/>
    <col min="10" max="10" width="11.140625" style="207" customWidth="1"/>
    <col min="11" max="11" width="5.28515625" style="210" customWidth="1"/>
    <col min="12" max="12" width="7.28515625" style="207" customWidth="1"/>
    <col min="13" max="13" width="5.28515625" style="210" customWidth="1"/>
    <col min="14" max="14" width="0" style="129" hidden="1" customWidth="1"/>
    <col min="15" max="16384" width="8.85546875" style="129"/>
  </cols>
  <sheetData>
    <row r="1" spans="1:13" ht="18.600000000000001" customHeight="1" thickBot="1" x14ac:dyDescent="0.35">
      <c r="A1" s="368" t="s">
        <v>149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5" customHeight="1" thickBot="1" x14ac:dyDescent="0.25">
      <c r="A2" s="232" t="s">
        <v>270</v>
      </c>
      <c r="B2" s="214"/>
      <c r="C2" s="206"/>
      <c r="D2" s="214"/>
      <c r="E2" s="206"/>
      <c r="F2" s="214"/>
      <c r="G2" s="215"/>
      <c r="H2" s="214"/>
      <c r="I2" s="215"/>
    </row>
    <row r="3" spans="1:13" ht="14.45" customHeight="1" thickBot="1" x14ac:dyDescent="0.2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148</v>
      </c>
      <c r="K3" s="384"/>
      <c r="L3" s="384"/>
      <c r="M3" s="386"/>
    </row>
    <row r="4" spans="1:13" ht="14.45" customHeight="1" thickBot="1" x14ac:dyDescent="0.25">
      <c r="A4" s="522" t="s">
        <v>135</v>
      </c>
      <c r="B4" s="523" t="s">
        <v>19</v>
      </c>
      <c r="C4" s="549"/>
      <c r="D4" s="523" t="s">
        <v>20</v>
      </c>
      <c r="E4" s="549"/>
      <c r="F4" s="523" t="s">
        <v>19</v>
      </c>
      <c r="G4" s="526" t="s">
        <v>2</v>
      </c>
      <c r="H4" s="523" t="s">
        <v>20</v>
      </c>
      <c r="I4" s="526" t="s">
        <v>2</v>
      </c>
      <c r="J4" s="523" t="s">
        <v>19</v>
      </c>
      <c r="K4" s="526" t="s">
        <v>2</v>
      </c>
      <c r="L4" s="523" t="s">
        <v>20</v>
      </c>
      <c r="M4" s="527" t="s">
        <v>2</v>
      </c>
    </row>
    <row r="5" spans="1:13" ht="14.45" customHeight="1" x14ac:dyDescent="0.2">
      <c r="A5" s="546" t="s">
        <v>600</v>
      </c>
      <c r="B5" s="537">
        <v>1851.23</v>
      </c>
      <c r="C5" s="479">
        <v>1</v>
      </c>
      <c r="D5" s="550">
        <v>9</v>
      </c>
      <c r="E5" s="553" t="s">
        <v>600</v>
      </c>
      <c r="F5" s="537">
        <v>1851.23</v>
      </c>
      <c r="G5" s="504">
        <v>1</v>
      </c>
      <c r="H5" s="483">
        <v>9</v>
      </c>
      <c r="I5" s="528">
        <v>1</v>
      </c>
      <c r="J5" s="556"/>
      <c r="K5" s="504">
        <v>0</v>
      </c>
      <c r="L5" s="483"/>
      <c r="M5" s="528">
        <v>0</v>
      </c>
    </row>
    <row r="6" spans="1:13" ht="14.45" customHeight="1" x14ac:dyDescent="0.2">
      <c r="A6" s="547" t="s">
        <v>601</v>
      </c>
      <c r="B6" s="538">
        <v>634.47</v>
      </c>
      <c r="C6" s="486">
        <v>1</v>
      </c>
      <c r="D6" s="551">
        <v>5</v>
      </c>
      <c r="E6" s="554" t="s">
        <v>601</v>
      </c>
      <c r="F6" s="538">
        <v>634.47</v>
      </c>
      <c r="G6" s="512">
        <v>1</v>
      </c>
      <c r="H6" s="490">
        <v>5</v>
      </c>
      <c r="I6" s="529">
        <v>1</v>
      </c>
      <c r="J6" s="557"/>
      <c r="K6" s="512">
        <v>0</v>
      </c>
      <c r="L6" s="490"/>
      <c r="M6" s="529">
        <v>0</v>
      </c>
    </row>
    <row r="7" spans="1:13" ht="14.45" customHeight="1" x14ac:dyDescent="0.2">
      <c r="A7" s="547" t="s">
        <v>602</v>
      </c>
      <c r="B7" s="538">
        <v>5305.9699999999993</v>
      </c>
      <c r="C7" s="486">
        <v>1</v>
      </c>
      <c r="D7" s="551">
        <v>57</v>
      </c>
      <c r="E7" s="554" t="s">
        <v>602</v>
      </c>
      <c r="F7" s="538">
        <v>4560.7699999999995</v>
      </c>
      <c r="G7" s="512">
        <v>0.85955442642909785</v>
      </c>
      <c r="H7" s="490">
        <v>50</v>
      </c>
      <c r="I7" s="529">
        <v>0.8771929824561403</v>
      </c>
      <c r="J7" s="557">
        <v>745.2</v>
      </c>
      <c r="K7" s="512">
        <v>0.14044557357090223</v>
      </c>
      <c r="L7" s="490">
        <v>7</v>
      </c>
      <c r="M7" s="529">
        <v>0.12280701754385964</v>
      </c>
    </row>
    <row r="8" spans="1:13" ht="14.45" customHeight="1" thickBot="1" x14ac:dyDescent="0.25">
      <c r="A8" s="548" t="s">
        <v>603</v>
      </c>
      <c r="B8" s="539">
        <v>3369.46</v>
      </c>
      <c r="C8" s="493">
        <v>1</v>
      </c>
      <c r="D8" s="552">
        <v>19</v>
      </c>
      <c r="E8" s="555" t="s">
        <v>603</v>
      </c>
      <c r="F8" s="539">
        <v>2779.92</v>
      </c>
      <c r="G8" s="505">
        <v>0.82503427848972832</v>
      </c>
      <c r="H8" s="497">
        <v>16</v>
      </c>
      <c r="I8" s="530">
        <v>0.84210526315789469</v>
      </c>
      <c r="J8" s="558">
        <v>589.54</v>
      </c>
      <c r="K8" s="505">
        <v>0.17496572151027168</v>
      </c>
      <c r="L8" s="497">
        <v>3</v>
      </c>
      <c r="M8" s="530">
        <v>0.15789473684210525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B5D008E6-CD29-4D2B-A5C0-CC07762D24C2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83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129" hidden="1" customWidth="1" outlineLevel="1"/>
    <col min="2" max="2" width="28.28515625" style="129" hidden="1" customWidth="1" outlineLevel="1"/>
    <col min="3" max="3" width="9" style="129" customWidth="1" collapsed="1"/>
    <col min="4" max="4" width="18.7109375" style="218" customWidth="1"/>
    <col min="5" max="5" width="13.5703125" style="208" customWidth="1"/>
    <col min="6" max="6" width="6" style="129" bestFit="1" customWidth="1"/>
    <col min="7" max="7" width="8.7109375" style="129" customWidth="1"/>
    <col min="8" max="8" width="5" style="129" bestFit="1" customWidth="1"/>
    <col min="9" max="9" width="8.5703125" style="129" hidden="1" customWidth="1" outlineLevel="1"/>
    <col min="10" max="10" width="25.7109375" style="129" customWidth="1" collapsed="1"/>
    <col min="11" max="11" width="8.7109375" style="129" customWidth="1"/>
    <col min="12" max="12" width="7.7109375" style="209" customWidth="1"/>
    <col min="13" max="13" width="11.140625" style="209" customWidth="1"/>
    <col min="14" max="14" width="7.7109375" style="129" customWidth="1"/>
    <col min="15" max="15" width="7.7109375" style="219" customWidth="1"/>
    <col min="16" max="16" width="11.140625" style="209" customWidth="1"/>
    <col min="17" max="17" width="5.42578125" style="210" bestFit="1" customWidth="1"/>
    <col min="18" max="18" width="7.7109375" style="129" customWidth="1"/>
    <col min="19" max="19" width="5.42578125" style="210" bestFit="1" customWidth="1"/>
    <col min="20" max="20" width="7.7109375" style="219" customWidth="1"/>
    <col min="21" max="21" width="5.42578125" style="210" bestFit="1" customWidth="1"/>
    <col min="22" max="16384" width="8.85546875" style="129"/>
  </cols>
  <sheetData>
    <row r="1" spans="1:21" ht="18.600000000000001" customHeight="1" thickBot="1" x14ac:dyDescent="0.35">
      <c r="A1" s="359" t="s">
        <v>833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5" customHeight="1" thickBot="1" x14ac:dyDescent="0.25">
      <c r="A2" s="232" t="s">
        <v>270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5" customHeight="1" thickBot="1" x14ac:dyDescent="0.2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11161.13</v>
      </c>
      <c r="N3" s="66">
        <f>SUBTOTAL(9,N7:N1048576)</f>
        <v>114</v>
      </c>
      <c r="O3" s="66">
        <f>SUBTOTAL(9,O7:O1048576)</f>
        <v>90</v>
      </c>
      <c r="P3" s="66">
        <f>SUBTOTAL(9,P7:P1048576)</f>
        <v>9826.39</v>
      </c>
      <c r="Q3" s="67">
        <f>IF(M3=0,0,P3/M3)</f>
        <v>0.88041175042312025</v>
      </c>
      <c r="R3" s="66">
        <f>SUBTOTAL(9,R7:R1048576)</f>
        <v>102</v>
      </c>
      <c r="S3" s="67">
        <f>IF(N3=0,0,R3/N3)</f>
        <v>0.89473684210526316</v>
      </c>
      <c r="T3" s="66">
        <f>SUBTOTAL(9,T7:T1048576)</f>
        <v>80</v>
      </c>
      <c r="U3" s="68">
        <f>IF(O3=0,0,T3/O3)</f>
        <v>0.88888888888888884</v>
      </c>
    </row>
    <row r="4" spans="1:21" ht="14.45" customHeight="1" x14ac:dyDescent="0.2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5" customHeight="1" thickBot="1" x14ac:dyDescent="0.2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8" customFormat="1" ht="14.45" customHeight="1" thickBot="1" x14ac:dyDescent="0.25">
      <c r="A6" s="559" t="s">
        <v>23</v>
      </c>
      <c r="B6" s="560" t="s">
        <v>5</v>
      </c>
      <c r="C6" s="559" t="s">
        <v>24</v>
      </c>
      <c r="D6" s="560" t="s">
        <v>6</v>
      </c>
      <c r="E6" s="560" t="s">
        <v>151</v>
      </c>
      <c r="F6" s="560" t="s">
        <v>25</v>
      </c>
      <c r="G6" s="560" t="s">
        <v>26</v>
      </c>
      <c r="H6" s="560" t="s">
        <v>8</v>
      </c>
      <c r="I6" s="560" t="s">
        <v>10</v>
      </c>
      <c r="J6" s="560" t="s">
        <v>11</v>
      </c>
      <c r="K6" s="560" t="s">
        <v>12</v>
      </c>
      <c r="L6" s="560" t="s">
        <v>27</v>
      </c>
      <c r="M6" s="561" t="s">
        <v>14</v>
      </c>
      <c r="N6" s="562" t="s">
        <v>28</v>
      </c>
      <c r="O6" s="562" t="s">
        <v>28</v>
      </c>
      <c r="P6" s="562" t="s">
        <v>14</v>
      </c>
      <c r="Q6" s="562" t="s">
        <v>2</v>
      </c>
      <c r="R6" s="562" t="s">
        <v>28</v>
      </c>
      <c r="S6" s="562" t="s">
        <v>2</v>
      </c>
      <c r="T6" s="562" t="s">
        <v>28</v>
      </c>
      <c r="U6" s="563" t="s">
        <v>2</v>
      </c>
    </row>
    <row r="7" spans="1:21" ht="14.45" customHeight="1" x14ac:dyDescent="0.2">
      <c r="A7" s="564">
        <v>35</v>
      </c>
      <c r="B7" s="565" t="s">
        <v>593</v>
      </c>
      <c r="C7" s="565" t="s">
        <v>595</v>
      </c>
      <c r="D7" s="566" t="s">
        <v>832</v>
      </c>
      <c r="E7" s="567" t="s">
        <v>600</v>
      </c>
      <c r="F7" s="565" t="s">
        <v>594</v>
      </c>
      <c r="G7" s="565" t="s">
        <v>604</v>
      </c>
      <c r="H7" s="565" t="s">
        <v>271</v>
      </c>
      <c r="I7" s="565" t="s">
        <v>605</v>
      </c>
      <c r="J7" s="565" t="s">
        <v>606</v>
      </c>
      <c r="K7" s="565" t="s">
        <v>607</v>
      </c>
      <c r="L7" s="568">
        <v>86.02</v>
      </c>
      <c r="M7" s="568">
        <v>258.06</v>
      </c>
      <c r="N7" s="565">
        <v>3</v>
      </c>
      <c r="O7" s="569">
        <v>2</v>
      </c>
      <c r="P7" s="568">
        <v>258.06</v>
      </c>
      <c r="Q7" s="570">
        <v>1</v>
      </c>
      <c r="R7" s="565">
        <v>3</v>
      </c>
      <c r="S7" s="570">
        <v>1</v>
      </c>
      <c r="T7" s="569">
        <v>2</v>
      </c>
      <c r="U7" s="122">
        <v>1</v>
      </c>
    </row>
    <row r="8" spans="1:21" ht="14.45" customHeight="1" x14ac:dyDescent="0.2">
      <c r="A8" s="485">
        <v>35</v>
      </c>
      <c r="B8" s="486" t="s">
        <v>593</v>
      </c>
      <c r="C8" s="486" t="s">
        <v>595</v>
      </c>
      <c r="D8" s="571" t="s">
        <v>832</v>
      </c>
      <c r="E8" s="572" t="s">
        <v>600</v>
      </c>
      <c r="F8" s="486" t="s">
        <v>594</v>
      </c>
      <c r="G8" s="486" t="s">
        <v>608</v>
      </c>
      <c r="H8" s="486" t="s">
        <v>544</v>
      </c>
      <c r="I8" s="486" t="s">
        <v>609</v>
      </c>
      <c r="J8" s="486" t="s">
        <v>610</v>
      </c>
      <c r="K8" s="486" t="s">
        <v>611</v>
      </c>
      <c r="L8" s="487">
        <v>96.04</v>
      </c>
      <c r="M8" s="487">
        <v>96.04</v>
      </c>
      <c r="N8" s="486">
        <v>1</v>
      </c>
      <c r="O8" s="573">
        <v>0.5</v>
      </c>
      <c r="P8" s="487">
        <v>96.04</v>
      </c>
      <c r="Q8" s="512">
        <v>1</v>
      </c>
      <c r="R8" s="486">
        <v>1</v>
      </c>
      <c r="S8" s="512">
        <v>1</v>
      </c>
      <c r="T8" s="573">
        <v>0.5</v>
      </c>
      <c r="U8" s="529">
        <v>1</v>
      </c>
    </row>
    <row r="9" spans="1:21" ht="14.45" customHeight="1" x14ac:dyDescent="0.2">
      <c r="A9" s="485">
        <v>35</v>
      </c>
      <c r="B9" s="486" t="s">
        <v>593</v>
      </c>
      <c r="C9" s="486" t="s">
        <v>595</v>
      </c>
      <c r="D9" s="571" t="s">
        <v>832</v>
      </c>
      <c r="E9" s="572" t="s">
        <v>600</v>
      </c>
      <c r="F9" s="486" t="s">
        <v>594</v>
      </c>
      <c r="G9" s="486" t="s">
        <v>608</v>
      </c>
      <c r="H9" s="486" t="s">
        <v>271</v>
      </c>
      <c r="I9" s="486" t="s">
        <v>612</v>
      </c>
      <c r="J9" s="486" t="s">
        <v>610</v>
      </c>
      <c r="K9" s="486" t="s">
        <v>613</v>
      </c>
      <c r="L9" s="487">
        <v>134.44999999999999</v>
      </c>
      <c r="M9" s="487">
        <v>134.44999999999999</v>
      </c>
      <c r="N9" s="486">
        <v>1</v>
      </c>
      <c r="O9" s="573">
        <v>1</v>
      </c>
      <c r="P9" s="487">
        <v>134.44999999999999</v>
      </c>
      <c r="Q9" s="512">
        <v>1</v>
      </c>
      <c r="R9" s="486">
        <v>1</v>
      </c>
      <c r="S9" s="512">
        <v>1</v>
      </c>
      <c r="T9" s="573">
        <v>1</v>
      </c>
      <c r="U9" s="529">
        <v>1</v>
      </c>
    </row>
    <row r="10" spans="1:21" ht="14.45" customHeight="1" x14ac:dyDescent="0.2">
      <c r="A10" s="485">
        <v>35</v>
      </c>
      <c r="B10" s="486" t="s">
        <v>593</v>
      </c>
      <c r="C10" s="486" t="s">
        <v>595</v>
      </c>
      <c r="D10" s="571" t="s">
        <v>832</v>
      </c>
      <c r="E10" s="572" t="s">
        <v>600</v>
      </c>
      <c r="F10" s="486" t="s">
        <v>594</v>
      </c>
      <c r="G10" s="486" t="s">
        <v>614</v>
      </c>
      <c r="H10" s="486" t="s">
        <v>271</v>
      </c>
      <c r="I10" s="486" t="s">
        <v>615</v>
      </c>
      <c r="J10" s="486" t="s">
        <v>616</v>
      </c>
      <c r="K10" s="486" t="s">
        <v>617</v>
      </c>
      <c r="L10" s="487">
        <v>182.22</v>
      </c>
      <c r="M10" s="487">
        <v>182.22</v>
      </c>
      <c r="N10" s="486">
        <v>1</v>
      </c>
      <c r="O10" s="573">
        <v>0.5</v>
      </c>
      <c r="P10" s="487">
        <v>182.22</v>
      </c>
      <c r="Q10" s="512">
        <v>1</v>
      </c>
      <c r="R10" s="486">
        <v>1</v>
      </c>
      <c r="S10" s="512">
        <v>1</v>
      </c>
      <c r="T10" s="573">
        <v>0.5</v>
      </c>
      <c r="U10" s="529">
        <v>1</v>
      </c>
    </row>
    <row r="11" spans="1:21" ht="14.45" customHeight="1" x14ac:dyDescent="0.2">
      <c r="A11" s="485">
        <v>35</v>
      </c>
      <c r="B11" s="486" t="s">
        <v>593</v>
      </c>
      <c r="C11" s="486" t="s">
        <v>595</v>
      </c>
      <c r="D11" s="571" t="s">
        <v>832</v>
      </c>
      <c r="E11" s="572" t="s">
        <v>600</v>
      </c>
      <c r="F11" s="486" t="s">
        <v>594</v>
      </c>
      <c r="G11" s="486" t="s">
        <v>618</v>
      </c>
      <c r="H11" s="486" t="s">
        <v>271</v>
      </c>
      <c r="I11" s="486" t="s">
        <v>619</v>
      </c>
      <c r="J11" s="486" t="s">
        <v>620</v>
      </c>
      <c r="K11" s="486" t="s">
        <v>621</v>
      </c>
      <c r="L11" s="487">
        <v>42.14</v>
      </c>
      <c r="M11" s="487">
        <v>84.28</v>
      </c>
      <c r="N11" s="486">
        <v>2</v>
      </c>
      <c r="O11" s="573">
        <v>0.5</v>
      </c>
      <c r="P11" s="487">
        <v>84.28</v>
      </c>
      <c r="Q11" s="512">
        <v>1</v>
      </c>
      <c r="R11" s="486">
        <v>2</v>
      </c>
      <c r="S11" s="512">
        <v>1</v>
      </c>
      <c r="T11" s="573">
        <v>0.5</v>
      </c>
      <c r="U11" s="529">
        <v>1</v>
      </c>
    </row>
    <row r="12" spans="1:21" ht="14.45" customHeight="1" x14ac:dyDescent="0.2">
      <c r="A12" s="485">
        <v>35</v>
      </c>
      <c r="B12" s="486" t="s">
        <v>593</v>
      </c>
      <c r="C12" s="486" t="s">
        <v>595</v>
      </c>
      <c r="D12" s="571" t="s">
        <v>832</v>
      </c>
      <c r="E12" s="572" t="s">
        <v>600</v>
      </c>
      <c r="F12" s="486" t="s">
        <v>594</v>
      </c>
      <c r="G12" s="486" t="s">
        <v>622</v>
      </c>
      <c r="H12" s="486" t="s">
        <v>271</v>
      </c>
      <c r="I12" s="486" t="s">
        <v>623</v>
      </c>
      <c r="J12" s="486" t="s">
        <v>624</v>
      </c>
      <c r="K12" s="486" t="s">
        <v>625</v>
      </c>
      <c r="L12" s="487">
        <v>0</v>
      </c>
      <c r="M12" s="487">
        <v>0</v>
      </c>
      <c r="N12" s="486">
        <v>1</v>
      </c>
      <c r="O12" s="573">
        <v>0.5</v>
      </c>
      <c r="P12" s="487">
        <v>0</v>
      </c>
      <c r="Q12" s="512"/>
      <c r="R12" s="486">
        <v>1</v>
      </c>
      <c r="S12" s="512">
        <v>1</v>
      </c>
      <c r="T12" s="573">
        <v>0.5</v>
      </c>
      <c r="U12" s="529">
        <v>1</v>
      </c>
    </row>
    <row r="13" spans="1:21" ht="14.45" customHeight="1" x14ac:dyDescent="0.2">
      <c r="A13" s="485">
        <v>35</v>
      </c>
      <c r="B13" s="486" t="s">
        <v>593</v>
      </c>
      <c r="C13" s="486" t="s">
        <v>595</v>
      </c>
      <c r="D13" s="571" t="s">
        <v>832</v>
      </c>
      <c r="E13" s="572" t="s">
        <v>600</v>
      </c>
      <c r="F13" s="486" t="s">
        <v>594</v>
      </c>
      <c r="G13" s="486" t="s">
        <v>626</v>
      </c>
      <c r="H13" s="486" t="s">
        <v>271</v>
      </c>
      <c r="I13" s="486" t="s">
        <v>627</v>
      </c>
      <c r="J13" s="486" t="s">
        <v>628</v>
      </c>
      <c r="K13" s="486" t="s">
        <v>629</v>
      </c>
      <c r="L13" s="487">
        <v>0</v>
      </c>
      <c r="M13" s="487">
        <v>0</v>
      </c>
      <c r="N13" s="486">
        <v>1</v>
      </c>
      <c r="O13" s="573">
        <v>0.5</v>
      </c>
      <c r="P13" s="487">
        <v>0</v>
      </c>
      <c r="Q13" s="512"/>
      <c r="R13" s="486">
        <v>1</v>
      </c>
      <c r="S13" s="512">
        <v>1</v>
      </c>
      <c r="T13" s="573">
        <v>0.5</v>
      </c>
      <c r="U13" s="529">
        <v>1</v>
      </c>
    </row>
    <row r="14" spans="1:21" ht="14.45" customHeight="1" x14ac:dyDescent="0.2">
      <c r="A14" s="485">
        <v>35</v>
      </c>
      <c r="B14" s="486" t="s">
        <v>593</v>
      </c>
      <c r="C14" s="486" t="s">
        <v>595</v>
      </c>
      <c r="D14" s="571" t="s">
        <v>832</v>
      </c>
      <c r="E14" s="572" t="s">
        <v>600</v>
      </c>
      <c r="F14" s="486" t="s">
        <v>594</v>
      </c>
      <c r="G14" s="486" t="s">
        <v>630</v>
      </c>
      <c r="H14" s="486" t="s">
        <v>271</v>
      </c>
      <c r="I14" s="486" t="s">
        <v>631</v>
      </c>
      <c r="J14" s="486" t="s">
        <v>632</v>
      </c>
      <c r="K14" s="486" t="s">
        <v>633</v>
      </c>
      <c r="L14" s="487">
        <v>97.96</v>
      </c>
      <c r="M14" s="487">
        <v>97.96</v>
      </c>
      <c r="N14" s="486">
        <v>1</v>
      </c>
      <c r="O14" s="573">
        <v>1</v>
      </c>
      <c r="P14" s="487">
        <v>97.96</v>
      </c>
      <c r="Q14" s="512">
        <v>1</v>
      </c>
      <c r="R14" s="486">
        <v>1</v>
      </c>
      <c r="S14" s="512">
        <v>1</v>
      </c>
      <c r="T14" s="573">
        <v>1</v>
      </c>
      <c r="U14" s="529">
        <v>1</v>
      </c>
    </row>
    <row r="15" spans="1:21" ht="14.45" customHeight="1" x14ac:dyDescent="0.2">
      <c r="A15" s="485">
        <v>35</v>
      </c>
      <c r="B15" s="486" t="s">
        <v>593</v>
      </c>
      <c r="C15" s="486" t="s">
        <v>595</v>
      </c>
      <c r="D15" s="571" t="s">
        <v>832</v>
      </c>
      <c r="E15" s="572" t="s">
        <v>600</v>
      </c>
      <c r="F15" s="486" t="s">
        <v>594</v>
      </c>
      <c r="G15" s="486" t="s">
        <v>634</v>
      </c>
      <c r="H15" s="486" t="s">
        <v>271</v>
      </c>
      <c r="I15" s="486" t="s">
        <v>635</v>
      </c>
      <c r="J15" s="486" t="s">
        <v>636</v>
      </c>
      <c r="K15" s="486" t="s">
        <v>637</v>
      </c>
      <c r="L15" s="487">
        <v>477.84</v>
      </c>
      <c r="M15" s="487">
        <v>955.68</v>
      </c>
      <c r="N15" s="486">
        <v>2</v>
      </c>
      <c r="O15" s="573">
        <v>1.5</v>
      </c>
      <c r="P15" s="487">
        <v>955.68</v>
      </c>
      <c r="Q15" s="512">
        <v>1</v>
      </c>
      <c r="R15" s="486">
        <v>2</v>
      </c>
      <c r="S15" s="512">
        <v>1</v>
      </c>
      <c r="T15" s="573">
        <v>1.5</v>
      </c>
      <c r="U15" s="529">
        <v>1</v>
      </c>
    </row>
    <row r="16" spans="1:21" ht="14.45" customHeight="1" x14ac:dyDescent="0.2">
      <c r="A16" s="485">
        <v>35</v>
      </c>
      <c r="B16" s="486" t="s">
        <v>593</v>
      </c>
      <c r="C16" s="486" t="s">
        <v>595</v>
      </c>
      <c r="D16" s="571" t="s">
        <v>832</v>
      </c>
      <c r="E16" s="572" t="s">
        <v>600</v>
      </c>
      <c r="F16" s="486" t="s">
        <v>594</v>
      </c>
      <c r="G16" s="486" t="s">
        <v>638</v>
      </c>
      <c r="H16" s="486" t="s">
        <v>271</v>
      </c>
      <c r="I16" s="486" t="s">
        <v>639</v>
      </c>
      <c r="J16" s="486" t="s">
        <v>640</v>
      </c>
      <c r="K16" s="486" t="s">
        <v>641</v>
      </c>
      <c r="L16" s="487">
        <v>42.54</v>
      </c>
      <c r="M16" s="487">
        <v>42.54</v>
      </c>
      <c r="N16" s="486">
        <v>1</v>
      </c>
      <c r="O16" s="573">
        <v>1</v>
      </c>
      <c r="P16" s="487">
        <v>42.54</v>
      </c>
      <c r="Q16" s="512">
        <v>1</v>
      </c>
      <c r="R16" s="486">
        <v>1</v>
      </c>
      <c r="S16" s="512">
        <v>1</v>
      </c>
      <c r="T16" s="573">
        <v>1</v>
      </c>
      <c r="U16" s="529">
        <v>1</v>
      </c>
    </row>
    <row r="17" spans="1:21" ht="14.45" customHeight="1" x14ac:dyDescent="0.2">
      <c r="A17" s="485">
        <v>35</v>
      </c>
      <c r="B17" s="486" t="s">
        <v>593</v>
      </c>
      <c r="C17" s="486" t="s">
        <v>595</v>
      </c>
      <c r="D17" s="571" t="s">
        <v>832</v>
      </c>
      <c r="E17" s="572" t="s">
        <v>601</v>
      </c>
      <c r="F17" s="486" t="s">
        <v>594</v>
      </c>
      <c r="G17" s="486" t="s">
        <v>608</v>
      </c>
      <c r="H17" s="486" t="s">
        <v>544</v>
      </c>
      <c r="I17" s="486" t="s">
        <v>609</v>
      </c>
      <c r="J17" s="486" t="s">
        <v>610</v>
      </c>
      <c r="K17" s="486" t="s">
        <v>611</v>
      </c>
      <c r="L17" s="487">
        <v>96.04</v>
      </c>
      <c r="M17" s="487">
        <v>384.16</v>
      </c>
      <c r="N17" s="486">
        <v>4</v>
      </c>
      <c r="O17" s="573">
        <v>1.5</v>
      </c>
      <c r="P17" s="487">
        <v>384.16</v>
      </c>
      <c r="Q17" s="512">
        <v>1</v>
      </c>
      <c r="R17" s="486">
        <v>4</v>
      </c>
      <c r="S17" s="512">
        <v>1</v>
      </c>
      <c r="T17" s="573">
        <v>1.5</v>
      </c>
      <c r="U17" s="529">
        <v>1</v>
      </c>
    </row>
    <row r="18" spans="1:21" ht="14.45" customHeight="1" x14ac:dyDescent="0.2">
      <c r="A18" s="485">
        <v>35</v>
      </c>
      <c r="B18" s="486" t="s">
        <v>593</v>
      </c>
      <c r="C18" s="486" t="s">
        <v>595</v>
      </c>
      <c r="D18" s="571" t="s">
        <v>832</v>
      </c>
      <c r="E18" s="572" t="s">
        <v>601</v>
      </c>
      <c r="F18" s="486" t="s">
        <v>594</v>
      </c>
      <c r="G18" s="486" t="s">
        <v>642</v>
      </c>
      <c r="H18" s="486" t="s">
        <v>271</v>
      </c>
      <c r="I18" s="486" t="s">
        <v>643</v>
      </c>
      <c r="J18" s="486" t="s">
        <v>644</v>
      </c>
      <c r="K18" s="486" t="s">
        <v>645</v>
      </c>
      <c r="L18" s="487">
        <v>0</v>
      </c>
      <c r="M18" s="487">
        <v>0</v>
      </c>
      <c r="N18" s="486">
        <v>1</v>
      </c>
      <c r="O18" s="573">
        <v>1</v>
      </c>
      <c r="P18" s="487">
        <v>0</v>
      </c>
      <c r="Q18" s="512"/>
      <c r="R18" s="486">
        <v>1</v>
      </c>
      <c r="S18" s="512">
        <v>1</v>
      </c>
      <c r="T18" s="573">
        <v>1</v>
      </c>
      <c r="U18" s="529">
        <v>1</v>
      </c>
    </row>
    <row r="19" spans="1:21" ht="14.45" customHeight="1" x14ac:dyDescent="0.2">
      <c r="A19" s="485">
        <v>35</v>
      </c>
      <c r="B19" s="486" t="s">
        <v>593</v>
      </c>
      <c r="C19" s="486" t="s">
        <v>595</v>
      </c>
      <c r="D19" s="571" t="s">
        <v>832</v>
      </c>
      <c r="E19" s="572" t="s">
        <v>601</v>
      </c>
      <c r="F19" s="486" t="s">
        <v>594</v>
      </c>
      <c r="G19" s="486" t="s">
        <v>646</v>
      </c>
      <c r="H19" s="486" t="s">
        <v>271</v>
      </c>
      <c r="I19" s="486" t="s">
        <v>647</v>
      </c>
      <c r="J19" s="486" t="s">
        <v>648</v>
      </c>
      <c r="K19" s="486" t="s">
        <v>649</v>
      </c>
      <c r="L19" s="487">
        <v>73.989999999999995</v>
      </c>
      <c r="M19" s="487">
        <v>73.989999999999995</v>
      </c>
      <c r="N19" s="486">
        <v>1</v>
      </c>
      <c r="O19" s="573">
        <v>0.5</v>
      </c>
      <c r="P19" s="487">
        <v>73.989999999999995</v>
      </c>
      <c r="Q19" s="512">
        <v>1</v>
      </c>
      <c r="R19" s="486">
        <v>1</v>
      </c>
      <c r="S19" s="512">
        <v>1</v>
      </c>
      <c r="T19" s="573">
        <v>0.5</v>
      </c>
      <c r="U19" s="529">
        <v>1</v>
      </c>
    </row>
    <row r="20" spans="1:21" ht="14.45" customHeight="1" x14ac:dyDescent="0.2">
      <c r="A20" s="485">
        <v>35</v>
      </c>
      <c r="B20" s="486" t="s">
        <v>593</v>
      </c>
      <c r="C20" s="486" t="s">
        <v>595</v>
      </c>
      <c r="D20" s="571" t="s">
        <v>832</v>
      </c>
      <c r="E20" s="572" t="s">
        <v>601</v>
      </c>
      <c r="F20" s="486" t="s">
        <v>594</v>
      </c>
      <c r="G20" s="486" t="s">
        <v>650</v>
      </c>
      <c r="H20" s="486" t="s">
        <v>544</v>
      </c>
      <c r="I20" s="486" t="s">
        <v>651</v>
      </c>
      <c r="J20" s="486" t="s">
        <v>545</v>
      </c>
      <c r="K20" s="486" t="s">
        <v>652</v>
      </c>
      <c r="L20" s="487">
        <v>176.32</v>
      </c>
      <c r="M20" s="487">
        <v>176.32</v>
      </c>
      <c r="N20" s="486">
        <v>1</v>
      </c>
      <c r="O20" s="573">
        <v>1</v>
      </c>
      <c r="P20" s="487">
        <v>176.32</v>
      </c>
      <c r="Q20" s="512">
        <v>1</v>
      </c>
      <c r="R20" s="486">
        <v>1</v>
      </c>
      <c r="S20" s="512">
        <v>1</v>
      </c>
      <c r="T20" s="573">
        <v>1</v>
      </c>
      <c r="U20" s="529">
        <v>1</v>
      </c>
    </row>
    <row r="21" spans="1:21" ht="14.45" customHeight="1" x14ac:dyDescent="0.2">
      <c r="A21" s="485">
        <v>35</v>
      </c>
      <c r="B21" s="486" t="s">
        <v>593</v>
      </c>
      <c r="C21" s="486" t="s">
        <v>595</v>
      </c>
      <c r="D21" s="571" t="s">
        <v>832</v>
      </c>
      <c r="E21" s="572" t="s">
        <v>601</v>
      </c>
      <c r="F21" s="486" t="s">
        <v>594</v>
      </c>
      <c r="G21" s="486" t="s">
        <v>653</v>
      </c>
      <c r="H21" s="486" t="s">
        <v>544</v>
      </c>
      <c r="I21" s="486" t="s">
        <v>654</v>
      </c>
      <c r="J21" s="486" t="s">
        <v>655</v>
      </c>
      <c r="K21" s="486" t="s">
        <v>656</v>
      </c>
      <c r="L21" s="487">
        <v>0</v>
      </c>
      <c r="M21" s="487">
        <v>0</v>
      </c>
      <c r="N21" s="486">
        <v>2</v>
      </c>
      <c r="O21" s="573">
        <v>1</v>
      </c>
      <c r="P21" s="487">
        <v>0</v>
      </c>
      <c r="Q21" s="512"/>
      <c r="R21" s="486">
        <v>2</v>
      </c>
      <c r="S21" s="512">
        <v>1</v>
      </c>
      <c r="T21" s="573">
        <v>1</v>
      </c>
      <c r="U21" s="529">
        <v>1</v>
      </c>
    </row>
    <row r="22" spans="1:21" ht="14.45" customHeight="1" x14ac:dyDescent="0.2">
      <c r="A22" s="485">
        <v>35</v>
      </c>
      <c r="B22" s="486" t="s">
        <v>593</v>
      </c>
      <c r="C22" s="486" t="s">
        <v>595</v>
      </c>
      <c r="D22" s="571" t="s">
        <v>832</v>
      </c>
      <c r="E22" s="572" t="s">
        <v>603</v>
      </c>
      <c r="F22" s="486" t="s">
        <v>594</v>
      </c>
      <c r="G22" s="486" t="s">
        <v>657</v>
      </c>
      <c r="H22" s="486" t="s">
        <v>544</v>
      </c>
      <c r="I22" s="486" t="s">
        <v>658</v>
      </c>
      <c r="J22" s="486" t="s">
        <v>659</v>
      </c>
      <c r="K22" s="486" t="s">
        <v>660</v>
      </c>
      <c r="L22" s="487">
        <v>72.55</v>
      </c>
      <c r="M22" s="487">
        <v>72.55</v>
      </c>
      <c r="N22" s="486">
        <v>1</v>
      </c>
      <c r="O22" s="573">
        <v>1</v>
      </c>
      <c r="P22" s="487">
        <v>72.55</v>
      </c>
      <c r="Q22" s="512">
        <v>1</v>
      </c>
      <c r="R22" s="486">
        <v>1</v>
      </c>
      <c r="S22" s="512">
        <v>1</v>
      </c>
      <c r="T22" s="573">
        <v>1</v>
      </c>
      <c r="U22" s="529">
        <v>1</v>
      </c>
    </row>
    <row r="23" spans="1:21" ht="14.45" customHeight="1" x14ac:dyDescent="0.2">
      <c r="A23" s="485">
        <v>35</v>
      </c>
      <c r="B23" s="486" t="s">
        <v>593</v>
      </c>
      <c r="C23" s="486" t="s">
        <v>595</v>
      </c>
      <c r="D23" s="571" t="s">
        <v>832</v>
      </c>
      <c r="E23" s="572" t="s">
        <v>603</v>
      </c>
      <c r="F23" s="486" t="s">
        <v>594</v>
      </c>
      <c r="G23" s="486" t="s">
        <v>661</v>
      </c>
      <c r="H23" s="486" t="s">
        <v>271</v>
      </c>
      <c r="I23" s="486" t="s">
        <v>662</v>
      </c>
      <c r="J23" s="486" t="s">
        <v>663</v>
      </c>
      <c r="K23" s="486" t="s">
        <v>664</v>
      </c>
      <c r="L23" s="487">
        <v>80.23</v>
      </c>
      <c r="M23" s="487">
        <v>80.23</v>
      </c>
      <c r="N23" s="486">
        <v>1</v>
      </c>
      <c r="O23" s="573">
        <v>1</v>
      </c>
      <c r="P23" s="487">
        <v>80.23</v>
      </c>
      <c r="Q23" s="512">
        <v>1</v>
      </c>
      <c r="R23" s="486">
        <v>1</v>
      </c>
      <c r="S23" s="512">
        <v>1</v>
      </c>
      <c r="T23" s="573">
        <v>1</v>
      </c>
      <c r="U23" s="529">
        <v>1</v>
      </c>
    </row>
    <row r="24" spans="1:21" ht="14.45" customHeight="1" x14ac:dyDescent="0.2">
      <c r="A24" s="485">
        <v>35</v>
      </c>
      <c r="B24" s="486" t="s">
        <v>593</v>
      </c>
      <c r="C24" s="486" t="s">
        <v>595</v>
      </c>
      <c r="D24" s="571" t="s">
        <v>832</v>
      </c>
      <c r="E24" s="572" t="s">
        <v>603</v>
      </c>
      <c r="F24" s="486" t="s">
        <v>594</v>
      </c>
      <c r="G24" s="486" t="s">
        <v>665</v>
      </c>
      <c r="H24" s="486" t="s">
        <v>544</v>
      </c>
      <c r="I24" s="486" t="s">
        <v>666</v>
      </c>
      <c r="J24" s="486" t="s">
        <v>667</v>
      </c>
      <c r="K24" s="486" t="s">
        <v>668</v>
      </c>
      <c r="L24" s="487">
        <v>279.52999999999997</v>
      </c>
      <c r="M24" s="487">
        <v>1118.1199999999999</v>
      </c>
      <c r="N24" s="486">
        <v>4</v>
      </c>
      <c r="O24" s="573">
        <v>4</v>
      </c>
      <c r="P24" s="487">
        <v>838.58999999999992</v>
      </c>
      <c r="Q24" s="512">
        <v>0.75</v>
      </c>
      <c r="R24" s="486">
        <v>3</v>
      </c>
      <c r="S24" s="512">
        <v>0.75</v>
      </c>
      <c r="T24" s="573">
        <v>3</v>
      </c>
      <c r="U24" s="529">
        <v>0.75</v>
      </c>
    </row>
    <row r="25" spans="1:21" ht="14.45" customHeight="1" x14ac:dyDescent="0.2">
      <c r="A25" s="485">
        <v>35</v>
      </c>
      <c r="B25" s="486" t="s">
        <v>593</v>
      </c>
      <c r="C25" s="486" t="s">
        <v>595</v>
      </c>
      <c r="D25" s="571" t="s">
        <v>832</v>
      </c>
      <c r="E25" s="572" t="s">
        <v>603</v>
      </c>
      <c r="F25" s="486" t="s">
        <v>594</v>
      </c>
      <c r="G25" s="486" t="s">
        <v>665</v>
      </c>
      <c r="H25" s="486" t="s">
        <v>544</v>
      </c>
      <c r="I25" s="486" t="s">
        <v>666</v>
      </c>
      <c r="J25" s="486" t="s">
        <v>667</v>
      </c>
      <c r="K25" s="486" t="s">
        <v>668</v>
      </c>
      <c r="L25" s="487">
        <v>165.41</v>
      </c>
      <c r="M25" s="487">
        <v>330.82</v>
      </c>
      <c r="N25" s="486">
        <v>2</v>
      </c>
      <c r="O25" s="573">
        <v>2</v>
      </c>
      <c r="P25" s="487">
        <v>165.41</v>
      </c>
      <c r="Q25" s="512">
        <v>0.5</v>
      </c>
      <c r="R25" s="486">
        <v>1</v>
      </c>
      <c r="S25" s="512">
        <v>0.5</v>
      </c>
      <c r="T25" s="573">
        <v>1</v>
      </c>
      <c r="U25" s="529">
        <v>0.5</v>
      </c>
    </row>
    <row r="26" spans="1:21" ht="14.45" customHeight="1" x14ac:dyDescent="0.2">
      <c r="A26" s="485">
        <v>35</v>
      </c>
      <c r="B26" s="486" t="s">
        <v>593</v>
      </c>
      <c r="C26" s="486" t="s">
        <v>595</v>
      </c>
      <c r="D26" s="571" t="s">
        <v>832</v>
      </c>
      <c r="E26" s="572" t="s">
        <v>603</v>
      </c>
      <c r="F26" s="486" t="s">
        <v>594</v>
      </c>
      <c r="G26" s="486" t="s">
        <v>604</v>
      </c>
      <c r="H26" s="486" t="s">
        <v>271</v>
      </c>
      <c r="I26" s="486" t="s">
        <v>605</v>
      </c>
      <c r="J26" s="486" t="s">
        <v>606</v>
      </c>
      <c r="K26" s="486" t="s">
        <v>607</v>
      </c>
      <c r="L26" s="487">
        <v>86.02</v>
      </c>
      <c r="M26" s="487">
        <v>86.02</v>
      </c>
      <c r="N26" s="486">
        <v>1</v>
      </c>
      <c r="O26" s="573">
        <v>1</v>
      </c>
      <c r="P26" s="487">
        <v>86.02</v>
      </c>
      <c r="Q26" s="512">
        <v>1</v>
      </c>
      <c r="R26" s="486">
        <v>1</v>
      </c>
      <c r="S26" s="512">
        <v>1</v>
      </c>
      <c r="T26" s="573">
        <v>1</v>
      </c>
      <c r="U26" s="529">
        <v>1</v>
      </c>
    </row>
    <row r="27" spans="1:21" ht="14.45" customHeight="1" x14ac:dyDescent="0.2">
      <c r="A27" s="485">
        <v>35</v>
      </c>
      <c r="B27" s="486" t="s">
        <v>593</v>
      </c>
      <c r="C27" s="486" t="s">
        <v>595</v>
      </c>
      <c r="D27" s="571" t="s">
        <v>832</v>
      </c>
      <c r="E27" s="572" t="s">
        <v>603</v>
      </c>
      <c r="F27" s="486" t="s">
        <v>594</v>
      </c>
      <c r="G27" s="486" t="s">
        <v>669</v>
      </c>
      <c r="H27" s="486" t="s">
        <v>544</v>
      </c>
      <c r="I27" s="486" t="s">
        <v>670</v>
      </c>
      <c r="J27" s="486" t="s">
        <v>671</v>
      </c>
      <c r="K27" s="486" t="s">
        <v>672</v>
      </c>
      <c r="L27" s="487">
        <v>58.77</v>
      </c>
      <c r="M27" s="487">
        <v>58.77</v>
      </c>
      <c r="N27" s="486">
        <v>1</v>
      </c>
      <c r="O27" s="573">
        <v>1</v>
      </c>
      <c r="P27" s="487">
        <v>58.77</v>
      </c>
      <c r="Q27" s="512">
        <v>1</v>
      </c>
      <c r="R27" s="486">
        <v>1</v>
      </c>
      <c r="S27" s="512">
        <v>1</v>
      </c>
      <c r="T27" s="573">
        <v>1</v>
      </c>
      <c r="U27" s="529">
        <v>1</v>
      </c>
    </row>
    <row r="28" spans="1:21" ht="14.45" customHeight="1" x14ac:dyDescent="0.2">
      <c r="A28" s="485">
        <v>35</v>
      </c>
      <c r="B28" s="486" t="s">
        <v>593</v>
      </c>
      <c r="C28" s="486" t="s">
        <v>595</v>
      </c>
      <c r="D28" s="571" t="s">
        <v>832</v>
      </c>
      <c r="E28" s="572" t="s">
        <v>603</v>
      </c>
      <c r="F28" s="486" t="s">
        <v>594</v>
      </c>
      <c r="G28" s="486" t="s">
        <v>673</v>
      </c>
      <c r="H28" s="486" t="s">
        <v>271</v>
      </c>
      <c r="I28" s="486" t="s">
        <v>674</v>
      </c>
      <c r="J28" s="486" t="s">
        <v>675</v>
      </c>
      <c r="K28" s="486" t="s">
        <v>676</v>
      </c>
      <c r="L28" s="487">
        <v>0</v>
      </c>
      <c r="M28" s="487">
        <v>0</v>
      </c>
      <c r="N28" s="486">
        <v>2</v>
      </c>
      <c r="O28" s="573">
        <v>2</v>
      </c>
      <c r="P28" s="487">
        <v>0</v>
      </c>
      <c r="Q28" s="512"/>
      <c r="R28" s="486">
        <v>2</v>
      </c>
      <c r="S28" s="512">
        <v>1</v>
      </c>
      <c r="T28" s="573">
        <v>2</v>
      </c>
      <c r="U28" s="529">
        <v>1</v>
      </c>
    </row>
    <row r="29" spans="1:21" ht="14.45" customHeight="1" x14ac:dyDescent="0.2">
      <c r="A29" s="485">
        <v>35</v>
      </c>
      <c r="B29" s="486" t="s">
        <v>593</v>
      </c>
      <c r="C29" s="486" t="s">
        <v>595</v>
      </c>
      <c r="D29" s="571" t="s">
        <v>832</v>
      </c>
      <c r="E29" s="572" t="s">
        <v>603</v>
      </c>
      <c r="F29" s="486" t="s">
        <v>594</v>
      </c>
      <c r="G29" s="486" t="s">
        <v>614</v>
      </c>
      <c r="H29" s="486" t="s">
        <v>271</v>
      </c>
      <c r="I29" s="486" t="s">
        <v>677</v>
      </c>
      <c r="J29" s="486" t="s">
        <v>616</v>
      </c>
      <c r="K29" s="486" t="s">
        <v>678</v>
      </c>
      <c r="L29" s="487">
        <v>91.11</v>
      </c>
      <c r="M29" s="487">
        <v>91.11</v>
      </c>
      <c r="N29" s="486">
        <v>1</v>
      </c>
      <c r="O29" s="573">
        <v>1</v>
      </c>
      <c r="P29" s="487">
        <v>91.11</v>
      </c>
      <c r="Q29" s="512">
        <v>1</v>
      </c>
      <c r="R29" s="486">
        <v>1</v>
      </c>
      <c r="S29" s="512">
        <v>1</v>
      </c>
      <c r="T29" s="573">
        <v>1</v>
      </c>
      <c r="U29" s="529">
        <v>1</v>
      </c>
    </row>
    <row r="30" spans="1:21" ht="14.45" customHeight="1" x14ac:dyDescent="0.2">
      <c r="A30" s="485">
        <v>35</v>
      </c>
      <c r="B30" s="486" t="s">
        <v>593</v>
      </c>
      <c r="C30" s="486" t="s">
        <v>595</v>
      </c>
      <c r="D30" s="571" t="s">
        <v>832</v>
      </c>
      <c r="E30" s="572" t="s">
        <v>603</v>
      </c>
      <c r="F30" s="486" t="s">
        <v>594</v>
      </c>
      <c r="G30" s="486" t="s">
        <v>614</v>
      </c>
      <c r="H30" s="486" t="s">
        <v>271</v>
      </c>
      <c r="I30" s="486" t="s">
        <v>679</v>
      </c>
      <c r="J30" s="486" t="s">
        <v>616</v>
      </c>
      <c r="K30" s="486" t="s">
        <v>617</v>
      </c>
      <c r="L30" s="487">
        <v>182.22</v>
      </c>
      <c r="M30" s="487">
        <v>182.22</v>
      </c>
      <c r="N30" s="486">
        <v>1</v>
      </c>
      <c r="O30" s="573">
        <v>0.5</v>
      </c>
      <c r="P30" s="487">
        <v>182.22</v>
      </c>
      <c r="Q30" s="512">
        <v>1</v>
      </c>
      <c r="R30" s="486">
        <v>1</v>
      </c>
      <c r="S30" s="512">
        <v>1</v>
      </c>
      <c r="T30" s="573">
        <v>0.5</v>
      </c>
      <c r="U30" s="529">
        <v>1</v>
      </c>
    </row>
    <row r="31" spans="1:21" ht="14.45" customHeight="1" x14ac:dyDescent="0.2">
      <c r="A31" s="485">
        <v>35</v>
      </c>
      <c r="B31" s="486" t="s">
        <v>593</v>
      </c>
      <c r="C31" s="486" t="s">
        <v>595</v>
      </c>
      <c r="D31" s="571" t="s">
        <v>832</v>
      </c>
      <c r="E31" s="572" t="s">
        <v>603</v>
      </c>
      <c r="F31" s="486" t="s">
        <v>594</v>
      </c>
      <c r="G31" s="486" t="s">
        <v>618</v>
      </c>
      <c r="H31" s="486" t="s">
        <v>271</v>
      </c>
      <c r="I31" s="486" t="s">
        <v>619</v>
      </c>
      <c r="J31" s="486" t="s">
        <v>620</v>
      </c>
      <c r="K31" s="486" t="s">
        <v>621</v>
      </c>
      <c r="L31" s="487">
        <v>42.14</v>
      </c>
      <c r="M31" s="487">
        <v>42.14</v>
      </c>
      <c r="N31" s="486">
        <v>1</v>
      </c>
      <c r="O31" s="573">
        <v>1</v>
      </c>
      <c r="P31" s="487">
        <v>42.14</v>
      </c>
      <c r="Q31" s="512">
        <v>1</v>
      </c>
      <c r="R31" s="486">
        <v>1</v>
      </c>
      <c r="S31" s="512">
        <v>1</v>
      </c>
      <c r="T31" s="573">
        <v>1</v>
      </c>
      <c r="U31" s="529">
        <v>1</v>
      </c>
    </row>
    <row r="32" spans="1:21" ht="14.45" customHeight="1" x14ac:dyDescent="0.2">
      <c r="A32" s="485">
        <v>35</v>
      </c>
      <c r="B32" s="486" t="s">
        <v>593</v>
      </c>
      <c r="C32" s="486" t="s">
        <v>595</v>
      </c>
      <c r="D32" s="571" t="s">
        <v>832</v>
      </c>
      <c r="E32" s="572" t="s">
        <v>603</v>
      </c>
      <c r="F32" s="486" t="s">
        <v>594</v>
      </c>
      <c r="G32" s="486" t="s">
        <v>680</v>
      </c>
      <c r="H32" s="486" t="s">
        <v>271</v>
      </c>
      <c r="I32" s="486" t="s">
        <v>681</v>
      </c>
      <c r="J32" s="486" t="s">
        <v>682</v>
      </c>
      <c r="K32" s="486" t="s">
        <v>683</v>
      </c>
      <c r="L32" s="487">
        <v>205.84</v>
      </c>
      <c r="M32" s="487">
        <v>823.36</v>
      </c>
      <c r="N32" s="486">
        <v>4</v>
      </c>
      <c r="O32" s="573">
        <v>1.5</v>
      </c>
      <c r="P32" s="487">
        <v>823.36</v>
      </c>
      <c r="Q32" s="512">
        <v>1</v>
      </c>
      <c r="R32" s="486">
        <v>4</v>
      </c>
      <c r="S32" s="512">
        <v>1</v>
      </c>
      <c r="T32" s="573">
        <v>1.5</v>
      </c>
      <c r="U32" s="529">
        <v>1</v>
      </c>
    </row>
    <row r="33" spans="1:21" ht="14.45" customHeight="1" x14ac:dyDescent="0.2">
      <c r="A33" s="485">
        <v>35</v>
      </c>
      <c r="B33" s="486" t="s">
        <v>593</v>
      </c>
      <c r="C33" s="486" t="s">
        <v>595</v>
      </c>
      <c r="D33" s="571" t="s">
        <v>832</v>
      </c>
      <c r="E33" s="572" t="s">
        <v>603</v>
      </c>
      <c r="F33" s="486" t="s">
        <v>594</v>
      </c>
      <c r="G33" s="486" t="s">
        <v>680</v>
      </c>
      <c r="H33" s="486" t="s">
        <v>271</v>
      </c>
      <c r="I33" s="486" t="s">
        <v>684</v>
      </c>
      <c r="J33" s="486" t="s">
        <v>685</v>
      </c>
      <c r="K33" s="486" t="s">
        <v>686</v>
      </c>
      <c r="L33" s="487">
        <v>185.26</v>
      </c>
      <c r="M33" s="487">
        <v>185.26</v>
      </c>
      <c r="N33" s="486">
        <v>1</v>
      </c>
      <c r="O33" s="573">
        <v>1</v>
      </c>
      <c r="P33" s="487">
        <v>185.26</v>
      </c>
      <c r="Q33" s="512">
        <v>1</v>
      </c>
      <c r="R33" s="486">
        <v>1</v>
      </c>
      <c r="S33" s="512">
        <v>1</v>
      </c>
      <c r="T33" s="573">
        <v>1</v>
      </c>
      <c r="U33" s="529">
        <v>1</v>
      </c>
    </row>
    <row r="34" spans="1:21" ht="14.45" customHeight="1" x14ac:dyDescent="0.2">
      <c r="A34" s="485">
        <v>35</v>
      </c>
      <c r="B34" s="486" t="s">
        <v>593</v>
      </c>
      <c r="C34" s="486" t="s">
        <v>595</v>
      </c>
      <c r="D34" s="571" t="s">
        <v>832</v>
      </c>
      <c r="E34" s="572" t="s">
        <v>603</v>
      </c>
      <c r="F34" s="486" t="s">
        <v>594</v>
      </c>
      <c r="G34" s="486" t="s">
        <v>687</v>
      </c>
      <c r="H34" s="486" t="s">
        <v>271</v>
      </c>
      <c r="I34" s="486" t="s">
        <v>688</v>
      </c>
      <c r="J34" s="486" t="s">
        <v>689</v>
      </c>
      <c r="K34" s="486" t="s">
        <v>690</v>
      </c>
      <c r="L34" s="487">
        <v>144.6</v>
      </c>
      <c r="M34" s="487">
        <v>144.6</v>
      </c>
      <c r="N34" s="486">
        <v>1</v>
      </c>
      <c r="O34" s="573">
        <v>1</v>
      </c>
      <c r="P34" s="487"/>
      <c r="Q34" s="512">
        <v>0</v>
      </c>
      <c r="R34" s="486"/>
      <c r="S34" s="512">
        <v>0</v>
      </c>
      <c r="T34" s="573"/>
      <c r="U34" s="529">
        <v>0</v>
      </c>
    </row>
    <row r="35" spans="1:21" ht="14.45" customHeight="1" x14ac:dyDescent="0.2">
      <c r="A35" s="485">
        <v>35</v>
      </c>
      <c r="B35" s="486" t="s">
        <v>593</v>
      </c>
      <c r="C35" s="486" t="s">
        <v>595</v>
      </c>
      <c r="D35" s="571" t="s">
        <v>832</v>
      </c>
      <c r="E35" s="572" t="s">
        <v>603</v>
      </c>
      <c r="F35" s="486" t="s">
        <v>594</v>
      </c>
      <c r="G35" s="486" t="s">
        <v>691</v>
      </c>
      <c r="H35" s="486" t="s">
        <v>271</v>
      </c>
      <c r="I35" s="486" t="s">
        <v>692</v>
      </c>
      <c r="J35" s="486" t="s">
        <v>693</v>
      </c>
      <c r="K35" s="486" t="s">
        <v>694</v>
      </c>
      <c r="L35" s="487">
        <v>77.13</v>
      </c>
      <c r="M35" s="487">
        <v>154.26</v>
      </c>
      <c r="N35" s="486">
        <v>2</v>
      </c>
      <c r="O35" s="573">
        <v>1</v>
      </c>
      <c r="P35" s="487">
        <v>154.26</v>
      </c>
      <c r="Q35" s="512">
        <v>1</v>
      </c>
      <c r="R35" s="486">
        <v>2</v>
      </c>
      <c r="S35" s="512">
        <v>1</v>
      </c>
      <c r="T35" s="573">
        <v>1</v>
      </c>
      <c r="U35" s="529">
        <v>1</v>
      </c>
    </row>
    <row r="36" spans="1:21" ht="14.45" customHeight="1" x14ac:dyDescent="0.2">
      <c r="A36" s="485">
        <v>35</v>
      </c>
      <c r="B36" s="486" t="s">
        <v>593</v>
      </c>
      <c r="C36" s="486" t="s">
        <v>595</v>
      </c>
      <c r="D36" s="571" t="s">
        <v>832</v>
      </c>
      <c r="E36" s="572" t="s">
        <v>602</v>
      </c>
      <c r="F36" s="486" t="s">
        <v>594</v>
      </c>
      <c r="G36" s="486" t="s">
        <v>695</v>
      </c>
      <c r="H36" s="486" t="s">
        <v>544</v>
      </c>
      <c r="I36" s="486" t="s">
        <v>696</v>
      </c>
      <c r="J36" s="486" t="s">
        <v>697</v>
      </c>
      <c r="K36" s="486" t="s">
        <v>698</v>
      </c>
      <c r="L36" s="487">
        <v>23.4</v>
      </c>
      <c r="M36" s="487">
        <v>23.4</v>
      </c>
      <c r="N36" s="486">
        <v>1</v>
      </c>
      <c r="O36" s="573">
        <v>1</v>
      </c>
      <c r="P36" s="487">
        <v>23.4</v>
      </c>
      <c r="Q36" s="512">
        <v>1</v>
      </c>
      <c r="R36" s="486">
        <v>1</v>
      </c>
      <c r="S36" s="512">
        <v>1</v>
      </c>
      <c r="T36" s="573">
        <v>1</v>
      </c>
      <c r="U36" s="529">
        <v>1</v>
      </c>
    </row>
    <row r="37" spans="1:21" ht="14.45" customHeight="1" x14ac:dyDescent="0.2">
      <c r="A37" s="485">
        <v>35</v>
      </c>
      <c r="B37" s="486" t="s">
        <v>593</v>
      </c>
      <c r="C37" s="486" t="s">
        <v>595</v>
      </c>
      <c r="D37" s="571" t="s">
        <v>832</v>
      </c>
      <c r="E37" s="572" t="s">
        <v>602</v>
      </c>
      <c r="F37" s="486" t="s">
        <v>594</v>
      </c>
      <c r="G37" s="486" t="s">
        <v>699</v>
      </c>
      <c r="H37" s="486" t="s">
        <v>544</v>
      </c>
      <c r="I37" s="486" t="s">
        <v>700</v>
      </c>
      <c r="J37" s="486" t="s">
        <v>701</v>
      </c>
      <c r="K37" s="486" t="s">
        <v>702</v>
      </c>
      <c r="L37" s="487">
        <v>119.7</v>
      </c>
      <c r="M37" s="487">
        <v>119.7</v>
      </c>
      <c r="N37" s="486">
        <v>1</v>
      </c>
      <c r="O37" s="573">
        <v>1</v>
      </c>
      <c r="P37" s="487">
        <v>119.7</v>
      </c>
      <c r="Q37" s="512">
        <v>1</v>
      </c>
      <c r="R37" s="486">
        <v>1</v>
      </c>
      <c r="S37" s="512">
        <v>1</v>
      </c>
      <c r="T37" s="573">
        <v>1</v>
      </c>
      <c r="U37" s="529">
        <v>1</v>
      </c>
    </row>
    <row r="38" spans="1:21" ht="14.45" customHeight="1" x14ac:dyDescent="0.2">
      <c r="A38" s="485">
        <v>35</v>
      </c>
      <c r="B38" s="486" t="s">
        <v>593</v>
      </c>
      <c r="C38" s="486" t="s">
        <v>595</v>
      </c>
      <c r="D38" s="571" t="s">
        <v>832</v>
      </c>
      <c r="E38" s="572" t="s">
        <v>602</v>
      </c>
      <c r="F38" s="486" t="s">
        <v>594</v>
      </c>
      <c r="G38" s="486" t="s">
        <v>703</v>
      </c>
      <c r="H38" s="486" t="s">
        <v>544</v>
      </c>
      <c r="I38" s="486" t="s">
        <v>704</v>
      </c>
      <c r="J38" s="486" t="s">
        <v>705</v>
      </c>
      <c r="K38" s="486" t="s">
        <v>706</v>
      </c>
      <c r="L38" s="487">
        <v>35.11</v>
      </c>
      <c r="M38" s="487">
        <v>35.11</v>
      </c>
      <c r="N38" s="486">
        <v>1</v>
      </c>
      <c r="O38" s="573">
        <v>1</v>
      </c>
      <c r="P38" s="487">
        <v>35.11</v>
      </c>
      <c r="Q38" s="512">
        <v>1</v>
      </c>
      <c r="R38" s="486">
        <v>1</v>
      </c>
      <c r="S38" s="512">
        <v>1</v>
      </c>
      <c r="T38" s="573">
        <v>1</v>
      </c>
      <c r="U38" s="529">
        <v>1</v>
      </c>
    </row>
    <row r="39" spans="1:21" ht="14.45" customHeight="1" x14ac:dyDescent="0.2">
      <c r="A39" s="485">
        <v>35</v>
      </c>
      <c r="B39" s="486" t="s">
        <v>593</v>
      </c>
      <c r="C39" s="486" t="s">
        <v>595</v>
      </c>
      <c r="D39" s="571" t="s">
        <v>832</v>
      </c>
      <c r="E39" s="572" t="s">
        <v>602</v>
      </c>
      <c r="F39" s="486" t="s">
        <v>594</v>
      </c>
      <c r="G39" s="486" t="s">
        <v>707</v>
      </c>
      <c r="H39" s="486" t="s">
        <v>544</v>
      </c>
      <c r="I39" s="486" t="s">
        <v>708</v>
      </c>
      <c r="J39" s="486" t="s">
        <v>709</v>
      </c>
      <c r="K39" s="486" t="s">
        <v>710</v>
      </c>
      <c r="L39" s="487">
        <v>58.77</v>
      </c>
      <c r="M39" s="487">
        <v>235.08</v>
      </c>
      <c r="N39" s="486">
        <v>4</v>
      </c>
      <c r="O39" s="573">
        <v>3.5</v>
      </c>
      <c r="P39" s="487">
        <v>176.31</v>
      </c>
      <c r="Q39" s="512">
        <v>0.75</v>
      </c>
      <c r="R39" s="486">
        <v>3</v>
      </c>
      <c r="S39" s="512">
        <v>0.75</v>
      </c>
      <c r="T39" s="573">
        <v>3</v>
      </c>
      <c r="U39" s="529">
        <v>0.8571428571428571</v>
      </c>
    </row>
    <row r="40" spans="1:21" ht="14.45" customHeight="1" x14ac:dyDescent="0.2">
      <c r="A40" s="485">
        <v>35</v>
      </c>
      <c r="B40" s="486" t="s">
        <v>593</v>
      </c>
      <c r="C40" s="486" t="s">
        <v>595</v>
      </c>
      <c r="D40" s="571" t="s">
        <v>832</v>
      </c>
      <c r="E40" s="572" t="s">
        <v>602</v>
      </c>
      <c r="F40" s="486" t="s">
        <v>594</v>
      </c>
      <c r="G40" s="486" t="s">
        <v>707</v>
      </c>
      <c r="H40" s="486" t="s">
        <v>544</v>
      </c>
      <c r="I40" s="486" t="s">
        <v>711</v>
      </c>
      <c r="J40" s="486" t="s">
        <v>709</v>
      </c>
      <c r="K40" s="486" t="s">
        <v>712</v>
      </c>
      <c r="L40" s="487">
        <v>176.32</v>
      </c>
      <c r="M40" s="487">
        <v>176.32</v>
      </c>
      <c r="N40" s="486">
        <v>1</v>
      </c>
      <c r="O40" s="573">
        <v>1</v>
      </c>
      <c r="P40" s="487">
        <v>176.32</v>
      </c>
      <c r="Q40" s="512">
        <v>1</v>
      </c>
      <c r="R40" s="486">
        <v>1</v>
      </c>
      <c r="S40" s="512">
        <v>1</v>
      </c>
      <c r="T40" s="573">
        <v>1</v>
      </c>
      <c r="U40" s="529">
        <v>1</v>
      </c>
    </row>
    <row r="41" spans="1:21" ht="14.45" customHeight="1" x14ac:dyDescent="0.2">
      <c r="A41" s="485">
        <v>35</v>
      </c>
      <c r="B41" s="486" t="s">
        <v>593</v>
      </c>
      <c r="C41" s="486" t="s">
        <v>595</v>
      </c>
      <c r="D41" s="571" t="s">
        <v>832</v>
      </c>
      <c r="E41" s="572" t="s">
        <v>602</v>
      </c>
      <c r="F41" s="486" t="s">
        <v>594</v>
      </c>
      <c r="G41" s="486" t="s">
        <v>669</v>
      </c>
      <c r="H41" s="486" t="s">
        <v>544</v>
      </c>
      <c r="I41" s="486" t="s">
        <v>713</v>
      </c>
      <c r="J41" s="486" t="s">
        <v>671</v>
      </c>
      <c r="K41" s="486" t="s">
        <v>714</v>
      </c>
      <c r="L41" s="487">
        <v>97.96</v>
      </c>
      <c r="M41" s="487">
        <v>97.96</v>
      </c>
      <c r="N41" s="486">
        <v>1</v>
      </c>
      <c r="O41" s="573">
        <v>1</v>
      </c>
      <c r="P41" s="487">
        <v>97.96</v>
      </c>
      <c r="Q41" s="512">
        <v>1</v>
      </c>
      <c r="R41" s="486">
        <v>1</v>
      </c>
      <c r="S41" s="512">
        <v>1</v>
      </c>
      <c r="T41" s="573">
        <v>1</v>
      </c>
      <c r="U41" s="529">
        <v>1</v>
      </c>
    </row>
    <row r="42" spans="1:21" ht="14.45" customHeight="1" x14ac:dyDescent="0.2">
      <c r="A42" s="485">
        <v>35</v>
      </c>
      <c r="B42" s="486" t="s">
        <v>593</v>
      </c>
      <c r="C42" s="486" t="s">
        <v>595</v>
      </c>
      <c r="D42" s="571" t="s">
        <v>832</v>
      </c>
      <c r="E42" s="572" t="s">
        <v>602</v>
      </c>
      <c r="F42" s="486" t="s">
        <v>594</v>
      </c>
      <c r="G42" s="486" t="s">
        <v>715</v>
      </c>
      <c r="H42" s="486" t="s">
        <v>271</v>
      </c>
      <c r="I42" s="486" t="s">
        <v>716</v>
      </c>
      <c r="J42" s="486" t="s">
        <v>717</v>
      </c>
      <c r="K42" s="486" t="s">
        <v>718</v>
      </c>
      <c r="L42" s="487">
        <v>0</v>
      </c>
      <c r="M42" s="487">
        <v>0</v>
      </c>
      <c r="N42" s="486">
        <v>1</v>
      </c>
      <c r="O42" s="573">
        <v>1</v>
      </c>
      <c r="P42" s="487">
        <v>0</v>
      </c>
      <c r="Q42" s="512"/>
      <c r="R42" s="486">
        <v>1</v>
      </c>
      <c r="S42" s="512">
        <v>1</v>
      </c>
      <c r="T42" s="573">
        <v>1</v>
      </c>
      <c r="U42" s="529">
        <v>1</v>
      </c>
    </row>
    <row r="43" spans="1:21" ht="14.45" customHeight="1" x14ac:dyDescent="0.2">
      <c r="A43" s="485">
        <v>35</v>
      </c>
      <c r="B43" s="486" t="s">
        <v>593</v>
      </c>
      <c r="C43" s="486" t="s">
        <v>595</v>
      </c>
      <c r="D43" s="571" t="s">
        <v>832</v>
      </c>
      <c r="E43" s="572" t="s">
        <v>602</v>
      </c>
      <c r="F43" s="486" t="s">
        <v>594</v>
      </c>
      <c r="G43" s="486" t="s">
        <v>719</v>
      </c>
      <c r="H43" s="486" t="s">
        <v>271</v>
      </c>
      <c r="I43" s="486" t="s">
        <v>720</v>
      </c>
      <c r="J43" s="486" t="s">
        <v>721</v>
      </c>
      <c r="K43" s="486" t="s">
        <v>722</v>
      </c>
      <c r="L43" s="487">
        <v>39.020000000000003</v>
      </c>
      <c r="M43" s="487">
        <v>39.020000000000003</v>
      </c>
      <c r="N43" s="486">
        <v>1</v>
      </c>
      <c r="O43" s="573">
        <v>1</v>
      </c>
      <c r="P43" s="487">
        <v>39.020000000000003</v>
      </c>
      <c r="Q43" s="512">
        <v>1</v>
      </c>
      <c r="R43" s="486">
        <v>1</v>
      </c>
      <c r="S43" s="512">
        <v>1</v>
      </c>
      <c r="T43" s="573">
        <v>1</v>
      </c>
      <c r="U43" s="529">
        <v>1</v>
      </c>
    </row>
    <row r="44" spans="1:21" ht="14.45" customHeight="1" x14ac:dyDescent="0.2">
      <c r="A44" s="485">
        <v>35</v>
      </c>
      <c r="B44" s="486" t="s">
        <v>593</v>
      </c>
      <c r="C44" s="486" t="s">
        <v>595</v>
      </c>
      <c r="D44" s="571" t="s">
        <v>832</v>
      </c>
      <c r="E44" s="572" t="s">
        <v>602</v>
      </c>
      <c r="F44" s="486" t="s">
        <v>594</v>
      </c>
      <c r="G44" s="486" t="s">
        <v>614</v>
      </c>
      <c r="H44" s="486" t="s">
        <v>271</v>
      </c>
      <c r="I44" s="486" t="s">
        <v>679</v>
      </c>
      <c r="J44" s="486" t="s">
        <v>616</v>
      </c>
      <c r="K44" s="486" t="s">
        <v>617</v>
      </c>
      <c r="L44" s="487">
        <v>182.22</v>
      </c>
      <c r="M44" s="487">
        <v>364.44</v>
      </c>
      <c r="N44" s="486">
        <v>2</v>
      </c>
      <c r="O44" s="573">
        <v>1.5</v>
      </c>
      <c r="P44" s="487">
        <v>364.44</v>
      </c>
      <c r="Q44" s="512">
        <v>1</v>
      </c>
      <c r="R44" s="486">
        <v>2</v>
      </c>
      <c r="S44" s="512">
        <v>1</v>
      </c>
      <c r="T44" s="573">
        <v>1.5</v>
      </c>
      <c r="U44" s="529">
        <v>1</v>
      </c>
    </row>
    <row r="45" spans="1:21" ht="14.45" customHeight="1" x14ac:dyDescent="0.2">
      <c r="A45" s="485">
        <v>35</v>
      </c>
      <c r="B45" s="486" t="s">
        <v>593</v>
      </c>
      <c r="C45" s="486" t="s">
        <v>595</v>
      </c>
      <c r="D45" s="571" t="s">
        <v>832</v>
      </c>
      <c r="E45" s="572" t="s">
        <v>602</v>
      </c>
      <c r="F45" s="486" t="s">
        <v>594</v>
      </c>
      <c r="G45" s="486" t="s">
        <v>723</v>
      </c>
      <c r="H45" s="486" t="s">
        <v>271</v>
      </c>
      <c r="I45" s="486" t="s">
        <v>724</v>
      </c>
      <c r="J45" s="486" t="s">
        <v>725</v>
      </c>
      <c r="K45" s="486" t="s">
        <v>726</v>
      </c>
      <c r="L45" s="487">
        <v>121.07</v>
      </c>
      <c r="M45" s="487">
        <v>242.14</v>
      </c>
      <c r="N45" s="486">
        <v>2</v>
      </c>
      <c r="O45" s="573">
        <v>1</v>
      </c>
      <c r="P45" s="487">
        <v>242.14</v>
      </c>
      <c r="Q45" s="512">
        <v>1</v>
      </c>
      <c r="R45" s="486">
        <v>2</v>
      </c>
      <c r="S45" s="512">
        <v>1</v>
      </c>
      <c r="T45" s="573">
        <v>1</v>
      </c>
      <c r="U45" s="529">
        <v>1</v>
      </c>
    </row>
    <row r="46" spans="1:21" ht="14.45" customHeight="1" x14ac:dyDescent="0.2">
      <c r="A46" s="485">
        <v>35</v>
      </c>
      <c r="B46" s="486" t="s">
        <v>593</v>
      </c>
      <c r="C46" s="486" t="s">
        <v>595</v>
      </c>
      <c r="D46" s="571" t="s">
        <v>832</v>
      </c>
      <c r="E46" s="572" t="s">
        <v>602</v>
      </c>
      <c r="F46" s="486" t="s">
        <v>594</v>
      </c>
      <c r="G46" s="486" t="s">
        <v>642</v>
      </c>
      <c r="H46" s="486" t="s">
        <v>271</v>
      </c>
      <c r="I46" s="486" t="s">
        <v>643</v>
      </c>
      <c r="J46" s="486" t="s">
        <v>644</v>
      </c>
      <c r="K46" s="486" t="s">
        <v>645</v>
      </c>
      <c r="L46" s="487">
        <v>0</v>
      </c>
      <c r="M46" s="487">
        <v>0</v>
      </c>
      <c r="N46" s="486">
        <v>1</v>
      </c>
      <c r="O46" s="573">
        <v>1</v>
      </c>
      <c r="P46" s="487">
        <v>0</v>
      </c>
      <c r="Q46" s="512"/>
      <c r="R46" s="486">
        <v>1</v>
      </c>
      <c r="S46" s="512">
        <v>1</v>
      </c>
      <c r="T46" s="573">
        <v>1</v>
      </c>
      <c r="U46" s="529">
        <v>1</v>
      </c>
    </row>
    <row r="47" spans="1:21" ht="14.45" customHeight="1" x14ac:dyDescent="0.2">
      <c r="A47" s="485">
        <v>35</v>
      </c>
      <c r="B47" s="486" t="s">
        <v>593</v>
      </c>
      <c r="C47" s="486" t="s">
        <v>595</v>
      </c>
      <c r="D47" s="571" t="s">
        <v>832</v>
      </c>
      <c r="E47" s="572" t="s">
        <v>602</v>
      </c>
      <c r="F47" s="486" t="s">
        <v>594</v>
      </c>
      <c r="G47" s="486" t="s">
        <v>727</v>
      </c>
      <c r="H47" s="486" t="s">
        <v>271</v>
      </c>
      <c r="I47" s="486" t="s">
        <v>728</v>
      </c>
      <c r="J47" s="486" t="s">
        <v>729</v>
      </c>
      <c r="K47" s="486" t="s">
        <v>730</v>
      </c>
      <c r="L47" s="487">
        <v>38.47</v>
      </c>
      <c r="M47" s="487">
        <v>38.47</v>
      </c>
      <c r="N47" s="486">
        <v>1</v>
      </c>
      <c r="O47" s="573">
        <v>1</v>
      </c>
      <c r="P47" s="487">
        <v>38.47</v>
      </c>
      <c r="Q47" s="512">
        <v>1</v>
      </c>
      <c r="R47" s="486">
        <v>1</v>
      </c>
      <c r="S47" s="512">
        <v>1</v>
      </c>
      <c r="T47" s="573">
        <v>1</v>
      </c>
      <c r="U47" s="529">
        <v>1</v>
      </c>
    </row>
    <row r="48" spans="1:21" ht="14.45" customHeight="1" x14ac:dyDescent="0.2">
      <c r="A48" s="485">
        <v>35</v>
      </c>
      <c r="B48" s="486" t="s">
        <v>593</v>
      </c>
      <c r="C48" s="486" t="s">
        <v>595</v>
      </c>
      <c r="D48" s="571" t="s">
        <v>832</v>
      </c>
      <c r="E48" s="572" t="s">
        <v>602</v>
      </c>
      <c r="F48" s="486" t="s">
        <v>594</v>
      </c>
      <c r="G48" s="486" t="s">
        <v>618</v>
      </c>
      <c r="H48" s="486" t="s">
        <v>271</v>
      </c>
      <c r="I48" s="486" t="s">
        <v>619</v>
      </c>
      <c r="J48" s="486" t="s">
        <v>620</v>
      </c>
      <c r="K48" s="486" t="s">
        <v>621</v>
      </c>
      <c r="L48" s="487">
        <v>42.14</v>
      </c>
      <c r="M48" s="487">
        <v>84.28</v>
      </c>
      <c r="N48" s="486">
        <v>2</v>
      </c>
      <c r="O48" s="573">
        <v>1</v>
      </c>
      <c r="P48" s="487">
        <v>84.28</v>
      </c>
      <c r="Q48" s="512">
        <v>1</v>
      </c>
      <c r="R48" s="486">
        <v>2</v>
      </c>
      <c r="S48" s="512">
        <v>1</v>
      </c>
      <c r="T48" s="573">
        <v>1</v>
      </c>
      <c r="U48" s="529">
        <v>1</v>
      </c>
    </row>
    <row r="49" spans="1:21" ht="14.45" customHeight="1" x14ac:dyDescent="0.2">
      <c r="A49" s="485">
        <v>35</v>
      </c>
      <c r="B49" s="486" t="s">
        <v>593</v>
      </c>
      <c r="C49" s="486" t="s">
        <v>595</v>
      </c>
      <c r="D49" s="571" t="s">
        <v>832</v>
      </c>
      <c r="E49" s="572" t="s">
        <v>602</v>
      </c>
      <c r="F49" s="486" t="s">
        <v>594</v>
      </c>
      <c r="G49" s="486" t="s">
        <v>646</v>
      </c>
      <c r="H49" s="486" t="s">
        <v>271</v>
      </c>
      <c r="I49" s="486" t="s">
        <v>731</v>
      </c>
      <c r="J49" s="486" t="s">
        <v>648</v>
      </c>
      <c r="K49" s="486" t="s">
        <v>732</v>
      </c>
      <c r="L49" s="487">
        <v>38.5</v>
      </c>
      <c r="M49" s="487">
        <v>77</v>
      </c>
      <c r="N49" s="486">
        <v>2</v>
      </c>
      <c r="O49" s="573">
        <v>1</v>
      </c>
      <c r="P49" s="487">
        <v>77</v>
      </c>
      <c r="Q49" s="512">
        <v>1</v>
      </c>
      <c r="R49" s="486">
        <v>2</v>
      </c>
      <c r="S49" s="512">
        <v>1</v>
      </c>
      <c r="T49" s="573">
        <v>1</v>
      </c>
      <c r="U49" s="529">
        <v>1</v>
      </c>
    </row>
    <row r="50" spans="1:21" ht="14.45" customHeight="1" x14ac:dyDescent="0.2">
      <c r="A50" s="485">
        <v>35</v>
      </c>
      <c r="B50" s="486" t="s">
        <v>593</v>
      </c>
      <c r="C50" s="486" t="s">
        <v>595</v>
      </c>
      <c r="D50" s="571" t="s">
        <v>832</v>
      </c>
      <c r="E50" s="572" t="s">
        <v>602</v>
      </c>
      <c r="F50" s="486" t="s">
        <v>594</v>
      </c>
      <c r="G50" s="486" t="s">
        <v>733</v>
      </c>
      <c r="H50" s="486" t="s">
        <v>271</v>
      </c>
      <c r="I50" s="486" t="s">
        <v>734</v>
      </c>
      <c r="J50" s="486" t="s">
        <v>735</v>
      </c>
      <c r="K50" s="486" t="s">
        <v>664</v>
      </c>
      <c r="L50" s="487">
        <v>61.97</v>
      </c>
      <c r="M50" s="487">
        <v>61.97</v>
      </c>
      <c r="N50" s="486">
        <v>1</v>
      </c>
      <c r="O50" s="573">
        <v>1</v>
      </c>
      <c r="P50" s="487">
        <v>61.97</v>
      </c>
      <c r="Q50" s="512">
        <v>1</v>
      </c>
      <c r="R50" s="486">
        <v>1</v>
      </c>
      <c r="S50" s="512">
        <v>1</v>
      </c>
      <c r="T50" s="573">
        <v>1</v>
      </c>
      <c r="U50" s="529">
        <v>1</v>
      </c>
    </row>
    <row r="51" spans="1:21" ht="14.45" customHeight="1" x14ac:dyDescent="0.2">
      <c r="A51" s="485">
        <v>35</v>
      </c>
      <c r="B51" s="486" t="s">
        <v>593</v>
      </c>
      <c r="C51" s="486" t="s">
        <v>595</v>
      </c>
      <c r="D51" s="571" t="s">
        <v>832</v>
      </c>
      <c r="E51" s="572" t="s">
        <v>602</v>
      </c>
      <c r="F51" s="486" t="s">
        <v>594</v>
      </c>
      <c r="G51" s="486" t="s">
        <v>736</v>
      </c>
      <c r="H51" s="486" t="s">
        <v>271</v>
      </c>
      <c r="I51" s="486" t="s">
        <v>737</v>
      </c>
      <c r="J51" s="486" t="s">
        <v>738</v>
      </c>
      <c r="K51" s="486" t="s">
        <v>739</v>
      </c>
      <c r="L51" s="487">
        <v>73.09</v>
      </c>
      <c r="M51" s="487">
        <v>73.09</v>
      </c>
      <c r="N51" s="486">
        <v>1</v>
      </c>
      <c r="O51" s="573">
        <v>1</v>
      </c>
      <c r="P51" s="487">
        <v>73.09</v>
      </c>
      <c r="Q51" s="512">
        <v>1</v>
      </c>
      <c r="R51" s="486">
        <v>1</v>
      </c>
      <c r="S51" s="512">
        <v>1</v>
      </c>
      <c r="T51" s="573">
        <v>1</v>
      </c>
      <c r="U51" s="529">
        <v>1</v>
      </c>
    </row>
    <row r="52" spans="1:21" ht="14.45" customHeight="1" x14ac:dyDescent="0.2">
      <c r="A52" s="485">
        <v>35</v>
      </c>
      <c r="B52" s="486" t="s">
        <v>593</v>
      </c>
      <c r="C52" s="486" t="s">
        <v>595</v>
      </c>
      <c r="D52" s="571" t="s">
        <v>832</v>
      </c>
      <c r="E52" s="572" t="s">
        <v>602</v>
      </c>
      <c r="F52" s="486" t="s">
        <v>594</v>
      </c>
      <c r="G52" s="486" t="s">
        <v>740</v>
      </c>
      <c r="H52" s="486" t="s">
        <v>271</v>
      </c>
      <c r="I52" s="486" t="s">
        <v>741</v>
      </c>
      <c r="J52" s="486" t="s">
        <v>742</v>
      </c>
      <c r="K52" s="486" t="s">
        <v>743</v>
      </c>
      <c r="L52" s="487">
        <v>0</v>
      </c>
      <c r="M52" s="487">
        <v>0</v>
      </c>
      <c r="N52" s="486">
        <v>1</v>
      </c>
      <c r="O52" s="573">
        <v>0.5</v>
      </c>
      <c r="P52" s="487">
        <v>0</v>
      </c>
      <c r="Q52" s="512"/>
      <c r="R52" s="486">
        <v>1</v>
      </c>
      <c r="S52" s="512">
        <v>1</v>
      </c>
      <c r="T52" s="573">
        <v>0.5</v>
      </c>
      <c r="U52" s="529">
        <v>1</v>
      </c>
    </row>
    <row r="53" spans="1:21" ht="14.45" customHeight="1" x14ac:dyDescent="0.2">
      <c r="A53" s="485">
        <v>35</v>
      </c>
      <c r="B53" s="486" t="s">
        <v>593</v>
      </c>
      <c r="C53" s="486" t="s">
        <v>595</v>
      </c>
      <c r="D53" s="571" t="s">
        <v>832</v>
      </c>
      <c r="E53" s="572" t="s">
        <v>602</v>
      </c>
      <c r="F53" s="486" t="s">
        <v>594</v>
      </c>
      <c r="G53" s="486" t="s">
        <v>744</v>
      </c>
      <c r="H53" s="486" t="s">
        <v>271</v>
      </c>
      <c r="I53" s="486" t="s">
        <v>745</v>
      </c>
      <c r="J53" s="486" t="s">
        <v>746</v>
      </c>
      <c r="K53" s="486" t="s">
        <v>747</v>
      </c>
      <c r="L53" s="487">
        <v>0</v>
      </c>
      <c r="M53" s="487">
        <v>0</v>
      </c>
      <c r="N53" s="486">
        <v>3</v>
      </c>
      <c r="O53" s="573">
        <v>2</v>
      </c>
      <c r="P53" s="487">
        <v>0</v>
      </c>
      <c r="Q53" s="512"/>
      <c r="R53" s="486">
        <v>2</v>
      </c>
      <c r="S53" s="512">
        <v>0.66666666666666663</v>
      </c>
      <c r="T53" s="573">
        <v>1</v>
      </c>
      <c r="U53" s="529">
        <v>0.5</v>
      </c>
    </row>
    <row r="54" spans="1:21" ht="14.45" customHeight="1" x14ac:dyDescent="0.2">
      <c r="A54" s="485">
        <v>35</v>
      </c>
      <c r="B54" s="486" t="s">
        <v>593</v>
      </c>
      <c r="C54" s="486" t="s">
        <v>595</v>
      </c>
      <c r="D54" s="571" t="s">
        <v>832</v>
      </c>
      <c r="E54" s="572" t="s">
        <v>602</v>
      </c>
      <c r="F54" s="486" t="s">
        <v>594</v>
      </c>
      <c r="G54" s="486" t="s">
        <v>748</v>
      </c>
      <c r="H54" s="486" t="s">
        <v>271</v>
      </c>
      <c r="I54" s="486" t="s">
        <v>749</v>
      </c>
      <c r="J54" s="486" t="s">
        <v>750</v>
      </c>
      <c r="K54" s="486" t="s">
        <v>751</v>
      </c>
      <c r="L54" s="487">
        <v>35.25</v>
      </c>
      <c r="M54" s="487">
        <v>70.5</v>
      </c>
      <c r="N54" s="486">
        <v>2</v>
      </c>
      <c r="O54" s="573">
        <v>2</v>
      </c>
      <c r="P54" s="487">
        <v>35.25</v>
      </c>
      <c r="Q54" s="512">
        <v>0.5</v>
      </c>
      <c r="R54" s="486">
        <v>1</v>
      </c>
      <c r="S54" s="512">
        <v>0.5</v>
      </c>
      <c r="T54" s="573">
        <v>1</v>
      </c>
      <c r="U54" s="529">
        <v>0.5</v>
      </c>
    </row>
    <row r="55" spans="1:21" ht="14.45" customHeight="1" x14ac:dyDescent="0.2">
      <c r="A55" s="485">
        <v>35</v>
      </c>
      <c r="B55" s="486" t="s">
        <v>593</v>
      </c>
      <c r="C55" s="486" t="s">
        <v>595</v>
      </c>
      <c r="D55" s="571" t="s">
        <v>832</v>
      </c>
      <c r="E55" s="572" t="s">
        <v>602</v>
      </c>
      <c r="F55" s="486" t="s">
        <v>594</v>
      </c>
      <c r="G55" s="486" t="s">
        <v>748</v>
      </c>
      <c r="H55" s="486" t="s">
        <v>271</v>
      </c>
      <c r="I55" s="486" t="s">
        <v>752</v>
      </c>
      <c r="J55" s="486" t="s">
        <v>753</v>
      </c>
      <c r="K55" s="486" t="s">
        <v>754</v>
      </c>
      <c r="L55" s="487">
        <v>35.25</v>
      </c>
      <c r="M55" s="487">
        <v>70.5</v>
      </c>
      <c r="N55" s="486">
        <v>2</v>
      </c>
      <c r="O55" s="573">
        <v>2</v>
      </c>
      <c r="P55" s="487">
        <v>70.5</v>
      </c>
      <c r="Q55" s="512">
        <v>1</v>
      </c>
      <c r="R55" s="486">
        <v>2</v>
      </c>
      <c r="S55" s="512">
        <v>1</v>
      </c>
      <c r="T55" s="573">
        <v>2</v>
      </c>
      <c r="U55" s="529">
        <v>1</v>
      </c>
    </row>
    <row r="56" spans="1:21" ht="14.45" customHeight="1" x14ac:dyDescent="0.2">
      <c r="A56" s="485">
        <v>35</v>
      </c>
      <c r="B56" s="486" t="s">
        <v>593</v>
      </c>
      <c r="C56" s="486" t="s">
        <v>595</v>
      </c>
      <c r="D56" s="571" t="s">
        <v>832</v>
      </c>
      <c r="E56" s="572" t="s">
        <v>602</v>
      </c>
      <c r="F56" s="486" t="s">
        <v>594</v>
      </c>
      <c r="G56" s="486" t="s">
        <v>755</v>
      </c>
      <c r="H56" s="486" t="s">
        <v>271</v>
      </c>
      <c r="I56" s="486" t="s">
        <v>756</v>
      </c>
      <c r="J56" s="486" t="s">
        <v>757</v>
      </c>
      <c r="K56" s="486" t="s">
        <v>758</v>
      </c>
      <c r="L56" s="487">
        <v>75.739999999999995</v>
      </c>
      <c r="M56" s="487">
        <v>75.739999999999995</v>
      </c>
      <c r="N56" s="486">
        <v>1</v>
      </c>
      <c r="O56" s="573">
        <v>1</v>
      </c>
      <c r="P56" s="487">
        <v>75.739999999999995</v>
      </c>
      <c r="Q56" s="512">
        <v>1</v>
      </c>
      <c r="R56" s="486">
        <v>1</v>
      </c>
      <c r="S56" s="512">
        <v>1</v>
      </c>
      <c r="T56" s="573">
        <v>1</v>
      </c>
      <c r="U56" s="529">
        <v>1</v>
      </c>
    </row>
    <row r="57" spans="1:21" ht="14.45" customHeight="1" x14ac:dyDescent="0.2">
      <c r="A57" s="485">
        <v>35</v>
      </c>
      <c r="B57" s="486" t="s">
        <v>593</v>
      </c>
      <c r="C57" s="486" t="s">
        <v>595</v>
      </c>
      <c r="D57" s="571" t="s">
        <v>832</v>
      </c>
      <c r="E57" s="572" t="s">
        <v>602</v>
      </c>
      <c r="F57" s="486" t="s">
        <v>594</v>
      </c>
      <c r="G57" s="486" t="s">
        <v>759</v>
      </c>
      <c r="H57" s="486" t="s">
        <v>271</v>
      </c>
      <c r="I57" s="486" t="s">
        <v>760</v>
      </c>
      <c r="J57" s="486" t="s">
        <v>761</v>
      </c>
      <c r="K57" s="486" t="s">
        <v>762</v>
      </c>
      <c r="L57" s="487">
        <v>84.45</v>
      </c>
      <c r="M57" s="487">
        <v>253.35000000000002</v>
      </c>
      <c r="N57" s="486">
        <v>3</v>
      </c>
      <c r="O57" s="573">
        <v>2.5</v>
      </c>
      <c r="P57" s="487">
        <v>253.35000000000002</v>
      </c>
      <c r="Q57" s="512">
        <v>1</v>
      </c>
      <c r="R57" s="486">
        <v>3</v>
      </c>
      <c r="S57" s="512">
        <v>1</v>
      </c>
      <c r="T57" s="573">
        <v>2.5</v>
      </c>
      <c r="U57" s="529">
        <v>1</v>
      </c>
    </row>
    <row r="58" spans="1:21" ht="14.45" customHeight="1" x14ac:dyDescent="0.2">
      <c r="A58" s="485">
        <v>35</v>
      </c>
      <c r="B58" s="486" t="s">
        <v>593</v>
      </c>
      <c r="C58" s="486" t="s">
        <v>595</v>
      </c>
      <c r="D58" s="571" t="s">
        <v>832</v>
      </c>
      <c r="E58" s="572" t="s">
        <v>602</v>
      </c>
      <c r="F58" s="486" t="s">
        <v>594</v>
      </c>
      <c r="G58" s="486" t="s">
        <v>680</v>
      </c>
      <c r="H58" s="486" t="s">
        <v>271</v>
      </c>
      <c r="I58" s="486" t="s">
        <v>684</v>
      </c>
      <c r="J58" s="486" t="s">
        <v>685</v>
      </c>
      <c r="K58" s="486" t="s">
        <v>686</v>
      </c>
      <c r="L58" s="487">
        <v>185.26</v>
      </c>
      <c r="M58" s="487">
        <v>185.26</v>
      </c>
      <c r="N58" s="486">
        <v>1</v>
      </c>
      <c r="O58" s="573">
        <v>1</v>
      </c>
      <c r="P58" s="487">
        <v>185.26</v>
      </c>
      <c r="Q58" s="512">
        <v>1</v>
      </c>
      <c r="R58" s="486">
        <v>1</v>
      </c>
      <c r="S58" s="512">
        <v>1</v>
      </c>
      <c r="T58" s="573">
        <v>1</v>
      </c>
      <c r="U58" s="529">
        <v>1</v>
      </c>
    </row>
    <row r="59" spans="1:21" ht="14.45" customHeight="1" x14ac:dyDescent="0.2">
      <c r="A59" s="485">
        <v>35</v>
      </c>
      <c r="B59" s="486" t="s">
        <v>593</v>
      </c>
      <c r="C59" s="486" t="s">
        <v>595</v>
      </c>
      <c r="D59" s="571" t="s">
        <v>832</v>
      </c>
      <c r="E59" s="572" t="s">
        <v>602</v>
      </c>
      <c r="F59" s="486" t="s">
        <v>594</v>
      </c>
      <c r="G59" s="486" t="s">
        <v>680</v>
      </c>
      <c r="H59" s="486" t="s">
        <v>271</v>
      </c>
      <c r="I59" s="486" t="s">
        <v>684</v>
      </c>
      <c r="J59" s="486" t="s">
        <v>685</v>
      </c>
      <c r="K59" s="486" t="s">
        <v>686</v>
      </c>
      <c r="L59" s="487">
        <v>87.98</v>
      </c>
      <c r="M59" s="487">
        <v>87.98</v>
      </c>
      <c r="N59" s="486">
        <v>1</v>
      </c>
      <c r="O59" s="573">
        <v>0.5</v>
      </c>
      <c r="P59" s="487"/>
      <c r="Q59" s="512">
        <v>0</v>
      </c>
      <c r="R59" s="486"/>
      <c r="S59" s="512">
        <v>0</v>
      </c>
      <c r="T59" s="573"/>
      <c r="U59" s="529">
        <v>0</v>
      </c>
    </row>
    <row r="60" spans="1:21" ht="14.45" customHeight="1" x14ac:dyDescent="0.2">
      <c r="A60" s="485">
        <v>35</v>
      </c>
      <c r="B60" s="486" t="s">
        <v>593</v>
      </c>
      <c r="C60" s="486" t="s">
        <v>595</v>
      </c>
      <c r="D60" s="571" t="s">
        <v>832</v>
      </c>
      <c r="E60" s="572" t="s">
        <v>602</v>
      </c>
      <c r="F60" s="486" t="s">
        <v>594</v>
      </c>
      <c r="G60" s="486" t="s">
        <v>680</v>
      </c>
      <c r="H60" s="486" t="s">
        <v>271</v>
      </c>
      <c r="I60" s="486" t="s">
        <v>763</v>
      </c>
      <c r="J60" s="486" t="s">
        <v>685</v>
      </c>
      <c r="K60" s="486" t="s">
        <v>764</v>
      </c>
      <c r="L60" s="487">
        <v>93.71</v>
      </c>
      <c r="M60" s="487">
        <v>93.71</v>
      </c>
      <c r="N60" s="486">
        <v>1</v>
      </c>
      <c r="O60" s="573">
        <v>1</v>
      </c>
      <c r="P60" s="487">
        <v>93.71</v>
      </c>
      <c r="Q60" s="512">
        <v>1</v>
      </c>
      <c r="R60" s="486">
        <v>1</v>
      </c>
      <c r="S60" s="512">
        <v>1</v>
      </c>
      <c r="T60" s="573">
        <v>1</v>
      </c>
      <c r="U60" s="529">
        <v>1</v>
      </c>
    </row>
    <row r="61" spans="1:21" ht="14.45" customHeight="1" x14ac:dyDescent="0.2">
      <c r="A61" s="485">
        <v>35</v>
      </c>
      <c r="B61" s="486" t="s">
        <v>593</v>
      </c>
      <c r="C61" s="486" t="s">
        <v>595</v>
      </c>
      <c r="D61" s="571" t="s">
        <v>832</v>
      </c>
      <c r="E61" s="572" t="s">
        <v>602</v>
      </c>
      <c r="F61" s="486" t="s">
        <v>594</v>
      </c>
      <c r="G61" s="486" t="s">
        <v>765</v>
      </c>
      <c r="H61" s="486" t="s">
        <v>544</v>
      </c>
      <c r="I61" s="486" t="s">
        <v>766</v>
      </c>
      <c r="J61" s="486" t="s">
        <v>767</v>
      </c>
      <c r="K61" s="486" t="s">
        <v>768</v>
      </c>
      <c r="L61" s="487">
        <v>48.89</v>
      </c>
      <c r="M61" s="487">
        <v>48.89</v>
      </c>
      <c r="N61" s="486">
        <v>1</v>
      </c>
      <c r="O61" s="573">
        <v>1</v>
      </c>
      <c r="P61" s="487">
        <v>48.89</v>
      </c>
      <c r="Q61" s="512">
        <v>1</v>
      </c>
      <c r="R61" s="486">
        <v>1</v>
      </c>
      <c r="S61" s="512">
        <v>1</v>
      </c>
      <c r="T61" s="573">
        <v>1</v>
      </c>
      <c r="U61" s="529">
        <v>1</v>
      </c>
    </row>
    <row r="62" spans="1:21" ht="14.45" customHeight="1" x14ac:dyDescent="0.2">
      <c r="A62" s="485">
        <v>35</v>
      </c>
      <c r="B62" s="486" t="s">
        <v>593</v>
      </c>
      <c r="C62" s="486" t="s">
        <v>595</v>
      </c>
      <c r="D62" s="571" t="s">
        <v>832</v>
      </c>
      <c r="E62" s="572" t="s">
        <v>602</v>
      </c>
      <c r="F62" s="486" t="s">
        <v>594</v>
      </c>
      <c r="G62" s="486" t="s">
        <v>765</v>
      </c>
      <c r="H62" s="486" t="s">
        <v>544</v>
      </c>
      <c r="I62" s="486" t="s">
        <v>769</v>
      </c>
      <c r="J62" s="486" t="s">
        <v>767</v>
      </c>
      <c r="K62" s="486" t="s">
        <v>770</v>
      </c>
      <c r="L62" s="487">
        <v>28.81</v>
      </c>
      <c r="M62" s="487">
        <v>57.62</v>
      </c>
      <c r="N62" s="486">
        <v>2</v>
      </c>
      <c r="O62" s="573">
        <v>2</v>
      </c>
      <c r="P62" s="487">
        <v>57.62</v>
      </c>
      <c r="Q62" s="512">
        <v>1</v>
      </c>
      <c r="R62" s="486">
        <v>2</v>
      </c>
      <c r="S62" s="512">
        <v>1</v>
      </c>
      <c r="T62" s="573">
        <v>2</v>
      </c>
      <c r="U62" s="529">
        <v>1</v>
      </c>
    </row>
    <row r="63" spans="1:21" ht="14.45" customHeight="1" x14ac:dyDescent="0.2">
      <c r="A63" s="485">
        <v>35</v>
      </c>
      <c r="B63" s="486" t="s">
        <v>593</v>
      </c>
      <c r="C63" s="486" t="s">
        <v>595</v>
      </c>
      <c r="D63" s="571" t="s">
        <v>832</v>
      </c>
      <c r="E63" s="572" t="s">
        <v>602</v>
      </c>
      <c r="F63" s="486" t="s">
        <v>594</v>
      </c>
      <c r="G63" s="486" t="s">
        <v>765</v>
      </c>
      <c r="H63" s="486" t="s">
        <v>544</v>
      </c>
      <c r="I63" s="486" t="s">
        <v>769</v>
      </c>
      <c r="J63" s="486" t="s">
        <v>767</v>
      </c>
      <c r="K63" s="486" t="s">
        <v>770</v>
      </c>
      <c r="L63" s="487">
        <v>13.68</v>
      </c>
      <c r="M63" s="487">
        <v>13.68</v>
      </c>
      <c r="N63" s="486">
        <v>1</v>
      </c>
      <c r="O63" s="573">
        <v>1</v>
      </c>
      <c r="P63" s="487">
        <v>13.68</v>
      </c>
      <c r="Q63" s="512">
        <v>1</v>
      </c>
      <c r="R63" s="486">
        <v>1</v>
      </c>
      <c r="S63" s="512">
        <v>1</v>
      </c>
      <c r="T63" s="573">
        <v>1</v>
      </c>
      <c r="U63" s="529">
        <v>1</v>
      </c>
    </row>
    <row r="64" spans="1:21" ht="14.45" customHeight="1" x14ac:dyDescent="0.2">
      <c r="A64" s="485">
        <v>35</v>
      </c>
      <c r="B64" s="486" t="s">
        <v>593</v>
      </c>
      <c r="C64" s="486" t="s">
        <v>595</v>
      </c>
      <c r="D64" s="571" t="s">
        <v>832</v>
      </c>
      <c r="E64" s="572" t="s">
        <v>602</v>
      </c>
      <c r="F64" s="486" t="s">
        <v>594</v>
      </c>
      <c r="G64" s="486" t="s">
        <v>687</v>
      </c>
      <c r="H64" s="486" t="s">
        <v>271</v>
      </c>
      <c r="I64" s="486" t="s">
        <v>771</v>
      </c>
      <c r="J64" s="486" t="s">
        <v>689</v>
      </c>
      <c r="K64" s="486" t="s">
        <v>690</v>
      </c>
      <c r="L64" s="487">
        <v>144.6</v>
      </c>
      <c r="M64" s="487">
        <v>144.6</v>
      </c>
      <c r="N64" s="486">
        <v>1</v>
      </c>
      <c r="O64" s="573">
        <v>1</v>
      </c>
      <c r="P64" s="487"/>
      <c r="Q64" s="512">
        <v>0</v>
      </c>
      <c r="R64" s="486"/>
      <c r="S64" s="512">
        <v>0</v>
      </c>
      <c r="T64" s="573"/>
      <c r="U64" s="529">
        <v>0</v>
      </c>
    </row>
    <row r="65" spans="1:21" ht="14.45" customHeight="1" x14ac:dyDescent="0.2">
      <c r="A65" s="485">
        <v>35</v>
      </c>
      <c r="B65" s="486" t="s">
        <v>593</v>
      </c>
      <c r="C65" s="486" t="s">
        <v>595</v>
      </c>
      <c r="D65" s="571" t="s">
        <v>832</v>
      </c>
      <c r="E65" s="572" t="s">
        <v>602</v>
      </c>
      <c r="F65" s="486" t="s">
        <v>594</v>
      </c>
      <c r="G65" s="486" t="s">
        <v>772</v>
      </c>
      <c r="H65" s="486" t="s">
        <v>271</v>
      </c>
      <c r="I65" s="486" t="s">
        <v>773</v>
      </c>
      <c r="J65" s="486" t="s">
        <v>774</v>
      </c>
      <c r="K65" s="486" t="s">
        <v>775</v>
      </c>
      <c r="L65" s="487">
        <v>127.91</v>
      </c>
      <c r="M65" s="487">
        <v>255.82</v>
      </c>
      <c r="N65" s="486">
        <v>2</v>
      </c>
      <c r="O65" s="573">
        <v>2</v>
      </c>
      <c r="P65" s="487">
        <v>255.82</v>
      </c>
      <c r="Q65" s="512">
        <v>1</v>
      </c>
      <c r="R65" s="486">
        <v>2</v>
      </c>
      <c r="S65" s="512">
        <v>1</v>
      </c>
      <c r="T65" s="573">
        <v>2</v>
      </c>
      <c r="U65" s="529">
        <v>1</v>
      </c>
    </row>
    <row r="66" spans="1:21" ht="14.45" customHeight="1" x14ac:dyDescent="0.2">
      <c r="A66" s="485">
        <v>35</v>
      </c>
      <c r="B66" s="486" t="s">
        <v>593</v>
      </c>
      <c r="C66" s="486" t="s">
        <v>595</v>
      </c>
      <c r="D66" s="571" t="s">
        <v>832</v>
      </c>
      <c r="E66" s="572" t="s">
        <v>602</v>
      </c>
      <c r="F66" s="486" t="s">
        <v>594</v>
      </c>
      <c r="G66" s="486" t="s">
        <v>772</v>
      </c>
      <c r="H66" s="486" t="s">
        <v>271</v>
      </c>
      <c r="I66" s="486" t="s">
        <v>776</v>
      </c>
      <c r="J66" s="486" t="s">
        <v>777</v>
      </c>
      <c r="K66" s="486" t="s">
        <v>778</v>
      </c>
      <c r="L66" s="487">
        <v>107.37</v>
      </c>
      <c r="M66" s="487">
        <v>214.74</v>
      </c>
      <c r="N66" s="486">
        <v>2</v>
      </c>
      <c r="O66" s="573">
        <v>2</v>
      </c>
      <c r="P66" s="487">
        <v>214.74</v>
      </c>
      <c r="Q66" s="512">
        <v>1</v>
      </c>
      <c r="R66" s="486">
        <v>2</v>
      </c>
      <c r="S66" s="512">
        <v>1</v>
      </c>
      <c r="T66" s="573">
        <v>2</v>
      </c>
      <c r="U66" s="529">
        <v>1</v>
      </c>
    </row>
    <row r="67" spans="1:21" ht="14.45" customHeight="1" x14ac:dyDescent="0.2">
      <c r="A67" s="485">
        <v>35</v>
      </c>
      <c r="B67" s="486" t="s">
        <v>593</v>
      </c>
      <c r="C67" s="486" t="s">
        <v>595</v>
      </c>
      <c r="D67" s="571" t="s">
        <v>832</v>
      </c>
      <c r="E67" s="572" t="s">
        <v>602</v>
      </c>
      <c r="F67" s="486" t="s">
        <v>594</v>
      </c>
      <c r="G67" s="486" t="s">
        <v>779</v>
      </c>
      <c r="H67" s="486" t="s">
        <v>271</v>
      </c>
      <c r="I67" s="486" t="s">
        <v>780</v>
      </c>
      <c r="J67" s="486" t="s">
        <v>781</v>
      </c>
      <c r="K67" s="486" t="s">
        <v>782</v>
      </c>
      <c r="L67" s="487">
        <v>128.69999999999999</v>
      </c>
      <c r="M67" s="487">
        <v>128.69999999999999</v>
      </c>
      <c r="N67" s="486">
        <v>1</v>
      </c>
      <c r="O67" s="573">
        <v>1</v>
      </c>
      <c r="P67" s="487">
        <v>128.69999999999999</v>
      </c>
      <c r="Q67" s="512">
        <v>1</v>
      </c>
      <c r="R67" s="486">
        <v>1</v>
      </c>
      <c r="S67" s="512">
        <v>1</v>
      </c>
      <c r="T67" s="573">
        <v>1</v>
      </c>
      <c r="U67" s="529">
        <v>1</v>
      </c>
    </row>
    <row r="68" spans="1:21" ht="14.45" customHeight="1" x14ac:dyDescent="0.2">
      <c r="A68" s="485">
        <v>35</v>
      </c>
      <c r="B68" s="486" t="s">
        <v>593</v>
      </c>
      <c r="C68" s="486" t="s">
        <v>595</v>
      </c>
      <c r="D68" s="571" t="s">
        <v>832</v>
      </c>
      <c r="E68" s="572" t="s">
        <v>602</v>
      </c>
      <c r="F68" s="486" t="s">
        <v>594</v>
      </c>
      <c r="G68" s="486" t="s">
        <v>783</v>
      </c>
      <c r="H68" s="486" t="s">
        <v>271</v>
      </c>
      <c r="I68" s="486" t="s">
        <v>784</v>
      </c>
      <c r="J68" s="486" t="s">
        <v>785</v>
      </c>
      <c r="K68" s="486" t="s">
        <v>786</v>
      </c>
      <c r="L68" s="487">
        <v>60.39</v>
      </c>
      <c r="M68" s="487">
        <v>120.78</v>
      </c>
      <c r="N68" s="486">
        <v>2</v>
      </c>
      <c r="O68" s="573">
        <v>2</v>
      </c>
      <c r="P68" s="487">
        <v>120.78</v>
      </c>
      <c r="Q68" s="512">
        <v>1</v>
      </c>
      <c r="R68" s="486">
        <v>2</v>
      </c>
      <c r="S68" s="512">
        <v>1</v>
      </c>
      <c r="T68" s="573">
        <v>2</v>
      </c>
      <c r="U68" s="529">
        <v>1</v>
      </c>
    </row>
    <row r="69" spans="1:21" ht="14.45" customHeight="1" x14ac:dyDescent="0.2">
      <c r="A69" s="485">
        <v>35</v>
      </c>
      <c r="B69" s="486" t="s">
        <v>593</v>
      </c>
      <c r="C69" s="486" t="s">
        <v>595</v>
      </c>
      <c r="D69" s="571" t="s">
        <v>832</v>
      </c>
      <c r="E69" s="572" t="s">
        <v>602</v>
      </c>
      <c r="F69" s="486" t="s">
        <v>594</v>
      </c>
      <c r="G69" s="486" t="s">
        <v>787</v>
      </c>
      <c r="H69" s="486" t="s">
        <v>271</v>
      </c>
      <c r="I69" s="486" t="s">
        <v>788</v>
      </c>
      <c r="J69" s="486" t="s">
        <v>789</v>
      </c>
      <c r="K69" s="486" t="s">
        <v>790</v>
      </c>
      <c r="L69" s="487">
        <v>96.8</v>
      </c>
      <c r="M69" s="487">
        <v>96.8</v>
      </c>
      <c r="N69" s="486">
        <v>1</v>
      </c>
      <c r="O69" s="573">
        <v>1</v>
      </c>
      <c r="P69" s="487"/>
      <c r="Q69" s="512">
        <v>0</v>
      </c>
      <c r="R69" s="486"/>
      <c r="S69" s="512">
        <v>0</v>
      </c>
      <c r="T69" s="573"/>
      <c r="U69" s="529">
        <v>0</v>
      </c>
    </row>
    <row r="70" spans="1:21" ht="14.45" customHeight="1" x14ac:dyDescent="0.2">
      <c r="A70" s="485">
        <v>35</v>
      </c>
      <c r="B70" s="486" t="s">
        <v>593</v>
      </c>
      <c r="C70" s="486" t="s">
        <v>595</v>
      </c>
      <c r="D70" s="571" t="s">
        <v>832</v>
      </c>
      <c r="E70" s="572" t="s">
        <v>602</v>
      </c>
      <c r="F70" s="486" t="s">
        <v>594</v>
      </c>
      <c r="G70" s="486" t="s">
        <v>791</v>
      </c>
      <c r="H70" s="486" t="s">
        <v>271</v>
      </c>
      <c r="I70" s="486" t="s">
        <v>792</v>
      </c>
      <c r="J70" s="486" t="s">
        <v>793</v>
      </c>
      <c r="K70" s="486" t="s">
        <v>794</v>
      </c>
      <c r="L70" s="487">
        <v>61.97</v>
      </c>
      <c r="M70" s="487">
        <v>61.97</v>
      </c>
      <c r="N70" s="486">
        <v>1</v>
      </c>
      <c r="O70" s="573">
        <v>1</v>
      </c>
      <c r="P70" s="487">
        <v>61.97</v>
      </c>
      <c r="Q70" s="512">
        <v>1</v>
      </c>
      <c r="R70" s="486">
        <v>1</v>
      </c>
      <c r="S70" s="512">
        <v>1</v>
      </c>
      <c r="T70" s="573">
        <v>1</v>
      </c>
      <c r="U70" s="529">
        <v>1</v>
      </c>
    </row>
    <row r="71" spans="1:21" ht="14.45" customHeight="1" x14ac:dyDescent="0.2">
      <c r="A71" s="485">
        <v>35</v>
      </c>
      <c r="B71" s="486" t="s">
        <v>593</v>
      </c>
      <c r="C71" s="486" t="s">
        <v>595</v>
      </c>
      <c r="D71" s="571" t="s">
        <v>832</v>
      </c>
      <c r="E71" s="572" t="s">
        <v>602</v>
      </c>
      <c r="F71" s="486" t="s">
        <v>594</v>
      </c>
      <c r="G71" s="486" t="s">
        <v>691</v>
      </c>
      <c r="H71" s="486" t="s">
        <v>271</v>
      </c>
      <c r="I71" s="486" t="s">
        <v>692</v>
      </c>
      <c r="J71" s="486" t="s">
        <v>693</v>
      </c>
      <c r="K71" s="486" t="s">
        <v>694</v>
      </c>
      <c r="L71" s="487">
        <v>77.13</v>
      </c>
      <c r="M71" s="487">
        <v>77.13</v>
      </c>
      <c r="N71" s="486">
        <v>1</v>
      </c>
      <c r="O71" s="573">
        <v>0.5</v>
      </c>
      <c r="P71" s="487">
        <v>77.13</v>
      </c>
      <c r="Q71" s="512">
        <v>1</v>
      </c>
      <c r="R71" s="486">
        <v>1</v>
      </c>
      <c r="S71" s="512">
        <v>1</v>
      </c>
      <c r="T71" s="573">
        <v>0.5</v>
      </c>
      <c r="U71" s="529">
        <v>1</v>
      </c>
    </row>
    <row r="72" spans="1:21" ht="14.45" customHeight="1" x14ac:dyDescent="0.2">
      <c r="A72" s="485">
        <v>35</v>
      </c>
      <c r="B72" s="486" t="s">
        <v>593</v>
      </c>
      <c r="C72" s="486" t="s">
        <v>595</v>
      </c>
      <c r="D72" s="571" t="s">
        <v>832</v>
      </c>
      <c r="E72" s="572" t="s">
        <v>602</v>
      </c>
      <c r="F72" s="486" t="s">
        <v>594</v>
      </c>
      <c r="G72" s="486" t="s">
        <v>795</v>
      </c>
      <c r="H72" s="486" t="s">
        <v>271</v>
      </c>
      <c r="I72" s="486" t="s">
        <v>796</v>
      </c>
      <c r="J72" s="486" t="s">
        <v>797</v>
      </c>
      <c r="K72" s="486" t="s">
        <v>798</v>
      </c>
      <c r="L72" s="487">
        <v>61.59</v>
      </c>
      <c r="M72" s="487">
        <v>61.59</v>
      </c>
      <c r="N72" s="486">
        <v>1</v>
      </c>
      <c r="O72" s="573">
        <v>1</v>
      </c>
      <c r="P72" s="487">
        <v>61.59</v>
      </c>
      <c r="Q72" s="512">
        <v>1</v>
      </c>
      <c r="R72" s="486">
        <v>1</v>
      </c>
      <c r="S72" s="512">
        <v>1</v>
      </c>
      <c r="T72" s="573">
        <v>1</v>
      </c>
      <c r="U72" s="529">
        <v>1</v>
      </c>
    </row>
    <row r="73" spans="1:21" ht="14.45" customHeight="1" x14ac:dyDescent="0.2">
      <c r="A73" s="485">
        <v>35</v>
      </c>
      <c r="B73" s="486" t="s">
        <v>593</v>
      </c>
      <c r="C73" s="486" t="s">
        <v>595</v>
      </c>
      <c r="D73" s="571" t="s">
        <v>832</v>
      </c>
      <c r="E73" s="572" t="s">
        <v>602</v>
      </c>
      <c r="F73" s="486" t="s">
        <v>594</v>
      </c>
      <c r="G73" s="486" t="s">
        <v>799</v>
      </c>
      <c r="H73" s="486" t="s">
        <v>271</v>
      </c>
      <c r="I73" s="486" t="s">
        <v>800</v>
      </c>
      <c r="J73" s="486" t="s">
        <v>801</v>
      </c>
      <c r="K73" s="486" t="s">
        <v>802</v>
      </c>
      <c r="L73" s="487">
        <v>88.97</v>
      </c>
      <c r="M73" s="487">
        <v>88.97</v>
      </c>
      <c r="N73" s="486">
        <v>1</v>
      </c>
      <c r="O73" s="573">
        <v>1</v>
      </c>
      <c r="P73" s="487">
        <v>88.97</v>
      </c>
      <c r="Q73" s="512">
        <v>1</v>
      </c>
      <c r="R73" s="486">
        <v>1</v>
      </c>
      <c r="S73" s="512">
        <v>1</v>
      </c>
      <c r="T73" s="573">
        <v>1</v>
      </c>
      <c r="U73" s="529">
        <v>1</v>
      </c>
    </row>
    <row r="74" spans="1:21" ht="14.45" customHeight="1" x14ac:dyDescent="0.2">
      <c r="A74" s="485">
        <v>35</v>
      </c>
      <c r="B74" s="486" t="s">
        <v>593</v>
      </c>
      <c r="C74" s="486" t="s">
        <v>595</v>
      </c>
      <c r="D74" s="571" t="s">
        <v>832</v>
      </c>
      <c r="E74" s="572" t="s">
        <v>602</v>
      </c>
      <c r="F74" s="486" t="s">
        <v>594</v>
      </c>
      <c r="G74" s="486" t="s">
        <v>799</v>
      </c>
      <c r="H74" s="486" t="s">
        <v>271</v>
      </c>
      <c r="I74" s="486" t="s">
        <v>803</v>
      </c>
      <c r="J74" s="486" t="s">
        <v>804</v>
      </c>
      <c r="K74" s="486" t="s">
        <v>805</v>
      </c>
      <c r="L74" s="487">
        <v>62.28</v>
      </c>
      <c r="M74" s="487">
        <v>62.28</v>
      </c>
      <c r="N74" s="486">
        <v>1</v>
      </c>
      <c r="O74" s="573">
        <v>1</v>
      </c>
      <c r="P74" s="487">
        <v>62.28</v>
      </c>
      <c r="Q74" s="512">
        <v>1</v>
      </c>
      <c r="R74" s="486">
        <v>1</v>
      </c>
      <c r="S74" s="512">
        <v>1</v>
      </c>
      <c r="T74" s="573">
        <v>1</v>
      </c>
      <c r="U74" s="529">
        <v>1</v>
      </c>
    </row>
    <row r="75" spans="1:21" ht="14.45" customHeight="1" x14ac:dyDescent="0.2">
      <c r="A75" s="485">
        <v>35</v>
      </c>
      <c r="B75" s="486" t="s">
        <v>593</v>
      </c>
      <c r="C75" s="486" t="s">
        <v>595</v>
      </c>
      <c r="D75" s="571" t="s">
        <v>832</v>
      </c>
      <c r="E75" s="572" t="s">
        <v>602</v>
      </c>
      <c r="F75" s="486" t="s">
        <v>594</v>
      </c>
      <c r="G75" s="486" t="s">
        <v>806</v>
      </c>
      <c r="H75" s="486" t="s">
        <v>271</v>
      </c>
      <c r="I75" s="486" t="s">
        <v>807</v>
      </c>
      <c r="J75" s="486" t="s">
        <v>808</v>
      </c>
      <c r="K75" s="486" t="s">
        <v>809</v>
      </c>
      <c r="L75" s="487">
        <v>0</v>
      </c>
      <c r="M75" s="487">
        <v>0</v>
      </c>
      <c r="N75" s="486">
        <v>1</v>
      </c>
      <c r="O75" s="573">
        <v>0.5</v>
      </c>
      <c r="P75" s="487">
        <v>0</v>
      </c>
      <c r="Q75" s="512"/>
      <c r="R75" s="486">
        <v>1</v>
      </c>
      <c r="S75" s="512">
        <v>1</v>
      </c>
      <c r="T75" s="573">
        <v>0.5</v>
      </c>
      <c r="U75" s="529">
        <v>1</v>
      </c>
    </row>
    <row r="76" spans="1:21" ht="14.45" customHeight="1" x14ac:dyDescent="0.2">
      <c r="A76" s="485">
        <v>35</v>
      </c>
      <c r="B76" s="486" t="s">
        <v>593</v>
      </c>
      <c r="C76" s="486" t="s">
        <v>595</v>
      </c>
      <c r="D76" s="571" t="s">
        <v>832</v>
      </c>
      <c r="E76" s="572" t="s">
        <v>602</v>
      </c>
      <c r="F76" s="486" t="s">
        <v>594</v>
      </c>
      <c r="G76" s="486" t="s">
        <v>806</v>
      </c>
      <c r="H76" s="486" t="s">
        <v>271</v>
      </c>
      <c r="I76" s="486" t="s">
        <v>810</v>
      </c>
      <c r="J76" s="486" t="s">
        <v>808</v>
      </c>
      <c r="K76" s="486" t="s">
        <v>811</v>
      </c>
      <c r="L76" s="487">
        <v>0</v>
      </c>
      <c r="M76" s="487">
        <v>0</v>
      </c>
      <c r="N76" s="486">
        <v>1</v>
      </c>
      <c r="O76" s="573">
        <v>0.5</v>
      </c>
      <c r="P76" s="487">
        <v>0</v>
      </c>
      <c r="Q76" s="512"/>
      <c r="R76" s="486">
        <v>1</v>
      </c>
      <c r="S76" s="512">
        <v>1</v>
      </c>
      <c r="T76" s="573">
        <v>0.5</v>
      </c>
      <c r="U76" s="529">
        <v>1</v>
      </c>
    </row>
    <row r="77" spans="1:21" ht="14.45" customHeight="1" x14ac:dyDescent="0.2">
      <c r="A77" s="485">
        <v>35</v>
      </c>
      <c r="B77" s="486" t="s">
        <v>593</v>
      </c>
      <c r="C77" s="486" t="s">
        <v>595</v>
      </c>
      <c r="D77" s="571" t="s">
        <v>832</v>
      </c>
      <c r="E77" s="572" t="s">
        <v>602</v>
      </c>
      <c r="F77" s="486" t="s">
        <v>594</v>
      </c>
      <c r="G77" s="486" t="s">
        <v>653</v>
      </c>
      <c r="H77" s="486" t="s">
        <v>544</v>
      </c>
      <c r="I77" s="486" t="s">
        <v>812</v>
      </c>
      <c r="J77" s="486" t="s">
        <v>655</v>
      </c>
      <c r="K77" s="486" t="s">
        <v>813</v>
      </c>
      <c r="L77" s="487">
        <v>0</v>
      </c>
      <c r="M77" s="487">
        <v>0</v>
      </c>
      <c r="N77" s="486">
        <v>1</v>
      </c>
      <c r="O77" s="573">
        <v>1</v>
      </c>
      <c r="P77" s="487">
        <v>0</v>
      </c>
      <c r="Q77" s="512"/>
      <c r="R77" s="486">
        <v>1</v>
      </c>
      <c r="S77" s="512">
        <v>1</v>
      </c>
      <c r="T77" s="573">
        <v>1</v>
      </c>
      <c r="U77" s="529">
        <v>1</v>
      </c>
    </row>
    <row r="78" spans="1:21" ht="14.45" customHeight="1" x14ac:dyDescent="0.2">
      <c r="A78" s="485">
        <v>35</v>
      </c>
      <c r="B78" s="486" t="s">
        <v>593</v>
      </c>
      <c r="C78" s="486" t="s">
        <v>595</v>
      </c>
      <c r="D78" s="571" t="s">
        <v>832</v>
      </c>
      <c r="E78" s="572" t="s">
        <v>602</v>
      </c>
      <c r="F78" s="486" t="s">
        <v>594</v>
      </c>
      <c r="G78" s="486" t="s">
        <v>653</v>
      </c>
      <c r="H78" s="486" t="s">
        <v>544</v>
      </c>
      <c r="I78" s="486" t="s">
        <v>654</v>
      </c>
      <c r="J78" s="486" t="s">
        <v>655</v>
      </c>
      <c r="K78" s="486" t="s">
        <v>656</v>
      </c>
      <c r="L78" s="487">
        <v>0</v>
      </c>
      <c r="M78" s="487">
        <v>0</v>
      </c>
      <c r="N78" s="486">
        <v>1</v>
      </c>
      <c r="O78" s="573">
        <v>0.5</v>
      </c>
      <c r="P78" s="487">
        <v>0</v>
      </c>
      <c r="Q78" s="512"/>
      <c r="R78" s="486">
        <v>1</v>
      </c>
      <c r="S78" s="512">
        <v>1</v>
      </c>
      <c r="T78" s="573">
        <v>0.5</v>
      </c>
      <c r="U78" s="529">
        <v>1</v>
      </c>
    </row>
    <row r="79" spans="1:21" ht="14.45" customHeight="1" x14ac:dyDescent="0.2">
      <c r="A79" s="485">
        <v>35</v>
      </c>
      <c r="B79" s="486" t="s">
        <v>593</v>
      </c>
      <c r="C79" s="486" t="s">
        <v>595</v>
      </c>
      <c r="D79" s="571" t="s">
        <v>832</v>
      </c>
      <c r="E79" s="572" t="s">
        <v>602</v>
      </c>
      <c r="F79" s="486" t="s">
        <v>594</v>
      </c>
      <c r="G79" s="486" t="s">
        <v>814</v>
      </c>
      <c r="H79" s="486" t="s">
        <v>544</v>
      </c>
      <c r="I79" s="486" t="s">
        <v>815</v>
      </c>
      <c r="J79" s="486" t="s">
        <v>816</v>
      </c>
      <c r="K79" s="486" t="s">
        <v>817</v>
      </c>
      <c r="L79" s="487">
        <v>473.71</v>
      </c>
      <c r="M79" s="487">
        <v>947.42</v>
      </c>
      <c r="N79" s="486">
        <v>2</v>
      </c>
      <c r="O79" s="573">
        <v>1.5</v>
      </c>
      <c r="P79" s="487">
        <v>947.42</v>
      </c>
      <c r="Q79" s="512">
        <v>1</v>
      </c>
      <c r="R79" s="486">
        <v>2</v>
      </c>
      <c r="S79" s="512">
        <v>1</v>
      </c>
      <c r="T79" s="573">
        <v>1.5</v>
      </c>
      <c r="U79" s="529">
        <v>1</v>
      </c>
    </row>
    <row r="80" spans="1:21" ht="14.45" customHeight="1" x14ac:dyDescent="0.2">
      <c r="A80" s="485">
        <v>35</v>
      </c>
      <c r="B80" s="486" t="s">
        <v>593</v>
      </c>
      <c r="C80" s="486" t="s">
        <v>595</v>
      </c>
      <c r="D80" s="571" t="s">
        <v>832</v>
      </c>
      <c r="E80" s="572" t="s">
        <v>602</v>
      </c>
      <c r="F80" s="486" t="s">
        <v>594</v>
      </c>
      <c r="G80" s="486" t="s">
        <v>818</v>
      </c>
      <c r="H80" s="486" t="s">
        <v>271</v>
      </c>
      <c r="I80" s="486" t="s">
        <v>819</v>
      </c>
      <c r="J80" s="486" t="s">
        <v>820</v>
      </c>
      <c r="K80" s="486" t="s">
        <v>821</v>
      </c>
      <c r="L80" s="487">
        <v>0</v>
      </c>
      <c r="M80" s="487">
        <v>0</v>
      </c>
      <c r="N80" s="486">
        <v>1</v>
      </c>
      <c r="O80" s="573">
        <v>1</v>
      </c>
      <c r="P80" s="487">
        <v>0</v>
      </c>
      <c r="Q80" s="512"/>
      <c r="R80" s="486">
        <v>1</v>
      </c>
      <c r="S80" s="512">
        <v>1</v>
      </c>
      <c r="T80" s="573">
        <v>1</v>
      </c>
      <c r="U80" s="529">
        <v>1</v>
      </c>
    </row>
    <row r="81" spans="1:21" ht="14.45" customHeight="1" x14ac:dyDescent="0.2">
      <c r="A81" s="485">
        <v>35</v>
      </c>
      <c r="B81" s="486" t="s">
        <v>593</v>
      </c>
      <c r="C81" s="486" t="s">
        <v>595</v>
      </c>
      <c r="D81" s="571" t="s">
        <v>832</v>
      </c>
      <c r="E81" s="572" t="s">
        <v>602</v>
      </c>
      <c r="F81" s="486" t="s">
        <v>594</v>
      </c>
      <c r="G81" s="486" t="s">
        <v>822</v>
      </c>
      <c r="H81" s="486" t="s">
        <v>271</v>
      </c>
      <c r="I81" s="486" t="s">
        <v>823</v>
      </c>
      <c r="J81" s="486" t="s">
        <v>824</v>
      </c>
      <c r="K81" s="486" t="s">
        <v>825</v>
      </c>
      <c r="L81" s="487">
        <v>99.94</v>
      </c>
      <c r="M81" s="487">
        <v>199.88</v>
      </c>
      <c r="N81" s="486">
        <v>2</v>
      </c>
      <c r="O81" s="573">
        <v>1.5</v>
      </c>
      <c r="P81" s="487"/>
      <c r="Q81" s="512">
        <v>0</v>
      </c>
      <c r="R81" s="486"/>
      <c r="S81" s="512">
        <v>0</v>
      </c>
      <c r="T81" s="573"/>
      <c r="U81" s="529">
        <v>0</v>
      </c>
    </row>
    <row r="82" spans="1:21" ht="14.45" customHeight="1" x14ac:dyDescent="0.2">
      <c r="A82" s="485">
        <v>35</v>
      </c>
      <c r="B82" s="486" t="s">
        <v>593</v>
      </c>
      <c r="C82" s="486" t="s">
        <v>595</v>
      </c>
      <c r="D82" s="571" t="s">
        <v>832</v>
      </c>
      <c r="E82" s="572" t="s">
        <v>602</v>
      </c>
      <c r="F82" s="486" t="s">
        <v>594</v>
      </c>
      <c r="G82" s="486" t="s">
        <v>826</v>
      </c>
      <c r="H82" s="486" t="s">
        <v>271</v>
      </c>
      <c r="I82" s="486" t="s">
        <v>827</v>
      </c>
      <c r="J82" s="486" t="s">
        <v>828</v>
      </c>
      <c r="K82" s="486" t="s">
        <v>829</v>
      </c>
      <c r="L82" s="487">
        <v>49.08</v>
      </c>
      <c r="M82" s="487">
        <v>98.16</v>
      </c>
      <c r="N82" s="486">
        <v>2</v>
      </c>
      <c r="O82" s="573">
        <v>1</v>
      </c>
      <c r="P82" s="487">
        <v>98.16</v>
      </c>
      <c r="Q82" s="512">
        <v>1</v>
      </c>
      <c r="R82" s="486">
        <v>2</v>
      </c>
      <c r="S82" s="512">
        <v>1</v>
      </c>
      <c r="T82" s="573">
        <v>1</v>
      </c>
      <c r="U82" s="529">
        <v>1</v>
      </c>
    </row>
    <row r="83" spans="1:21" ht="14.45" customHeight="1" thickBot="1" x14ac:dyDescent="0.25">
      <c r="A83" s="492">
        <v>35</v>
      </c>
      <c r="B83" s="493" t="s">
        <v>593</v>
      </c>
      <c r="C83" s="493" t="s">
        <v>595</v>
      </c>
      <c r="D83" s="574" t="s">
        <v>832</v>
      </c>
      <c r="E83" s="575" t="s">
        <v>602</v>
      </c>
      <c r="F83" s="493" t="s">
        <v>594</v>
      </c>
      <c r="G83" s="493" t="s">
        <v>830</v>
      </c>
      <c r="H83" s="493" t="s">
        <v>271</v>
      </c>
      <c r="I83" s="493" t="s">
        <v>831</v>
      </c>
      <c r="J83" s="493" t="s">
        <v>568</v>
      </c>
      <c r="K83" s="493" t="s">
        <v>569</v>
      </c>
      <c r="L83" s="494">
        <v>121.92</v>
      </c>
      <c r="M83" s="494">
        <v>121.92</v>
      </c>
      <c r="N83" s="493">
        <v>1</v>
      </c>
      <c r="O83" s="576">
        <v>0.5</v>
      </c>
      <c r="P83" s="494"/>
      <c r="Q83" s="505">
        <v>0</v>
      </c>
      <c r="R83" s="493"/>
      <c r="S83" s="505">
        <v>0</v>
      </c>
      <c r="T83" s="576"/>
      <c r="U83" s="530">
        <v>0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D8BF2FB9-CDA7-4198-BBC6-F0FA2C70C4EB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24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7" customWidth="1"/>
    <col min="3" max="3" width="5.5703125" style="210" customWidth="1"/>
    <col min="4" max="4" width="10" style="207" customWidth="1"/>
    <col min="5" max="5" width="5.5703125" style="210" customWidth="1"/>
    <col min="6" max="6" width="10" style="207" customWidth="1"/>
    <col min="7" max="7" width="8.85546875" style="129" customWidth="1"/>
    <col min="8" max="16384" width="8.85546875" style="129"/>
  </cols>
  <sheetData>
    <row r="1" spans="1:6" ht="37.9" customHeight="1" thickBot="1" x14ac:dyDescent="0.35">
      <c r="A1" s="367" t="s">
        <v>834</v>
      </c>
      <c r="B1" s="368"/>
      <c r="C1" s="368"/>
      <c r="D1" s="368"/>
      <c r="E1" s="368"/>
      <c r="F1" s="368"/>
    </row>
    <row r="2" spans="1:6" ht="14.45" customHeight="1" thickBot="1" x14ac:dyDescent="0.25">
      <c r="A2" s="232" t="s">
        <v>270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577" t="s">
        <v>165</v>
      </c>
      <c r="B4" s="500" t="s">
        <v>14</v>
      </c>
      <c r="C4" s="501" t="s">
        <v>2</v>
      </c>
      <c r="D4" s="500" t="s">
        <v>14</v>
      </c>
      <c r="E4" s="501" t="s">
        <v>2</v>
      </c>
      <c r="F4" s="502" t="s">
        <v>14</v>
      </c>
    </row>
    <row r="5" spans="1:6" ht="14.45" customHeight="1" x14ac:dyDescent="0.2">
      <c r="A5" s="579" t="s">
        <v>602</v>
      </c>
      <c r="B5" s="116">
        <v>98.16</v>
      </c>
      <c r="C5" s="570">
        <v>5.2963838259574604E-2</v>
      </c>
      <c r="D5" s="116">
        <v>1755.1799999999998</v>
      </c>
      <c r="E5" s="570">
        <v>0.94703616174042538</v>
      </c>
      <c r="F5" s="578">
        <v>1853.34</v>
      </c>
    </row>
    <row r="6" spans="1:6" ht="14.45" customHeight="1" x14ac:dyDescent="0.2">
      <c r="A6" s="517" t="s">
        <v>603</v>
      </c>
      <c r="B6" s="490"/>
      <c r="C6" s="512">
        <v>0</v>
      </c>
      <c r="D6" s="490">
        <v>1580.2599999999998</v>
      </c>
      <c r="E6" s="512">
        <v>1</v>
      </c>
      <c r="F6" s="491">
        <v>1580.2599999999998</v>
      </c>
    </row>
    <row r="7" spans="1:6" ht="14.45" customHeight="1" x14ac:dyDescent="0.2">
      <c r="A7" s="517" t="s">
        <v>600</v>
      </c>
      <c r="B7" s="490"/>
      <c r="C7" s="512">
        <v>0</v>
      </c>
      <c r="D7" s="490">
        <v>96.04</v>
      </c>
      <c r="E7" s="512">
        <v>1</v>
      </c>
      <c r="F7" s="491">
        <v>96.04</v>
      </c>
    </row>
    <row r="8" spans="1:6" ht="14.45" customHeight="1" thickBot="1" x14ac:dyDescent="0.25">
      <c r="A8" s="518" t="s">
        <v>601</v>
      </c>
      <c r="B8" s="513"/>
      <c r="C8" s="514">
        <v>0</v>
      </c>
      <c r="D8" s="513">
        <v>560.48</v>
      </c>
      <c r="E8" s="514">
        <v>1</v>
      </c>
      <c r="F8" s="515">
        <v>560.48</v>
      </c>
    </row>
    <row r="9" spans="1:6" ht="14.45" customHeight="1" thickBot="1" x14ac:dyDescent="0.25">
      <c r="A9" s="506" t="s">
        <v>3</v>
      </c>
      <c r="B9" s="507">
        <v>98.16</v>
      </c>
      <c r="C9" s="508">
        <v>2.3999295864180023E-2</v>
      </c>
      <c r="D9" s="507">
        <v>3991.9599999999996</v>
      </c>
      <c r="E9" s="508">
        <v>0.97600070413581985</v>
      </c>
      <c r="F9" s="509">
        <v>4090.12</v>
      </c>
    </row>
    <row r="10" spans="1:6" ht="14.45" customHeight="1" thickBot="1" x14ac:dyDescent="0.25"/>
    <row r="11" spans="1:6" ht="14.45" customHeight="1" x14ac:dyDescent="0.2">
      <c r="A11" s="579" t="s">
        <v>835</v>
      </c>
      <c r="B11" s="116">
        <v>98.16</v>
      </c>
      <c r="C11" s="570">
        <v>1</v>
      </c>
      <c r="D11" s="116"/>
      <c r="E11" s="570">
        <v>0</v>
      </c>
      <c r="F11" s="578">
        <v>98.16</v>
      </c>
    </row>
    <row r="12" spans="1:6" ht="14.45" customHeight="1" x14ac:dyDescent="0.2">
      <c r="A12" s="517" t="s">
        <v>836</v>
      </c>
      <c r="B12" s="490"/>
      <c r="C12" s="512">
        <v>0</v>
      </c>
      <c r="D12" s="490">
        <v>411.4</v>
      </c>
      <c r="E12" s="512">
        <v>1</v>
      </c>
      <c r="F12" s="491">
        <v>411.4</v>
      </c>
    </row>
    <row r="13" spans="1:6" ht="14.45" customHeight="1" x14ac:dyDescent="0.2">
      <c r="A13" s="517" t="s">
        <v>837</v>
      </c>
      <c r="B13" s="490"/>
      <c r="C13" s="512">
        <v>0</v>
      </c>
      <c r="D13" s="490">
        <v>120.19</v>
      </c>
      <c r="E13" s="512">
        <v>1</v>
      </c>
      <c r="F13" s="491">
        <v>120.19</v>
      </c>
    </row>
    <row r="14" spans="1:6" ht="14.45" customHeight="1" x14ac:dyDescent="0.2">
      <c r="A14" s="517" t="s">
        <v>838</v>
      </c>
      <c r="B14" s="490"/>
      <c r="C14" s="512">
        <v>0</v>
      </c>
      <c r="D14" s="490">
        <v>156.72999999999999</v>
      </c>
      <c r="E14" s="512">
        <v>1</v>
      </c>
      <c r="F14" s="491">
        <v>156.72999999999999</v>
      </c>
    </row>
    <row r="15" spans="1:6" ht="14.45" customHeight="1" x14ac:dyDescent="0.2">
      <c r="A15" s="517" t="s">
        <v>839</v>
      </c>
      <c r="B15" s="490"/>
      <c r="C15" s="512">
        <v>0</v>
      </c>
      <c r="D15" s="490">
        <v>1448.9399999999998</v>
      </c>
      <c r="E15" s="512">
        <v>1</v>
      </c>
      <c r="F15" s="491">
        <v>1448.9399999999998</v>
      </c>
    </row>
    <row r="16" spans="1:6" ht="14.45" customHeight="1" x14ac:dyDescent="0.2">
      <c r="A16" s="517" t="s">
        <v>840</v>
      </c>
      <c r="B16" s="490"/>
      <c r="C16" s="512"/>
      <c r="D16" s="490">
        <v>0</v>
      </c>
      <c r="E16" s="512"/>
      <c r="F16" s="491">
        <v>0</v>
      </c>
    </row>
    <row r="17" spans="1:6" ht="14.45" customHeight="1" x14ac:dyDescent="0.2">
      <c r="A17" s="517" t="s">
        <v>841</v>
      </c>
      <c r="B17" s="490"/>
      <c r="C17" s="512">
        <v>0</v>
      </c>
      <c r="D17" s="490">
        <v>480.20000000000005</v>
      </c>
      <c r="E17" s="512">
        <v>1</v>
      </c>
      <c r="F17" s="491">
        <v>480.20000000000005</v>
      </c>
    </row>
    <row r="18" spans="1:6" ht="14.45" customHeight="1" x14ac:dyDescent="0.2">
      <c r="A18" s="517" t="s">
        <v>581</v>
      </c>
      <c r="B18" s="490"/>
      <c r="C18" s="512">
        <v>0</v>
      </c>
      <c r="D18" s="490">
        <v>176.32</v>
      </c>
      <c r="E18" s="512">
        <v>1</v>
      </c>
      <c r="F18" s="491">
        <v>176.32</v>
      </c>
    </row>
    <row r="19" spans="1:6" ht="14.45" customHeight="1" x14ac:dyDescent="0.2">
      <c r="A19" s="517" t="s">
        <v>842</v>
      </c>
      <c r="B19" s="490"/>
      <c r="C19" s="512">
        <v>0</v>
      </c>
      <c r="D19" s="490">
        <v>119.7</v>
      </c>
      <c r="E19" s="512">
        <v>1</v>
      </c>
      <c r="F19" s="491">
        <v>119.7</v>
      </c>
    </row>
    <row r="20" spans="1:6" ht="14.45" customHeight="1" x14ac:dyDescent="0.2">
      <c r="A20" s="517" t="s">
        <v>843</v>
      </c>
      <c r="B20" s="490"/>
      <c r="C20" s="512">
        <v>0</v>
      </c>
      <c r="D20" s="490">
        <v>35.11</v>
      </c>
      <c r="E20" s="512">
        <v>1</v>
      </c>
      <c r="F20" s="491">
        <v>35.11</v>
      </c>
    </row>
    <row r="21" spans="1:6" ht="14.45" customHeight="1" x14ac:dyDescent="0.2">
      <c r="A21" s="517" t="s">
        <v>844</v>
      </c>
      <c r="B21" s="490"/>
      <c r="C21" s="512">
        <v>0</v>
      </c>
      <c r="D21" s="490">
        <v>947.42</v>
      </c>
      <c r="E21" s="512">
        <v>1</v>
      </c>
      <c r="F21" s="491">
        <v>947.42</v>
      </c>
    </row>
    <row r="22" spans="1:6" ht="14.45" customHeight="1" x14ac:dyDescent="0.2">
      <c r="A22" s="517" t="s">
        <v>845</v>
      </c>
      <c r="B22" s="490"/>
      <c r="C22" s="512">
        <v>0</v>
      </c>
      <c r="D22" s="490">
        <v>72.55</v>
      </c>
      <c r="E22" s="512">
        <v>1</v>
      </c>
      <c r="F22" s="491">
        <v>72.55</v>
      </c>
    </row>
    <row r="23" spans="1:6" ht="14.45" customHeight="1" thickBot="1" x14ac:dyDescent="0.25">
      <c r="A23" s="518" t="s">
        <v>846</v>
      </c>
      <c r="B23" s="513"/>
      <c r="C23" s="514">
        <v>0</v>
      </c>
      <c r="D23" s="513">
        <v>23.4</v>
      </c>
      <c r="E23" s="514">
        <v>1</v>
      </c>
      <c r="F23" s="515">
        <v>23.4</v>
      </c>
    </row>
    <row r="24" spans="1:6" ht="14.45" customHeight="1" thickBot="1" x14ac:dyDescent="0.25">
      <c r="A24" s="506" t="s">
        <v>3</v>
      </c>
      <c r="B24" s="507">
        <v>98.16</v>
      </c>
      <c r="C24" s="508">
        <v>2.3999295864180023E-2</v>
      </c>
      <c r="D24" s="507">
        <v>3991.96</v>
      </c>
      <c r="E24" s="508">
        <v>0.97600070413581996</v>
      </c>
      <c r="F24" s="509">
        <v>4090.12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8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{D5D1910E-EDA3-44C6-A1F7-6765802059B7}</x14:id>
        </ext>
      </extLst>
    </cfRule>
  </conditionalFormatting>
  <conditionalFormatting sqref="F11:F23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{3496053F-741D-4455-AA17-4F7A43047200}</x14:id>
        </ext>
      </extLst>
    </cfRule>
  </conditionalFormatting>
  <hyperlinks>
    <hyperlink ref="A2" location="Obsah!A1" display="Zpět na Obsah  KL 01  1.-4.měsíc" xr:uid="{1435C7EF-D723-4FA5-9CFA-FB67C875F506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5D1910E-EDA3-44C6-A1F7-6765802059B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F5:F8</xm:sqref>
        </x14:conditionalFormatting>
        <x14:conditionalFormatting xmlns:xm="http://schemas.microsoft.com/office/excel/2006/main">
          <x14:cfRule type="dataBar" id="{3496053F-741D-4455-AA17-4F7A4304720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F11:F23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24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129" customWidth="1"/>
    <col min="2" max="2" width="8.85546875" style="129" bestFit="1" customWidth="1"/>
    <col min="3" max="3" width="7" style="129" bestFit="1" customWidth="1"/>
    <col min="4" max="5" width="22.28515625" style="129" customWidth="1"/>
    <col min="6" max="6" width="6.7109375" style="207" customWidth="1"/>
    <col min="7" max="7" width="10" style="207" customWidth="1"/>
    <col min="8" max="8" width="6.7109375" style="210" customWidth="1"/>
    <col min="9" max="9" width="6.7109375" style="207" customWidth="1"/>
    <col min="10" max="10" width="10" style="207" customWidth="1"/>
    <col min="11" max="11" width="6.7109375" style="210" customWidth="1"/>
    <col min="12" max="12" width="6.7109375" style="207" customWidth="1"/>
    <col min="13" max="13" width="10" style="207" customWidth="1"/>
    <col min="14" max="16384" width="8.85546875" style="129"/>
  </cols>
  <sheetData>
    <row r="1" spans="1:13" ht="18.600000000000001" customHeight="1" thickBot="1" x14ac:dyDescent="0.35">
      <c r="A1" s="368" t="s">
        <v>859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232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5" customHeight="1" thickBot="1" x14ac:dyDescent="0.25">
      <c r="E3" s="79" t="s">
        <v>127</v>
      </c>
      <c r="F3" s="43">
        <f>SUBTOTAL(9,F6:F1048576)</f>
        <v>2</v>
      </c>
      <c r="G3" s="43">
        <f>SUBTOTAL(9,G6:G1048576)</f>
        <v>98.16</v>
      </c>
      <c r="H3" s="44">
        <f>IF(M3=0,0,G3/M3)</f>
        <v>2.399929586418002E-2</v>
      </c>
      <c r="I3" s="43">
        <f>SUBTOTAL(9,I6:I1048576)</f>
        <v>33</v>
      </c>
      <c r="J3" s="43">
        <f>SUBTOTAL(9,J6:J1048576)</f>
        <v>3991.9600000000005</v>
      </c>
      <c r="K3" s="44">
        <f>IF(M3=0,0,J3/M3)</f>
        <v>0.97600070413581996</v>
      </c>
      <c r="L3" s="43">
        <f>SUBTOTAL(9,L6:L1048576)</f>
        <v>35</v>
      </c>
      <c r="M3" s="45">
        <f>SUBTOTAL(9,M6:M1048576)</f>
        <v>4090.1200000000003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577" t="s">
        <v>135</v>
      </c>
      <c r="B5" s="519" t="s">
        <v>131</v>
      </c>
      <c r="C5" s="519" t="s">
        <v>70</v>
      </c>
      <c r="D5" s="519" t="s">
        <v>132</v>
      </c>
      <c r="E5" s="519" t="s">
        <v>133</v>
      </c>
      <c r="F5" s="520" t="s">
        <v>28</v>
      </c>
      <c r="G5" s="520" t="s">
        <v>14</v>
      </c>
      <c r="H5" s="501" t="s">
        <v>134</v>
      </c>
      <c r="I5" s="500" t="s">
        <v>28</v>
      </c>
      <c r="J5" s="520" t="s">
        <v>14</v>
      </c>
      <c r="K5" s="501" t="s">
        <v>134</v>
      </c>
      <c r="L5" s="500" t="s">
        <v>28</v>
      </c>
      <c r="M5" s="521" t="s">
        <v>14</v>
      </c>
    </row>
    <row r="6" spans="1:13" ht="14.45" customHeight="1" x14ac:dyDescent="0.2">
      <c r="A6" s="564" t="s">
        <v>600</v>
      </c>
      <c r="B6" s="565" t="s">
        <v>847</v>
      </c>
      <c r="C6" s="565" t="s">
        <v>609</v>
      </c>
      <c r="D6" s="565" t="s">
        <v>610</v>
      </c>
      <c r="E6" s="565" t="s">
        <v>611</v>
      </c>
      <c r="F6" s="116"/>
      <c r="G6" s="116"/>
      <c r="H6" s="570">
        <v>0</v>
      </c>
      <c r="I6" s="116">
        <v>1</v>
      </c>
      <c r="J6" s="116">
        <v>96.04</v>
      </c>
      <c r="K6" s="570">
        <v>1</v>
      </c>
      <c r="L6" s="116">
        <v>1</v>
      </c>
      <c r="M6" s="578">
        <v>96.04</v>
      </c>
    </row>
    <row r="7" spans="1:13" ht="14.45" customHeight="1" x14ac:dyDescent="0.2">
      <c r="A7" s="485" t="s">
        <v>601</v>
      </c>
      <c r="B7" s="486" t="s">
        <v>847</v>
      </c>
      <c r="C7" s="486" t="s">
        <v>609</v>
      </c>
      <c r="D7" s="486" t="s">
        <v>610</v>
      </c>
      <c r="E7" s="486" t="s">
        <v>611</v>
      </c>
      <c r="F7" s="490"/>
      <c r="G7" s="490"/>
      <c r="H7" s="512">
        <v>0</v>
      </c>
      <c r="I7" s="490">
        <v>4</v>
      </c>
      <c r="J7" s="490">
        <v>384.16</v>
      </c>
      <c r="K7" s="512">
        <v>1</v>
      </c>
      <c r="L7" s="490">
        <v>4</v>
      </c>
      <c r="M7" s="491">
        <v>384.16</v>
      </c>
    </row>
    <row r="8" spans="1:13" ht="14.45" customHeight="1" x14ac:dyDescent="0.2">
      <c r="A8" s="485" t="s">
        <v>601</v>
      </c>
      <c r="B8" s="486" t="s">
        <v>848</v>
      </c>
      <c r="C8" s="486" t="s">
        <v>654</v>
      </c>
      <c r="D8" s="486" t="s">
        <v>655</v>
      </c>
      <c r="E8" s="486" t="s">
        <v>656</v>
      </c>
      <c r="F8" s="490"/>
      <c r="G8" s="490"/>
      <c r="H8" s="512"/>
      <c r="I8" s="490">
        <v>2</v>
      </c>
      <c r="J8" s="490">
        <v>0</v>
      </c>
      <c r="K8" s="512"/>
      <c r="L8" s="490">
        <v>2</v>
      </c>
      <c r="M8" s="491">
        <v>0</v>
      </c>
    </row>
    <row r="9" spans="1:13" ht="14.45" customHeight="1" x14ac:dyDescent="0.2">
      <c r="A9" s="485" t="s">
        <v>601</v>
      </c>
      <c r="B9" s="486" t="s">
        <v>587</v>
      </c>
      <c r="C9" s="486" t="s">
        <v>651</v>
      </c>
      <c r="D9" s="486" t="s">
        <v>545</v>
      </c>
      <c r="E9" s="486" t="s">
        <v>652</v>
      </c>
      <c r="F9" s="490"/>
      <c r="G9" s="490"/>
      <c r="H9" s="512">
        <v>0</v>
      </c>
      <c r="I9" s="490">
        <v>1</v>
      </c>
      <c r="J9" s="490">
        <v>176.32</v>
      </c>
      <c r="K9" s="512">
        <v>1</v>
      </c>
      <c r="L9" s="490">
        <v>1</v>
      </c>
      <c r="M9" s="491">
        <v>176.32</v>
      </c>
    </row>
    <row r="10" spans="1:13" ht="14.45" customHeight="1" x14ac:dyDescent="0.2">
      <c r="A10" s="485" t="s">
        <v>602</v>
      </c>
      <c r="B10" s="486" t="s">
        <v>849</v>
      </c>
      <c r="C10" s="486" t="s">
        <v>766</v>
      </c>
      <c r="D10" s="486" t="s">
        <v>767</v>
      </c>
      <c r="E10" s="486" t="s">
        <v>768</v>
      </c>
      <c r="F10" s="490"/>
      <c r="G10" s="490"/>
      <c r="H10" s="512">
        <v>0</v>
      </c>
      <c r="I10" s="490">
        <v>1</v>
      </c>
      <c r="J10" s="490">
        <v>48.89</v>
      </c>
      <c r="K10" s="512">
        <v>1</v>
      </c>
      <c r="L10" s="490">
        <v>1</v>
      </c>
      <c r="M10" s="491">
        <v>48.89</v>
      </c>
    </row>
    <row r="11" spans="1:13" ht="14.45" customHeight="1" x14ac:dyDescent="0.2">
      <c r="A11" s="485" t="s">
        <v>602</v>
      </c>
      <c r="B11" s="486" t="s">
        <v>849</v>
      </c>
      <c r="C11" s="486" t="s">
        <v>769</v>
      </c>
      <c r="D11" s="486" t="s">
        <v>767</v>
      </c>
      <c r="E11" s="486" t="s">
        <v>770</v>
      </c>
      <c r="F11" s="490"/>
      <c r="G11" s="490"/>
      <c r="H11" s="512">
        <v>0</v>
      </c>
      <c r="I11" s="490">
        <v>3</v>
      </c>
      <c r="J11" s="490">
        <v>71.3</v>
      </c>
      <c r="K11" s="512">
        <v>1</v>
      </c>
      <c r="L11" s="490">
        <v>3</v>
      </c>
      <c r="M11" s="491">
        <v>71.3</v>
      </c>
    </row>
    <row r="12" spans="1:13" ht="14.45" customHeight="1" x14ac:dyDescent="0.2">
      <c r="A12" s="485" t="s">
        <v>602</v>
      </c>
      <c r="B12" s="486" t="s">
        <v>850</v>
      </c>
      <c r="C12" s="486" t="s">
        <v>704</v>
      </c>
      <c r="D12" s="486" t="s">
        <v>705</v>
      </c>
      <c r="E12" s="486" t="s">
        <v>706</v>
      </c>
      <c r="F12" s="490"/>
      <c r="G12" s="490"/>
      <c r="H12" s="512">
        <v>0</v>
      </c>
      <c r="I12" s="490">
        <v>1</v>
      </c>
      <c r="J12" s="490">
        <v>35.11</v>
      </c>
      <c r="K12" s="512">
        <v>1</v>
      </c>
      <c r="L12" s="490">
        <v>1</v>
      </c>
      <c r="M12" s="491">
        <v>35.11</v>
      </c>
    </row>
    <row r="13" spans="1:13" ht="14.45" customHeight="1" x14ac:dyDescent="0.2">
      <c r="A13" s="485" t="s">
        <v>602</v>
      </c>
      <c r="B13" s="486" t="s">
        <v>851</v>
      </c>
      <c r="C13" s="486" t="s">
        <v>827</v>
      </c>
      <c r="D13" s="486" t="s">
        <v>828</v>
      </c>
      <c r="E13" s="486" t="s">
        <v>829</v>
      </c>
      <c r="F13" s="490">
        <v>2</v>
      </c>
      <c r="G13" s="490">
        <v>98.16</v>
      </c>
      <c r="H13" s="512">
        <v>1</v>
      </c>
      <c r="I13" s="490"/>
      <c r="J13" s="490"/>
      <c r="K13" s="512">
        <v>0</v>
      </c>
      <c r="L13" s="490">
        <v>2</v>
      </c>
      <c r="M13" s="491">
        <v>98.16</v>
      </c>
    </row>
    <row r="14" spans="1:13" ht="14.45" customHeight="1" x14ac:dyDescent="0.2">
      <c r="A14" s="485" t="s">
        <v>602</v>
      </c>
      <c r="B14" s="486" t="s">
        <v>852</v>
      </c>
      <c r="C14" s="486" t="s">
        <v>700</v>
      </c>
      <c r="D14" s="486" t="s">
        <v>701</v>
      </c>
      <c r="E14" s="486" t="s">
        <v>702</v>
      </c>
      <c r="F14" s="490"/>
      <c r="G14" s="490"/>
      <c r="H14" s="512">
        <v>0</v>
      </c>
      <c r="I14" s="490">
        <v>1</v>
      </c>
      <c r="J14" s="490">
        <v>119.7</v>
      </c>
      <c r="K14" s="512">
        <v>1</v>
      </c>
      <c r="L14" s="490">
        <v>1</v>
      </c>
      <c r="M14" s="491">
        <v>119.7</v>
      </c>
    </row>
    <row r="15" spans="1:13" ht="14.45" customHeight="1" x14ac:dyDescent="0.2">
      <c r="A15" s="485" t="s">
        <v>602</v>
      </c>
      <c r="B15" s="486" t="s">
        <v>853</v>
      </c>
      <c r="C15" s="486" t="s">
        <v>696</v>
      </c>
      <c r="D15" s="486" t="s">
        <v>697</v>
      </c>
      <c r="E15" s="486" t="s">
        <v>698</v>
      </c>
      <c r="F15" s="490"/>
      <c r="G15" s="490"/>
      <c r="H15" s="512">
        <v>0</v>
      </c>
      <c r="I15" s="490">
        <v>1</v>
      </c>
      <c r="J15" s="490">
        <v>23.4</v>
      </c>
      <c r="K15" s="512">
        <v>1</v>
      </c>
      <c r="L15" s="490">
        <v>1</v>
      </c>
      <c r="M15" s="491">
        <v>23.4</v>
      </c>
    </row>
    <row r="16" spans="1:13" ht="14.45" customHeight="1" x14ac:dyDescent="0.2">
      <c r="A16" s="485" t="s">
        <v>602</v>
      </c>
      <c r="B16" s="486" t="s">
        <v>848</v>
      </c>
      <c r="C16" s="486" t="s">
        <v>812</v>
      </c>
      <c r="D16" s="486" t="s">
        <v>655</v>
      </c>
      <c r="E16" s="486" t="s">
        <v>813</v>
      </c>
      <c r="F16" s="490"/>
      <c r="G16" s="490"/>
      <c r="H16" s="512"/>
      <c r="I16" s="490">
        <v>1</v>
      </c>
      <c r="J16" s="490">
        <v>0</v>
      </c>
      <c r="K16" s="512"/>
      <c r="L16" s="490">
        <v>1</v>
      </c>
      <c r="M16" s="491">
        <v>0</v>
      </c>
    </row>
    <row r="17" spans="1:13" ht="14.45" customHeight="1" x14ac:dyDescent="0.2">
      <c r="A17" s="485" t="s">
        <v>602</v>
      </c>
      <c r="B17" s="486" t="s">
        <v>848</v>
      </c>
      <c r="C17" s="486" t="s">
        <v>654</v>
      </c>
      <c r="D17" s="486" t="s">
        <v>655</v>
      </c>
      <c r="E17" s="486" t="s">
        <v>656</v>
      </c>
      <c r="F17" s="490"/>
      <c r="G17" s="490"/>
      <c r="H17" s="512"/>
      <c r="I17" s="490">
        <v>1</v>
      </c>
      <c r="J17" s="490">
        <v>0</v>
      </c>
      <c r="K17" s="512"/>
      <c r="L17" s="490">
        <v>1</v>
      </c>
      <c r="M17" s="491">
        <v>0</v>
      </c>
    </row>
    <row r="18" spans="1:13" ht="14.45" customHeight="1" x14ac:dyDescent="0.2">
      <c r="A18" s="485" t="s">
        <v>602</v>
      </c>
      <c r="B18" s="486" t="s">
        <v>854</v>
      </c>
      <c r="C18" s="486" t="s">
        <v>815</v>
      </c>
      <c r="D18" s="486" t="s">
        <v>816</v>
      </c>
      <c r="E18" s="486" t="s">
        <v>817</v>
      </c>
      <c r="F18" s="490"/>
      <c r="G18" s="490"/>
      <c r="H18" s="512">
        <v>0</v>
      </c>
      <c r="I18" s="490">
        <v>2</v>
      </c>
      <c r="J18" s="490">
        <v>947.42</v>
      </c>
      <c r="K18" s="512">
        <v>1</v>
      </c>
      <c r="L18" s="490">
        <v>2</v>
      </c>
      <c r="M18" s="491">
        <v>947.42</v>
      </c>
    </row>
    <row r="19" spans="1:13" ht="14.45" customHeight="1" x14ac:dyDescent="0.2">
      <c r="A19" s="485" t="s">
        <v>602</v>
      </c>
      <c r="B19" s="486" t="s">
        <v>855</v>
      </c>
      <c r="C19" s="486" t="s">
        <v>708</v>
      </c>
      <c r="D19" s="486" t="s">
        <v>709</v>
      </c>
      <c r="E19" s="486" t="s">
        <v>710</v>
      </c>
      <c r="F19" s="490"/>
      <c r="G19" s="490"/>
      <c r="H19" s="512">
        <v>0</v>
      </c>
      <c r="I19" s="490">
        <v>4</v>
      </c>
      <c r="J19" s="490">
        <v>235.08</v>
      </c>
      <c r="K19" s="512">
        <v>1</v>
      </c>
      <c r="L19" s="490">
        <v>4</v>
      </c>
      <c r="M19" s="491">
        <v>235.08</v>
      </c>
    </row>
    <row r="20" spans="1:13" ht="14.45" customHeight="1" x14ac:dyDescent="0.2">
      <c r="A20" s="485" t="s">
        <v>602</v>
      </c>
      <c r="B20" s="486" t="s">
        <v>855</v>
      </c>
      <c r="C20" s="486" t="s">
        <v>711</v>
      </c>
      <c r="D20" s="486" t="s">
        <v>709</v>
      </c>
      <c r="E20" s="486" t="s">
        <v>712</v>
      </c>
      <c r="F20" s="490"/>
      <c r="G20" s="490"/>
      <c r="H20" s="512">
        <v>0</v>
      </c>
      <c r="I20" s="490">
        <v>1</v>
      </c>
      <c r="J20" s="490">
        <v>176.32</v>
      </c>
      <c r="K20" s="512">
        <v>1</v>
      </c>
      <c r="L20" s="490">
        <v>1</v>
      </c>
      <c r="M20" s="491">
        <v>176.32</v>
      </c>
    </row>
    <row r="21" spans="1:13" ht="14.45" customHeight="1" x14ac:dyDescent="0.2">
      <c r="A21" s="485" t="s">
        <v>602</v>
      </c>
      <c r="B21" s="486" t="s">
        <v>856</v>
      </c>
      <c r="C21" s="486" t="s">
        <v>713</v>
      </c>
      <c r="D21" s="486" t="s">
        <v>671</v>
      </c>
      <c r="E21" s="486" t="s">
        <v>714</v>
      </c>
      <c r="F21" s="490"/>
      <c r="G21" s="490"/>
      <c r="H21" s="512">
        <v>0</v>
      </c>
      <c r="I21" s="490">
        <v>1</v>
      </c>
      <c r="J21" s="490">
        <v>97.96</v>
      </c>
      <c r="K21" s="512">
        <v>1</v>
      </c>
      <c r="L21" s="490">
        <v>1</v>
      </c>
      <c r="M21" s="491">
        <v>97.96</v>
      </c>
    </row>
    <row r="22" spans="1:13" ht="14.45" customHeight="1" x14ac:dyDescent="0.2">
      <c r="A22" s="485" t="s">
        <v>603</v>
      </c>
      <c r="B22" s="486" t="s">
        <v>857</v>
      </c>
      <c r="C22" s="486" t="s">
        <v>666</v>
      </c>
      <c r="D22" s="486" t="s">
        <v>667</v>
      </c>
      <c r="E22" s="486" t="s">
        <v>668</v>
      </c>
      <c r="F22" s="490"/>
      <c r="G22" s="490"/>
      <c r="H22" s="512">
        <v>0</v>
      </c>
      <c r="I22" s="490">
        <v>6</v>
      </c>
      <c r="J22" s="490">
        <v>1448.9399999999998</v>
      </c>
      <c r="K22" s="512">
        <v>1</v>
      </c>
      <c r="L22" s="490">
        <v>6</v>
      </c>
      <c r="M22" s="491">
        <v>1448.9399999999998</v>
      </c>
    </row>
    <row r="23" spans="1:13" ht="14.45" customHeight="1" x14ac:dyDescent="0.2">
      <c r="A23" s="485" t="s">
        <v>603</v>
      </c>
      <c r="B23" s="486" t="s">
        <v>858</v>
      </c>
      <c r="C23" s="486" t="s">
        <v>658</v>
      </c>
      <c r="D23" s="486" t="s">
        <v>659</v>
      </c>
      <c r="E23" s="486" t="s">
        <v>660</v>
      </c>
      <c r="F23" s="490"/>
      <c r="G23" s="490"/>
      <c r="H23" s="512">
        <v>0</v>
      </c>
      <c r="I23" s="490">
        <v>1</v>
      </c>
      <c r="J23" s="490">
        <v>72.55</v>
      </c>
      <c r="K23" s="512">
        <v>1</v>
      </c>
      <c r="L23" s="490">
        <v>1</v>
      </c>
      <c r="M23" s="491">
        <v>72.55</v>
      </c>
    </row>
    <row r="24" spans="1:13" ht="14.45" customHeight="1" thickBot="1" x14ac:dyDescent="0.25">
      <c r="A24" s="492" t="s">
        <v>603</v>
      </c>
      <c r="B24" s="493" t="s">
        <v>856</v>
      </c>
      <c r="C24" s="493" t="s">
        <v>670</v>
      </c>
      <c r="D24" s="493" t="s">
        <v>671</v>
      </c>
      <c r="E24" s="493" t="s">
        <v>672</v>
      </c>
      <c r="F24" s="497"/>
      <c r="G24" s="497"/>
      <c r="H24" s="505">
        <v>0</v>
      </c>
      <c r="I24" s="497">
        <v>1</v>
      </c>
      <c r="J24" s="497">
        <v>58.77</v>
      </c>
      <c r="K24" s="505">
        <v>1</v>
      </c>
      <c r="L24" s="497">
        <v>1</v>
      </c>
      <c r="M24" s="498">
        <v>58.77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638BB2C1-14A6-4F92-AD2A-FC4C860627D0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4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8" customWidth="1"/>
    <col min="2" max="2" width="61.140625" style="208" customWidth="1"/>
    <col min="3" max="3" width="9.5703125" style="129" hidden="1" customWidth="1" outlineLevel="1"/>
    <col min="4" max="4" width="9.5703125" style="209" customWidth="1" collapsed="1"/>
    <col min="5" max="5" width="2.28515625" style="209" customWidth="1"/>
    <col min="6" max="6" width="9.5703125" style="210" customWidth="1"/>
    <col min="7" max="7" width="9.5703125" style="207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139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2" t="s">
        <v>270</v>
      </c>
      <c r="B2" s="206"/>
      <c r="C2" s="206"/>
      <c r="D2" s="206"/>
      <c r="E2" s="206"/>
      <c r="F2" s="206"/>
    </row>
    <row r="3" spans="1:10" ht="14.45" customHeight="1" thickBot="1" x14ac:dyDescent="0.25">
      <c r="A3" s="232"/>
      <c r="B3" s="271"/>
      <c r="C3" s="238">
        <v>2018</v>
      </c>
      <c r="D3" s="239">
        <v>2019</v>
      </c>
      <c r="E3" s="7"/>
      <c r="F3" s="338">
        <v>2020</v>
      </c>
      <c r="G3" s="356"/>
      <c r="H3" s="356"/>
      <c r="I3" s="339"/>
    </row>
    <row r="4" spans="1:10" ht="14.45" customHeight="1" thickBot="1" x14ac:dyDescent="0.2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5" customHeight="1" x14ac:dyDescent="0.2">
      <c r="A5" s="465" t="s">
        <v>521</v>
      </c>
      <c r="B5" s="466" t="s">
        <v>522</v>
      </c>
      <c r="C5" s="467" t="s">
        <v>271</v>
      </c>
      <c r="D5" s="467" t="s">
        <v>271</v>
      </c>
      <c r="E5" s="467"/>
      <c r="F5" s="467" t="s">
        <v>271</v>
      </c>
      <c r="G5" s="467" t="s">
        <v>271</v>
      </c>
      <c r="H5" s="467" t="s">
        <v>271</v>
      </c>
      <c r="I5" s="468" t="s">
        <v>271</v>
      </c>
      <c r="J5" s="469" t="s">
        <v>68</v>
      </c>
    </row>
    <row r="6" spans="1:10" ht="14.45" customHeight="1" x14ac:dyDescent="0.2">
      <c r="A6" s="465" t="s">
        <v>521</v>
      </c>
      <c r="B6" s="466" t="s">
        <v>860</v>
      </c>
      <c r="C6" s="467">
        <v>8424.4328699999969</v>
      </c>
      <c r="D6" s="467">
        <v>8394.0170799999996</v>
      </c>
      <c r="E6" s="467"/>
      <c r="F6" s="467">
        <v>6997.9791899999982</v>
      </c>
      <c r="G6" s="467">
        <v>0</v>
      </c>
      <c r="H6" s="467">
        <v>6997.9791899999982</v>
      </c>
      <c r="I6" s="468" t="s">
        <v>271</v>
      </c>
      <c r="J6" s="469" t="s">
        <v>1</v>
      </c>
    </row>
    <row r="7" spans="1:10" ht="14.45" customHeight="1" x14ac:dyDescent="0.2">
      <c r="A7" s="465" t="s">
        <v>521</v>
      </c>
      <c r="B7" s="466" t="s">
        <v>861</v>
      </c>
      <c r="C7" s="467">
        <v>0</v>
      </c>
      <c r="D7" s="467">
        <v>0</v>
      </c>
      <c r="E7" s="467"/>
      <c r="F7" s="467">
        <v>2.1240000000000001</v>
      </c>
      <c r="G7" s="467">
        <v>0</v>
      </c>
      <c r="H7" s="467">
        <v>2.1240000000000001</v>
      </c>
      <c r="I7" s="468" t="s">
        <v>271</v>
      </c>
      <c r="J7" s="469" t="s">
        <v>1</v>
      </c>
    </row>
    <row r="8" spans="1:10" ht="14.45" customHeight="1" x14ac:dyDescent="0.2">
      <c r="A8" s="465" t="s">
        <v>521</v>
      </c>
      <c r="B8" s="466" t="s">
        <v>862</v>
      </c>
      <c r="C8" s="467">
        <v>283.56317999999999</v>
      </c>
      <c r="D8" s="467">
        <v>273.74732</v>
      </c>
      <c r="E8" s="467"/>
      <c r="F8" s="467">
        <v>239.70054999999999</v>
      </c>
      <c r="G8" s="467">
        <v>0</v>
      </c>
      <c r="H8" s="467">
        <v>239.70054999999999</v>
      </c>
      <c r="I8" s="468" t="s">
        <v>271</v>
      </c>
      <c r="J8" s="469" t="s">
        <v>1</v>
      </c>
    </row>
    <row r="9" spans="1:10" ht="14.45" customHeight="1" x14ac:dyDescent="0.2">
      <c r="A9" s="465" t="s">
        <v>521</v>
      </c>
      <c r="B9" s="466" t="s">
        <v>863</v>
      </c>
      <c r="C9" s="467">
        <v>162.2945</v>
      </c>
      <c r="D9" s="467">
        <v>161.88293000000002</v>
      </c>
      <c r="E9" s="467"/>
      <c r="F9" s="467">
        <v>163.59927999999999</v>
      </c>
      <c r="G9" s="467">
        <v>0</v>
      </c>
      <c r="H9" s="467">
        <v>163.59927999999999</v>
      </c>
      <c r="I9" s="468" t="s">
        <v>271</v>
      </c>
      <c r="J9" s="469" t="s">
        <v>1</v>
      </c>
    </row>
    <row r="10" spans="1:10" ht="14.45" customHeight="1" x14ac:dyDescent="0.2">
      <c r="A10" s="465" t="s">
        <v>521</v>
      </c>
      <c r="B10" s="466" t="s">
        <v>864</v>
      </c>
      <c r="C10" s="467">
        <v>253.53420999999994</v>
      </c>
      <c r="D10" s="467">
        <v>173.71908000000002</v>
      </c>
      <c r="E10" s="467"/>
      <c r="F10" s="467">
        <v>206.27094999999997</v>
      </c>
      <c r="G10" s="467">
        <v>0</v>
      </c>
      <c r="H10" s="467">
        <v>206.27094999999997</v>
      </c>
      <c r="I10" s="468" t="s">
        <v>271</v>
      </c>
      <c r="J10" s="469" t="s">
        <v>1</v>
      </c>
    </row>
    <row r="11" spans="1:10" ht="14.45" customHeight="1" x14ac:dyDescent="0.2">
      <c r="A11" s="465" t="s">
        <v>521</v>
      </c>
      <c r="B11" s="466" t="s">
        <v>865</v>
      </c>
      <c r="C11" s="467">
        <v>13423.3542</v>
      </c>
      <c r="D11" s="467">
        <v>14293.509699999999</v>
      </c>
      <c r="E11" s="467"/>
      <c r="F11" s="467">
        <v>13948.167439999999</v>
      </c>
      <c r="G11" s="467">
        <v>0</v>
      </c>
      <c r="H11" s="467">
        <v>13948.167439999999</v>
      </c>
      <c r="I11" s="468" t="s">
        <v>271</v>
      </c>
      <c r="J11" s="469" t="s">
        <v>1</v>
      </c>
    </row>
    <row r="12" spans="1:10" ht="14.45" customHeight="1" x14ac:dyDescent="0.2">
      <c r="A12" s="465" t="s">
        <v>521</v>
      </c>
      <c r="B12" s="466" t="s">
        <v>866</v>
      </c>
      <c r="C12" s="467">
        <v>33.567</v>
      </c>
      <c r="D12" s="467">
        <v>29.257000000000001</v>
      </c>
      <c r="E12" s="467"/>
      <c r="F12" s="467">
        <v>35.159999999999997</v>
      </c>
      <c r="G12" s="467">
        <v>0</v>
      </c>
      <c r="H12" s="467">
        <v>35.159999999999997</v>
      </c>
      <c r="I12" s="468" t="s">
        <v>271</v>
      </c>
      <c r="J12" s="469" t="s">
        <v>1</v>
      </c>
    </row>
    <row r="13" spans="1:10" ht="14.45" customHeight="1" x14ac:dyDescent="0.2">
      <c r="A13" s="465" t="s">
        <v>521</v>
      </c>
      <c r="B13" s="466" t="s">
        <v>867</v>
      </c>
      <c r="C13" s="467">
        <v>37.972000000000001</v>
      </c>
      <c r="D13" s="467">
        <v>43.052</v>
      </c>
      <c r="E13" s="467"/>
      <c r="F13" s="467">
        <v>70.251999999999995</v>
      </c>
      <c r="G13" s="467">
        <v>0</v>
      </c>
      <c r="H13" s="467">
        <v>70.251999999999995</v>
      </c>
      <c r="I13" s="468" t="s">
        <v>271</v>
      </c>
      <c r="J13" s="469" t="s">
        <v>1</v>
      </c>
    </row>
    <row r="14" spans="1:10" ht="14.45" customHeight="1" x14ac:dyDescent="0.2">
      <c r="A14" s="465" t="s">
        <v>521</v>
      </c>
      <c r="B14" s="466" t="s">
        <v>525</v>
      </c>
      <c r="C14" s="467">
        <v>22618.717959999998</v>
      </c>
      <c r="D14" s="467">
        <v>23369.185109999999</v>
      </c>
      <c r="E14" s="467"/>
      <c r="F14" s="467">
        <v>21663.253409999998</v>
      </c>
      <c r="G14" s="467">
        <v>0</v>
      </c>
      <c r="H14" s="467">
        <v>21663.253409999998</v>
      </c>
      <c r="I14" s="468" t="s">
        <v>271</v>
      </c>
      <c r="J14" s="469" t="s">
        <v>526</v>
      </c>
    </row>
    <row r="16" spans="1:10" ht="14.45" customHeight="1" x14ac:dyDescent="0.2">
      <c r="A16" s="465" t="s">
        <v>521</v>
      </c>
      <c r="B16" s="466" t="s">
        <v>522</v>
      </c>
      <c r="C16" s="467" t="s">
        <v>271</v>
      </c>
      <c r="D16" s="467" t="s">
        <v>271</v>
      </c>
      <c r="E16" s="467"/>
      <c r="F16" s="467" t="s">
        <v>271</v>
      </c>
      <c r="G16" s="467" t="s">
        <v>271</v>
      </c>
      <c r="H16" s="467" t="s">
        <v>271</v>
      </c>
      <c r="I16" s="468" t="s">
        <v>271</v>
      </c>
      <c r="J16" s="469" t="s">
        <v>68</v>
      </c>
    </row>
    <row r="17" spans="1:10" ht="14.45" customHeight="1" x14ac:dyDescent="0.2">
      <c r="A17" s="465" t="s">
        <v>868</v>
      </c>
      <c r="B17" s="466" t="s">
        <v>869</v>
      </c>
      <c r="C17" s="467" t="s">
        <v>271</v>
      </c>
      <c r="D17" s="467" t="s">
        <v>271</v>
      </c>
      <c r="E17" s="467"/>
      <c r="F17" s="467" t="s">
        <v>271</v>
      </c>
      <c r="G17" s="467" t="s">
        <v>271</v>
      </c>
      <c r="H17" s="467" t="s">
        <v>271</v>
      </c>
      <c r="I17" s="468" t="s">
        <v>271</v>
      </c>
      <c r="J17" s="469" t="s">
        <v>0</v>
      </c>
    </row>
    <row r="18" spans="1:10" ht="14.45" customHeight="1" x14ac:dyDescent="0.2">
      <c r="A18" s="465" t="s">
        <v>868</v>
      </c>
      <c r="B18" s="466" t="s">
        <v>865</v>
      </c>
      <c r="C18" s="467">
        <v>0</v>
      </c>
      <c r="D18" s="467">
        <v>0</v>
      </c>
      <c r="E18" s="467"/>
      <c r="F18" s="467">
        <v>0</v>
      </c>
      <c r="G18" s="467">
        <v>0</v>
      </c>
      <c r="H18" s="467">
        <v>0</v>
      </c>
      <c r="I18" s="468" t="s">
        <v>271</v>
      </c>
      <c r="J18" s="469" t="s">
        <v>1</v>
      </c>
    </row>
    <row r="19" spans="1:10" ht="14.45" customHeight="1" x14ac:dyDescent="0.2">
      <c r="A19" s="465" t="s">
        <v>868</v>
      </c>
      <c r="B19" s="466" t="s">
        <v>870</v>
      </c>
      <c r="C19" s="467">
        <v>0</v>
      </c>
      <c r="D19" s="467">
        <v>0</v>
      </c>
      <c r="E19" s="467"/>
      <c r="F19" s="467">
        <v>0</v>
      </c>
      <c r="G19" s="467">
        <v>0</v>
      </c>
      <c r="H19" s="467">
        <v>0</v>
      </c>
      <c r="I19" s="468" t="s">
        <v>271</v>
      </c>
      <c r="J19" s="469" t="s">
        <v>530</v>
      </c>
    </row>
    <row r="20" spans="1:10" ht="14.45" customHeight="1" x14ac:dyDescent="0.2">
      <c r="A20" s="465" t="s">
        <v>271</v>
      </c>
      <c r="B20" s="466" t="s">
        <v>271</v>
      </c>
      <c r="C20" s="467" t="s">
        <v>271</v>
      </c>
      <c r="D20" s="467" t="s">
        <v>271</v>
      </c>
      <c r="E20" s="467"/>
      <c r="F20" s="467" t="s">
        <v>271</v>
      </c>
      <c r="G20" s="467" t="s">
        <v>271</v>
      </c>
      <c r="H20" s="467" t="s">
        <v>271</v>
      </c>
      <c r="I20" s="468" t="s">
        <v>271</v>
      </c>
      <c r="J20" s="469" t="s">
        <v>531</v>
      </c>
    </row>
    <row r="21" spans="1:10" ht="14.45" customHeight="1" x14ac:dyDescent="0.2">
      <c r="A21" s="465" t="s">
        <v>527</v>
      </c>
      <c r="B21" s="466" t="s">
        <v>528</v>
      </c>
      <c r="C21" s="467" t="s">
        <v>271</v>
      </c>
      <c r="D21" s="467" t="s">
        <v>271</v>
      </c>
      <c r="E21" s="467"/>
      <c r="F21" s="467" t="s">
        <v>271</v>
      </c>
      <c r="G21" s="467" t="s">
        <v>271</v>
      </c>
      <c r="H21" s="467" t="s">
        <v>271</v>
      </c>
      <c r="I21" s="468" t="s">
        <v>271</v>
      </c>
      <c r="J21" s="469" t="s">
        <v>0</v>
      </c>
    </row>
    <row r="22" spans="1:10" ht="14.45" customHeight="1" x14ac:dyDescent="0.2">
      <c r="A22" s="465" t="s">
        <v>527</v>
      </c>
      <c r="B22" s="466" t="s">
        <v>860</v>
      </c>
      <c r="C22" s="467">
        <v>3817.0877199999986</v>
      </c>
      <c r="D22" s="467">
        <v>3999.1635700000002</v>
      </c>
      <c r="E22" s="467"/>
      <c r="F22" s="467">
        <v>2853.4935699999987</v>
      </c>
      <c r="G22" s="467">
        <v>0</v>
      </c>
      <c r="H22" s="467">
        <v>2853.4935699999987</v>
      </c>
      <c r="I22" s="468" t="s">
        <v>271</v>
      </c>
      <c r="J22" s="469" t="s">
        <v>1</v>
      </c>
    </row>
    <row r="23" spans="1:10" ht="14.45" customHeight="1" x14ac:dyDescent="0.2">
      <c r="A23" s="465" t="s">
        <v>527</v>
      </c>
      <c r="B23" s="466" t="s">
        <v>862</v>
      </c>
      <c r="C23" s="467">
        <v>26.67802</v>
      </c>
      <c r="D23" s="467">
        <v>15.551720000000001</v>
      </c>
      <c r="E23" s="467"/>
      <c r="F23" s="467">
        <v>26.371200000000005</v>
      </c>
      <c r="G23" s="467">
        <v>0</v>
      </c>
      <c r="H23" s="467">
        <v>26.371200000000005</v>
      </c>
      <c r="I23" s="468" t="s">
        <v>271</v>
      </c>
      <c r="J23" s="469" t="s">
        <v>1</v>
      </c>
    </row>
    <row r="24" spans="1:10" ht="14.45" customHeight="1" x14ac:dyDescent="0.2">
      <c r="A24" s="465" t="s">
        <v>527</v>
      </c>
      <c r="B24" s="466" t="s">
        <v>863</v>
      </c>
      <c r="C24" s="467">
        <v>1.3198200000000002</v>
      </c>
      <c r="D24" s="467">
        <v>1.1540700000000002</v>
      </c>
      <c r="E24" s="467"/>
      <c r="F24" s="467">
        <v>1.1246700000000001</v>
      </c>
      <c r="G24" s="467">
        <v>0</v>
      </c>
      <c r="H24" s="467">
        <v>1.1246700000000001</v>
      </c>
      <c r="I24" s="468" t="s">
        <v>271</v>
      </c>
      <c r="J24" s="469" t="s">
        <v>1</v>
      </c>
    </row>
    <row r="25" spans="1:10" ht="14.45" customHeight="1" x14ac:dyDescent="0.2">
      <c r="A25" s="465" t="s">
        <v>527</v>
      </c>
      <c r="B25" s="466" t="s">
        <v>864</v>
      </c>
      <c r="C25" s="467">
        <v>35.037219999999998</v>
      </c>
      <c r="D25" s="467">
        <v>20.247639999999997</v>
      </c>
      <c r="E25" s="467"/>
      <c r="F25" s="467">
        <v>16.26145</v>
      </c>
      <c r="G25" s="467">
        <v>0</v>
      </c>
      <c r="H25" s="467">
        <v>16.26145</v>
      </c>
      <c r="I25" s="468" t="s">
        <v>271</v>
      </c>
      <c r="J25" s="469" t="s">
        <v>1</v>
      </c>
    </row>
    <row r="26" spans="1:10" ht="14.45" customHeight="1" x14ac:dyDescent="0.2">
      <c r="A26" s="465" t="s">
        <v>527</v>
      </c>
      <c r="B26" s="466" t="s">
        <v>866</v>
      </c>
      <c r="C26" s="467">
        <v>0</v>
      </c>
      <c r="D26" s="467">
        <v>0</v>
      </c>
      <c r="E26" s="467"/>
      <c r="F26" s="467">
        <v>0</v>
      </c>
      <c r="G26" s="467">
        <v>0</v>
      </c>
      <c r="H26" s="467">
        <v>0</v>
      </c>
      <c r="I26" s="468" t="s">
        <v>271</v>
      </c>
      <c r="J26" s="469" t="s">
        <v>1</v>
      </c>
    </row>
    <row r="27" spans="1:10" ht="14.45" customHeight="1" x14ac:dyDescent="0.2">
      <c r="A27" s="465" t="s">
        <v>527</v>
      </c>
      <c r="B27" s="466" t="s">
        <v>867</v>
      </c>
      <c r="C27" s="467">
        <v>8.86</v>
      </c>
      <c r="D27" s="467">
        <v>6.89</v>
      </c>
      <c r="E27" s="467"/>
      <c r="F27" s="467">
        <v>7.9340000000000002</v>
      </c>
      <c r="G27" s="467">
        <v>0</v>
      </c>
      <c r="H27" s="467">
        <v>7.9340000000000002</v>
      </c>
      <c r="I27" s="468" t="s">
        <v>271</v>
      </c>
      <c r="J27" s="469" t="s">
        <v>1</v>
      </c>
    </row>
    <row r="28" spans="1:10" ht="14.45" customHeight="1" x14ac:dyDescent="0.2">
      <c r="A28" s="465" t="s">
        <v>527</v>
      </c>
      <c r="B28" s="466" t="s">
        <v>529</v>
      </c>
      <c r="C28" s="467">
        <v>3888.9827799999989</v>
      </c>
      <c r="D28" s="467">
        <v>4043.0070000000001</v>
      </c>
      <c r="E28" s="467"/>
      <c r="F28" s="467">
        <v>2905.1848899999991</v>
      </c>
      <c r="G28" s="467">
        <v>0</v>
      </c>
      <c r="H28" s="467">
        <v>2905.1848899999991</v>
      </c>
      <c r="I28" s="468" t="s">
        <v>271</v>
      </c>
      <c r="J28" s="469" t="s">
        <v>530</v>
      </c>
    </row>
    <row r="29" spans="1:10" ht="14.45" customHeight="1" x14ac:dyDescent="0.2">
      <c r="A29" s="465" t="s">
        <v>271</v>
      </c>
      <c r="B29" s="466" t="s">
        <v>271</v>
      </c>
      <c r="C29" s="467" t="s">
        <v>271</v>
      </c>
      <c r="D29" s="467" t="s">
        <v>271</v>
      </c>
      <c r="E29" s="467"/>
      <c r="F29" s="467" t="s">
        <v>271</v>
      </c>
      <c r="G29" s="467" t="s">
        <v>271</v>
      </c>
      <c r="H29" s="467" t="s">
        <v>271</v>
      </c>
      <c r="I29" s="468" t="s">
        <v>271</v>
      </c>
      <c r="J29" s="469" t="s">
        <v>531</v>
      </c>
    </row>
    <row r="30" spans="1:10" ht="14.45" customHeight="1" x14ac:dyDescent="0.2">
      <c r="A30" s="465" t="s">
        <v>871</v>
      </c>
      <c r="B30" s="466" t="s">
        <v>872</v>
      </c>
      <c r="C30" s="467" t="s">
        <v>271</v>
      </c>
      <c r="D30" s="467" t="s">
        <v>271</v>
      </c>
      <c r="E30" s="467"/>
      <c r="F30" s="467" t="s">
        <v>271</v>
      </c>
      <c r="G30" s="467" t="s">
        <v>271</v>
      </c>
      <c r="H30" s="467" t="s">
        <v>271</v>
      </c>
      <c r="I30" s="468" t="s">
        <v>271</v>
      </c>
      <c r="J30" s="469" t="s">
        <v>0</v>
      </c>
    </row>
    <row r="31" spans="1:10" ht="14.45" customHeight="1" x14ac:dyDescent="0.2">
      <c r="A31" s="465" t="s">
        <v>871</v>
      </c>
      <c r="B31" s="466" t="s">
        <v>864</v>
      </c>
      <c r="C31" s="467">
        <v>0</v>
      </c>
      <c r="D31" s="467">
        <v>0</v>
      </c>
      <c r="E31" s="467"/>
      <c r="F31" s="467">
        <v>0</v>
      </c>
      <c r="G31" s="467">
        <v>0</v>
      </c>
      <c r="H31" s="467">
        <v>0</v>
      </c>
      <c r="I31" s="468" t="s">
        <v>271</v>
      </c>
      <c r="J31" s="469" t="s">
        <v>1</v>
      </c>
    </row>
    <row r="32" spans="1:10" ht="14.45" customHeight="1" x14ac:dyDescent="0.2">
      <c r="A32" s="465" t="s">
        <v>871</v>
      </c>
      <c r="B32" s="466" t="s">
        <v>867</v>
      </c>
      <c r="C32" s="467">
        <v>0.76200000000000001</v>
      </c>
      <c r="D32" s="467">
        <v>0.378</v>
      </c>
      <c r="E32" s="467"/>
      <c r="F32" s="467">
        <v>0.73599999999999999</v>
      </c>
      <c r="G32" s="467">
        <v>0</v>
      </c>
      <c r="H32" s="467">
        <v>0.73599999999999999</v>
      </c>
      <c r="I32" s="468" t="s">
        <v>271</v>
      </c>
      <c r="J32" s="469" t="s">
        <v>1</v>
      </c>
    </row>
    <row r="33" spans="1:10" ht="14.45" customHeight="1" x14ac:dyDescent="0.2">
      <c r="A33" s="465" t="s">
        <v>871</v>
      </c>
      <c r="B33" s="466" t="s">
        <v>873</v>
      </c>
      <c r="C33" s="467">
        <v>0.76200000000000001</v>
      </c>
      <c r="D33" s="467">
        <v>0.378</v>
      </c>
      <c r="E33" s="467"/>
      <c r="F33" s="467">
        <v>0.73599999999999999</v>
      </c>
      <c r="G33" s="467">
        <v>0</v>
      </c>
      <c r="H33" s="467">
        <v>0.73599999999999999</v>
      </c>
      <c r="I33" s="468" t="s">
        <v>271</v>
      </c>
      <c r="J33" s="469" t="s">
        <v>530</v>
      </c>
    </row>
    <row r="34" spans="1:10" ht="14.45" customHeight="1" x14ac:dyDescent="0.2">
      <c r="A34" s="465" t="s">
        <v>271</v>
      </c>
      <c r="B34" s="466" t="s">
        <v>271</v>
      </c>
      <c r="C34" s="467" t="s">
        <v>271</v>
      </c>
      <c r="D34" s="467" t="s">
        <v>271</v>
      </c>
      <c r="E34" s="467"/>
      <c r="F34" s="467" t="s">
        <v>271</v>
      </c>
      <c r="G34" s="467" t="s">
        <v>271</v>
      </c>
      <c r="H34" s="467" t="s">
        <v>271</v>
      </c>
      <c r="I34" s="468" t="s">
        <v>271</v>
      </c>
      <c r="J34" s="469" t="s">
        <v>531</v>
      </c>
    </row>
    <row r="35" spans="1:10" ht="14.45" customHeight="1" x14ac:dyDescent="0.2">
      <c r="A35" s="465" t="s">
        <v>532</v>
      </c>
      <c r="B35" s="466" t="s">
        <v>533</v>
      </c>
      <c r="C35" s="467" t="s">
        <v>271</v>
      </c>
      <c r="D35" s="467" t="s">
        <v>271</v>
      </c>
      <c r="E35" s="467"/>
      <c r="F35" s="467" t="s">
        <v>271</v>
      </c>
      <c r="G35" s="467" t="s">
        <v>271</v>
      </c>
      <c r="H35" s="467" t="s">
        <v>271</v>
      </c>
      <c r="I35" s="468" t="s">
        <v>271</v>
      </c>
      <c r="J35" s="469" t="s">
        <v>0</v>
      </c>
    </row>
    <row r="36" spans="1:10" ht="14.45" customHeight="1" x14ac:dyDescent="0.2">
      <c r="A36" s="465" t="s">
        <v>532</v>
      </c>
      <c r="B36" s="466" t="s">
        <v>860</v>
      </c>
      <c r="C36" s="467">
        <v>4607.3451499999992</v>
      </c>
      <c r="D36" s="467">
        <v>4394.853509999999</v>
      </c>
      <c r="E36" s="467"/>
      <c r="F36" s="467">
        <v>4144.4856199999995</v>
      </c>
      <c r="G36" s="467">
        <v>0</v>
      </c>
      <c r="H36" s="467">
        <v>4144.4856199999995</v>
      </c>
      <c r="I36" s="468" t="s">
        <v>271</v>
      </c>
      <c r="J36" s="469" t="s">
        <v>1</v>
      </c>
    </row>
    <row r="37" spans="1:10" ht="14.45" customHeight="1" x14ac:dyDescent="0.2">
      <c r="A37" s="465" t="s">
        <v>532</v>
      </c>
      <c r="B37" s="466" t="s">
        <v>861</v>
      </c>
      <c r="C37" s="467">
        <v>0</v>
      </c>
      <c r="D37" s="467">
        <v>0</v>
      </c>
      <c r="E37" s="467"/>
      <c r="F37" s="467">
        <v>2.1240000000000001</v>
      </c>
      <c r="G37" s="467">
        <v>0</v>
      </c>
      <c r="H37" s="467">
        <v>2.1240000000000001</v>
      </c>
      <c r="I37" s="468" t="s">
        <v>271</v>
      </c>
      <c r="J37" s="469" t="s">
        <v>1</v>
      </c>
    </row>
    <row r="38" spans="1:10" ht="14.45" customHeight="1" x14ac:dyDescent="0.2">
      <c r="A38" s="465" t="s">
        <v>532</v>
      </c>
      <c r="B38" s="466" t="s">
        <v>862</v>
      </c>
      <c r="C38" s="467">
        <v>256.88515999999998</v>
      </c>
      <c r="D38" s="467">
        <v>258.19560000000001</v>
      </c>
      <c r="E38" s="467"/>
      <c r="F38" s="467">
        <v>213.32934999999998</v>
      </c>
      <c r="G38" s="467">
        <v>0</v>
      </c>
      <c r="H38" s="467">
        <v>213.32934999999998</v>
      </c>
      <c r="I38" s="468" t="s">
        <v>271</v>
      </c>
      <c r="J38" s="469" t="s">
        <v>1</v>
      </c>
    </row>
    <row r="39" spans="1:10" ht="14.45" customHeight="1" x14ac:dyDescent="0.2">
      <c r="A39" s="465" t="s">
        <v>532</v>
      </c>
      <c r="B39" s="466" t="s">
        <v>863</v>
      </c>
      <c r="C39" s="467">
        <v>160.97468000000001</v>
      </c>
      <c r="D39" s="467">
        <v>160.72886000000003</v>
      </c>
      <c r="E39" s="467"/>
      <c r="F39" s="467">
        <v>162.47460999999998</v>
      </c>
      <c r="G39" s="467">
        <v>0</v>
      </c>
      <c r="H39" s="467">
        <v>162.47460999999998</v>
      </c>
      <c r="I39" s="468" t="s">
        <v>271</v>
      </c>
      <c r="J39" s="469" t="s">
        <v>1</v>
      </c>
    </row>
    <row r="40" spans="1:10" ht="14.45" customHeight="1" x14ac:dyDescent="0.2">
      <c r="A40" s="465" t="s">
        <v>532</v>
      </c>
      <c r="B40" s="466" t="s">
        <v>864</v>
      </c>
      <c r="C40" s="467">
        <v>218.49698999999995</v>
      </c>
      <c r="D40" s="467">
        <v>153.47144000000003</v>
      </c>
      <c r="E40" s="467"/>
      <c r="F40" s="467">
        <v>190.00949999999997</v>
      </c>
      <c r="G40" s="467">
        <v>0</v>
      </c>
      <c r="H40" s="467">
        <v>190.00949999999997</v>
      </c>
      <c r="I40" s="468" t="s">
        <v>271</v>
      </c>
      <c r="J40" s="469" t="s">
        <v>1</v>
      </c>
    </row>
    <row r="41" spans="1:10" ht="14.45" customHeight="1" x14ac:dyDescent="0.2">
      <c r="A41" s="465" t="s">
        <v>532</v>
      </c>
      <c r="B41" s="466" t="s">
        <v>865</v>
      </c>
      <c r="C41" s="467">
        <v>13423.3542</v>
      </c>
      <c r="D41" s="467">
        <v>14293.509699999999</v>
      </c>
      <c r="E41" s="467"/>
      <c r="F41" s="467">
        <v>13948.167439999999</v>
      </c>
      <c r="G41" s="467">
        <v>0</v>
      </c>
      <c r="H41" s="467">
        <v>13948.167439999999</v>
      </c>
      <c r="I41" s="468" t="s">
        <v>271</v>
      </c>
      <c r="J41" s="469" t="s">
        <v>1</v>
      </c>
    </row>
    <row r="42" spans="1:10" ht="14.45" customHeight="1" x14ac:dyDescent="0.2">
      <c r="A42" s="465" t="s">
        <v>532</v>
      </c>
      <c r="B42" s="466" t="s">
        <v>866</v>
      </c>
      <c r="C42" s="467">
        <v>33.567</v>
      </c>
      <c r="D42" s="467">
        <v>29.257000000000001</v>
      </c>
      <c r="E42" s="467"/>
      <c r="F42" s="467">
        <v>35.159999999999997</v>
      </c>
      <c r="G42" s="467">
        <v>0</v>
      </c>
      <c r="H42" s="467">
        <v>35.159999999999997</v>
      </c>
      <c r="I42" s="468" t="s">
        <v>271</v>
      </c>
      <c r="J42" s="469" t="s">
        <v>1</v>
      </c>
    </row>
    <row r="43" spans="1:10" ht="14.45" customHeight="1" x14ac:dyDescent="0.2">
      <c r="A43" s="465" t="s">
        <v>532</v>
      </c>
      <c r="B43" s="466" t="s">
        <v>867</v>
      </c>
      <c r="C43" s="467">
        <v>28.35</v>
      </c>
      <c r="D43" s="467">
        <v>35.783999999999999</v>
      </c>
      <c r="E43" s="467"/>
      <c r="F43" s="467">
        <v>61.582000000000001</v>
      </c>
      <c r="G43" s="467">
        <v>0</v>
      </c>
      <c r="H43" s="467">
        <v>61.582000000000001</v>
      </c>
      <c r="I43" s="468" t="s">
        <v>271</v>
      </c>
      <c r="J43" s="469" t="s">
        <v>1</v>
      </c>
    </row>
    <row r="44" spans="1:10" ht="14.45" customHeight="1" x14ac:dyDescent="0.2">
      <c r="A44" s="465" t="s">
        <v>532</v>
      </c>
      <c r="B44" s="466" t="s">
        <v>534</v>
      </c>
      <c r="C44" s="467">
        <v>18728.973179999997</v>
      </c>
      <c r="D44" s="467">
        <v>19325.80011</v>
      </c>
      <c r="E44" s="467"/>
      <c r="F44" s="467">
        <v>18757.332519999996</v>
      </c>
      <c r="G44" s="467">
        <v>0</v>
      </c>
      <c r="H44" s="467">
        <v>18757.332519999996</v>
      </c>
      <c r="I44" s="468" t="s">
        <v>271</v>
      </c>
      <c r="J44" s="469" t="s">
        <v>530</v>
      </c>
    </row>
    <row r="45" spans="1:10" ht="14.45" customHeight="1" x14ac:dyDescent="0.2">
      <c r="A45" s="465" t="s">
        <v>271</v>
      </c>
      <c r="B45" s="466" t="s">
        <v>271</v>
      </c>
      <c r="C45" s="467" t="s">
        <v>271</v>
      </c>
      <c r="D45" s="467" t="s">
        <v>271</v>
      </c>
      <c r="E45" s="467"/>
      <c r="F45" s="467" t="s">
        <v>271</v>
      </c>
      <c r="G45" s="467" t="s">
        <v>271</v>
      </c>
      <c r="H45" s="467" t="s">
        <v>271</v>
      </c>
      <c r="I45" s="468" t="s">
        <v>271</v>
      </c>
      <c r="J45" s="469" t="s">
        <v>531</v>
      </c>
    </row>
    <row r="46" spans="1:10" ht="14.45" customHeight="1" x14ac:dyDescent="0.2">
      <c r="A46" s="465" t="s">
        <v>521</v>
      </c>
      <c r="B46" s="466" t="s">
        <v>525</v>
      </c>
      <c r="C46" s="467">
        <v>22618.717959999994</v>
      </c>
      <c r="D46" s="467">
        <v>23369.185109999995</v>
      </c>
      <c r="E46" s="467"/>
      <c r="F46" s="467">
        <v>21663.253409999998</v>
      </c>
      <c r="G46" s="467">
        <v>0</v>
      </c>
      <c r="H46" s="467">
        <v>21663.253409999998</v>
      </c>
      <c r="I46" s="468" t="s">
        <v>271</v>
      </c>
      <c r="J46" s="469" t="s">
        <v>526</v>
      </c>
    </row>
  </sheetData>
  <mergeCells count="3">
    <mergeCell ref="A1:I1"/>
    <mergeCell ref="F3:I3"/>
    <mergeCell ref="C4:D4"/>
  </mergeCells>
  <conditionalFormatting sqref="F15 F47:F65537">
    <cfRule type="cellIs" dxfId="20" priority="18" stopIfTrue="1" operator="greaterThan">
      <formula>1</formula>
    </cfRule>
  </conditionalFormatting>
  <conditionalFormatting sqref="H5:H14">
    <cfRule type="expression" dxfId="19" priority="14">
      <formula>$H5&gt;0</formula>
    </cfRule>
  </conditionalFormatting>
  <conditionalFormatting sqref="I5:I14">
    <cfRule type="expression" dxfId="18" priority="15">
      <formula>$I5&gt;1</formula>
    </cfRule>
  </conditionalFormatting>
  <conditionalFormatting sqref="B5:B14">
    <cfRule type="expression" dxfId="17" priority="11">
      <formula>OR($J5="NS",$J5="SumaNS",$J5="Účet")</formula>
    </cfRule>
  </conditionalFormatting>
  <conditionalFormatting sqref="F5:I14 B5:D14">
    <cfRule type="expression" dxfId="16" priority="17">
      <formula>AND($J5&lt;&gt;"",$J5&lt;&gt;"mezeraKL")</formula>
    </cfRule>
  </conditionalFormatting>
  <conditionalFormatting sqref="B5:D14 F5:I14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4 F5:I14">
    <cfRule type="expression" dxfId="14" priority="13">
      <formula>OR($J5="SumaNS",$J5="NS")</formula>
    </cfRule>
  </conditionalFormatting>
  <conditionalFormatting sqref="A5:A14">
    <cfRule type="expression" dxfId="13" priority="9">
      <formula>AND($J5&lt;&gt;"mezeraKL",$J5&lt;&gt;"")</formula>
    </cfRule>
  </conditionalFormatting>
  <conditionalFormatting sqref="A5:A14">
    <cfRule type="expression" dxfId="12" priority="10">
      <formula>AND($J5&lt;&gt;"",$J5&lt;&gt;"mezeraKL")</formula>
    </cfRule>
  </conditionalFormatting>
  <conditionalFormatting sqref="H16:H46">
    <cfRule type="expression" dxfId="11" priority="6">
      <formula>$H16&gt;0</formula>
    </cfRule>
  </conditionalFormatting>
  <conditionalFormatting sqref="A16:A46">
    <cfRule type="expression" dxfId="10" priority="5">
      <formula>AND($J16&lt;&gt;"mezeraKL",$J16&lt;&gt;"")</formula>
    </cfRule>
  </conditionalFormatting>
  <conditionalFormatting sqref="I16:I46">
    <cfRule type="expression" dxfId="9" priority="7">
      <formula>$I16&gt;1</formula>
    </cfRule>
  </conditionalFormatting>
  <conditionalFormatting sqref="B16:B46">
    <cfRule type="expression" dxfId="8" priority="4">
      <formula>OR($J16="NS",$J16="SumaNS",$J16="Účet")</formula>
    </cfRule>
  </conditionalFormatting>
  <conditionalFormatting sqref="A16:D46 F16:I46">
    <cfRule type="expression" dxfId="7" priority="8">
      <formula>AND($J16&lt;&gt;"",$J16&lt;&gt;"mezeraKL")</formula>
    </cfRule>
  </conditionalFormatting>
  <conditionalFormatting sqref="B16:D46 F16:I46">
    <cfRule type="expression" dxfId="6" priority="1">
      <formula>OR($J16="KL",$J16="SumaKL")</formula>
    </cfRule>
    <cfRule type="expression" priority="3" stopIfTrue="1">
      <formula>OR($J16="mezeraNS",$J16="mezeraKL")</formula>
    </cfRule>
  </conditionalFormatting>
  <conditionalFormatting sqref="B16:D46 F16:I46">
    <cfRule type="expression" dxfId="5" priority="2">
      <formula>OR($J16="SumaNS",$J16="NS")</formula>
    </cfRule>
  </conditionalFormatting>
  <hyperlinks>
    <hyperlink ref="A2" location="Obsah!A1" display="Zpět na Obsah  KL 01  1.-4.měsíc" xr:uid="{4C87857D-C83B-46A2-9268-225C46702ED2}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295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9" bestFit="1" customWidth="1" collapsed="1"/>
    <col min="4" max="4" width="18.7109375" style="213" customWidth="1"/>
    <col min="5" max="5" width="9" style="209" bestFit="1" customWidth="1"/>
    <col min="6" max="6" width="18.7109375" style="213" customWidth="1"/>
    <col min="7" max="7" width="12.42578125" style="209" hidden="1" customWidth="1" outlineLevel="1"/>
    <col min="8" max="8" width="25.7109375" style="209" customWidth="1" collapsed="1"/>
    <col min="9" max="9" width="7.7109375" style="207" customWidth="1"/>
    <col min="10" max="10" width="10" style="207" customWidth="1"/>
    <col min="11" max="11" width="11.140625" style="207" customWidth="1"/>
    <col min="12" max="16384" width="8.85546875" style="129"/>
  </cols>
  <sheetData>
    <row r="1" spans="1:11" ht="18.600000000000001" customHeight="1" thickBot="1" x14ac:dyDescent="0.35">
      <c r="A1" s="366" t="s">
        <v>1378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5" customHeight="1" thickBot="1" x14ac:dyDescent="0.25">
      <c r="A2" s="232" t="s">
        <v>270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5" customHeight="1" thickBot="1" x14ac:dyDescent="0.2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44.471953650300556</v>
      </c>
      <c r="J3" s="98">
        <f>SUBTOTAL(9,J5:J1048576)</f>
        <v>487156</v>
      </c>
      <c r="K3" s="99">
        <f>SUBTOTAL(9,K5:K1048576)</f>
        <v>21664779.052465819</v>
      </c>
    </row>
    <row r="4" spans="1:11" s="208" customFormat="1" ht="14.45" customHeight="1" thickBot="1" x14ac:dyDescent="0.25">
      <c r="A4" s="580" t="s">
        <v>4</v>
      </c>
      <c r="B4" s="471" t="s">
        <v>5</v>
      </c>
      <c r="C4" s="471" t="s">
        <v>0</v>
      </c>
      <c r="D4" s="471" t="s">
        <v>6</v>
      </c>
      <c r="E4" s="471" t="s">
        <v>7</v>
      </c>
      <c r="F4" s="471" t="s">
        <v>1</v>
      </c>
      <c r="G4" s="471" t="s">
        <v>70</v>
      </c>
      <c r="H4" s="473" t="s">
        <v>11</v>
      </c>
      <c r="I4" s="474" t="s">
        <v>142</v>
      </c>
      <c r="J4" s="474" t="s">
        <v>13</v>
      </c>
      <c r="K4" s="475" t="s">
        <v>159</v>
      </c>
    </row>
    <row r="5" spans="1:11" ht="14.45" customHeight="1" x14ac:dyDescent="0.2">
      <c r="A5" s="564" t="s">
        <v>521</v>
      </c>
      <c r="B5" s="565" t="s">
        <v>522</v>
      </c>
      <c r="C5" s="568" t="s">
        <v>527</v>
      </c>
      <c r="D5" s="581" t="s">
        <v>528</v>
      </c>
      <c r="E5" s="568" t="s">
        <v>874</v>
      </c>
      <c r="F5" s="581" t="s">
        <v>875</v>
      </c>
      <c r="G5" s="568" t="s">
        <v>876</v>
      </c>
      <c r="H5" s="568" t="s">
        <v>877</v>
      </c>
      <c r="I5" s="116">
        <v>28637.099609375</v>
      </c>
      <c r="J5" s="116">
        <v>1</v>
      </c>
      <c r="K5" s="578">
        <v>28637.099609375</v>
      </c>
    </row>
    <row r="6" spans="1:11" ht="14.45" customHeight="1" x14ac:dyDescent="0.2">
      <c r="A6" s="485" t="s">
        <v>521</v>
      </c>
      <c r="B6" s="486" t="s">
        <v>522</v>
      </c>
      <c r="C6" s="487" t="s">
        <v>527</v>
      </c>
      <c r="D6" s="488" t="s">
        <v>528</v>
      </c>
      <c r="E6" s="487" t="s">
        <v>874</v>
      </c>
      <c r="F6" s="488" t="s">
        <v>875</v>
      </c>
      <c r="G6" s="487" t="s">
        <v>878</v>
      </c>
      <c r="H6" s="487" t="s">
        <v>879</v>
      </c>
      <c r="I6" s="490">
        <v>264.38550567626953</v>
      </c>
      <c r="J6" s="490">
        <v>19</v>
      </c>
      <c r="K6" s="491">
        <v>5023.3001708984375</v>
      </c>
    </row>
    <row r="7" spans="1:11" ht="14.45" customHeight="1" x14ac:dyDescent="0.2">
      <c r="A7" s="485" t="s">
        <v>521</v>
      </c>
      <c r="B7" s="486" t="s">
        <v>522</v>
      </c>
      <c r="C7" s="487" t="s">
        <v>527</v>
      </c>
      <c r="D7" s="488" t="s">
        <v>528</v>
      </c>
      <c r="E7" s="487" t="s">
        <v>874</v>
      </c>
      <c r="F7" s="488" t="s">
        <v>875</v>
      </c>
      <c r="G7" s="487" t="s">
        <v>880</v>
      </c>
      <c r="H7" s="487" t="s">
        <v>881</v>
      </c>
      <c r="I7" s="490">
        <v>619.52001953125</v>
      </c>
      <c r="J7" s="490">
        <v>3</v>
      </c>
      <c r="K7" s="491">
        <v>1858.56005859375</v>
      </c>
    </row>
    <row r="8" spans="1:11" ht="14.45" customHeight="1" x14ac:dyDescent="0.2">
      <c r="A8" s="485" t="s">
        <v>521</v>
      </c>
      <c r="B8" s="486" t="s">
        <v>522</v>
      </c>
      <c r="C8" s="487" t="s">
        <v>527</v>
      </c>
      <c r="D8" s="488" t="s">
        <v>528</v>
      </c>
      <c r="E8" s="487" t="s">
        <v>874</v>
      </c>
      <c r="F8" s="488" t="s">
        <v>875</v>
      </c>
      <c r="G8" s="487" t="s">
        <v>882</v>
      </c>
      <c r="H8" s="487" t="s">
        <v>883</v>
      </c>
      <c r="I8" s="490">
        <v>686.07000732421875</v>
      </c>
      <c r="J8" s="490">
        <v>3</v>
      </c>
      <c r="K8" s="491">
        <v>2058.2100219726563</v>
      </c>
    </row>
    <row r="9" spans="1:11" ht="14.45" customHeight="1" x14ac:dyDescent="0.2">
      <c r="A9" s="485" t="s">
        <v>521</v>
      </c>
      <c r="B9" s="486" t="s">
        <v>522</v>
      </c>
      <c r="C9" s="487" t="s">
        <v>527</v>
      </c>
      <c r="D9" s="488" t="s">
        <v>528</v>
      </c>
      <c r="E9" s="487" t="s">
        <v>874</v>
      </c>
      <c r="F9" s="488" t="s">
        <v>875</v>
      </c>
      <c r="G9" s="487" t="s">
        <v>884</v>
      </c>
      <c r="H9" s="487" t="s">
        <v>885</v>
      </c>
      <c r="I9" s="490">
        <v>511.22500610351563</v>
      </c>
      <c r="J9" s="490">
        <v>2</v>
      </c>
      <c r="K9" s="491">
        <v>1022.4500122070313</v>
      </c>
    </row>
    <row r="10" spans="1:11" ht="14.45" customHeight="1" x14ac:dyDescent="0.2">
      <c r="A10" s="485" t="s">
        <v>521</v>
      </c>
      <c r="B10" s="486" t="s">
        <v>522</v>
      </c>
      <c r="C10" s="487" t="s">
        <v>527</v>
      </c>
      <c r="D10" s="488" t="s">
        <v>528</v>
      </c>
      <c r="E10" s="487" t="s">
        <v>874</v>
      </c>
      <c r="F10" s="488" t="s">
        <v>875</v>
      </c>
      <c r="G10" s="487" t="s">
        <v>886</v>
      </c>
      <c r="H10" s="487" t="s">
        <v>887</v>
      </c>
      <c r="I10" s="490">
        <v>2990</v>
      </c>
      <c r="J10" s="490">
        <v>1</v>
      </c>
      <c r="K10" s="491">
        <v>2990</v>
      </c>
    </row>
    <row r="11" spans="1:11" ht="14.45" customHeight="1" x14ac:dyDescent="0.2">
      <c r="A11" s="485" t="s">
        <v>521</v>
      </c>
      <c r="B11" s="486" t="s">
        <v>522</v>
      </c>
      <c r="C11" s="487" t="s">
        <v>527</v>
      </c>
      <c r="D11" s="488" t="s">
        <v>528</v>
      </c>
      <c r="E11" s="487" t="s">
        <v>874</v>
      </c>
      <c r="F11" s="488" t="s">
        <v>875</v>
      </c>
      <c r="G11" s="487" t="s">
        <v>888</v>
      </c>
      <c r="H11" s="487" t="s">
        <v>889</v>
      </c>
      <c r="I11" s="490">
        <v>517.8800048828125</v>
      </c>
      <c r="J11" s="490">
        <v>30</v>
      </c>
      <c r="K11" s="491">
        <v>15536.3994140625</v>
      </c>
    </row>
    <row r="12" spans="1:11" ht="14.45" customHeight="1" x14ac:dyDescent="0.2">
      <c r="A12" s="485" t="s">
        <v>521</v>
      </c>
      <c r="B12" s="486" t="s">
        <v>522</v>
      </c>
      <c r="C12" s="487" t="s">
        <v>527</v>
      </c>
      <c r="D12" s="488" t="s">
        <v>528</v>
      </c>
      <c r="E12" s="487" t="s">
        <v>874</v>
      </c>
      <c r="F12" s="488" t="s">
        <v>875</v>
      </c>
      <c r="G12" s="487" t="s">
        <v>890</v>
      </c>
      <c r="H12" s="487" t="s">
        <v>891</v>
      </c>
      <c r="I12" s="490">
        <v>511.22500610351563</v>
      </c>
      <c r="J12" s="490">
        <v>11</v>
      </c>
      <c r="K12" s="491">
        <v>4648.820068359375</v>
      </c>
    </row>
    <row r="13" spans="1:11" ht="14.45" customHeight="1" x14ac:dyDescent="0.2">
      <c r="A13" s="485" t="s">
        <v>521</v>
      </c>
      <c r="B13" s="486" t="s">
        <v>522</v>
      </c>
      <c r="C13" s="487" t="s">
        <v>527</v>
      </c>
      <c r="D13" s="488" t="s">
        <v>528</v>
      </c>
      <c r="E13" s="487" t="s">
        <v>874</v>
      </c>
      <c r="F13" s="488" t="s">
        <v>875</v>
      </c>
      <c r="G13" s="487" t="s">
        <v>892</v>
      </c>
      <c r="H13" s="487" t="s">
        <v>893</v>
      </c>
      <c r="I13" s="490">
        <v>2415</v>
      </c>
      <c r="J13" s="490">
        <v>1</v>
      </c>
      <c r="K13" s="491">
        <v>2415</v>
      </c>
    </row>
    <row r="14" spans="1:11" ht="14.45" customHeight="1" x14ac:dyDescent="0.2">
      <c r="A14" s="485" t="s">
        <v>521</v>
      </c>
      <c r="B14" s="486" t="s">
        <v>522</v>
      </c>
      <c r="C14" s="487" t="s">
        <v>527</v>
      </c>
      <c r="D14" s="488" t="s">
        <v>528</v>
      </c>
      <c r="E14" s="487" t="s">
        <v>874</v>
      </c>
      <c r="F14" s="488" t="s">
        <v>875</v>
      </c>
      <c r="G14" s="487" t="s">
        <v>894</v>
      </c>
      <c r="H14" s="487" t="s">
        <v>895</v>
      </c>
      <c r="I14" s="490">
        <v>2530</v>
      </c>
      <c r="J14" s="490">
        <v>1</v>
      </c>
      <c r="K14" s="491">
        <v>2530</v>
      </c>
    </row>
    <row r="15" spans="1:11" ht="14.45" customHeight="1" x14ac:dyDescent="0.2">
      <c r="A15" s="485" t="s">
        <v>521</v>
      </c>
      <c r="B15" s="486" t="s">
        <v>522</v>
      </c>
      <c r="C15" s="487" t="s">
        <v>527</v>
      </c>
      <c r="D15" s="488" t="s">
        <v>528</v>
      </c>
      <c r="E15" s="487" t="s">
        <v>874</v>
      </c>
      <c r="F15" s="488" t="s">
        <v>875</v>
      </c>
      <c r="G15" s="487" t="s">
        <v>896</v>
      </c>
      <c r="H15" s="487" t="s">
        <v>897</v>
      </c>
      <c r="I15" s="490">
        <v>5858.534912109375</v>
      </c>
      <c r="J15" s="490">
        <v>2</v>
      </c>
      <c r="K15" s="491">
        <v>11717.06982421875</v>
      </c>
    </row>
    <row r="16" spans="1:11" ht="14.45" customHeight="1" x14ac:dyDescent="0.2">
      <c r="A16" s="485" t="s">
        <v>521</v>
      </c>
      <c r="B16" s="486" t="s">
        <v>522</v>
      </c>
      <c r="C16" s="487" t="s">
        <v>527</v>
      </c>
      <c r="D16" s="488" t="s">
        <v>528</v>
      </c>
      <c r="E16" s="487" t="s">
        <v>874</v>
      </c>
      <c r="F16" s="488" t="s">
        <v>875</v>
      </c>
      <c r="G16" s="487" t="s">
        <v>898</v>
      </c>
      <c r="H16" s="487" t="s">
        <v>899</v>
      </c>
      <c r="I16" s="490">
        <v>1321.3199462890625</v>
      </c>
      <c r="J16" s="490">
        <v>1</v>
      </c>
      <c r="K16" s="491">
        <v>1321.3199462890625</v>
      </c>
    </row>
    <row r="17" spans="1:11" ht="14.45" customHeight="1" x14ac:dyDescent="0.2">
      <c r="A17" s="485" t="s">
        <v>521</v>
      </c>
      <c r="B17" s="486" t="s">
        <v>522</v>
      </c>
      <c r="C17" s="487" t="s">
        <v>527</v>
      </c>
      <c r="D17" s="488" t="s">
        <v>528</v>
      </c>
      <c r="E17" s="487" t="s">
        <v>874</v>
      </c>
      <c r="F17" s="488" t="s">
        <v>875</v>
      </c>
      <c r="G17" s="487" t="s">
        <v>900</v>
      </c>
      <c r="H17" s="487" t="s">
        <v>901</v>
      </c>
      <c r="I17" s="490">
        <v>1911.800048828125</v>
      </c>
      <c r="J17" s="490">
        <v>1</v>
      </c>
      <c r="K17" s="491">
        <v>1911.800048828125</v>
      </c>
    </row>
    <row r="18" spans="1:11" ht="14.45" customHeight="1" x14ac:dyDescent="0.2">
      <c r="A18" s="485" t="s">
        <v>521</v>
      </c>
      <c r="B18" s="486" t="s">
        <v>522</v>
      </c>
      <c r="C18" s="487" t="s">
        <v>527</v>
      </c>
      <c r="D18" s="488" t="s">
        <v>528</v>
      </c>
      <c r="E18" s="487" t="s">
        <v>874</v>
      </c>
      <c r="F18" s="488" t="s">
        <v>875</v>
      </c>
      <c r="G18" s="487" t="s">
        <v>902</v>
      </c>
      <c r="H18" s="487" t="s">
        <v>903</v>
      </c>
      <c r="I18" s="490">
        <v>1911.800048828125</v>
      </c>
      <c r="J18" s="490">
        <v>1</v>
      </c>
      <c r="K18" s="491">
        <v>1911.800048828125</v>
      </c>
    </row>
    <row r="19" spans="1:11" ht="14.45" customHeight="1" x14ac:dyDescent="0.2">
      <c r="A19" s="485" t="s">
        <v>521</v>
      </c>
      <c r="B19" s="486" t="s">
        <v>522</v>
      </c>
      <c r="C19" s="487" t="s">
        <v>527</v>
      </c>
      <c r="D19" s="488" t="s">
        <v>528</v>
      </c>
      <c r="E19" s="487" t="s">
        <v>874</v>
      </c>
      <c r="F19" s="488" t="s">
        <v>875</v>
      </c>
      <c r="G19" s="487" t="s">
        <v>904</v>
      </c>
      <c r="H19" s="487" t="s">
        <v>905</v>
      </c>
      <c r="I19" s="490">
        <v>4255</v>
      </c>
      <c r="J19" s="490">
        <v>1</v>
      </c>
      <c r="K19" s="491">
        <v>4255</v>
      </c>
    </row>
    <row r="20" spans="1:11" ht="14.45" customHeight="1" x14ac:dyDescent="0.2">
      <c r="A20" s="485" t="s">
        <v>521</v>
      </c>
      <c r="B20" s="486" t="s">
        <v>522</v>
      </c>
      <c r="C20" s="487" t="s">
        <v>527</v>
      </c>
      <c r="D20" s="488" t="s">
        <v>528</v>
      </c>
      <c r="E20" s="487" t="s">
        <v>874</v>
      </c>
      <c r="F20" s="488" t="s">
        <v>875</v>
      </c>
      <c r="G20" s="487" t="s">
        <v>906</v>
      </c>
      <c r="H20" s="487" t="s">
        <v>907</v>
      </c>
      <c r="I20" s="490">
        <v>4255</v>
      </c>
      <c r="J20" s="490">
        <v>1</v>
      </c>
      <c r="K20" s="491">
        <v>4255</v>
      </c>
    </row>
    <row r="21" spans="1:11" ht="14.45" customHeight="1" x14ac:dyDescent="0.2">
      <c r="A21" s="485" t="s">
        <v>521</v>
      </c>
      <c r="B21" s="486" t="s">
        <v>522</v>
      </c>
      <c r="C21" s="487" t="s">
        <v>527</v>
      </c>
      <c r="D21" s="488" t="s">
        <v>528</v>
      </c>
      <c r="E21" s="487" t="s">
        <v>874</v>
      </c>
      <c r="F21" s="488" t="s">
        <v>875</v>
      </c>
      <c r="G21" s="487" t="s">
        <v>908</v>
      </c>
      <c r="H21" s="487" t="s">
        <v>909</v>
      </c>
      <c r="I21" s="490">
        <v>4650.60009765625</v>
      </c>
      <c r="J21" s="490">
        <v>1</v>
      </c>
      <c r="K21" s="491">
        <v>4650.60009765625</v>
      </c>
    </row>
    <row r="22" spans="1:11" ht="14.45" customHeight="1" x14ac:dyDescent="0.2">
      <c r="A22" s="485" t="s">
        <v>521</v>
      </c>
      <c r="B22" s="486" t="s">
        <v>522</v>
      </c>
      <c r="C22" s="487" t="s">
        <v>527</v>
      </c>
      <c r="D22" s="488" t="s">
        <v>528</v>
      </c>
      <c r="E22" s="487" t="s">
        <v>874</v>
      </c>
      <c r="F22" s="488" t="s">
        <v>875</v>
      </c>
      <c r="G22" s="487" t="s">
        <v>910</v>
      </c>
      <c r="H22" s="487" t="s">
        <v>911</v>
      </c>
      <c r="I22" s="490">
        <v>1988.3499755859375</v>
      </c>
      <c r="J22" s="490">
        <v>2</v>
      </c>
      <c r="K22" s="491">
        <v>3976.699951171875</v>
      </c>
    </row>
    <row r="23" spans="1:11" ht="14.45" customHeight="1" x14ac:dyDescent="0.2">
      <c r="A23" s="485" t="s">
        <v>521</v>
      </c>
      <c r="B23" s="486" t="s">
        <v>522</v>
      </c>
      <c r="C23" s="487" t="s">
        <v>527</v>
      </c>
      <c r="D23" s="488" t="s">
        <v>528</v>
      </c>
      <c r="E23" s="487" t="s">
        <v>874</v>
      </c>
      <c r="F23" s="488" t="s">
        <v>875</v>
      </c>
      <c r="G23" s="487" t="s">
        <v>912</v>
      </c>
      <c r="H23" s="487" t="s">
        <v>913</v>
      </c>
      <c r="I23" s="490">
        <v>2002.550048828125</v>
      </c>
      <c r="J23" s="490">
        <v>1</v>
      </c>
      <c r="K23" s="491">
        <v>2002.550048828125</v>
      </c>
    </row>
    <row r="24" spans="1:11" ht="14.45" customHeight="1" x14ac:dyDescent="0.2">
      <c r="A24" s="485" t="s">
        <v>521</v>
      </c>
      <c r="B24" s="486" t="s">
        <v>522</v>
      </c>
      <c r="C24" s="487" t="s">
        <v>527</v>
      </c>
      <c r="D24" s="488" t="s">
        <v>528</v>
      </c>
      <c r="E24" s="487" t="s">
        <v>874</v>
      </c>
      <c r="F24" s="488" t="s">
        <v>875</v>
      </c>
      <c r="G24" s="487" t="s">
        <v>914</v>
      </c>
      <c r="H24" s="487" t="s">
        <v>915</v>
      </c>
      <c r="I24" s="490">
        <v>1888.9300537109375</v>
      </c>
      <c r="J24" s="490">
        <v>1</v>
      </c>
      <c r="K24" s="491">
        <v>1888.9300537109375</v>
      </c>
    </row>
    <row r="25" spans="1:11" ht="14.45" customHeight="1" x14ac:dyDescent="0.2">
      <c r="A25" s="485" t="s">
        <v>521</v>
      </c>
      <c r="B25" s="486" t="s">
        <v>522</v>
      </c>
      <c r="C25" s="487" t="s">
        <v>527</v>
      </c>
      <c r="D25" s="488" t="s">
        <v>528</v>
      </c>
      <c r="E25" s="487" t="s">
        <v>874</v>
      </c>
      <c r="F25" s="488" t="s">
        <v>875</v>
      </c>
      <c r="G25" s="487" t="s">
        <v>916</v>
      </c>
      <c r="H25" s="487" t="s">
        <v>917</v>
      </c>
      <c r="I25" s="490">
        <v>1888.9300537109375</v>
      </c>
      <c r="J25" s="490">
        <v>1</v>
      </c>
      <c r="K25" s="491">
        <v>1888.9300537109375</v>
      </c>
    </row>
    <row r="26" spans="1:11" ht="14.45" customHeight="1" x14ac:dyDescent="0.2">
      <c r="A26" s="485" t="s">
        <v>521</v>
      </c>
      <c r="B26" s="486" t="s">
        <v>522</v>
      </c>
      <c r="C26" s="487" t="s">
        <v>527</v>
      </c>
      <c r="D26" s="488" t="s">
        <v>528</v>
      </c>
      <c r="E26" s="487" t="s">
        <v>874</v>
      </c>
      <c r="F26" s="488" t="s">
        <v>875</v>
      </c>
      <c r="G26" s="487" t="s">
        <v>918</v>
      </c>
      <c r="H26" s="487" t="s">
        <v>919</v>
      </c>
      <c r="I26" s="490">
        <v>5754.759765625</v>
      </c>
      <c r="J26" s="490">
        <v>1</v>
      </c>
      <c r="K26" s="491">
        <v>5754.759765625</v>
      </c>
    </row>
    <row r="27" spans="1:11" ht="14.45" customHeight="1" x14ac:dyDescent="0.2">
      <c r="A27" s="485" t="s">
        <v>521</v>
      </c>
      <c r="B27" s="486" t="s">
        <v>522</v>
      </c>
      <c r="C27" s="487" t="s">
        <v>527</v>
      </c>
      <c r="D27" s="488" t="s">
        <v>528</v>
      </c>
      <c r="E27" s="487" t="s">
        <v>874</v>
      </c>
      <c r="F27" s="488" t="s">
        <v>875</v>
      </c>
      <c r="G27" s="487" t="s">
        <v>920</v>
      </c>
      <c r="H27" s="487" t="s">
        <v>921</v>
      </c>
      <c r="I27" s="490">
        <v>4643.97998046875</v>
      </c>
      <c r="J27" s="490">
        <v>2</v>
      </c>
      <c r="K27" s="491">
        <v>9287.9599609375</v>
      </c>
    </row>
    <row r="28" spans="1:11" ht="14.45" customHeight="1" x14ac:dyDescent="0.2">
      <c r="A28" s="485" t="s">
        <v>521</v>
      </c>
      <c r="B28" s="486" t="s">
        <v>522</v>
      </c>
      <c r="C28" s="487" t="s">
        <v>527</v>
      </c>
      <c r="D28" s="488" t="s">
        <v>528</v>
      </c>
      <c r="E28" s="487" t="s">
        <v>874</v>
      </c>
      <c r="F28" s="488" t="s">
        <v>875</v>
      </c>
      <c r="G28" s="487" t="s">
        <v>922</v>
      </c>
      <c r="H28" s="487" t="s">
        <v>923</v>
      </c>
      <c r="I28" s="490">
        <v>157300</v>
      </c>
      <c r="J28" s="490">
        <v>1</v>
      </c>
      <c r="K28" s="491">
        <v>157300</v>
      </c>
    </row>
    <row r="29" spans="1:11" ht="14.45" customHeight="1" x14ac:dyDescent="0.2">
      <c r="A29" s="485" t="s">
        <v>521</v>
      </c>
      <c r="B29" s="486" t="s">
        <v>522</v>
      </c>
      <c r="C29" s="487" t="s">
        <v>527</v>
      </c>
      <c r="D29" s="488" t="s">
        <v>528</v>
      </c>
      <c r="E29" s="487" t="s">
        <v>874</v>
      </c>
      <c r="F29" s="488" t="s">
        <v>875</v>
      </c>
      <c r="G29" s="487" t="s">
        <v>924</v>
      </c>
      <c r="H29" s="487" t="s">
        <v>925</v>
      </c>
      <c r="I29" s="490">
        <v>5521.22998046875</v>
      </c>
      <c r="J29" s="490">
        <v>8</v>
      </c>
      <c r="K29" s="491">
        <v>44169.83984375</v>
      </c>
    </row>
    <row r="30" spans="1:11" ht="14.45" customHeight="1" x14ac:dyDescent="0.2">
      <c r="A30" s="485" t="s">
        <v>521</v>
      </c>
      <c r="B30" s="486" t="s">
        <v>522</v>
      </c>
      <c r="C30" s="487" t="s">
        <v>527</v>
      </c>
      <c r="D30" s="488" t="s">
        <v>528</v>
      </c>
      <c r="E30" s="487" t="s">
        <v>874</v>
      </c>
      <c r="F30" s="488" t="s">
        <v>875</v>
      </c>
      <c r="G30" s="487" t="s">
        <v>926</v>
      </c>
      <c r="H30" s="487" t="s">
        <v>927</v>
      </c>
      <c r="I30" s="490">
        <v>2480.5</v>
      </c>
      <c r="J30" s="490">
        <v>1</v>
      </c>
      <c r="K30" s="491">
        <v>2480.5</v>
      </c>
    </row>
    <row r="31" spans="1:11" ht="14.45" customHeight="1" x14ac:dyDescent="0.2">
      <c r="A31" s="485" t="s">
        <v>521</v>
      </c>
      <c r="B31" s="486" t="s">
        <v>522</v>
      </c>
      <c r="C31" s="487" t="s">
        <v>527</v>
      </c>
      <c r="D31" s="488" t="s">
        <v>528</v>
      </c>
      <c r="E31" s="487" t="s">
        <v>874</v>
      </c>
      <c r="F31" s="488" t="s">
        <v>875</v>
      </c>
      <c r="G31" s="487" t="s">
        <v>928</v>
      </c>
      <c r="H31" s="487" t="s">
        <v>929</v>
      </c>
      <c r="I31" s="490">
        <v>2904</v>
      </c>
      <c r="J31" s="490">
        <v>1</v>
      </c>
      <c r="K31" s="491">
        <v>2904</v>
      </c>
    </row>
    <row r="32" spans="1:11" ht="14.45" customHeight="1" x14ac:dyDescent="0.2">
      <c r="A32" s="485" t="s">
        <v>521</v>
      </c>
      <c r="B32" s="486" t="s">
        <v>522</v>
      </c>
      <c r="C32" s="487" t="s">
        <v>527</v>
      </c>
      <c r="D32" s="488" t="s">
        <v>528</v>
      </c>
      <c r="E32" s="487" t="s">
        <v>874</v>
      </c>
      <c r="F32" s="488" t="s">
        <v>875</v>
      </c>
      <c r="G32" s="487" t="s">
        <v>930</v>
      </c>
      <c r="H32" s="487" t="s">
        <v>931</v>
      </c>
      <c r="I32" s="490">
        <v>1161.5999755859375</v>
      </c>
      <c r="J32" s="490">
        <v>65</v>
      </c>
      <c r="K32" s="491">
        <v>75504</v>
      </c>
    </row>
    <row r="33" spans="1:11" ht="14.45" customHeight="1" x14ac:dyDescent="0.2">
      <c r="A33" s="485" t="s">
        <v>521</v>
      </c>
      <c r="B33" s="486" t="s">
        <v>522</v>
      </c>
      <c r="C33" s="487" t="s">
        <v>527</v>
      </c>
      <c r="D33" s="488" t="s">
        <v>528</v>
      </c>
      <c r="E33" s="487" t="s">
        <v>874</v>
      </c>
      <c r="F33" s="488" t="s">
        <v>875</v>
      </c>
      <c r="G33" s="487" t="s">
        <v>932</v>
      </c>
      <c r="H33" s="487" t="s">
        <v>933</v>
      </c>
      <c r="I33" s="490">
        <v>4247.10009765625</v>
      </c>
      <c r="J33" s="490">
        <v>2</v>
      </c>
      <c r="K33" s="491">
        <v>8494.2001953125</v>
      </c>
    </row>
    <row r="34" spans="1:11" ht="14.45" customHeight="1" x14ac:dyDescent="0.2">
      <c r="A34" s="485" t="s">
        <v>521</v>
      </c>
      <c r="B34" s="486" t="s">
        <v>522</v>
      </c>
      <c r="C34" s="487" t="s">
        <v>527</v>
      </c>
      <c r="D34" s="488" t="s">
        <v>528</v>
      </c>
      <c r="E34" s="487" t="s">
        <v>874</v>
      </c>
      <c r="F34" s="488" t="s">
        <v>875</v>
      </c>
      <c r="G34" s="487" t="s">
        <v>934</v>
      </c>
      <c r="H34" s="487" t="s">
        <v>935</v>
      </c>
      <c r="I34" s="490">
        <v>7659.2998046875</v>
      </c>
      <c r="J34" s="490">
        <v>2</v>
      </c>
      <c r="K34" s="491">
        <v>15318.599609375</v>
      </c>
    </row>
    <row r="35" spans="1:11" ht="14.45" customHeight="1" x14ac:dyDescent="0.2">
      <c r="A35" s="485" t="s">
        <v>521</v>
      </c>
      <c r="B35" s="486" t="s">
        <v>522</v>
      </c>
      <c r="C35" s="487" t="s">
        <v>527</v>
      </c>
      <c r="D35" s="488" t="s">
        <v>528</v>
      </c>
      <c r="E35" s="487" t="s">
        <v>874</v>
      </c>
      <c r="F35" s="488" t="s">
        <v>875</v>
      </c>
      <c r="G35" s="487" t="s">
        <v>936</v>
      </c>
      <c r="H35" s="487" t="s">
        <v>937</v>
      </c>
      <c r="I35" s="490">
        <v>37824.6015625</v>
      </c>
      <c r="J35" s="490">
        <v>1</v>
      </c>
      <c r="K35" s="491">
        <v>37824.6015625</v>
      </c>
    </row>
    <row r="36" spans="1:11" ht="14.45" customHeight="1" x14ac:dyDescent="0.2">
      <c r="A36" s="485" t="s">
        <v>521</v>
      </c>
      <c r="B36" s="486" t="s">
        <v>522</v>
      </c>
      <c r="C36" s="487" t="s">
        <v>527</v>
      </c>
      <c r="D36" s="488" t="s">
        <v>528</v>
      </c>
      <c r="E36" s="487" t="s">
        <v>874</v>
      </c>
      <c r="F36" s="488" t="s">
        <v>875</v>
      </c>
      <c r="G36" s="487" t="s">
        <v>938</v>
      </c>
      <c r="H36" s="487" t="s">
        <v>939</v>
      </c>
      <c r="I36" s="490">
        <v>3285.14990234375</v>
      </c>
      <c r="J36" s="490">
        <v>1</v>
      </c>
      <c r="K36" s="491">
        <v>3285.14990234375</v>
      </c>
    </row>
    <row r="37" spans="1:11" ht="14.45" customHeight="1" x14ac:dyDescent="0.2">
      <c r="A37" s="485" t="s">
        <v>521</v>
      </c>
      <c r="B37" s="486" t="s">
        <v>522</v>
      </c>
      <c r="C37" s="487" t="s">
        <v>527</v>
      </c>
      <c r="D37" s="488" t="s">
        <v>528</v>
      </c>
      <c r="E37" s="487" t="s">
        <v>874</v>
      </c>
      <c r="F37" s="488" t="s">
        <v>875</v>
      </c>
      <c r="G37" s="487" t="s">
        <v>940</v>
      </c>
      <c r="H37" s="487" t="s">
        <v>941</v>
      </c>
      <c r="I37" s="490">
        <v>4719</v>
      </c>
      <c r="J37" s="490">
        <v>3</v>
      </c>
      <c r="K37" s="491">
        <v>14157</v>
      </c>
    </row>
    <row r="38" spans="1:11" ht="14.45" customHeight="1" x14ac:dyDescent="0.2">
      <c r="A38" s="485" t="s">
        <v>521</v>
      </c>
      <c r="B38" s="486" t="s">
        <v>522</v>
      </c>
      <c r="C38" s="487" t="s">
        <v>527</v>
      </c>
      <c r="D38" s="488" t="s">
        <v>528</v>
      </c>
      <c r="E38" s="487" t="s">
        <v>874</v>
      </c>
      <c r="F38" s="488" t="s">
        <v>875</v>
      </c>
      <c r="G38" s="487" t="s">
        <v>942</v>
      </c>
      <c r="H38" s="487" t="s">
        <v>943</v>
      </c>
      <c r="I38" s="490">
        <v>51425</v>
      </c>
      <c r="J38" s="490">
        <v>1</v>
      </c>
      <c r="K38" s="491">
        <v>51425</v>
      </c>
    </row>
    <row r="39" spans="1:11" ht="14.45" customHeight="1" x14ac:dyDescent="0.2">
      <c r="A39" s="485" t="s">
        <v>521</v>
      </c>
      <c r="B39" s="486" t="s">
        <v>522</v>
      </c>
      <c r="C39" s="487" t="s">
        <v>527</v>
      </c>
      <c r="D39" s="488" t="s">
        <v>528</v>
      </c>
      <c r="E39" s="487" t="s">
        <v>874</v>
      </c>
      <c r="F39" s="488" t="s">
        <v>875</v>
      </c>
      <c r="G39" s="487" t="s">
        <v>944</v>
      </c>
      <c r="H39" s="487" t="s">
        <v>945</v>
      </c>
      <c r="I39" s="490">
        <v>5115.8798828125</v>
      </c>
      <c r="J39" s="490">
        <v>3</v>
      </c>
      <c r="K39" s="491">
        <v>15347.6396484375</v>
      </c>
    </row>
    <row r="40" spans="1:11" ht="14.45" customHeight="1" x14ac:dyDescent="0.2">
      <c r="A40" s="485" t="s">
        <v>521</v>
      </c>
      <c r="B40" s="486" t="s">
        <v>522</v>
      </c>
      <c r="C40" s="487" t="s">
        <v>527</v>
      </c>
      <c r="D40" s="488" t="s">
        <v>528</v>
      </c>
      <c r="E40" s="487" t="s">
        <v>874</v>
      </c>
      <c r="F40" s="488" t="s">
        <v>875</v>
      </c>
      <c r="G40" s="487" t="s">
        <v>946</v>
      </c>
      <c r="H40" s="487" t="s">
        <v>947</v>
      </c>
      <c r="I40" s="490">
        <v>4904.1298828125</v>
      </c>
      <c r="J40" s="490">
        <v>2</v>
      </c>
      <c r="K40" s="491">
        <v>9808.259765625</v>
      </c>
    </row>
    <row r="41" spans="1:11" ht="14.45" customHeight="1" x14ac:dyDescent="0.2">
      <c r="A41" s="485" t="s">
        <v>521</v>
      </c>
      <c r="B41" s="486" t="s">
        <v>522</v>
      </c>
      <c r="C41" s="487" t="s">
        <v>527</v>
      </c>
      <c r="D41" s="488" t="s">
        <v>528</v>
      </c>
      <c r="E41" s="487" t="s">
        <v>874</v>
      </c>
      <c r="F41" s="488" t="s">
        <v>875</v>
      </c>
      <c r="G41" s="487" t="s">
        <v>948</v>
      </c>
      <c r="H41" s="487" t="s">
        <v>949</v>
      </c>
      <c r="I41" s="490">
        <v>2227.610107421875</v>
      </c>
      <c r="J41" s="490">
        <v>3</v>
      </c>
      <c r="K41" s="491">
        <v>6682.830322265625</v>
      </c>
    </row>
    <row r="42" spans="1:11" ht="14.45" customHeight="1" x14ac:dyDescent="0.2">
      <c r="A42" s="485" t="s">
        <v>521</v>
      </c>
      <c r="B42" s="486" t="s">
        <v>522</v>
      </c>
      <c r="C42" s="487" t="s">
        <v>527</v>
      </c>
      <c r="D42" s="488" t="s">
        <v>528</v>
      </c>
      <c r="E42" s="487" t="s">
        <v>874</v>
      </c>
      <c r="F42" s="488" t="s">
        <v>875</v>
      </c>
      <c r="G42" s="487" t="s">
        <v>950</v>
      </c>
      <c r="H42" s="487" t="s">
        <v>951</v>
      </c>
      <c r="I42" s="490">
        <v>9952.25</v>
      </c>
      <c r="J42" s="490">
        <v>16</v>
      </c>
      <c r="K42" s="491">
        <v>159236</v>
      </c>
    </row>
    <row r="43" spans="1:11" ht="14.45" customHeight="1" x14ac:dyDescent="0.2">
      <c r="A43" s="485" t="s">
        <v>521</v>
      </c>
      <c r="B43" s="486" t="s">
        <v>522</v>
      </c>
      <c r="C43" s="487" t="s">
        <v>527</v>
      </c>
      <c r="D43" s="488" t="s">
        <v>528</v>
      </c>
      <c r="E43" s="487" t="s">
        <v>874</v>
      </c>
      <c r="F43" s="488" t="s">
        <v>875</v>
      </c>
      <c r="G43" s="487" t="s">
        <v>952</v>
      </c>
      <c r="H43" s="487" t="s">
        <v>953</v>
      </c>
      <c r="I43" s="490">
        <v>1988.030029296875</v>
      </c>
      <c r="J43" s="490">
        <v>8</v>
      </c>
      <c r="K43" s="491">
        <v>15904.240234375</v>
      </c>
    </row>
    <row r="44" spans="1:11" ht="14.45" customHeight="1" x14ac:dyDescent="0.2">
      <c r="A44" s="485" t="s">
        <v>521</v>
      </c>
      <c r="B44" s="486" t="s">
        <v>522</v>
      </c>
      <c r="C44" s="487" t="s">
        <v>527</v>
      </c>
      <c r="D44" s="488" t="s">
        <v>528</v>
      </c>
      <c r="E44" s="487" t="s">
        <v>874</v>
      </c>
      <c r="F44" s="488" t="s">
        <v>875</v>
      </c>
      <c r="G44" s="487" t="s">
        <v>954</v>
      </c>
      <c r="H44" s="487" t="s">
        <v>955</v>
      </c>
      <c r="I44" s="490">
        <v>4278.56005859375</v>
      </c>
      <c r="J44" s="490">
        <v>1</v>
      </c>
      <c r="K44" s="491">
        <v>4278.56005859375</v>
      </c>
    </row>
    <row r="45" spans="1:11" ht="14.45" customHeight="1" x14ac:dyDescent="0.2">
      <c r="A45" s="485" t="s">
        <v>521</v>
      </c>
      <c r="B45" s="486" t="s">
        <v>522</v>
      </c>
      <c r="C45" s="487" t="s">
        <v>527</v>
      </c>
      <c r="D45" s="488" t="s">
        <v>528</v>
      </c>
      <c r="E45" s="487" t="s">
        <v>874</v>
      </c>
      <c r="F45" s="488" t="s">
        <v>875</v>
      </c>
      <c r="G45" s="487" t="s">
        <v>956</v>
      </c>
      <c r="H45" s="487" t="s">
        <v>957</v>
      </c>
      <c r="I45" s="490">
        <v>2994.75</v>
      </c>
      <c r="J45" s="490">
        <v>3</v>
      </c>
      <c r="K45" s="491">
        <v>8984.25</v>
      </c>
    </row>
    <row r="46" spans="1:11" ht="14.45" customHeight="1" x14ac:dyDescent="0.2">
      <c r="A46" s="485" t="s">
        <v>521</v>
      </c>
      <c r="B46" s="486" t="s">
        <v>522</v>
      </c>
      <c r="C46" s="487" t="s">
        <v>527</v>
      </c>
      <c r="D46" s="488" t="s">
        <v>528</v>
      </c>
      <c r="E46" s="487" t="s">
        <v>874</v>
      </c>
      <c r="F46" s="488" t="s">
        <v>875</v>
      </c>
      <c r="G46" s="487" t="s">
        <v>958</v>
      </c>
      <c r="H46" s="487" t="s">
        <v>959</v>
      </c>
      <c r="I46" s="490">
        <v>839.5</v>
      </c>
      <c r="J46" s="490">
        <v>1</v>
      </c>
      <c r="K46" s="491">
        <v>839.5</v>
      </c>
    </row>
    <row r="47" spans="1:11" ht="14.45" customHeight="1" x14ac:dyDescent="0.2">
      <c r="A47" s="485" t="s">
        <v>521</v>
      </c>
      <c r="B47" s="486" t="s">
        <v>522</v>
      </c>
      <c r="C47" s="487" t="s">
        <v>527</v>
      </c>
      <c r="D47" s="488" t="s">
        <v>528</v>
      </c>
      <c r="E47" s="487" t="s">
        <v>874</v>
      </c>
      <c r="F47" s="488" t="s">
        <v>875</v>
      </c>
      <c r="G47" s="487" t="s">
        <v>960</v>
      </c>
      <c r="H47" s="487" t="s">
        <v>961</v>
      </c>
      <c r="I47" s="490">
        <v>2548.39990234375</v>
      </c>
      <c r="J47" s="490">
        <v>1</v>
      </c>
      <c r="K47" s="491">
        <v>2548.39990234375</v>
      </c>
    </row>
    <row r="48" spans="1:11" ht="14.45" customHeight="1" x14ac:dyDescent="0.2">
      <c r="A48" s="485" t="s">
        <v>521</v>
      </c>
      <c r="B48" s="486" t="s">
        <v>522</v>
      </c>
      <c r="C48" s="487" t="s">
        <v>527</v>
      </c>
      <c r="D48" s="488" t="s">
        <v>528</v>
      </c>
      <c r="E48" s="487" t="s">
        <v>874</v>
      </c>
      <c r="F48" s="488" t="s">
        <v>875</v>
      </c>
      <c r="G48" s="487" t="s">
        <v>962</v>
      </c>
      <c r="H48" s="487" t="s">
        <v>963</v>
      </c>
      <c r="I48" s="490">
        <v>2178</v>
      </c>
      <c r="J48" s="490">
        <v>1</v>
      </c>
      <c r="K48" s="491">
        <v>2178</v>
      </c>
    </row>
    <row r="49" spans="1:11" ht="14.45" customHeight="1" x14ac:dyDescent="0.2">
      <c r="A49" s="485" t="s">
        <v>521</v>
      </c>
      <c r="B49" s="486" t="s">
        <v>522</v>
      </c>
      <c r="C49" s="487" t="s">
        <v>527</v>
      </c>
      <c r="D49" s="488" t="s">
        <v>528</v>
      </c>
      <c r="E49" s="487" t="s">
        <v>874</v>
      </c>
      <c r="F49" s="488" t="s">
        <v>875</v>
      </c>
      <c r="G49" s="487" t="s">
        <v>964</v>
      </c>
      <c r="H49" s="487" t="s">
        <v>965</v>
      </c>
      <c r="I49" s="490">
        <v>6253.333740234375</v>
      </c>
      <c r="J49" s="490">
        <v>5</v>
      </c>
      <c r="K49" s="491">
        <v>31266.669921875</v>
      </c>
    </row>
    <row r="50" spans="1:11" ht="14.45" customHeight="1" x14ac:dyDescent="0.2">
      <c r="A50" s="485" t="s">
        <v>521</v>
      </c>
      <c r="B50" s="486" t="s">
        <v>522</v>
      </c>
      <c r="C50" s="487" t="s">
        <v>527</v>
      </c>
      <c r="D50" s="488" t="s">
        <v>528</v>
      </c>
      <c r="E50" s="487" t="s">
        <v>874</v>
      </c>
      <c r="F50" s="488" t="s">
        <v>875</v>
      </c>
      <c r="G50" s="487" t="s">
        <v>966</v>
      </c>
      <c r="H50" s="487" t="s">
        <v>967</v>
      </c>
      <c r="I50" s="490">
        <v>5189.93017578125</v>
      </c>
      <c r="J50" s="490">
        <v>11</v>
      </c>
      <c r="K50" s="491">
        <v>57089.18896484375</v>
      </c>
    </row>
    <row r="51" spans="1:11" ht="14.45" customHeight="1" x14ac:dyDescent="0.2">
      <c r="A51" s="485" t="s">
        <v>521</v>
      </c>
      <c r="B51" s="486" t="s">
        <v>522</v>
      </c>
      <c r="C51" s="487" t="s">
        <v>527</v>
      </c>
      <c r="D51" s="488" t="s">
        <v>528</v>
      </c>
      <c r="E51" s="487" t="s">
        <v>874</v>
      </c>
      <c r="F51" s="488" t="s">
        <v>875</v>
      </c>
      <c r="G51" s="487" t="s">
        <v>968</v>
      </c>
      <c r="H51" s="487" t="s">
        <v>969</v>
      </c>
      <c r="I51" s="490">
        <v>4882.4501953125</v>
      </c>
      <c r="J51" s="490">
        <v>17</v>
      </c>
      <c r="K51" s="491">
        <v>83001.650390625</v>
      </c>
    </row>
    <row r="52" spans="1:11" ht="14.45" customHeight="1" x14ac:dyDescent="0.2">
      <c r="A52" s="485" t="s">
        <v>521</v>
      </c>
      <c r="B52" s="486" t="s">
        <v>522</v>
      </c>
      <c r="C52" s="487" t="s">
        <v>527</v>
      </c>
      <c r="D52" s="488" t="s">
        <v>528</v>
      </c>
      <c r="E52" s="487" t="s">
        <v>874</v>
      </c>
      <c r="F52" s="488" t="s">
        <v>875</v>
      </c>
      <c r="G52" s="487" t="s">
        <v>970</v>
      </c>
      <c r="H52" s="487" t="s">
        <v>971</v>
      </c>
      <c r="I52" s="490">
        <v>8971.9812825520839</v>
      </c>
      <c r="J52" s="490">
        <v>14</v>
      </c>
      <c r="K52" s="491">
        <v>125607.73046875</v>
      </c>
    </row>
    <row r="53" spans="1:11" ht="14.45" customHeight="1" x14ac:dyDescent="0.2">
      <c r="A53" s="485" t="s">
        <v>521</v>
      </c>
      <c r="B53" s="486" t="s">
        <v>522</v>
      </c>
      <c r="C53" s="487" t="s">
        <v>527</v>
      </c>
      <c r="D53" s="488" t="s">
        <v>528</v>
      </c>
      <c r="E53" s="487" t="s">
        <v>874</v>
      </c>
      <c r="F53" s="488" t="s">
        <v>875</v>
      </c>
      <c r="G53" s="487" t="s">
        <v>972</v>
      </c>
      <c r="H53" s="487" t="s">
        <v>973</v>
      </c>
      <c r="I53" s="490">
        <v>1083.47998046875</v>
      </c>
      <c r="J53" s="490">
        <v>3</v>
      </c>
      <c r="K53" s="491">
        <v>3250.43994140625</v>
      </c>
    </row>
    <row r="54" spans="1:11" ht="14.45" customHeight="1" x14ac:dyDescent="0.2">
      <c r="A54" s="485" t="s">
        <v>521</v>
      </c>
      <c r="B54" s="486" t="s">
        <v>522</v>
      </c>
      <c r="C54" s="487" t="s">
        <v>527</v>
      </c>
      <c r="D54" s="488" t="s">
        <v>528</v>
      </c>
      <c r="E54" s="487" t="s">
        <v>874</v>
      </c>
      <c r="F54" s="488" t="s">
        <v>875</v>
      </c>
      <c r="G54" s="487" t="s">
        <v>974</v>
      </c>
      <c r="H54" s="487" t="s">
        <v>975</v>
      </c>
      <c r="I54" s="490">
        <v>1374.1991170247395</v>
      </c>
      <c r="J54" s="490">
        <v>10</v>
      </c>
      <c r="K54" s="491">
        <v>13741.95947265625</v>
      </c>
    </row>
    <row r="55" spans="1:11" ht="14.45" customHeight="1" x14ac:dyDescent="0.2">
      <c r="A55" s="485" t="s">
        <v>521</v>
      </c>
      <c r="B55" s="486" t="s">
        <v>522</v>
      </c>
      <c r="C55" s="487" t="s">
        <v>527</v>
      </c>
      <c r="D55" s="488" t="s">
        <v>528</v>
      </c>
      <c r="E55" s="487" t="s">
        <v>874</v>
      </c>
      <c r="F55" s="488" t="s">
        <v>875</v>
      </c>
      <c r="G55" s="487" t="s">
        <v>976</v>
      </c>
      <c r="H55" s="487" t="s">
        <v>977</v>
      </c>
      <c r="I55" s="490">
        <v>344.07998657226563</v>
      </c>
      <c r="J55" s="490">
        <v>24</v>
      </c>
      <c r="K55" s="491">
        <v>8257.919921875</v>
      </c>
    </row>
    <row r="56" spans="1:11" ht="14.45" customHeight="1" x14ac:dyDescent="0.2">
      <c r="A56" s="485" t="s">
        <v>521</v>
      </c>
      <c r="B56" s="486" t="s">
        <v>522</v>
      </c>
      <c r="C56" s="487" t="s">
        <v>527</v>
      </c>
      <c r="D56" s="488" t="s">
        <v>528</v>
      </c>
      <c r="E56" s="487" t="s">
        <v>874</v>
      </c>
      <c r="F56" s="488" t="s">
        <v>875</v>
      </c>
      <c r="G56" s="487" t="s">
        <v>978</v>
      </c>
      <c r="H56" s="487" t="s">
        <v>979</v>
      </c>
      <c r="I56" s="490">
        <v>4824.27001953125</v>
      </c>
      <c r="J56" s="490">
        <v>10</v>
      </c>
      <c r="K56" s="491">
        <v>48242.7001953125</v>
      </c>
    </row>
    <row r="57" spans="1:11" ht="14.45" customHeight="1" x14ac:dyDescent="0.2">
      <c r="A57" s="485" t="s">
        <v>521</v>
      </c>
      <c r="B57" s="486" t="s">
        <v>522</v>
      </c>
      <c r="C57" s="487" t="s">
        <v>527</v>
      </c>
      <c r="D57" s="488" t="s">
        <v>528</v>
      </c>
      <c r="E57" s="487" t="s">
        <v>874</v>
      </c>
      <c r="F57" s="488" t="s">
        <v>875</v>
      </c>
      <c r="G57" s="487" t="s">
        <v>980</v>
      </c>
      <c r="H57" s="487" t="s">
        <v>981</v>
      </c>
      <c r="I57" s="490">
        <v>5178.7998046875</v>
      </c>
      <c r="J57" s="490">
        <v>2</v>
      </c>
      <c r="K57" s="491">
        <v>10357.599609375</v>
      </c>
    </row>
    <row r="58" spans="1:11" ht="14.45" customHeight="1" x14ac:dyDescent="0.2">
      <c r="A58" s="485" t="s">
        <v>521</v>
      </c>
      <c r="B58" s="486" t="s">
        <v>522</v>
      </c>
      <c r="C58" s="487" t="s">
        <v>527</v>
      </c>
      <c r="D58" s="488" t="s">
        <v>528</v>
      </c>
      <c r="E58" s="487" t="s">
        <v>874</v>
      </c>
      <c r="F58" s="488" t="s">
        <v>875</v>
      </c>
      <c r="G58" s="487" t="s">
        <v>982</v>
      </c>
      <c r="H58" s="487" t="s">
        <v>983</v>
      </c>
      <c r="I58" s="490">
        <v>2434.52001953125</v>
      </c>
      <c r="J58" s="490">
        <v>1</v>
      </c>
      <c r="K58" s="491">
        <v>2434.52001953125</v>
      </c>
    </row>
    <row r="59" spans="1:11" ht="14.45" customHeight="1" x14ac:dyDescent="0.2">
      <c r="A59" s="485" t="s">
        <v>521</v>
      </c>
      <c r="B59" s="486" t="s">
        <v>522</v>
      </c>
      <c r="C59" s="487" t="s">
        <v>527</v>
      </c>
      <c r="D59" s="488" t="s">
        <v>528</v>
      </c>
      <c r="E59" s="487" t="s">
        <v>874</v>
      </c>
      <c r="F59" s="488" t="s">
        <v>875</v>
      </c>
      <c r="G59" s="487" t="s">
        <v>984</v>
      </c>
      <c r="H59" s="487" t="s">
        <v>985</v>
      </c>
      <c r="I59" s="490">
        <v>1500.4000244140625</v>
      </c>
      <c r="J59" s="490">
        <v>1</v>
      </c>
      <c r="K59" s="491">
        <v>1500.4000244140625</v>
      </c>
    </row>
    <row r="60" spans="1:11" ht="14.45" customHeight="1" x14ac:dyDescent="0.2">
      <c r="A60" s="485" t="s">
        <v>521</v>
      </c>
      <c r="B60" s="486" t="s">
        <v>522</v>
      </c>
      <c r="C60" s="487" t="s">
        <v>527</v>
      </c>
      <c r="D60" s="488" t="s">
        <v>528</v>
      </c>
      <c r="E60" s="487" t="s">
        <v>874</v>
      </c>
      <c r="F60" s="488" t="s">
        <v>875</v>
      </c>
      <c r="G60" s="487" t="s">
        <v>986</v>
      </c>
      <c r="H60" s="487" t="s">
        <v>987</v>
      </c>
      <c r="I60" s="490">
        <v>2313.52001953125</v>
      </c>
      <c r="J60" s="490">
        <v>35</v>
      </c>
      <c r="K60" s="491">
        <v>80973.197265625</v>
      </c>
    </row>
    <row r="61" spans="1:11" ht="14.45" customHeight="1" x14ac:dyDescent="0.2">
      <c r="A61" s="485" t="s">
        <v>521</v>
      </c>
      <c r="B61" s="486" t="s">
        <v>522</v>
      </c>
      <c r="C61" s="487" t="s">
        <v>527</v>
      </c>
      <c r="D61" s="488" t="s">
        <v>528</v>
      </c>
      <c r="E61" s="487" t="s">
        <v>874</v>
      </c>
      <c r="F61" s="488" t="s">
        <v>875</v>
      </c>
      <c r="G61" s="487" t="s">
        <v>988</v>
      </c>
      <c r="H61" s="487" t="s">
        <v>989</v>
      </c>
      <c r="I61" s="490">
        <v>1668.5899658203125</v>
      </c>
      <c r="J61" s="490">
        <v>4</v>
      </c>
      <c r="K61" s="491">
        <v>6674.35986328125</v>
      </c>
    </row>
    <row r="62" spans="1:11" ht="14.45" customHeight="1" x14ac:dyDescent="0.2">
      <c r="A62" s="485" t="s">
        <v>521</v>
      </c>
      <c r="B62" s="486" t="s">
        <v>522</v>
      </c>
      <c r="C62" s="487" t="s">
        <v>527</v>
      </c>
      <c r="D62" s="488" t="s">
        <v>528</v>
      </c>
      <c r="E62" s="487" t="s">
        <v>874</v>
      </c>
      <c r="F62" s="488" t="s">
        <v>875</v>
      </c>
      <c r="G62" s="487" t="s">
        <v>990</v>
      </c>
      <c r="H62" s="487" t="s">
        <v>991</v>
      </c>
      <c r="I62" s="490">
        <v>329.1199951171875</v>
      </c>
      <c r="J62" s="490">
        <v>8</v>
      </c>
      <c r="K62" s="491">
        <v>2632.9599609375</v>
      </c>
    </row>
    <row r="63" spans="1:11" ht="14.45" customHeight="1" x14ac:dyDescent="0.2">
      <c r="A63" s="485" t="s">
        <v>521</v>
      </c>
      <c r="B63" s="486" t="s">
        <v>522</v>
      </c>
      <c r="C63" s="487" t="s">
        <v>527</v>
      </c>
      <c r="D63" s="488" t="s">
        <v>528</v>
      </c>
      <c r="E63" s="487" t="s">
        <v>874</v>
      </c>
      <c r="F63" s="488" t="s">
        <v>875</v>
      </c>
      <c r="G63" s="487" t="s">
        <v>992</v>
      </c>
      <c r="H63" s="487" t="s">
        <v>993</v>
      </c>
      <c r="I63" s="490">
        <v>331.54000854492188</v>
      </c>
      <c r="J63" s="490">
        <v>32</v>
      </c>
      <c r="K63" s="491">
        <v>10609.2802734375</v>
      </c>
    </row>
    <row r="64" spans="1:11" ht="14.45" customHeight="1" x14ac:dyDescent="0.2">
      <c r="A64" s="485" t="s">
        <v>521</v>
      </c>
      <c r="B64" s="486" t="s">
        <v>522</v>
      </c>
      <c r="C64" s="487" t="s">
        <v>527</v>
      </c>
      <c r="D64" s="488" t="s">
        <v>528</v>
      </c>
      <c r="E64" s="487" t="s">
        <v>874</v>
      </c>
      <c r="F64" s="488" t="s">
        <v>875</v>
      </c>
      <c r="G64" s="487" t="s">
        <v>994</v>
      </c>
      <c r="H64" s="487" t="s">
        <v>995</v>
      </c>
      <c r="I64" s="490">
        <v>330.32998657226563</v>
      </c>
      <c r="J64" s="490">
        <v>8</v>
      </c>
      <c r="K64" s="491">
        <v>2642.639892578125</v>
      </c>
    </row>
    <row r="65" spans="1:11" ht="14.45" customHeight="1" x14ac:dyDescent="0.2">
      <c r="A65" s="485" t="s">
        <v>521</v>
      </c>
      <c r="B65" s="486" t="s">
        <v>522</v>
      </c>
      <c r="C65" s="487" t="s">
        <v>527</v>
      </c>
      <c r="D65" s="488" t="s">
        <v>528</v>
      </c>
      <c r="E65" s="487" t="s">
        <v>874</v>
      </c>
      <c r="F65" s="488" t="s">
        <v>875</v>
      </c>
      <c r="G65" s="487" t="s">
        <v>996</v>
      </c>
      <c r="H65" s="487" t="s">
        <v>997</v>
      </c>
      <c r="I65" s="490">
        <v>348.48001098632813</v>
      </c>
      <c r="J65" s="490">
        <v>32</v>
      </c>
      <c r="K65" s="491">
        <v>11151.3603515625</v>
      </c>
    </row>
    <row r="66" spans="1:11" ht="14.45" customHeight="1" x14ac:dyDescent="0.2">
      <c r="A66" s="485" t="s">
        <v>521</v>
      </c>
      <c r="B66" s="486" t="s">
        <v>522</v>
      </c>
      <c r="C66" s="487" t="s">
        <v>527</v>
      </c>
      <c r="D66" s="488" t="s">
        <v>528</v>
      </c>
      <c r="E66" s="487" t="s">
        <v>874</v>
      </c>
      <c r="F66" s="488" t="s">
        <v>875</v>
      </c>
      <c r="G66" s="487" t="s">
        <v>998</v>
      </c>
      <c r="H66" s="487" t="s">
        <v>999</v>
      </c>
      <c r="I66" s="490">
        <v>1974.550048828125</v>
      </c>
      <c r="J66" s="490">
        <v>2</v>
      </c>
      <c r="K66" s="491">
        <v>3949.10009765625</v>
      </c>
    </row>
    <row r="67" spans="1:11" ht="14.45" customHeight="1" x14ac:dyDescent="0.2">
      <c r="A67" s="485" t="s">
        <v>521</v>
      </c>
      <c r="B67" s="486" t="s">
        <v>522</v>
      </c>
      <c r="C67" s="487" t="s">
        <v>527</v>
      </c>
      <c r="D67" s="488" t="s">
        <v>528</v>
      </c>
      <c r="E67" s="487" t="s">
        <v>874</v>
      </c>
      <c r="F67" s="488" t="s">
        <v>875</v>
      </c>
      <c r="G67" s="487" t="s">
        <v>1000</v>
      </c>
      <c r="H67" s="487" t="s">
        <v>1001</v>
      </c>
      <c r="I67" s="490">
        <v>1391.5</v>
      </c>
      <c r="J67" s="490">
        <v>5</v>
      </c>
      <c r="K67" s="491">
        <v>6957.5</v>
      </c>
    </row>
    <row r="68" spans="1:11" ht="14.45" customHeight="1" x14ac:dyDescent="0.2">
      <c r="A68" s="485" t="s">
        <v>521</v>
      </c>
      <c r="B68" s="486" t="s">
        <v>522</v>
      </c>
      <c r="C68" s="487" t="s">
        <v>527</v>
      </c>
      <c r="D68" s="488" t="s">
        <v>528</v>
      </c>
      <c r="E68" s="487" t="s">
        <v>874</v>
      </c>
      <c r="F68" s="488" t="s">
        <v>875</v>
      </c>
      <c r="G68" s="487" t="s">
        <v>1002</v>
      </c>
      <c r="H68" s="487" t="s">
        <v>1003</v>
      </c>
      <c r="I68" s="490">
        <v>1391.5</v>
      </c>
      <c r="J68" s="490">
        <v>5</v>
      </c>
      <c r="K68" s="491">
        <v>6957.5</v>
      </c>
    </row>
    <row r="69" spans="1:11" ht="14.45" customHeight="1" x14ac:dyDescent="0.2">
      <c r="A69" s="485" t="s">
        <v>521</v>
      </c>
      <c r="B69" s="486" t="s">
        <v>522</v>
      </c>
      <c r="C69" s="487" t="s">
        <v>527</v>
      </c>
      <c r="D69" s="488" t="s">
        <v>528</v>
      </c>
      <c r="E69" s="487" t="s">
        <v>874</v>
      </c>
      <c r="F69" s="488" t="s">
        <v>875</v>
      </c>
      <c r="G69" s="487" t="s">
        <v>1004</v>
      </c>
      <c r="H69" s="487" t="s">
        <v>1005</v>
      </c>
      <c r="I69" s="490">
        <v>283.24416720394453</v>
      </c>
      <c r="J69" s="490">
        <v>15</v>
      </c>
      <c r="K69" s="491">
        <v>3197.2634861387078</v>
      </c>
    </row>
    <row r="70" spans="1:11" ht="14.45" customHeight="1" x14ac:dyDescent="0.2">
      <c r="A70" s="485" t="s">
        <v>521</v>
      </c>
      <c r="B70" s="486" t="s">
        <v>522</v>
      </c>
      <c r="C70" s="487" t="s">
        <v>527</v>
      </c>
      <c r="D70" s="488" t="s">
        <v>528</v>
      </c>
      <c r="E70" s="487" t="s">
        <v>874</v>
      </c>
      <c r="F70" s="488" t="s">
        <v>875</v>
      </c>
      <c r="G70" s="487" t="s">
        <v>1006</v>
      </c>
      <c r="H70" s="487" t="s">
        <v>1007</v>
      </c>
      <c r="I70" s="490">
        <v>1896.31005859375</v>
      </c>
      <c r="J70" s="490">
        <v>13</v>
      </c>
      <c r="K70" s="491">
        <v>24652.05029296875</v>
      </c>
    </row>
    <row r="71" spans="1:11" ht="14.45" customHeight="1" x14ac:dyDescent="0.2">
      <c r="A71" s="485" t="s">
        <v>521</v>
      </c>
      <c r="B71" s="486" t="s">
        <v>522</v>
      </c>
      <c r="C71" s="487" t="s">
        <v>527</v>
      </c>
      <c r="D71" s="488" t="s">
        <v>528</v>
      </c>
      <c r="E71" s="487" t="s">
        <v>874</v>
      </c>
      <c r="F71" s="488" t="s">
        <v>875</v>
      </c>
      <c r="G71" s="487" t="s">
        <v>1008</v>
      </c>
      <c r="H71" s="487" t="s">
        <v>1009</v>
      </c>
      <c r="I71" s="490">
        <v>255.8131365776062</v>
      </c>
      <c r="J71" s="490">
        <v>16</v>
      </c>
      <c r="K71" s="491">
        <v>4093.0101852416992</v>
      </c>
    </row>
    <row r="72" spans="1:11" ht="14.45" customHeight="1" x14ac:dyDescent="0.2">
      <c r="A72" s="485" t="s">
        <v>521</v>
      </c>
      <c r="B72" s="486" t="s">
        <v>522</v>
      </c>
      <c r="C72" s="487" t="s">
        <v>527</v>
      </c>
      <c r="D72" s="488" t="s">
        <v>528</v>
      </c>
      <c r="E72" s="487" t="s">
        <v>874</v>
      </c>
      <c r="F72" s="488" t="s">
        <v>875</v>
      </c>
      <c r="G72" s="487" t="s">
        <v>1010</v>
      </c>
      <c r="H72" s="487" t="s">
        <v>1011</v>
      </c>
      <c r="I72" s="490">
        <v>2035.5</v>
      </c>
      <c r="J72" s="490">
        <v>2</v>
      </c>
      <c r="K72" s="491">
        <v>4071</v>
      </c>
    </row>
    <row r="73" spans="1:11" ht="14.45" customHeight="1" x14ac:dyDescent="0.2">
      <c r="A73" s="485" t="s">
        <v>521</v>
      </c>
      <c r="B73" s="486" t="s">
        <v>522</v>
      </c>
      <c r="C73" s="487" t="s">
        <v>527</v>
      </c>
      <c r="D73" s="488" t="s">
        <v>528</v>
      </c>
      <c r="E73" s="487" t="s">
        <v>874</v>
      </c>
      <c r="F73" s="488" t="s">
        <v>875</v>
      </c>
      <c r="G73" s="487" t="s">
        <v>1012</v>
      </c>
      <c r="H73" s="487" t="s">
        <v>1013</v>
      </c>
      <c r="I73" s="490">
        <v>1138.5</v>
      </c>
      <c r="J73" s="490">
        <v>14</v>
      </c>
      <c r="K73" s="491">
        <v>15939</v>
      </c>
    </row>
    <row r="74" spans="1:11" ht="14.45" customHeight="1" x14ac:dyDescent="0.2">
      <c r="A74" s="485" t="s">
        <v>521</v>
      </c>
      <c r="B74" s="486" t="s">
        <v>522</v>
      </c>
      <c r="C74" s="487" t="s">
        <v>527</v>
      </c>
      <c r="D74" s="488" t="s">
        <v>528</v>
      </c>
      <c r="E74" s="487" t="s">
        <v>874</v>
      </c>
      <c r="F74" s="488" t="s">
        <v>875</v>
      </c>
      <c r="G74" s="487" t="s">
        <v>1014</v>
      </c>
      <c r="H74" s="487" t="s">
        <v>1015</v>
      </c>
      <c r="I74" s="490">
        <v>8763</v>
      </c>
      <c r="J74" s="490">
        <v>1</v>
      </c>
      <c r="K74" s="491">
        <v>8763</v>
      </c>
    </row>
    <row r="75" spans="1:11" ht="14.45" customHeight="1" x14ac:dyDescent="0.2">
      <c r="A75" s="485" t="s">
        <v>521</v>
      </c>
      <c r="B75" s="486" t="s">
        <v>522</v>
      </c>
      <c r="C75" s="487" t="s">
        <v>527</v>
      </c>
      <c r="D75" s="488" t="s">
        <v>528</v>
      </c>
      <c r="E75" s="487" t="s">
        <v>874</v>
      </c>
      <c r="F75" s="488" t="s">
        <v>875</v>
      </c>
      <c r="G75" s="487" t="s">
        <v>1016</v>
      </c>
      <c r="H75" s="487" t="s">
        <v>1017</v>
      </c>
      <c r="I75" s="490">
        <v>10062.5</v>
      </c>
      <c r="J75" s="490">
        <v>1</v>
      </c>
      <c r="K75" s="491">
        <v>10062.5</v>
      </c>
    </row>
    <row r="76" spans="1:11" ht="14.45" customHeight="1" x14ac:dyDescent="0.2">
      <c r="A76" s="485" t="s">
        <v>521</v>
      </c>
      <c r="B76" s="486" t="s">
        <v>522</v>
      </c>
      <c r="C76" s="487" t="s">
        <v>527</v>
      </c>
      <c r="D76" s="488" t="s">
        <v>528</v>
      </c>
      <c r="E76" s="487" t="s">
        <v>874</v>
      </c>
      <c r="F76" s="488" t="s">
        <v>875</v>
      </c>
      <c r="G76" s="487" t="s">
        <v>1018</v>
      </c>
      <c r="H76" s="487" t="s">
        <v>1019</v>
      </c>
      <c r="I76" s="490">
        <v>379.5</v>
      </c>
      <c r="J76" s="490">
        <v>16</v>
      </c>
      <c r="K76" s="491">
        <v>6072</v>
      </c>
    </row>
    <row r="77" spans="1:11" ht="14.45" customHeight="1" x14ac:dyDescent="0.2">
      <c r="A77" s="485" t="s">
        <v>521</v>
      </c>
      <c r="B77" s="486" t="s">
        <v>522</v>
      </c>
      <c r="C77" s="487" t="s">
        <v>527</v>
      </c>
      <c r="D77" s="488" t="s">
        <v>528</v>
      </c>
      <c r="E77" s="487" t="s">
        <v>874</v>
      </c>
      <c r="F77" s="488" t="s">
        <v>875</v>
      </c>
      <c r="G77" s="487" t="s">
        <v>1020</v>
      </c>
      <c r="H77" s="487" t="s">
        <v>1021</v>
      </c>
      <c r="I77" s="490">
        <v>4650.60009765625</v>
      </c>
      <c r="J77" s="490">
        <v>1</v>
      </c>
      <c r="K77" s="491">
        <v>4650.60009765625</v>
      </c>
    </row>
    <row r="78" spans="1:11" ht="14.45" customHeight="1" x14ac:dyDescent="0.2">
      <c r="A78" s="485" t="s">
        <v>521</v>
      </c>
      <c r="B78" s="486" t="s">
        <v>522</v>
      </c>
      <c r="C78" s="487" t="s">
        <v>527</v>
      </c>
      <c r="D78" s="488" t="s">
        <v>528</v>
      </c>
      <c r="E78" s="487" t="s">
        <v>874</v>
      </c>
      <c r="F78" s="488" t="s">
        <v>875</v>
      </c>
      <c r="G78" s="487" t="s">
        <v>1022</v>
      </c>
      <c r="H78" s="487" t="s">
        <v>1023</v>
      </c>
      <c r="I78" s="490">
        <v>224.64999389648438</v>
      </c>
      <c r="J78" s="490">
        <v>10</v>
      </c>
      <c r="K78" s="491">
        <v>2246.52001953125</v>
      </c>
    </row>
    <row r="79" spans="1:11" ht="14.45" customHeight="1" x14ac:dyDescent="0.2">
      <c r="A79" s="485" t="s">
        <v>521</v>
      </c>
      <c r="B79" s="486" t="s">
        <v>522</v>
      </c>
      <c r="C79" s="487" t="s">
        <v>527</v>
      </c>
      <c r="D79" s="488" t="s">
        <v>528</v>
      </c>
      <c r="E79" s="487" t="s">
        <v>874</v>
      </c>
      <c r="F79" s="488" t="s">
        <v>875</v>
      </c>
      <c r="G79" s="487" t="s">
        <v>1024</v>
      </c>
      <c r="H79" s="487" t="s">
        <v>1025</v>
      </c>
      <c r="I79" s="490">
        <v>2323.919921875</v>
      </c>
      <c r="J79" s="490">
        <v>1</v>
      </c>
      <c r="K79" s="491">
        <v>2323.919921875</v>
      </c>
    </row>
    <row r="80" spans="1:11" ht="14.45" customHeight="1" x14ac:dyDescent="0.2">
      <c r="A80" s="485" t="s">
        <v>521</v>
      </c>
      <c r="B80" s="486" t="s">
        <v>522</v>
      </c>
      <c r="C80" s="487" t="s">
        <v>527</v>
      </c>
      <c r="D80" s="488" t="s">
        <v>528</v>
      </c>
      <c r="E80" s="487" t="s">
        <v>874</v>
      </c>
      <c r="F80" s="488" t="s">
        <v>875</v>
      </c>
      <c r="G80" s="487" t="s">
        <v>1026</v>
      </c>
      <c r="H80" s="487" t="s">
        <v>1027</v>
      </c>
      <c r="I80" s="490">
        <v>1876.800048828125</v>
      </c>
      <c r="J80" s="490">
        <v>6</v>
      </c>
      <c r="K80" s="491">
        <v>11260.80029296875</v>
      </c>
    </row>
    <row r="81" spans="1:11" ht="14.45" customHeight="1" x14ac:dyDescent="0.2">
      <c r="A81" s="485" t="s">
        <v>521</v>
      </c>
      <c r="B81" s="486" t="s">
        <v>522</v>
      </c>
      <c r="C81" s="487" t="s">
        <v>527</v>
      </c>
      <c r="D81" s="488" t="s">
        <v>528</v>
      </c>
      <c r="E81" s="487" t="s">
        <v>874</v>
      </c>
      <c r="F81" s="488" t="s">
        <v>875</v>
      </c>
      <c r="G81" s="487" t="s">
        <v>1028</v>
      </c>
      <c r="H81" s="487" t="s">
        <v>1029</v>
      </c>
      <c r="I81" s="490">
        <v>2571.75</v>
      </c>
      <c r="J81" s="490">
        <v>2</v>
      </c>
      <c r="K81" s="491">
        <v>5143.5</v>
      </c>
    </row>
    <row r="82" spans="1:11" ht="14.45" customHeight="1" x14ac:dyDescent="0.2">
      <c r="A82" s="485" t="s">
        <v>521</v>
      </c>
      <c r="B82" s="486" t="s">
        <v>522</v>
      </c>
      <c r="C82" s="487" t="s">
        <v>527</v>
      </c>
      <c r="D82" s="488" t="s">
        <v>528</v>
      </c>
      <c r="E82" s="487" t="s">
        <v>874</v>
      </c>
      <c r="F82" s="488" t="s">
        <v>875</v>
      </c>
      <c r="G82" s="487" t="s">
        <v>1030</v>
      </c>
      <c r="H82" s="487" t="s">
        <v>1031</v>
      </c>
      <c r="I82" s="490">
        <v>2990</v>
      </c>
      <c r="J82" s="490">
        <v>2</v>
      </c>
      <c r="K82" s="491">
        <v>5980</v>
      </c>
    </row>
    <row r="83" spans="1:11" ht="14.45" customHeight="1" x14ac:dyDescent="0.2">
      <c r="A83" s="485" t="s">
        <v>521</v>
      </c>
      <c r="B83" s="486" t="s">
        <v>522</v>
      </c>
      <c r="C83" s="487" t="s">
        <v>527</v>
      </c>
      <c r="D83" s="488" t="s">
        <v>528</v>
      </c>
      <c r="E83" s="487" t="s">
        <v>874</v>
      </c>
      <c r="F83" s="488" t="s">
        <v>875</v>
      </c>
      <c r="G83" s="487" t="s">
        <v>1032</v>
      </c>
      <c r="H83" s="487" t="s">
        <v>1033</v>
      </c>
      <c r="I83" s="490">
        <v>3318.7900390625</v>
      </c>
      <c r="J83" s="490">
        <v>2</v>
      </c>
      <c r="K83" s="491">
        <v>6637.580078125</v>
      </c>
    </row>
    <row r="84" spans="1:11" ht="14.45" customHeight="1" x14ac:dyDescent="0.2">
      <c r="A84" s="485" t="s">
        <v>521</v>
      </c>
      <c r="B84" s="486" t="s">
        <v>522</v>
      </c>
      <c r="C84" s="487" t="s">
        <v>527</v>
      </c>
      <c r="D84" s="488" t="s">
        <v>528</v>
      </c>
      <c r="E84" s="487" t="s">
        <v>874</v>
      </c>
      <c r="F84" s="488" t="s">
        <v>875</v>
      </c>
      <c r="G84" s="487" t="s">
        <v>1034</v>
      </c>
      <c r="H84" s="487" t="s">
        <v>1035</v>
      </c>
      <c r="I84" s="490">
        <v>3261.39990234375</v>
      </c>
      <c r="J84" s="490">
        <v>2</v>
      </c>
      <c r="K84" s="491">
        <v>6522.7998046875</v>
      </c>
    </row>
    <row r="85" spans="1:11" ht="14.45" customHeight="1" x14ac:dyDescent="0.2">
      <c r="A85" s="485" t="s">
        <v>521</v>
      </c>
      <c r="B85" s="486" t="s">
        <v>522</v>
      </c>
      <c r="C85" s="487" t="s">
        <v>527</v>
      </c>
      <c r="D85" s="488" t="s">
        <v>528</v>
      </c>
      <c r="E85" s="487" t="s">
        <v>874</v>
      </c>
      <c r="F85" s="488" t="s">
        <v>875</v>
      </c>
      <c r="G85" s="487" t="s">
        <v>1036</v>
      </c>
      <c r="H85" s="487" t="s">
        <v>1037</v>
      </c>
      <c r="I85" s="490">
        <v>1876.800048828125</v>
      </c>
      <c r="J85" s="490">
        <v>2</v>
      </c>
      <c r="K85" s="491">
        <v>3753.60009765625</v>
      </c>
    </row>
    <row r="86" spans="1:11" ht="14.45" customHeight="1" x14ac:dyDescent="0.2">
      <c r="A86" s="485" t="s">
        <v>521</v>
      </c>
      <c r="B86" s="486" t="s">
        <v>522</v>
      </c>
      <c r="C86" s="487" t="s">
        <v>527</v>
      </c>
      <c r="D86" s="488" t="s">
        <v>528</v>
      </c>
      <c r="E86" s="487" t="s">
        <v>874</v>
      </c>
      <c r="F86" s="488" t="s">
        <v>875</v>
      </c>
      <c r="G86" s="487" t="s">
        <v>1038</v>
      </c>
      <c r="H86" s="487" t="s">
        <v>1039</v>
      </c>
      <c r="I86" s="490">
        <v>1876.800048828125</v>
      </c>
      <c r="J86" s="490">
        <v>1</v>
      </c>
      <c r="K86" s="491">
        <v>1876.800048828125</v>
      </c>
    </row>
    <row r="87" spans="1:11" ht="14.45" customHeight="1" x14ac:dyDescent="0.2">
      <c r="A87" s="485" t="s">
        <v>521</v>
      </c>
      <c r="B87" s="486" t="s">
        <v>522</v>
      </c>
      <c r="C87" s="487" t="s">
        <v>527</v>
      </c>
      <c r="D87" s="488" t="s">
        <v>528</v>
      </c>
      <c r="E87" s="487" t="s">
        <v>874</v>
      </c>
      <c r="F87" s="488" t="s">
        <v>875</v>
      </c>
      <c r="G87" s="487" t="s">
        <v>1040</v>
      </c>
      <c r="H87" s="487" t="s">
        <v>1041</v>
      </c>
      <c r="I87" s="490">
        <v>2875</v>
      </c>
      <c r="J87" s="490">
        <v>1</v>
      </c>
      <c r="K87" s="491">
        <v>2875</v>
      </c>
    </row>
    <row r="88" spans="1:11" ht="14.45" customHeight="1" x14ac:dyDescent="0.2">
      <c r="A88" s="485" t="s">
        <v>521</v>
      </c>
      <c r="B88" s="486" t="s">
        <v>522</v>
      </c>
      <c r="C88" s="487" t="s">
        <v>527</v>
      </c>
      <c r="D88" s="488" t="s">
        <v>528</v>
      </c>
      <c r="E88" s="487" t="s">
        <v>874</v>
      </c>
      <c r="F88" s="488" t="s">
        <v>875</v>
      </c>
      <c r="G88" s="487" t="s">
        <v>1042</v>
      </c>
      <c r="H88" s="487" t="s">
        <v>1043</v>
      </c>
      <c r="I88" s="490">
        <v>126428.81640625</v>
      </c>
      <c r="J88" s="490">
        <v>2</v>
      </c>
      <c r="K88" s="491">
        <v>252857.6328125</v>
      </c>
    </row>
    <row r="89" spans="1:11" ht="14.45" customHeight="1" x14ac:dyDescent="0.2">
      <c r="A89" s="485" t="s">
        <v>521</v>
      </c>
      <c r="B89" s="486" t="s">
        <v>522</v>
      </c>
      <c r="C89" s="487" t="s">
        <v>527</v>
      </c>
      <c r="D89" s="488" t="s">
        <v>528</v>
      </c>
      <c r="E89" s="487" t="s">
        <v>874</v>
      </c>
      <c r="F89" s="488" t="s">
        <v>875</v>
      </c>
      <c r="G89" s="487" t="s">
        <v>1044</v>
      </c>
      <c r="H89" s="487" t="s">
        <v>1045</v>
      </c>
      <c r="I89" s="490">
        <v>58832.38671875</v>
      </c>
      <c r="J89" s="490">
        <v>3</v>
      </c>
      <c r="K89" s="491">
        <v>153303.2734375</v>
      </c>
    </row>
    <row r="90" spans="1:11" ht="14.45" customHeight="1" x14ac:dyDescent="0.2">
      <c r="A90" s="485" t="s">
        <v>521</v>
      </c>
      <c r="B90" s="486" t="s">
        <v>522</v>
      </c>
      <c r="C90" s="487" t="s">
        <v>527</v>
      </c>
      <c r="D90" s="488" t="s">
        <v>528</v>
      </c>
      <c r="E90" s="487" t="s">
        <v>874</v>
      </c>
      <c r="F90" s="488" t="s">
        <v>875</v>
      </c>
      <c r="G90" s="487" t="s">
        <v>1046</v>
      </c>
      <c r="H90" s="487" t="s">
        <v>1047</v>
      </c>
      <c r="I90" s="490">
        <v>343.85000610351563</v>
      </c>
      <c r="J90" s="490">
        <v>15</v>
      </c>
      <c r="K90" s="491">
        <v>5157.75</v>
      </c>
    </row>
    <row r="91" spans="1:11" ht="14.45" customHeight="1" x14ac:dyDescent="0.2">
      <c r="A91" s="485" t="s">
        <v>521</v>
      </c>
      <c r="B91" s="486" t="s">
        <v>522</v>
      </c>
      <c r="C91" s="487" t="s">
        <v>527</v>
      </c>
      <c r="D91" s="488" t="s">
        <v>528</v>
      </c>
      <c r="E91" s="487" t="s">
        <v>874</v>
      </c>
      <c r="F91" s="488" t="s">
        <v>875</v>
      </c>
      <c r="G91" s="487" t="s">
        <v>1048</v>
      </c>
      <c r="H91" s="487" t="s">
        <v>1049</v>
      </c>
      <c r="I91" s="490">
        <v>343.85000610351563</v>
      </c>
      <c r="J91" s="490">
        <v>5</v>
      </c>
      <c r="K91" s="491">
        <v>1719.25</v>
      </c>
    </row>
    <row r="92" spans="1:11" ht="14.45" customHeight="1" x14ac:dyDescent="0.2">
      <c r="A92" s="485" t="s">
        <v>521</v>
      </c>
      <c r="B92" s="486" t="s">
        <v>522</v>
      </c>
      <c r="C92" s="487" t="s">
        <v>527</v>
      </c>
      <c r="D92" s="488" t="s">
        <v>528</v>
      </c>
      <c r="E92" s="487" t="s">
        <v>874</v>
      </c>
      <c r="F92" s="488" t="s">
        <v>875</v>
      </c>
      <c r="G92" s="487" t="s">
        <v>1050</v>
      </c>
      <c r="H92" s="487" t="s">
        <v>1051</v>
      </c>
      <c r="I92" s="490">
        <v>1202.43994140625</v>
      </c>
      <c r="J92" s="490">
        <v>80</v>
      </c>
      <c r="K92" s="491">
        <v>96195.203125</v>
      </c>
    </row>
    <row r="93" spans="1:11" ht="14.45" customHeight="1" x14ac:dyDescent="0.2">
      <c r="A93" s="485" t="s">
        <v>521</v>
      </c>
      <c r="B93" s="486" t="s">
        <v>522</v>
      </c>
      <c r="C93" s="487" t="s">
        <v>527</v>
      </c>
      <c r="D93" s="488" t="s">
        <v>528</v>
      </c>
      <c r="E93" s="487" t="s">
        <v>874</v>
      </c>
      <c r="F93" s="488" t="s">
        <v>875</v>
      </c>
      <c r="G93" s="487" t="s">
        <v>1052</v>
      </c>
      <c r="H93" s="487" t="s">
        <v>1053</v>
      </c>
      <c r="I93" s="490">
        <v>1181.8599853515625</v>
      </c>
      <c r="J93" s="490">
        <v>60</v>
      </c>
      <c r="K93" s="491">
        <v>70911.298828125</v>
      </c>
    </row>
    <row r="94" spans="1:11" ht="14.45" customHeight="1" x14ac:dyDescent="0.2">
      <c r="A94" s="485" t="s">
        <v>521</v>
      </c>
      <c r="B94" s="486" t="s">
        <v>522</v>
      </c>
      <c r="C94" s="487" t="s">
        <v>527</v>
      </c>
      <c r="D94" s="488" t="s">
        <v>528</v>
      </c>
      <c r="E94" s="487" t="s">
        <v>874</v>
      </c>
      <c r="F94" s="488" t="s">
        <v>875</v>
      </c>
      <c r="G94" s="487" t="s">
        <v>1054</v>
      </c>
      <c r="H94" s="487" t="s">
        <v>1055</v>
      </c>
      <c r="I94" s="490">
        <v>1181.8599853515625</v>
      </c>
      <c r="J94" s="490">
        <v>20</v>
      </c>
      <c r="K94" s="491">
        <v>23637.099609375</v>
      </c>
    </row>
    <row r="95" spans="1:11" ht="14.45" customHeight="1" x14ac:dyDescent="0.2">
      <c r="A95" s="485" t="s">
        <v>521</v>
      </c>
      <c r="B95" s="486" t="s">
        <v>522</v>
      </c>
      <c r="C95" s="487" t="s">
        <v>527</v>
      </c>
      <c r="D95" s="488" t="s">
        <v>528</v>
      </c>
      <c r="E95" s="487" t="s">
        <v>874</v>
      </c>
      <c r="F95" s="488" t="s">
        <v>875</v>
      </c>
      <c r="G95" s="487" t="s">
        <v>1056</v>
      </c>
      <c r="H95" s="487" t="s">
        <v>1057</v>
      </c>
      <c r="I95" s="490">
        <v>1144.47998046875</v>
      </c>
      <c r="J95" s="490">
        <v>14</v>
      </c>
      <c r="K95" s="491">
        <v>16022.7197265625</v>
      </c>
    </row>
    <row r="96" spans="1:11" ht="14.45" customHeight="1" x14ac:dyDescent="0.2">
      <c r="A96" s="485" t="s">
        <v>521</v>
      </c>
      <c r="B96" s="486" t="s">
        <v>522</v>
      </c>
      <c r="C96" s="487" t="s">
        <v>527</v>
      </c>
      <c r="D96" s="488" t="s">
        <v>528</v>
      </c>
      <c r="E96" s="487" t="s">
        <v>874</v>
      </c>
      <c r="F96" s="488" t="s">
        <v>875</v>
      </c>
      <c r="G96" s="487" t="s">
        <v>1058</v>
      </c>
      <c r="H96" s="487" t="s">
        <v>1059</v>
      </c>
      <c r="I96" s="490">
        <v>37938.5</v>
      </c>
      <c r="J96" s="490">
        <v>1</v>
      </c>
      <c r="K96" s="491">
        <v>37938.5</v>
      </c>
    </row>
    <row r="97" spans="1:11" ht="14.45" customHeight="1" x14ac:dyDescent="0.2">
      <c r="A97" s="485" t="s">
        <v>521</v>
      </c>
      <c r="B97" s="486" t="s">
        <v>522</v>
      </c>
      <c r="C97" s="487" t="s">
        <v>527</v>
      </c>
      <c r="D97" s="488" t="s">
        <v>528</v>
      </c>
      <c r="E97" s="487" t="s">
        <v>874</v>
      </c>
      <c r="F97" s="488" t="s">
        <v>875</v>
      </c>
      <c r="G97" s="487" t="s">
        <v>1060</v>
      </c>
      <c r="H97" s="487" t="s">
        <v>1061</v>
      </c>
      <c r="I97" s="490">
        <v>39088.5</v>
      </c>
      <c r="J97" s="490">
        <v>1</v>
      </c>
      <c r="K97" s="491">
        <v>39088.5</v>
      </c>
    </row>
    <row r="98" spans="1:11" ht="14.45" customHeight="1" x14ac:dyDescent="0.2">
      <c r="A98" s="485" t="s">
        <v>521</v>
      </c>
      <c r="B98" s="486" t="s">
        <v>522</v>
      </c>
      <c r="C98" s="487" t="s">
        <v>527</v>
      </c>
      <c r="D98" s="488" t="s">
        <v>528</v>
      </c>
      <c r="E98" s="487" t="s">
        <v>874</v>
      </c>
      <c r="F98" s="488" t="s">
        <v>875</v>
      </c>
      <c r="G98" s="487" t="s">
        <v>1062</v>
      </c>
      <c r="H98" s="487" t="s">
        <v>1063</v>
      </c>
      <c r="I98" s="490">
        <v>95103.8515625</v>
      </c>
      <c r="J98" s="490">
        <v>1</v>
      </c>
      <c r="K98" s="491">
        <v>95103.8515625</v>
      </c>
    </row>
    <row r="99" spans="1:11" ht="14.45" customHeight="1" x14ac:dyDescent="0.2">
      <c r="A99" s="485" t="s">
        <v>521</v>
      </c>
      <c r="B99" s="486" t="s">
        <v>522</v>
      </c>
      <c r="C99" s="487" t="s">
        <v>527</v>
      </c>
      <c r="D99" s="488" t="s">
        <v>528</v>
      </c>
      <c r="E99" s="487" t="s">
        <v>874</v>
      </c>
      <c r="F99" s="488" t="s">
        <v>875</v>
      </c>
      <c r="G99" s="487" t="s">
        <v>1064</v>
      </c>
      <c r="H99" s="487" t="s">
        <v>1065</v>
      </c>
      <c r="I99" s="490">
        <v>3462.5400390625</v>
      </c>
      <c r="J99" s="490">
        <v>22</v>
      </c>
      <c r="K99" s="491">
        <v>76175.78857421875</v>
      </c>
    </row>
    <row r="100" spans="1:11" ht="14.45" customHeight="1" x14ac:dyDescent="0.2">
      <c r="A100" s="485" t="s">
        <v>521</v>
      </c>
      <c r="B100" s="486" t="s">
        <v>522</v>
      </c>
      <c r="C100" s="487" t="s">
        <v>527</v>
      </c>
      <c r="D100" s="488" t="s">
        <v>528</v>
      </c>
      <c r="E100" s="487" t="s">
        <v>874</v>
      </c>
      <c r="F100" s="488" t="s">
        <v>875</v>
      </c>
      <c r="G100" s="487" t="s">
        <v>1066</v>
      </c>
      <c r="H100" s="487" t="s">
        <v>1067</v>
      </c>
      <c r="I100" s="490">
        <v>2354.9624633789063</v>
      </c>
      <c r="J100" s="490">
        <v>25</v>
      </c>
      <c r="K100" s="491">
        <v>55266.749755859375</v>
      </c>
    </row>
    <row r="101" spans="1:11" ht="14.45" customHeight="1" x14ac:dyDescent="0.2">
      <c r="A101" s="485" t="s">
        <v>521</v>
      </c>
      <c r="B101" s="486" t="s">
        <v>522</v>
      </c>
      <c r="C101" s="487" t="s">
        <v>527</v>
      </c>
      <c r="D101" s="488" t="s">
        <v>528</v>
      </c>
      <c r="E101" s="487" t="s">
        <v>874</v>
      </c>
      <c r="F101" s="488" t="s">
        <v>875</v>
      </c>
      <c r="G101" s="487" t="s">
        <v>1068</v>
      </c>
      <c r="H101" s="487" t="s">
        <v>1069</v>
      </c>
      <c r="I101" s="490">
        <v>0</v>
      </c>
      <c r="J101" s="490">
        <v>10</v>
      </c>
      <c r="K101" s="491">
        <v>0</v>
      </c>
    </row>
    <row r="102" spans="1:11" ht="14.45" customHeight="1" x14ac:dyDescent="0.2">
      <c r="A102" s="485" t="s">
        <v>521</v>
      </c>
      <c r="B102" s="486" t="s">
        <v>522</v>
      </c>
      <c r="C102" s="487" t="s">
        <v>527</v>
      </c>
      <c r="D102" s="488" t="s">
        <v>528</v>
      </c>
      <c r="E102" s="487" t="s">
        <v>874</v>
      </c>
      <c r="F102" s="488" t="s">
        <v>875</v>
      </c>
      <c r="G102" s="487" t="s">
        <v>1070</v>
      </c>
      <c r="H102" s="487" t="s">
        <v>1071</v>
      </c>
      <c r="I102" s="490">
        <v>2427.909912109375</v>
      </c>
      <c r="J102" s="490">
        <v>7</v>
      </c>
      <c r="K102" s="491">
        <v>16995.369384765625</v>
      </c>
    </row>
    <row r="103" spans="1:11" ht="14.45" customHeight="1" x14ac:dyDescent="0.2">
      <c r="A103" s="485" t="s">
        <v>521</v>
      </c>
      <c r="B103" s="486" t="s">
        <v>522</v>
      </c>
      <c r="C103" s="487" t="s">
        <v>527</v>
      </c>
      <c r="D103" s="488" t="s">
        <v>528</v>
      </c>
      <c r="E103" s="487" t="s">
        <v>874</v>
      </c>
      <c r="F103" s="488" t="s">
        <v>875</v>
      </c>
      <c r="G103" s="487" t="s">
        <v>1072</v>
      </c>
      <c r="H103" s="487" t="s">
        <v>1073</v>
      </c>
      <c r="I103" s="490">
        <v>3088.159912109375</v>
      </c>
      <c r="J103" s="490">
        <v>7</v>
      </c>
      <c r="K103" s="491">
        <v>21617.119384765625</v>
      </c>
    </row>
    <row r="104" spans="1:11" ht="14.45" customHeight="1" x14ac:dyDescent="0.2">
      <c r="A104" s="485" t="s">
        <v>521</v>
      </c>
      <c r="B104" s="486" t="s">
        <v>522</v>
      </c>
      <c r="C104" s="487" t="s">
        <v>527</v>
      </c>
      <c r="D104" s="488" t="s">
        <v>528</v>
      </c>
      <c r="E104" s="487" t="s">
        <v>874</v>
      </c>
      <c r="F104" s="488" t="s">
        <v>875</v>
      </c>
      <c r="G104" s="487" t="s">
        <v>1074</v>
      </c>
      <c r="H104" s="487" t="s">
        <v>1075</v>
      </c>
      <c r="I104" s="490">
        <v>3579.610107421875</v>
      </c>
      <c r="J104" s="490">
        <v>19</v>
      </c>
      <c r="K104" s="491">
        <v>68012.510009765625</v>
      </c>
    </row>
    <row r="105" spans="1:11" ht="14.45" customHeight="1" x14ac:dyDescent="0.2">
      <c r="A105" s="485" t="s">
        <v>521</v>
      </c>
      <c r="B105" s="486" t="s">
        <v>522</v>
      </c>
      <c r="C105" s="487" t="s">
        <v>527</v>
      </c>
      <c r="D105" s="488" t="s">
        <v>528</v>
      </c>
      <c r="E105" s="487" t="s">
        <v>874</v>
      </c>
      <c r="F105" s="488" t="s">
        <v>875</v>
      </c>
      <c r="G105" s="487" t="s">
        <v>1076</v>
      </c>
      <c r="H105" s="487" t="s">
        <v>1077</v>
      </c>
      <c r="I105" s="490">
        <v>39088.5</v>
      </c>
      <c r="J105" s="490">
        <v>1</v>
      </c>
      <c r="K105" s="491">
        <v>39088.5</v>
      </c>
    </row>
    <row r="106" spans="1:11" ht="14.45" customHeight="1" x14ac:dyDescent="0.2">
      <c r="A106" s="485" t="s">
        <v>521</v>
      </c>
      <c r="B106" s="486" t="s">
        <v>522</v>
      </c>
      <c r="C106" s="487" t="s">
        <v>527</v>
      </c>
      <c r="D106" s="488" t="s">
        <v>528</v>
      </c>
      <c r="E106" s="487" t="s">
        <v>874</v>
      </c>
      <c r="F106" s="488" t="s">
        <v>875</v>
      </c>
      <c r="G106" s="487" t="s">
        <v>1078</v>
      </c>
      <c r="H106" s="487" t="s">
        <v>1079</v>
      </c>
      <c r="I106" s="490">
        <v>16031</v>
      </c>
      <c r="J106" s="490">
        <v>1</v>
      </c>
      <c r="K106" s="491">
        <v>16031</v>
      </c>
    </row>
    <row r="107" spans="1:11" ht="14.45" customHeight="1" x14ac:dyDescent="0.2">
      <c r="A107" s="485" t="s">
        <v>521</v>
      </c>
      <c r="B107" s="486" t="s">
        <v>522</v>
      </c>
      <c r="C107" s="487" t="s">
        <v>527</v>
      </c>
      <c r="D107" s="488" t="s">
        <v>528</v>
      </c>
      <c r="E107" s="487" t="s">
        <v>874</v>
      </c>
      <c r="F107" s="488" t="s">
        <v>875</v>
      </c>
      <c r="G107" s="487" t="s">
        <v>1080</v>
      </c>
      <c r="H107" s="487" t="s">
        <v>1081</v>
      </c>
      <c r="I107" s="490">
        <v>44723.5</v>
      </c>
      <c r="J107" s="490">
        <v>1</v>
      </c>
      <c r="K107" s="491">
        <v>44723.5</v>
      </c>
    </row>
    <row r="108" spans="1:11" ht="14.45" customHeight="1" x14ac:dyDescent="0.2">
      <c r="A108" s="485" t="s">
        <v>521</v>
      </c>
      <c r="B108" s="486" t="s">
        <v>522</v>
      </c>
      <c r="C108" s="487" t="s">
        <v>527</v>
      </c>
      <c r="D108" s="488" t="s">
        <v>528</v>
      </c>
      <c r="E108" s="487" t="s">
        <v>874</v>
      </c>
      <c r="F108" s="488" t="s">
        <v>875</v>
      </c>
      <c r="G108" s="487" t="s">
        <v>1082</v>
      </c>
      <c r="H108" s="487" t="s">
        <v>1083</v>
      </c>
      <c r="I108" s="490">
        <v>2288.9599609375</v>
      </c>
      <c r="J108" s="490">
        <v>8</v>
      </c>
      <c r="K108" s="491">
        <v>18311.6796875</v>
      </c>
    </row>
    <row r="109" spans="1:11" ht="14.45" customHeight="1" x14ac:dyDescent="0.2">
      <c r="A109" s="485" t="s">
        <v>521</v>
      </c>
      <c r="B109" s="486" t="s">
        <v>522</v>
      </c>
      <c r="C109" s="487" t="s">
        <v>527</v>
      </c>
      <c r="D109" s="488" t="s">
        <v>528</v>
      </c>
      <c r="E109" s="487" t="s">
        <v>874</v>
      </c>
      <c r="F109" s="488" t="s">
        <v>875</v>
      </c>
      <c r="G109" s="487" t="s">
        <v>1084</v>
      </c>
      <c r="H109" s="487" t="s">
        <v>1085</v>
      </c>
      <c r="I109" s="490">
        <v>2288.9599609375</v>
      </c>
      <c r="J109" s="490">
        <v>8</v>
      </c>
      <c r="K109" s="491">
        <v>18311.6796875</v>
      </c>
    </row>
    <row r="110" spans="1:11" ht="14.45" customHeight="1" x14ac:dyDescent="0.2">
      <c r="A110" s="485" t="s">
        <v>521</v>
      </c>
      <c r="B110" s="486" t="s">
        <v>522</v>
      </c>
      <c r="C110" s="487" t="s">
        <v>527</v>
      </c>
      <c r="D110" s="488" t="s">
        <v>528</v>
      </c>
      <c r="E110" s="487" t="s">
        <v>874</v>
      </c>
      <c r="F110" s="488" t="s">
        <v>875</v>
      </c>
      <c r="G110" s="487" t="s">
        <v>1086</v>
      </c>
      <c r="H110" s="487" t="s">
        <v>1087</v>
      </c>
      <c r="I110" s="490">
        <v>1144.25</v>
      </c>
      <c r="J110" s="490">
        <v>1</v>
      </c>
      <c r="K110" s="491">
        <v>1144.25</v>
      </c>
    </row>
    <row r="111" spans="1:11" ht="14.45" customHeight="1" x14ac:dyDescent="0.2">
      <c r="A111" s="485" t="s">
        <v>521</v>
      </c>
      <c r="B111" s="486" t="s">
        <v>522</v>
      </c>
      <c r="C111" s="487" t="s">
        <v>527</v>
      </c>
      <c r="D111" s="488" t="s">
        <v>528</v>
      </c>
      <c r="E111" s="487" t="s">
        <v>874</v>
      </c>
      <c r="F111" s="488" t="s">
        <v>875</v>
      </c>
      <c r="G111" s="487" t="s">
        <v>1088</v>
      </c>
      <c r="H111" s="487" t="s">
        <v>1089</v>
      </c>
      <c r="I111" s="490">
        <v>807.29998779296875</v>
      </c>
      <c r="J111" s="490">
        <v>7</v>
      </c>
      <c r="K111" s="491">
        <v>5651.0999145507813</v>
      </c>
    </row>
    <row r="112" spans="1:11" ht="14.45" customHeight="1" x14ac:dyDescent="0.2">
      <c r="A112" s="485" t="s">
        <v>521</v>
      </c>
      <c r="B112" s="486" t="s">
        <v>522</v>
      </c>
      <c r="C112" s="487" t="s">
        <v>527</v>
      </c>
      <c r="D112" s="488" t="s">
        <v>528</v>
      </c>
      <c r="E112" s="487" t="s">
        <v>874</v>
      </c>
      <c r="F112" s="488" t="s">
        <v>875</v>
      </c>
      <c r="G112" s="487" t="s">
        <v>1090</v>
      </c>
      <c r="H112" s="487" t="s">
        <v>1091</v>
      </c>
      <c r="I112" s="490">
        <v>6348</v>
      </c>
      <c r="J112" s="490">
        <v>1</v>
      </c>
      <c r="K112" s="491">
        <v>6348</v>
      </c>
    </row>
    <row r="113" spans="1:11" ht="14.45" customHeight="1" x14ac:dyDescent="0.2">
      <c r="A113" s="485" t="s">
        <v>521</v>
      </c>
      <c r="B113" s="486" t="s">
        <v>522</v>
      </c>
      <c r="C113" s="487" t="s">
        <v>527</v>
      </c>
      <c r="D113" s="488" t="s">
        <v>528</v>
      </c>
      <c r="E113" s="487" t="s">
        <v>874</v>
      </c>
      <c r="F113" s="488" t="s">
        <v>875</v>
      </c>
      <c r="G113" s="487" t="s">
        <v>1092</v>
      </c>
      <c r="H113" s="487" t="s">
        <v>1093</v>
      </c>
      <c r="I113" s="490">
        <v>12420</v>
      </c>
      <c r="J113" s="490">
        <v>1</v>
      </c>
      <c r="K113" s="491">
        <v>12420</v>
      </c>
    </row>
    <row r="114" spans="1:11" ht="14.45" customHeight="1" x14ac:dyDescent="0.2">
      <c r="A114" s="485" t="s">
        <v>521</v>
      </c>
      <c r="B114" s="486" t="s">
        <v>522</v>
      </c>
      <c r="C114" s="487" t="s">
        <v>527</v>
      </c>
      <c r="D114" s="488" t="s">
        <v>528</v>
      </c>
      <c r="E114" s="487" t="s">
        <v>874</v>
      </c>
      <c r="F114" s="488" t="s">
        <v>875</v>
      </c>
      <c r="G114" s="487" t="s">
        <v>1094</v>
      </c>
      <c r="H114" s="487" t="s">
        <v>1095</v>
      </c>
      <c r="I114" s="490">
        <v>2587.5</v>
      </c>
      <c r="J114" s="490">
        <v>1</v>
      </c>
      <c r="K114" s="491">
        <v>2587.5</v>
      </c>
    </row>
    <row r="115" spans="1:11" ht="14.45" customHeight="1" x14ac:dyDescent="0.2">
      <c r="A115" s="485" t="s">
        <v>521</v>
      </c>
      <c r="B115" s="486" t="s">
        <v>522</v>
      </c>
      <c r="C115" s="487" t="s">
        <v>527</v>
      </c>
      <c r="D115" s="488" t="s">
        <v>528</v>
      </c>
      <c r="E115" s="487" t="s">
        <v>874</v>
      </c>
      <c r="F115" s="488" t="s">
        <v>875</v>
      </c>
      <c r="G115" s="487" t="s">
        <v>1096</v>
      </c>
      <c r="H115" s="487" t="s">
        <v>1097</v>
      </c>
      <c r="I115" s="490">
        <v>4899</v>
      </c>
      <c r="J115" s="490">
        <v>1</v>
      </c>
      <c r="K115" s="491">
        <v>4899</v>
      </c>
    </row>
    <row r="116" spans="1:11" ht="14.45" customHeight="1" x14ac:dyDescent="0.2">
      <c r="A116" s="485" t="s">
        <v>521</v>
      </c>
      <c r="B116" s="486" t="s">
        <v>522</v>
      </c>
      <c r="C116" s="487" t="s">
        <v>527</v>
      </c>
      <c r="D116" s="488" t="s">
        <v>528</v>
      </c>
      <c r="E116" s="487" t="s">
        <v>874</v>
      </c>
      <c r="F116" s="488" t="s">
        <v>875</v>
      </c>
      <c r="G116" s="487" t="s">
        <v>1098</v>
      </c>
      <c r="H116" s="487" t="s">
        <v>1099</v>
      </c>
      <c r="I116" s="490">
        <v>322</v>
      </c>
      <c r="J116" s="490">
        <v>5</v>
      </c>
      <c r="K116" s="491">
        <v>1610</v>
      </c>
    </row>
    <row r="117" spans="1:11" ht="14.45" customHeight="1" x14ac:dyDescent="0.2">
      <c r="A117" s="485" t="s">
        <v>521</v>
      </c>
      <c r="B117" s="486" t="s">
        <v>522</v>
      </c>
      <c r="C117" s="487" t="s">
        <v>527</v>
      </c>
      <c r="D117" s="488" t="s">
        <v>528</v>
      </c>
      <c r="E117" s="487" t="s">
        <v>874</v>
      </c>
      <c r="F117" s="488" t="s">
        <v>875</v>
      </c>
      <c r="G117" s="487" t="s">
        <v>1100</v>
      </c>
      <c r="H117" s="487" t="s">
        <v>1101</v>
      </c>
      <c r="I117" s="490">
        <v>2178</v>
      </c>
      <c r="J117" s="490">
        <v>3</v>
      </c>
      <c r="K117" s="491">
        <v>6534</v>
      </c>
    </row>
    <row r="118" spans="1:11" ht="14.45" customHeight="1" x14ac:dyDescent="0.2">
      <c r="A118" s="485" t="s">
        <v>521</v>
      </c>
      <c r="B118" s="486" t="s">
        <v>522</v>
      </c>
      <c r="C118" s="487" t="s">
        <v>527</v>
      </c>
      <c r="D118" s="488" t="s">
        <v>528</v>
      </c>
      <c r="E118" s="487" t="s">
        <v>874</v>
      </c>
      <c r="F118" s="488" t="s">
        <v>875</v>
      </c>
      <c r="G118" s="487" t="s">
        <v>1102</v>
      </c>
      <c r="H118" s="487" t="s">
        <v>1103</v>
      </c>
      <c r="I118" s="490">
        <v>0</v>
      </c>
      <c r="J118" s="490">
        <v>10</v>
      </c>
      <c r="K118" s="491">
        <v>0</v>
      </c>
    </row>
    <row r="119" spans="1:11" ht="14.45" customHeight="1" x14ac:dyDescent="0.2">
      <c r="A119" s="485" t="s">
        <v>521</v>
      </c>
      <c r="B119" s="486" t="s">
        <v>522</v>
      </c>
      <c r="C119" s="487" t="s">
        <v>527</v>
      </c>
      <c r="D119" s="488" t="s">
        <v>528</v>
      </c>
      <c r="E119" s="487" t="s">
        <v>874</v>
      </c>
      <c r="F119" s="488" t="s">
        <v>875</v>
      </c>
      <c r="G119" s="487" t="s">
        <v>1104</v>
      </c>
      <c r="H119" s="487" t="s">
        <v>1105</v>
      </c>
      <c r="I119" s="490">
        <v>571.1199951171875</v>
      </c>
      <c r="J119" s="490">
        <v>1</v>
      </c>
      <c r="K119" s="491">
        <v>571.1199951171875</v>
      </c>
    </row>
    <row r="120" spans="1:11" ht="14.45" customHeight="1" x14ac:dyDescent="0.2">
      <c r="A120" s="485" t="s">
        <v>521</v>
      </c>
      <c r="B120" s="486" t="s">
        <v>522</v>
      </c>
      <c r="C120" s="487" t="s">
        <v>527</v>
      </c>
      <c r="D120" s="488" t="s">
        <v>528</v>
      </c>
      <c r="E120" s="487" t="s">
        <v>874</v>
      </c>
      <c r="F120" s="488" t="s">
        <v>875</v>
      </c>
      <c r="G120" s="487" t="s">
        <v>1106</v>
      </c>
      <c r="H120" s="487" t="s">
        <v>1107</v>
      </c>
      <c r="I120" s="490">
        <v>688.489990234375</v>
      </c>
      <c r="J120" s="490">
        <v>2</v>
      </c>
      <c r="K120" s="491">
        <v>1376.97998046875</v>
      </c>
    </row>
    <row r="121" spans="1:11" ht="14.45" customHeight="1" x14ac:dyDescent="0.2">
      <c r="A121" s="485" t="s">
        <v>521</v>
      </c>
      <c r="B121" s="486" t="s">
        <v>522</v>
      </c>
      <c r="C121" s="487" t="s">
        <v>527</v>
      </c>
      <c r="D121" s="488" t="s">
        <v>528</v>
      </c>
      <c r="E121" s="487" t="s">
        <v>874</v>
      </c>
      <c r="F121" s="488" t="s">
        <v>875</v>
      </c>
      <c r="G121" s="487" t="s">
        <v>1108</v>
      </c>
      <c r="H121" s="487" t="s">
        <v>1109</v>
      </c>
      <c r="I121" s="490">
        <v>2588.18994140625</v>
      </c>
      <c r="J121" s="490">
        <v>8</v>
      </c>
      <c r="K121" s="491">
        <v>20705.51953125</v>
      </c>
    </row>
    <row r="122" spans="1:11" ht="14.45" customHeight="1" x14ac:dyDescent="0.2">
      <c r="A122" s="485" t="s">
        <v>521</v>
      </c>
      <c r="B122" s="486" t="s">
        <v>522</v>
      </c>
      <c r="C122" s="487" t="s">
        <v>527</v>
      </c>
      <c r="D122" s="488" t="s">
        <v>528</v>
      </c>
      <c r="E122" s="487" t="s">
        <v>874</v>
      </c>
      <c r="F122" s="488" t="s">
        <v>875</v>
      </c>
      <c r="G122" s="487" t="s">
        <v>1110</v>
      </c>
      <c r="H122" s="487" t="s">
        <v>1111</v>
      </c>
      <c r="I122" s="490">
        <v>2117.5</v>
      </c>
      <c r="J122" s="490">
        <v>1</v>
      </c>
      <c r="K122" s="491">
        <v>2117.5</v>
      </c>
    </row>
    <row r="123" spans="1:11" ht="14.45" customHeight="1" x14ac:dyDescent="0.2">
      <c r="A123" s="485" t="s">
        <v>521</v>
      </c>
      <c r="B123" s="486" t="s">
        <v>522</v>
      </c>
      <c r="C123" s="487" t="s">
        <v>527</v>
      </c>
      <c r="D123" s="488" t="s">
        <v>528</v>
      </c>
      <c r="E123" s="487" t="s">
        <v>874</v>
      </c>
      <c r="F123" s="488" t="s">
        <v>875</v>
      </c>
      <c r="G123" s="487" t="s">
        <v>1112</v>
      </c>
      <c r="H123" s="487" t="s">
        <v>1113</v>
      </c>
      <c r="I123" s="490">
        <v>2117.5</v>
      </c>
      <c r="J123" s="490">
        <v>4</v>
      </c>
      <c r="K123" s="491">
        <v>8470</v>
      </c>
    </row>
    <row r="124" spans="1:11" ht="14.45" customHeight="1" x14ac:dyDescent="0.2">
      <c r="A124" s="485" t="s">
        <v>521</v>
      </c>
      <c r="B124" s="486" t="s">
        <v>522</v>
      </c>
      <c r="C124" s="487" t="s">
        <v>527</v>
      </c>
      <c r="D124" s="488" t="s">
        <v>528</v>
      </c>
      <c r="E124" s="487" t="s">
        <v>874</v>
      </c>
      <c r="F124" s="488" t="s">
        <v>875</v>
      </c>
      <c r="G124" s="487" t="s">
        <v>1114</v>
      </c>
      <c r="H124" s="487" t="s">
        <v>1115</v>
      </c>
      <c r="I124" s="490">
        <v>1352.4000244140625</v>
      </c>
      <c r="J124" s="490">
        <v>8</v>
      </c>
      <c r="K124" s="491">
        <v>10819.2001953125</v>
      </c>
    </row>
    <row r="125" spans="1:11" ht="14.45" customHeight="1" x14ac:dyDescent="0.2">
      <c r="A125" s="485" t="s">
        <v>521</v>
      </c>
      <c r="B125" s="486" t="s">
        <v>522</v>
      </c>
      <c r="C125" s="487" t="s">
        <v>527</v>
      </c>
      <c r="D125" s="488" t="s">
        <v>528</v>
      </c>
      <c r="E125" s="487" t="s">
        <v>874</v>
      </c>
      <c r="F125" s="488" t="s">
        <v>875</v>
      </c>
      <c r="G125" s="487" t="s">
        <v>1116</v>
      </c>
      <c r="H125" s="487" t="s">
        <v>1117</v>
      </c>
      <c r="I125" s="490">
        <v>1454.52001953125</v>
      </c>
      <c r="J125" s="490">
        <v>23</v>
      </c>
      <c r="K125" s="491">
        <v>33453.9609375</v>
      </c>
    </row>
    <row r="126" spans="1:11" ht="14.45" customHeight="1" x14ac:dyDescent="0.2">
      <c r="A126" s="485" t="s">
        <v>521</v>
      </c>
      <c r="B126" s="486" t="s">
        <v>522</v>
      </c>
      <c r="C126" s="487" t="s">
        <v>527</v>
      </c>
      <c r="D126" s="488" t="s">
        <v>528</v>
      </c>
      <c r="E126" s="487" t="s">
        <v>874</v>
      </c>
      <c r="F126" s="488" t="s">
        <v>875</v>
      </c>
      <c r="G126" s="487" t="s">
        <v>1118</v>
      </c>
      <c r="H126" s="487" t="s">
        <v>1119</v>
      </c>
      <c r="I126" s="490">
        <v>6877.919921875</v>
      </c>
      <c r="J126" s="490">
        <v>2</v>
      </c>
      <c r="K126" s="491">
        <v>13755.83984375</v>
      </c>
    </row>
    <row r="127" spans="1:11" ht="14.45" customHeight="1" x14ac:dyDescent="0.2">
      <c r="A127" s="485" t="s">
        <v>521</v>
      </c>
      <c r="B127" s="486" t="s">
        <v>522</v>
      </c>
      <c r="C127" s="487" t="s">
        <v>527</v>
      </c>
      <c r="D127" s="488" t="s">
        <v>528</v>
      </c>
      <c r="E127" s="487" t="s">
        <v>874</v>
      </c>
      <c r="F127" s="488" t="s">
        <v>875</v>
      </c>
      <c r="G127" s="487" t="s">
        <v>1120</v>
      </c>
      <c r="H127" s="487" t="s">
        <v>1121</v>
      </c>
      <c r="I127" s="490">
        <v>307.33999633789063</v>
      </c>
      <c r="J127" s="490">
        <v>10</v>
      </c>
      <c r="K127" s="491">
        <v>3073.39990234375</v>
      </c>
    </row>
    <row r="128" spans="1:11" ht="14.45" customHeight="1" x14ac:dyDescent="0.2">
      <c r="A128" s="485" t="s">
        <v>521</v>
      </c>
      <c r="B128" s="486" t="s">
        <v>522</v>
      </c>
      <c r="C128" s="487" t="s">
        <v>527</v>
      </c>
      <c r="D128" s="488" t="s">
        <v>528</v>
      </c>
      <c r="E128" s="487" t="s">
        <v>874</v>
      </c>
      <c r="F128" s="488" t="s">
        <v>875</v>
      </c>
      <c r="G128" s="487" t="s">
        <v>1122</v>
      </c>
      <c r="H128" s="487" t="s">
        <v>1123</v>
      </c>
      <c r="I128" s="490">
        <v>2208</v>
      </c>
      <c r="J128" s="490">
        <v>1</v>
      </c>
      <c r="K128" s="491">
        <v>2208</v>
      </c>
    </row>
    <row r="129" spans="1:11" ht="14.45" customHeight="1" x14ac:dyDescent="0.2">
      <c r="A129" s="485" t="s">
        <v>521</v>
      </c>
      <c r="B129" s="486" t="s">
        <v>522</v>
      </c>
      <c r="C129" s="487" t="s">
        <v>527</v>
      </c>
      <c r="D129" s="488" t="s">
        <v>528</v>
      </c>
      <c r="E129" s="487" t="s">
        <v>874</v>
      </c>
      <c r="F129" s="488" t="s">
        <v>875</v>
      </c>
      <c r="G129" s="487" t="s">
        <v>1124</v>
      </c>
      <c r="H129" s="487" t="s">
        <v>1125</v>
      </c>
      <c r="I129" s="490">
        <v>1437.5</v>
      </c>
      <c r="J129" s="490">
        <v>1</v>
      </c>
      <c r="K129" s="491">
        <v>1437.5</v>
      </c>
    </row>
    <row r="130" spans="1:11" ht="14.45" customHeight="1" x14ac:dyDescent="0.2">
      <c r="A130" s="485" t="s">
        <v>521</v>
      </c>
      <c r="B130" s="486" t="s">
        <v>522</v>
      </c>
      <c r="C130" s="487" t="s">
        <v>527</v>
      </c>
      <c r="D130" s="488" t="s">
        <v>528</v>
      </c>
      <c r="E130" s="487" t="s">
        <v>874</v>
      </c>
      <c r="F130" s="488" t="s">
        <v>875</v>
      </c>
      <c r="G130" s="487" t="s">
        <v>1126</v>
      </c>
      <c r="H130" s="487" t="s">
        <v>1127</v>
      </c>
      <c r="I130" s="490">
        <v>1598.5</v>
      </c>
      <c r="J130" s="490">
        <v>20</v>
      </c>
      <c r="K130" s="491">
        <v>31970</v>
      </c>
    </row>
    <row r="131" spans="1:11" ht="14.45" customHeight="1" x14ac:dyDescent="0.2">
      <c r="A131" s="485" t="s">
        <v>521</v>
      </c>
      <c r="B131" s="486" t="s">
        <v>522</v>
      </c>
      <c r="C131" s="487" t="s">
        <v>527</v>
      </c>
      <c r="D131" s="488" t="s">
        <v>528</v>
      </c>
      <c r="E131" s="487" t="s">
        <v>874</v>
      </c>
      <c r="F131" s="488" t="s">
        <v>875</v>
      </c>
      <c r="G131" s="487" t="s">
        <v>1128</v>
      </c>
      <c r="H131" s="487" t="s">
        <v>1129</v>
      </c>
      <c r="I131" s="490">
        <v>1254.530029296875</v>
      </c>
      <c r="J131" s="490">
        <v>45</v>
      </c>
      <c r="K131" s="491">
        <v>56453.7607421875</v>
      </c>
    </row>
    <row r="132" spans="1:11" ht="14.45" customHeight="1" x14ac:dyDescent="0.2">
      <c r="A132" s="485" t="s">
        <v>521</v>
      </c>
      <c r="B132" s="486" t="s">
        <v>522</v>
      </c>
      <c r="C132" s="487" t="s">
        <v>527</v>
      </c>
      <c r="D132" s="488" t="s">
        <v>528</v>
      </c>
      <c r="E132" s="487" t="s">
        <v>874</v>
      </c>
      <c r="F132" s="488" t="s">
        <v>875</v>
      </c>
      <c r="G132" s="487" t="s">
        <v>1130</v>
      </c>
      <c r="H132" s="487" t="s">
        <v>1131</v>
      </c>
      <c r="I132" s="490">
        <v>1254.530029296875</v>
      </c>
      <c r="J132" s="490">
        <v>8</v>
      </c>
      <c r="K132" s="491">
        <v>10036.230224609375</v>
      </c>
    </row>
    <row r="133" spans="1:11" ht="14.45" customHeight="1" x14ac:dyDescent="0.2">
      <c r="A133" s="485" t="s">
        <v>521</v>
      </c>
      <c r="B133" s="486" t="s">
        <v>522</v>
      </c>
      <c r="C133" s="487" t="s">
        <v>527</v>
      </c>
      <c r="D133" s="488" t="s">
        <v>528</v>
      </c>
      <c r="E133" s="487" t="s">
        <v>874</v>
      </c>
      <c r="F133" s="488" t="s">
        <v>875</v>
      </c>
      <c r="G133" s="487" t="s">
        <v>1132</v>
      </c>
      <c r="H133" s="487" t="s">
        <v>1133</v>
      </c>
      <c r="I133" s="490">
        <v>84.699996948242188</v>
      </c>
      <c r="J133" s="490">
        <v>5</v>
      </c>
      <c r="K133" s="491">
        <v>423.5</v>
      </c>
    </row>
    <row r="134" spans="1:11" ht="14.45" customHeight="1" x14ac:dyDescent="0.2">
      <c r="A134" s="485" t="s">
        <v>521</v>
      </c>
      <c r="B134" s="486" t="s">
        <v>522</v>
      </c>
      <c r="C134" s="487" t="s">
        <v>527</v>
      </c>
      <c r="D134" s="488" t="s">
        <v>528</v>
      </c>
      <c r="E134" s="487" t="s">
        <v>874</v>
      </c>
      <c r="F134" s="488" t="s">
        <v>875</v>
      </c>
      <c r="G134" s="487" t="s">
        <v>1134</v>
      </c>
      <c r="H134" s="487" t="s">
        <v>1135</v>
      </c>
      <c r="I134" s="490">
        <v>108.90000152587891</v>
      </c>
      <c r="J134" s="490">
        <v>5</v>
      </c>
      <c r="K134" s="491">
        <v>544.5</v>
      </c>
    </row>
    <row r="135" spans="1:11" ht="14.45" customHeight="1" x14ac:dyDescent="0.2">
      <c r="A135" s="485" t="s">
        <v>521</v>
      </c>
      <c r="B135" s="486" t="s">
        <v>522</v>
      </c>
      <c r="C135" s="487" t="s">
        <v>527</v>
      </c>
      <c r="D135" s="488" t="s">
        <v>528</v>
      </c>
      <c r="E135" s="487" t="s">
        <v>874</v>
      </c>
      <c r="F135" s="488" t="s">
        <v>875</v>
      </c>
      <c r="G135" s="487" t="s">
        <v>1136</v>
      </c>
      <c r="H135" s="487" t="s">
        <v>1137</v>
      </c>
      <c r="I135" s="490">
        <v>1400.3800048828125</v>
      </c>
      <c r="J135" s="490">
        <v>7</v>
      </c>
      <c r="K135" s="491">
        <v>9802.6600341796875</v>
      </c>
    </row>
    <row r="136" spans="1:11" ht="14.45" customHeight="1" x14ac:dyDescent="0.2">
      <c r="A136" s="485" t="s">
        <v>521</v>
      </c>
      <c r="B136" s="486" t="s">
        <v>522</v>
      </c>
      <c r="C136" s="487" t="s">
        <v>527</v>
      </c>
      <c r="D136" s="488" t="s">
        <v>528</v>
      </c>
      <c r="E136" s="487" t="s">
        <v>874</v>
      </c>
      <c r="F136" s="488" t="s">
        <v>875</v>
      </c>
      <c r="G136" s="487" t="s">
        <v>1138</v>
      </c>
      <c r="H136" s="487" t="s">
        <v>1139</v>
      </c>
      <c r="I136" s="490">
        <v>1582.3499755859375</v>
      </c>
      <c r="J136" s="490">
        <v>7</v>
      </c>
      <c r="K136" s="491">
        <v>11076.449829101563</v>
      </c>
    </row>
    <row r="137" spans="1:11" ht="14.45" customHeight="1" x14ac:dyDescent="0.2">
      <c r="A137" s="485" t="s">
        <v>521</v>
      </c>
      <c r="B137" s="486" t="s">
        <v>522</v>
      </c>
      <c r="C137" s="487" t="s">
        <v>527</v>
      </c>
      <c r="D137" s="488" t="s">
        <v>528</v>
      </c>
      <c r="E137" s="487" t="s">
        <v>874</v>
      </c>
      <c r="F137" s="488" t="s">
        <v>875</v>
      </c>
      <c r="G137" s="487" t="s">
        <v>1140</v>
      </c>
      <c r="H137" s="487" t="s">
        <v>1141</v>
      </c>
      <c r="I137" s="490">
        <v>2178</v>
      </c>
      <c r="J137" s="490">
        <v>2</v>
      </c>
      <c r="K137" s="491">
        <v>4356</v>
      </c>
    </row>
    <row r="138" spans="1:11" ht="14.45" customHeight="1" x14ac:dyDescent="0.2">
      <c r="A138" s="485" t="s">
        <v>521</v>
      </c>
      <c r="B138" s="486" t="s">
        <v>522</v>
      </c>
      <c r="C138" s="487" t="s">
        <v>527</v>
      </c>
      <c r="D138" s="488" t="s">
        <v>528</v>
      </c>
      <c r="E138" s="487" t="s">
        <v>874</v>
      </c>
      <c r="F138" s="488" t="s">
        <v>875</v>
      </c>
      <c r="G138" s="487" t="s">
        <v>1142</v>
      </c>
      <c r="H138" s="487" t="s">
        <v>1143</v>
      </c>
      <c r="I138" s="490">
        <v>1974.550048828125</v>
      </c>
      <c r="J138" s="490">
        <v>1</v>
      </c>
      <c r="K138" s="491">
        <v>1974.550048828125</v>
      </c>
    </row>
    <row r="139" spans="1:11" ht="14.45" customHeight="1" x14ac:dyDescent="0.2">
      <c r="A139" s="485" t="s">
        <v>521</v>
      </c>
      <c r="B139" s="486" t="s">
        <v>522</v>
      </c>
      <c r="C139" s="487" t="s">
        <v>527</v>
      </c>
      <c r="D139" s="488" t="s">
        <v>528</v>
      </c>
      <c r="E139" s="487" t="s">
        <v>874</v>
      </c>
      <c r="F139" s="488" t="s">
        <v>875</v>
      </c>
      <c r="G139" s="487" t="s">
        <v>1144</v>
      </c>
      <c r="H139" s="487" t="s">
        <v>1145</v>
      </c>
      <c r="I139" s="490">
        <v>2076.89990234375</v>
      </c>
      <c r="J139" s="490">
        <v>1</v>
      </c>
      <c r="K139" s="491">
        <v>2076.89990234375</v>
      </c>
    </row>
    <row r="140" spans="1:11" ht="14.45" customHeight="1" x14ac:dyDescent="0.2">
      <c r="A140" s="485" t="s">
        <v>521</v>
      </c>
      <c r="B140" s="486" t="s">
        <v>522</v>
      </c>
      <c r="C140" s="487" t="s">
        <v>527</v>
      </c>
      <c r="D140" s="488" t="s">
        <v>528</v>
      </c>
      <c r="E140" s="487" t="s">
        <v>874</v>
      </c>
      <c r="F140" s="488" t="s">
        <v>875</v>
      </c>
      <c r="G140" s="487" t="s">
        <v>1146</v>
      </c>
      <c r="H140" s="487" t="s">
        <v>1147</v>
      </c>
      <c r="I140" s="490">
        <v>1974.550048828125</v>
      </c>
      <c r="J140" s="490">
        <v>2</v>
      </c>
      <c r="K140" s="491">
        <v>3949.10009765625</v>
      </c>
    </row>
    <row r="141" spans="1:11" ht="14.45" customHeight="1" x14ac:dyDescent="0.2">
      <c r="A141" s="485" t="s">
        <v>521</v>
      </c>
      <c r="B141" s="486" t="s">
        <v>522</v>
      </c>
      <c r="C141" s="487" t="s">
        <v>527</v>
      </c>
      <c r="D141" s="488" t="s">
        <v>528</v>
      </c>
      <c r="E141" s="487" t="s">
        <v>874</v>
      </c>
      <c r="F141" s="488" t="s">
        <v>875</v>
      </c>
      <c r="G141" s="487" t="s">
        <v>1148</v>
      </c>
      <c r="H141" s="487" t="s">
        <v>1149</v>
      </c>
      <c r="I141" s="490">
        <v>665.5</v>
      </c>
      <c r="J141" s="490">
        <v>10</v>
      </c>
      <c r="K141" s="491">
        <v>6655</v>
      </c>
    </row>
    <row r="142" spans="1:11" ht="14.45" customHeight="1" x14ac:dyDescent="0.2">
      <c r="A142" s="485" t="s">
        <v>521</v>
      </c>
      <c r="B142" s="486" t="s">
        <v>522</v>
      </c>
      <c r="C142" s="487" t="s">
        <v>527</v>
      </c>
      <c r="D142" s="488" t="s">
        <v>528</v>
      </c>
      <c r="E142" s="487" t="s">
        <v>874</v>
      </c>
      <c r="F142" s="488" t="s">
        <v>875</v>
      </c>
      <c r="G142" s="487" t="s">
        <v>1150</v>
      </c>
      <c r="H142" s="487" t="s">
        <v>1151</v>
      </c>
      <c r="I142" s="490">
        <v>494.5</v>
      </c>
      <c r="J142" s="490">
        <v>4</v>
      </c>
      <c r="K142" s="491">
        <v>1978</v>
      </c>
    </row>
    <row r="143" spans="1:11" ht="14.45" customHeight="1" x14ac:dyDescent="0.2">
      <c r="A143" s="485" t="s">
        <v>521</v>
      </c>
      <c r="B143" s="486" t="s">
        <v>522</v>
      </c>
      <c r="C143" s="487" t="s">
        <v>527</v>
      </c>
      <c r="D143" s="488" t="s">
        <v>528</v>
      </c>
      <c r="E143" s="487" t="s">
        <v>1152</v>
      </c>
      <c r="F143" s="488" t="s">
        <v>1153</v>
      </c>
      <c r="G143" s="487" t="s">
        <v>1154</v>
      </c>
      <c r="H143" s="487" t="s">
        <v>1155</v>
      </c>
      <c r="I143" s="490">
        <v>7.25</v>
      </c>
      <c r="J143" s="490">
        <v>700</v>
      </c>
      <c r="K143" s="491">
        <v>5073.5298461914063</v>
      </c>
    </row>
    <row r="144" spans="1:11" ht="14.45" customHeight="1" x14ac:dyDescent="0.2">
      <c r="A144" s="485" t="s">
        <v>521</v>
      </c>
      <c r="B144" s="486" t="s">
        <v>522</v>
      </c>
      <c r="C144" s="487" t="s">
        <v>527</v>
      </c>
      <c r="D144" s="488" t="s">
        <v>528</v>
      </c>
      <c r="E144" s="487" t="s">
        <v>1152</v>
      </c>
      <c r="F144" s="488" t="s">
        <v>1153</v>
      </c>
      <c r="G144" s="487" t="s">
        <v>1156</v>
      </c>
      <c r="H144" s="487" t="s">
        <v>1157</v>
      </c>
      <c r="I144" s="490">
        <v>32.310001373291016</v>
      </c>
      <c r="J144" s="490">
        <v>1</v>
      </c>
      <c r="K144" s="491">
        <v>32.310001373291016</v>
      </c>
    </row>
    <row r="145" spans="1:11" ht="14.45" customHeight="1" x14ac:dyDescent="0.2">
      <c r="A145" s="485" t="s">
        <v>521</v>
      </c>
      <c r="B145" s="486" t="s">
        <v>522</v>
      </c>
      <c r="C145" s="487" t="s">
        <v>527</v>
      </c>
      <c r="D145" s="488" t="s">
        <v>528</v>
      </c>
      <c r="E145" s="487" t="s">
        <v>1152</v>
      </c>
      <c r="F145" s="488" t="s">
        <v>1153</v>
      </c>
      <c r="G145" s="487" t="s">
        <v>1158</v>
      </c>
      <c r="H145" s="487" t="s">
        <v>1159</v>
      </c>
      <c r="I145" s="490">
        <v>0.33000001311302185</v>
      </c>
      <c r="J145" s="490">
        <v>6000</v>
      </c>
      <c r="K145" s="491">
        <v>1960.2000732421875</v>
      </c>
    </row>
    <row r="146" spans="1:11" ht="14.45" customHeight="1" x14ac:dyDescent="0.2">
      <c r="A146" s="485" t="s">
        <v>521</v>
      </c>
      <c r="B146" s="486" t="s">
        <v>522</v>
      </c>
      <c r="C146" s="487" t="s">
        <v>527</v>
      </c>
      <c r="D146" s="488" t="s">
        <v>528</v>
      </c>
      <c r="E146" s="487" t="s">
        <v>1152</v>
      </c>
      <c r="F146" s="488" t="s">
        <v>1153</v>
      </c>
      <c r="G146" s="487" t="s">
        <v>1160</v>
      </c>
      <c r="H146" s="487" t="s">
        <v>1161</v>
      </c>
      <c r="I146" s="490">
        <v>2.4900000095367432</v>
      </c>
      <c r="J146" s="490">
        <v>1000</v>
      </c>
      <c r="K146" s="491">
        <v>2490.659912109375</v>
      </c>
    </row>
    <row r="147" spans="1:11" ht="14.45" customHeight="1" x14ac:dyDescent="0.2">
      <c r="A147" s="485" t="s">
        <v>521</v>
      </c>
      <c r="B147" s="486" t="s">
        <v>522</v>
      </c>
      <c r="C147" s="487" t="s">
        <v>527</v>
      </c>
      <c r="D147" s="488" t="s">
        <v>528</v>
      </c>
      <c r="E147" s="487" t="s">
        <v>1152</v>
      </c>
      <c r="F147" s="488" t="s">
        <v>1153</v>
      </c>
      <c r="G147" s="487" t="s">
        <v>1162</v>
      </c>
      <c r="H147" s="487" t="s">
        <v>1163</v>
      </c>
      <c r="I147" s="490">
        <v>0.26666667064030963</v>
      </c>
      <c r="J147" s="490">
        <v>22000</v>
      </c>
      <c r="K147" s="491">
        <v>5852.60009765625</v>
      </c>
    </row>
    <row r="148" spans="1:11" ht="14.45" customHeight="1" x14ac:dyDescent="0.2">
      <c r="A148" s="485" t="s">
        <v>521</v>
      </c>
      <c r="B148" s="486" t="s">
        <v>522</v>
      </c>
      <c r="C148" s="487" t="s">
        <v>527</v>
      </c>
      <c r="D148" s="488" t="s">
        <v>528</v>
      </c>
      <c r="E148" s="487" t="s">
        <v>1152</v>
      </c>
      <c r="F148" s="488" t="s">
        <v>1153</v>
      </c>
      <c r="G148" s="487" t="s">
        <v>1164</v>
      </c>
      <c r="H148" s="487" t="s">
        <v>1165</v>
      </c>
      <c r="I148" s="490">
        <v>0.40000000596046448</v>
      </c>
      <c r="J148" s="490">
        <v>2000</v>
      </c>
      <c r="K148" s="491">
        <v>801.89999389648438</v>
      </c>
    </row>
    <row r="149" spans="1:11" ht="14.45" customHeight="1" x14ac:dyDescent="0.2">
      <c r="A149" s="485" t="s">
        <v>521</v>
      </c>
      <c r="B149" s="486" t="s">
        <v>522</v>
      </c>
      <c r="C149" s="487" t="s">
        <v>527</v>
      </c>
      <c r="D149" s="488" t="s">
        <v>528</v>
      </c>
      <c r="E149" s="487" t="s">
        <v>1152</v>
      </c>
      <c r="F149" s="488" t="s">
        <v>1153</v>
      </c>
      <c r="G149" s="487" t="s">
        <v>1166</v>
      </c>
      <c r="H149" s="487" t="s">
        <v>1167</v>
      </c>
      <c r="I149" s="490">
        <v>1.2699999809265137</v>
      </c>
      <c r="J149" s="490">
        <v>8000</v>
      </c>
      <c r="K149" s="491">
        <v>10160</v>
      </c>
    </row>
    <row r="150" spans="1:11" ht="14.45" customHeight="1" x14ac:dyDescent="0.2">
      <c r="A150" s="485" t="s">
        <v>521</v>
      </c>
      <c r="B150" s="486" t="s">
        <v>522</v>
      </c>
      <c r="C150" s="487" t="s">
        <v>527</v>
      </c>
      <c r="D150" s="488" t="s">
        <v>528</v>
      </c>
      <c r="E150" s="487" t="s">
        <v>1168</v>
      </c>
      <c r="F150" s="488" t="s">
        <v>1169</v>
      </c>
      <c r="G150" s="487" t="s">
        <v>1170</v>
      </c>
      <c r="H150" s="487" t="s">
        <v>1171</v>
      </c>
      <c r="I150" s="490">
        <v>13.013333638509115</v>
      </c>
      <c r="J150" s="490">
        <v>6</v>
      </c>
      <c r="K150" s="491">
        <v>78.069999694824219</v>
      </c>
    </row>
    <row r="151" spans="1:11" ht="14.45" customHeight="1" x14ac:dyDescent="0.2">
      <c r="A151" s="485" t="s">
        <v>521</v>
      </c>
      <c r="B151" s="486" t="s">
        <v>522</v>
      </c>
      <c r="C151" s="487" t="s">
        <v>527</v>
      </c>
      <c r="D151" s="488" t="s">
        <v>528</v>
      </c>
      <c r="E151" s="487" t="s">
        <v>1168</v>
      </c>
      <c r="F151" s="488" t="s">
        <v>1169</v>
      </c>
      <c r="G151" s="487" t="s">
        <v>1172</v>
      </c>
      <c r="H151" s="487" t="s">
        <v>1173</v>
      </c>
      <c r="I151" s="490">
        <v>8.3299999237060547</v>
      </c>
      <c r="J151" s="490">
        <v>1</v>
      </c>
      <c r="K151" s="491">
        <v>8.3299999237060547</v>
      </c>
    </row>
    <row r="152" spans="1:11" ht="14.45" customHeight="1" x14ac:dyDescent="0.2">
      <c r="A152" s="485" t="s">
        <v>521</v>
      </c>
      <c r="B152" s="486" t="s">
        <v>522</v>
      </c>
      <c r="C152" s="487" t="s">
        <v>527</v>
      </c>
      <c r="D152" s="488" t="s">
        <v>528</v>
      </c>
      <c r="E152" s="487" t="s">
        <v>1168</v>
      </c>
      <c r="F152" s="488" t="s">
        <v>1169</v>
      </c>
      <c r="G152" s="487" t="s">
        <v>1174</v>
      </c>
      <c r="H152" s="487" t="s">
        <v>1175</v>
      </c>
      <c r="I152" s="490">
        <v>30.475000063578289</v>
      </c>
      <c r="J152" s="490">
        <v>34</v>
      </c>
      <c r="K152" s="491">
        <v>1038.2699661254883</v>
      </c>
    </row>
    <row r="153" spans="1:11" ht="14.45" customHeight="1" x14ac:dyDescent="0.2">
      <c r="A153" s="485" t="s">
        <v>521</v>
      </c>
      <c r="B153" s="486" t="s">
        <v>522</v>
      </c>
      <c r="C153" s="487" t="s">
        <v>527</v>
      </c>
      <c r="D153" s="488" t="s">
        <v>528</v>
      </c>
      <c r="E153" s="487" t="s">
        <v>1176</v>
      </c>
      <c r="F153" s="488" t="s">
        <v>1177</v>
      </c>
      <c r="G153" s="487" t="s">
        <v>1178</v>
      </c>
      <c r="H153" s="487" t="s">
        <v>1179</v>
      </c>
      <c r="I153" s="490">
        <v>748.989990234375</v>
      </c>
      <c r="J153" s="490">
        <v>3</v>
      </c>
      <c r="K153" s="491">
        <v>2246.969970703125</v>
      </c>
    </row>
    <row r="154" spans="1:11" ht="14.45" customHeight="1" x14ac:dyDescent="0.2">
      <c r="A154" s="485" t="s">
        <v>521</v>
      </c>
      <c r="B154" s="486" t="s">
        <v>522</v>
      </c>
      <c r="C154" s="487" t="s">
        <v>527</v>
      </c>
      <c r="D154" s="488" t="s">
        <v>528</v>
      </c>
      <c r="E154" s="487" t="s">
        <v>1176</v>
      </c>
      <c r="F154" s="488" t="s">
        <v>1177</v>
      </c>
      <c r="G154" s="487" t="s">
        <v>1180</v>
      </c>
      <c r="H154" s="487" t="s">
        <v>1181</v>
      </c>
      <c r="I154" s="490">
        <v>0.62999999523162842</v>
      </c>
      <c r="J154" s="490">
        <v>11600</v>
      </c>
      <c r="K154" s="491">
        <v>7314</v>
      </c>
    </row>
    <row r="155" spans="1:11" ht="14.45" customHeight="1" x14ac:dyDescent="0.2">
      <c r="A155" s="485" t="s">
        <v>521</v>
      </c>
      <c r="B155" s="486" t="s">
        <v>522</v>
      </c>
      <c r="C155" s="487" t="s">
        <v>527</v>
      </c>
      <c r="D155" s="488" t="s">
        <v>528</v>
      </c>
      <c r="E155" s="487" t="s">
        <v>1176</v>
      </c>
      <c r="F155" s="488" t="s">
        <v>1177</v>
      </c>
      <c r="G155" s="487" t="s">
        <v>1182</v>
      </c>
      <c r="H155" s="487" t="s">
        <v>1183</v>
      </c>
      <c r="I155" s="490">
        <v>0.31999999284744263</v>
      </c>
      <c r="J155" s="490">
        <v>8000</v>
      </c>
      <c r="K155" s="491">
        <v>2538.080078125</v>
      </c>
    </row>
    <row r="156" spans="1:11" ht="14.45" customHeight="1" x14ac:dyDescent="0.2">
      <c r="A156" s="485" t="s">
        <v>521</v>
      </c>
      <c r="B156" s="486" t="s">
        <v>522</v>
      </c>
      <c r="C156" s="487" t="s">
        <v>527</v>
      </c>
      <c r="D156" s="488" t="s">
        <v>528</v>
      </c>
      <c r="E156" s="487" t="s">
        <v>1176</v>
      </c>
      <c r="F156" s="488" t="s">
        <v>1177</v>
      </c>
      <c r="G156" s="487" t="s">
        <v>1184</v>
      </c>
      <c r="H156" s="487" t="s">
        <v>1185</v>
      </c>
      <c r="I156" s="490">
        <v>0.51999998092651367</v>
      </c>
      <c r="J156" s="490">
        <v>8000</v>
      </c>
      <c r="K156" s="491">
        <v>4162.39990234375</v>
      </c>
    </row>
    <row r="157" spans="1:11" ht="14.45" customHeight="1" x14ac:dyDescent="0.2">
      <c r="A157" s="485" t="s">
        <v>521</v>
      </c>
      <c r="B157" s="486" t="s">
        <v>522</v>
      </c>
      <c r="C157" s="487" t="s">
        <v>527</v>
      </c>
      <c r="D157" s="488" t="s">
        <v>528</v>
      </c>
      <c r="E157" s="487" t="s">
        <v>1186</v>
      </c>
      <c r="F157" s="488" t="s">
        <v>1187</v>
      </c>
      <c r="G157" s="487" t="s">
        <v>1188</v>
      </c>
      <c r="H157" s="487" t="s">
        <v>1189</v>
      </c>
      <c r="I157" s="490">
        <v>0.6550000011920929</v>
      </c>
      <c r="J157" s="490">
        <v>2800</v>
      </c>
      <c r="K157" s="491">
        <v>1864</v>
      </c>
    </row>
    <row r="158" spans="1:11" ht="14.45" customHeight="1" x14ac:dyDescent="0.2">
      <c r="A158" s="485" t="s">
        <v>521</v>
      </c>
      <c r="B158" s="486" t="s">
        <v>522</v>
      </c>
      <c r="C158" s="487" t="s">
        <v>527</v>
      </c>
      <c r="D158" s="488" t="s">
        <v>528</v>
      </c>
      <c r="E158" s="487" t="s">
        <v>1186</v>
      </c>
      <c r="F158" s="488" t="s">
        <v>1187</v>
      </c>
      <c r="G158" s="487" t="s">
        <v>1190</v>
      </c>
      <c r="H158" s="487" t="s">
        <v>1191</v>
      </c>
      <c r="I158" s="490">
        <v>0.73000000715255742</v>
      </c>
      <c r="J158" s="490">
        <v>6000</v>
      </c>
      <c r="K158" s="491">
        <v>4468</v>
      </c>
    </row>
    <row r="159" spans="1:11" ht="14.45" customHeight="1" x14ac:dyDescent="0.2">
      <c r="A159" s="485" t="s">
        <v>521</v>
      </c>
      <c r="B159" s="486" t="s">
        <v>522</v>
      </c>
      <c r="C159" s="487" t="s">
        <v>527</v>
      </c>
      <c r="D159" s="488" t="s">
        <v>528</v>
      </c>
      <c r="E159" s="487" t="s">
        <v>1186</v>
      </c>
      <c r="F159" s="488" t="s">
        <v>1187</v>
      </c>
      <c r="G159" s="487" t="s">
        <v>1192</v>
      </c>
      <c r="H159" s="487" t="s">
        <v>1193</v>
      </c>
      <c r="I159" s="490">
        <v>0.77500000596046448</v>
      </c>
      <c r="J159" s="490">
        <v>1600</v>
      </c>
      <c r="K159" s="491">
        <v>1270</v>
      </c>
    </row>
    <row r="160" spans="1:11" ht="14.45" customHeight="1" x14ac:dyDescent="0.2">
      <c r="A160" s="485" t="s">
        <v>521</v>
      </c>
      <c r="B160" s="486" t="s">
        <v>522</v>
      </c>
      <c r="C160" s="487" t="s">
        <v>527</v>
      </c>
      <c r="D160" s="488" t="s">
        <v>528</v>
      </c>
      <c r="E160" s="487" t="s">
        <v>1186</v>
      </c>
      <c r="F160" s="488" t="s">
        <v>1187</v>
      </c>
      <c r="G160" s="487" t="s">
        <v>1194</v>
      </c>
      <c r="H160" s="487" t="s">
        <v>1195</v>
      </c>
      <c r="I160" s="490">
        <v>0.82999998331069946</v>
      </c>
      <c r="J160" s="490">
        <v>400</v>
      </c>
      <c r="K160" s="491">
        <v>332</v>
      </c>
    </row>
    <row r="161" spans="1:11" ht="14.45" customHeight="1" x14ac:dyDescent="0.2">
      <c r="A161" s="485" t="s">
        <v>521</v>
      </c>
      <c r="B161" s="486" t="s">
        <v>522</v>
      </c>
      <c r="C161" s="487" t="s">
        <v>871</v>
      </c>
      <c r="D161" s="488" t="s">
        <v>872</v>
      </c>
      <c r="E161" s="487" t="s">
        <v>1186</v>
      </c>
      <c r="F161" s="488" t="s">
        <v>1187</v>
      </c>
      <c r="G161" s="487" t="s">
        <v>1188</v>
      </c>
      <c r="H161" s="487" t="s">
        <v>1189</v>
      </c>
      <c r="I161" s="490">
        <v>0.73000001907348633</v>
      </c>
      <c r="J161" s="490">
        <v>400</v>
      </c>
      <c r="K161" s="491">
        <v>292</v>
      </c>
    </row>
    <row r="162" spans="1:11" ht="14.45" customHeight="1" x14ac:dyDescent="0.2">
      <c r="A162" s="485" t="s">
        <v>521</v>
      </c>
      <c r="B162" s="486" t="s">
        <v>522</v>
      </c>
      <c r="C162" s="487" t="s">
        <v>871</v>
      </c>
      <c r="D162" s="488" t="s">
        <v>872</v>
      </c>
      <c r="E162" s="487" t="s">
        <v>1186</v>
      </c>
      <c r="F162" s="488" t="s">
        <v>1187</v>
      </c>
      <c r="G162" s="487" t="s">
        <v>1190</v>
      </c>
      <c r="H162" s="487" t="s">
        <v>1191</v>
      </c>
      <c r="I162" s="490">
        <v>0.74000000953674316</v>
      </c>
      <c r="J162" s="490">
        <v>600</v>
      </c>
      <c r="K162" s="491">
        <v>444</v>
      </c>
    </row>
    <row r="163" spans="1:11" ht="14.45" customHeight="1" x14ac:dyDescent="0.2">
      <c r="A163" s="485" t="s">
        <v>521</v>
      </c>
      <c r="B163" s="486" t="s">
        <v>522</v>
      </c>
      <c r="C163" s="487" t="s">
        <v>532</v>
      </c>
      <c r="D163" s="488" t="s">
        <v>533</v>
      </c>
      <c r="E163" s="487" t="s">
        <v>874</v>
      </c>
      <c r="F163" s="488" t="s">
        <v>875</v>
      </c>
      <c r="G163" s="487" t="s">
        <v>876</v>
      </c>
      <c r="H163" s="487" t="s">
        <v>877</v>
      </c>
      <c r="I163" s="490">
        <v>31869</v>
      </c>
      <c r="J163" s="490">
        <v>2</v>
      </c>
      <c r="K163" s="491">
        <v>63738</v>
      </c>
    </row>
    <row r="164" spans="1:11" ht="14.45" customHeight="1" x14ac:dyDescent="0.2">
      <c r="A164" s="485" t="s">
        <v>521</v>
      </c>
      <c r="B164" s="486" t="s">
        <v>522</v>
      </c>
      <c r="C164" s="487" t="s">
        <v>532</v>
      </c>
      <c r="D164" s="488" t="s">
        <v>533</v>
      </c>
      <c r="E164" s="487" t="s">
        <v>874</v>
      </c>
      <c r="F164" s="488" t="s">
        <v>875</v>
      </c>
      <c r="G164" s="487" t="s">
        <v>886</v>
      </c>
      <c r="H164" s="487" t="s">
        <v>887</v>
      </c>
      <c r="I164" s="490">
        <v>2990</v>
      </c>
      <c r="J164" s="490">
        <v>1</v>
      </c>
      <c r="K164" s="491">
        <v>2990</v>
      </c>
    </row>
    <row r="165" spans="1:11" ht="14.45" customHeight="1" x14ac:dyDescent="0.2">
      <c r="A165" s="485" t="s">
        <v>521</v>
      </c>
      <c r="B165" s="486" t="s">
        <v>522</v>
      </c>
      <c r="C165" s="487" t="s">
        <v>532</v>
      </c>
      <c r="D165" s="488" t="s">
        <v>533</v>
      </c>
      <c r="E165" s="487" t="s">
        <v>874</v>
      </c>
      <c r="F165" s="488" t="s">
        <v>875</v>
      </c>
      <c r="G165" s="487" t="s">
        <v>1196</v>
      </c>
      <c r="H165" s="487" t="s">
        <v>1197</v>
      </c>
      <c r="I165" s="490">
        <v>2875</v>
      </c>
      <c r="J165" s="490">
        <v>1</v>
      </c>
      <c r="K165" s="491">
        <v>2875</v>
      </c>
    </row>
    <row r="166" spans="1:11" ht="14.45" customHeight="1" x14ac:dyDescent="0.2">
      <c r="A166" s="485" t="s">
        <v>521</v>
      </c>
      <c r="B166" s="486" t="s">
        <v>522</v>
      </c>
      <c r="C166" s="487" t="s">
        <v>532</v>
      </c>
      <c r="D166" s="488" t="s">
        <v>533</v>
      </c>
      <c r="E166" s="487" t="s">
        <v>874</v>
      </c>
      <c r="F166" s="488" t="s">
        <v>875</v>
      </c>
      <c r="G166" s="487" t="s">
        <v>912</v>
      </c>
      <c r="H166" s="487" t="s">
        <v>913</v>
      </c>
      <c r="I166" s="490">
        <v>2002.550048828125</v>
      </c>
      <c r="J166" s="490">
        <v>1</v>
      </c>
      <c r="K166" s="491">
        <v>2002.550048828125</v>
      </c>
    </row>
    <row r="167" spans="1:11" ht="14.45" customHeight="1" x14ac:dyDescent="0.2">
      <c r="A167" s="485" t="s">
        <v>521</v>
      </c>
      <c r="B167" s="486" t="s">
        <v>522</v>
      </c>
      <c r="C167" s="487" t="s">
        <v>532</v>
      </c>
      <c r="D167" s="488" t="s">
        <v>533</v>
      </c>
      <c r="E167" s="487" t="s">
        <v>874</v>
      </c>
      <c r="F167" s="488" t="s">
        <v>875</v>
      </c>
      <c r="G167" s="487" t="s">
        <v>922</v>
      </c>
      <c r="H167" s="487" t="s">
        <v>923</v>
      </c>
      <c r="I167" s="490">
        <v>157300</v>
      </c>
      <c r="J167" s="490">
        <v>11</v>
      </c>
      <c r="K167" s="491">
        <v>1730300</v>
      </c>
    </row>
    <row r="168" spans="1:11" ht="14.45" customHeight="1" x14ac:dyDescent="0.2">
      <c r="A168" s="485" t="s">
        <v>521</v>
      </c>
      <c r="B168" s="486" t="s">
        <v>522</v>
      </c>
      <c r="C168" s="487" t="s">
        <v>532</v>
      </c>
      <c r="D168" s="488" t="s">
        <v>533</v>
      </c>
      <c r="E168" s="487" t="s">
        <v>874</v>
      </c>
      <c r="F168" s="488" t="s">
        <v>875</v>
      </c>
      <c r="G168" s="487" t="s">
        <v>924</v>
      </c>
      <c r="H168" s="487" t="s">
        <v>925</v>
      </c>
      <c r="I168" s="490">
        <v>5521.22998046875</v>
      </c>
      <c r="J168" s="490">
        <v>20</v>
      </c>
      <c r="K168" s="491">
        <v>110424.59765625</v>
      </c>
    </row>
    <row r="169" spans="1:11" ht="14.45" customHeight="1" x14ac:dyDescent="0.2">
      <c r="A169" s="485" t="s">
        <v>521</v>
      </c>
      <c r="B169" s="486" t="s">
        <v>522</v>
      </c>
      <c r="C169" s="487" t="s">
        <v>532</v>
      </c>
      <c r="D169" s="488" t="s">
        <v>533</v>
      </c>
      <c r="E169" s="487" t="s">
        <v>874</v>
      </c>
      <c r="F169" s="488" t="s">
        <v>875</v>
      </c>
      <c r="G169" s="487" t="s">
        <v>928</v>
      </c>
      <c r="H169" s="487" t="s">
        <v>929</v>
      </c>
      <c r="I169" s="490">
        <v>2904</v>
      </c>
      <c r="J169" s="490">
        <v>1</v>
      </c>
      <c r="K169" s="491">
        <v>2904</v>
      </c>
    </row>
    <row r="170" spans="1:11" ht="14.45" customHeight="1" x14ac:dyDescent="0.2">
      <c r="A170" s="485" t="s">
        <v>521</v>
      </c>
      <c r="B170" s="486" t="s">
        <v>522</v>
      </c>
      <c r="C170" s="487" t="s">
        <v>532</v>
      </c>
      <c r="D170" s="488" t="s">
        <v>533</v>
      </c>
      <c r="E170" s="487" t="s">
        <v>874</v>
      </c>
      <c r="F170" s="488" t="s">
        <v>875</v>
      </c>
      <c r="G170" s="487" t="s">
        <v>930</v>
      </c>
      <c r="H170" s="487" t="s">
        <v>931</v>
      </c>
      <c r="I170" s="490">
        <v>1161.5999755859375</v>
      </c>
      <c r="J170" s="490">
        <v>10</v>
      </c>
      <c r="K170" s="491">
        <v>11616</v>
      </c>
    </row>
    <row r="171" spans="1:11" ht="14.45" customHeight="1" x14ac:dyDescent="0.2">
      <c r="A171" s="485" t="s">
        <v>521</v>
      </c>
      <c r="B171" s="486" t="s">
        <v>522</v>
      </c>
      <c r="C171" s="487" t="s">
        <v>532</v>
      </c>
      <c r="D171" s="488" t="s">
        <v>533</v>
      </c>
      <c r="E171" s="487" t="s">
        <v>874</v>
      </c>
      <c r="F171" s="488" t="s">
        <v>875</v>
      </c>
      <c r="G171" s="487" t="s">
        <v>932</v>
      </c>
      <c r="H171" s="487" t="s">
        <v>933</v>
      </c>
      <c r="I171" s="490">
        <v>4247.10009765625</v>
      </c>
      <c r="J171" s="490">
        <v>1</v>
      </c>
      <c r="K171" s="491">
        <v>4247.10009765625</v>
      </c>
    </row>
    <row r="172" spans="1:11" ht="14.45" customHeight="1" x14ac:dyDescent="0.2">
      <c r="A172" s="485" t="s">
        <v>521</v>
      </c>
      <c r="B172" s="486" t="s">
        <v>522</v>
      </c>
      <c r="C172" s="487" t="s">
        <v>532</v>
      </c>
      <c r="D172" s="488" t="s">
        <v>533</v>
      </c>
      <c r="E172" s="487" t="s">
        <v>874</v>
      </c>
      <c r="F172" s="488" t="s">
        <v>875</v>
      </c>
      <c r="G172" s="487" t="s">
        <v>936</v>
      </c>
      <c r="H172" s="487" t="s">
        <v>937</v>
      </c>
      <c r="I172" s="490">
        <v>37824.6015625</v>
      </c>
      <c r="J172" s="490">
        <v>11</v>
      </c>
      <c r="K172" s="491">
        <v>416070.6171875</v>
      </c>
    </row>
    <row r="173" spans="1:11" ht="14.45" customHeight="1" x14ac:dyDescent="0.2">
      <c r="A173" s="485" t="s">
        <v>521</v>
      </c>
      <c r="B173" s="486" t="s">
        <v>522</v>
      </c>
      <c r="C173" s="487" t="s">
        <v>532</v>
      </c>
      <c r="D173" s="488" t="s">
        <v>533</v>
      </c>
      <c r="E173" s="487" t="s">
        <v>874</v>
      </c>
      <c r="F173" s="488" t="s">
        <v>875</v>
      </c>
      <c r="G173" s="487" t="s">
        <v>940</v>
      </c>
      <c r="H173" s="487" t="s">
        <v>941</v>
      </c>
      <c r="I173" s="490">
        <v>4719</v>
      </c>
      <c r="J173" s="490">
        <v>1</v>
      </c>
      <c r="K173" s="491">
        <v>4719</v>
      </c>
    </row>
    <row r="174" spans="1:11" ht="14.45" customHeight="1" x14ac:dyDescent="0.2">
      <c r="A174" s="485" t="s">
        <v>521</v>
      </c>
      <c r="B174" s="486" t="s">
        <v>522</v>
      </c>
      <c r="C174" s="487" t="s">
        <v>532</v>
      </c>
      <c r="D174" s="488" t="s">
        <v>533</v>
      </c>
      <c r="E174" s="487" t="s">
        <v>874</v>
      </c>
      <c r="F174" s="488" t="s">
        <v>875</v>
      </c>
      <c r="G174" s="487" t="s">
        <v>942</v>
      </c>
      <c r="H174" s="487" t="s">
        <v>943</v>
      </c>
      <c r="I174" s="490">
        <v>51425</v>
      </c>
      <c r="J174" s="490">
        <v>11</v>
      </c>
      <c r="K174" s="491">
        <v>565675</v>
      </c>
    </row>
    <row r="175" spans="1:11" ht="14.45" customHeight="1" x14ac:dyDescent="0.2">
      <c r="A175" s="485" t="s">
        <v>521</v>
      </c>
      <c r="B175" s="486" t="s">
        <v>522</v>
      </c>
      <c r="C175" s="487" t="s">
        <v>532</v>
      </c>
      <c r="D175" s="488" t="s">
        <v>533</v>
      </c>
      <c r="E175" s="487" t="s">
        <v>874</v>
      </c>
      <c r="F175" s="488" t="s">
        <v>875</v>
      </c>
      <c r="G175" s="487" t="s">
        <v>944</v>
      </c>
      <c r="H175" s="487" t="s">
        <v>945</v>
      </c>
      <c r="I175" s="490">
        <v>5115.8798828125</v>
      </c>
      <c r="J175" s="490">
        <v>2</v>
      </c>
      <c r="K175" s="491">
        <v>10231.759765625</v>
      </c>
    </row>
    <row r="176" spans="1:11" ht="14.45" customHeight="1" x14ac:dyDescent="0.2">
      <c r="A176" s="485" t="s">
        <v>521</v>
      </c>
      <c r="B176" s="486" t="s">
        <v>522</v>
      </c>
      <c r="C176" s="487" t="s">
        <v>532</v>
      </c>
      <c r="D176" s="488" t="s">
        <v>533</v>
      </c>
      <c r="E176" s="487" t="s">
        <v>874</v>
      </c>
      <c r="F176" s="488" t="s">
        <v>875</v>
      </c>
      <c r="G176" s="487" t="s">
        <v>946</v>
      </c>
      <c r="H176" s="487" t="s">
        <v>947</v>
      </c>
      <c r="I176" s="490">
        <v>4904.1298828125</v>
      </c>
      <c r="J176" s="490">
        <v>1</v>
      </c>
      <c r="K176" s="491">
        <v>4904.1298828125</v>
      </c>
    </row>
    <row r="177" spans="1:11" ht="14.45" customHeight="1" x14ac:dyDescent="0.2">
      <c r="A177" s="485" t="s">
        <v>521</v>
      </c>
      <c r="B177" s="486" t="s">
        <v>522</v>
      </c>
      <c r="C177" s="487" t="s">
        <v>532</v>
      </c>
      <c r="D177" s="488" t="s">
        <v>533</v>
      </c>
      <c r="E177" s="487" t="s">
        <v>874</v>
      </c>
      <c r="F177" s="488" t="s">
        <v>875</v>
      </c>
      <c r="G177" s="487" t="s">
        <v>950</v>
      </c>
      <c r="H177" s="487" t="s">
        <v>951</v>
      </c>
      <c r="I177" s="490">
        <v>9952.25</v>
      </c>
      <c r="J177" s="490">
        <v>24</v>
      </c>
      <c r="K177" s="491">
        <v>238854</v>
      </c>
    </row>
    <row r="178" spans="1:11" ht="14.45" customHeight="1" x14ac:dyDescent="0.2">
      <c r="A178" s="485" t="s">
        <v>521</v>
      </c>
      <c r="B178" s="486" t="s">
        <v>522</v>
      </c>
      <c r="C178" s="487" t="s">
        <v>532</v>
      </c>
      <c r="D178" s="488" t="s">
        <v>533</v>
      </c>
      <c r="E178" s="487" t="s">
        <v>874</v>
      </c>
      <c r="F178" s="488" t="s">
        <v>875</v>
      </c>
      <c r="G178" s="487" t="s">
        <v>952</v>
      </c>
      <c r="H178" s="487" t="s">
        <v>953</v>
      </c>
      <c r="I178" s="490">
        <v>1988.030029296875</v>
      </c>
      <c r="J178" s="490">
        <v>3</v>
      </c>
      <c r="K178" s="491">
        <v>5964.090087890625</v>
      </c>
    </row>
    <row r="179" spans="1:11" ht="14.45" customHeight="1" x14ac:dyDescent="0.2">
      <c r="A179" s="485" t="s">
        <v>521</v>
      </c>
      <c r="B179" s="486" t="s">
        <v>522</v>
      </c>
      <c r="C179" s="487" t="s">
        <v>532</v>
      </c>
      <c r="D179" s="488" t="s">
        <v>533</v>
      </c>
      <c r="E179" s="487" t="s">
        <v>874</v>
      </c>
      <c r="F179" s="488" t="s">
        <v>875</v>
      </c>
      <c r="G179" s="487" t="s">
        <v>956</v>
      </c>
      <c r="H179" s="487" t="s">
        <v>957</v>
      </c>
      <c r="I179" s="490">
        <v>2994.75</v>
      </c>
      <c r="J179" s="490">
        <v>2</v>
      </c>
      <c r="K179" s="491">
        <v>5989.5</v>
      </c>
    </row>
    <row r="180" spans="1:11" ht="14.45" customHeight="1" x14ac:dyDescent="0.2">
      <c r="A180" s="485" t="s">
        <v>521</v>
      </c>
      <c r="B180" s="486" t="s">
        <v>522</v>
      </c>
      <c r="C180" s="487" t="s">
        <v>532</v>
      </c>
      <c r="D180" s="488" t="s">
        <v>533</v>
      </c>
      <c r="E180" s="487" t="s">
        <v>874</v>
      </c>
      <c r="F180" s="488" t="s">
        <v>875</v>
      </c>
      <c r="G180" s="487" t="s">
        <v>1198</v>
      </c>
      <c r="H180" s="487" t="s">
        <v>1199</v>
      </c>
      <c r="I180" s="490">
        <v>23159.400390625</v>
      </c>
      <c r="J180" s="490">
        <v>16</v>
      </c>
      <c r="K180" s="491">
        <v>370550.40625</v>
      </c>
    </row>
    <row r="181" spans="1:11" ht="14.45" customHeight="1" x14ac:dyDescent="0.2">
      <c r="A181" s="485" t="s">
        <v>521</v>
      </c>
      <c r="B181" s="486" t="s">
        <v>522</v>
      </c>
      <c r="C181" s="487" t="s">
        <v>532</v>
      </c>
      <c r="D181" s="488" t="s">
        <v>533</v>
      </c>
      <c r="E181" s="487" t="s">
        <v>874</v>
      </c>
      <c r="F181" s="488" t="s">
        <v>875</v>
      </c>
      <c r="G181" s="487" t="s">
        <v>1200</v>
      </c>
      <c r="H181" s="487" t="s">
        <v>1201</v>
      </c>
      <c r="I181" s="490">
        <v>1815</v>
      </c>
      <c r="J181" s="490">
        <v>4</v>
      </c>
      <c r="K181" s="491">
        <v>7260</v>
      </c>
    </row>
    <row r="182" spans="1:11" ht="14.45" customHeight="1" x14ac:dyDescent="0.2">
      <c r="A182" s="485" t="s">
        <v>521</v>
      </c>
      <c r="B182" s="486" t="s">
        <v>522</v>
      </c>
      <c r="C182" s="487" t="s">
        <v>532</v>
      </c>
      <c r="D182" s="488" t="s">
        <v>533</v>
      </c>
      <c r="E182" s="487" t="s">
        <v>874</v>
      </c>
      <c r="F182" s="488" t="s">
        <v>875</v>
      </c>
      <c r="G182" s="487" t="s">
        <v>1202</v>
      </c>
      <c r="H182" s="487" t="s">
        <v>1203</v>
      </c>
      <c r="I182" s="490">
        <v>1724.25</v>
      </c>
      <c r="J182" s="490">
        <v>48</v>
      </c>
      <c r="K182" s="491">
        <v>82764</v>
      </c>
    </row>
    <row r="183" spans="1:11" ht="14.45" customHeight="1" x14ac:dyDescent="0.2">
      <c r="A183" s="485" t="s">
        <v>521</v>
      </c>
      <c r="B183" s="486" t="s">
        <v>522</v>
      </c>
      <c r="C183" s="487" t="s">
        <v>532</v>
      </c>
      <c r="D183" s="488" t="s">
        <v>533</v>
      </c>
      <c r="E183" s="487" t="s">
        <v>874</v>
      </c>
      <c r="F183" s="488" t="s">
        <v>875</v>
      </c>
      <c r="G183" s="487" t="s">
        <v>1204</v>
      </c>
      <c r="H183" s="487" t="s">
        <v>1205</v>
      </c>
      <c r="I183" s="490">
        <v>12.310000419616699</v>
      </c>
      <c r="J183" s="490">
        <v>220</v>
      </c>
      <c r="K183" s="491">
        <v>2707.2500457763672</v>
      </c>
    </row>
    <row r="184" spans="1:11" ht="14.45" customHeight="1" x14ac:dyDescent="0.2">
      <c r="A184" s="485" t="s">
        <v>521</v>
      </c>
      <c r="B184" s="486" t="s">
        <v>522</v>
      </c>
      <c r="C184" s="487" t="s">
        <v>532</v>
      </c>
      <c r="D184" s="488" t="s">
        <v>533</v>
      </c>
      <c r="E184" s="487" t="s">
        <v>874</v>
      </c>
      <c r="F184" s="488" t="s">
        <v>875</v>
      </c>
      <c r="G184" s="487" t="s">
        <v>958</v>
      </c>
      <c r="H184" s="487" t="s">
        <v>959</v>
      </c>
      <c r="I184" s="490">
        <v>793.5</v>
      </c>
      <c r="J184" s="490">
        <v>1</v>
      </c>
      <c r="K184" s="491">
        <v>793.5</v>
      </c>
    </row>
    <row r="185" spans="1:11" ht="14.45" customHeight="1" x14ac:dyDescent="0.2">
      <c r="A185" s="485" t="s">
        <v>521</v>
      </c>
      <c r="B185" s="486" t="s">
        <v>522</v>
      </c>
      <c r="C185" s="487" t="s">
        <v>532</v>
      </c>
      <c r="D185" s="488" t="s">
        <v>533</v>
      </c>
      <c r="E185" s="487" t="s">
        <v>874</v>
      </c>
      <c r="F185" s="488" t="s">
        <v>875</v>
      </c>
      <c r="G185" s="487" t="s">
        <v>964</v>
      </c>
      <c r="H185" s="487" t="s">
        <v>965</v>
      </c>
      <c r="I185" s="490">
        <v>6253.3349609375</v>
      </c>
      <c r="J185" s="490">
        <v>2</v>
      </c>
      <c r="K185" s="491">
        <v>12506.669921875</v>
      </c>
    </row>
    <row r="186" spans="1:11" ht="14.45" customHeight="1" x14ac:dyDescent="0.2">
      <c r="A186" s="485" t="s">
        <v>521</v>
      </c>
      <c r="B186" s="486" t="s">
        <v>522</v>
      </c>
      <c r="C186" s="487" t="s">
        <v>532</v>
      </c>
      <c r="D186" s="488" t="s">
        <v>533</v>
      </c>
      <c r="E186" s="487" t="s">
        <v>874</v>
      </c>
      <c r="F186" s="488" t="s">
        <v>875</v>
      </c>
      <c r="G186" s="487" t="s">
        <v>966</v>
      </c>
      <c r="H186" s="487" t="s">
        <v>967</v>
      </c>
      <c r="I186" s="490">
        <v>5189.93017578125</v>
      </c>
      <c r="J186" s="490">
        <v>2</v>
      </c>
      <c r="K186" s="491">
        <v>10379.8603515625</v>
      </c>
    </row>
    <row r="187" spans="1:11" ht="14.45" customHeight="1" x14ac:dyDescent="0.2">
      <c r="A187" s="485" t="s">
        <v>521</v>
      </c>
      <c r="B187" s="486" t="s">
        <v>522</v>
      </c>
      <c r="C187" s="487" t="s">
        <v>532</v>
      </c>
      <c r="D187" s="488" t="s">
        <v>533</v>
      </c>
      <c r="E187" s="487" t="s">
        <v>874</v>
      </c>
      <c r="F187" s="488" t="s">
        <v>875</v>
      </c>
      <c r="G187" s="487" t="s">
        <v>972</v>
      </c>
      <c r="H187" s="487" t="s">
        <v>973</v>
      </c>
      <c r="I187" s="490">
        <v>1083.47998046875</v>
      </c>
      <c r="J187" s="490">
        <v>2</v>
      </c>
      <c r="K187" s="491">
        <v>2166.9599609375</v>
      </c>
    </row>
    <row r="188" spans="1:11" ht="14.45" customHeight="1" x14ac:dyDescent="0.2">
      <c r="A188" s="485" t="s">
        <v>521</v>
      </c>
      <c r="B188" s="486" t="s">
        <v>522</v>
      </c>
      <c r="C188" s="487" t="s">
        <v>532</v>
      </c>
      <c r="D188" s="488" t="s">
        <v>533</v>
      </c>
      <c r="E188" s="487" t="s">
        <v>874</v>
      </c>
      <c r="F188" s="488" t="s">
        <v>875</v>
      </c>
      <c r="G188" s="487" t="s">
        <v>974</v>
      </c>
      <c r="H188" s="487" t="s">
        <v>975</v>
      </c>
      <c r="I188" s="490">
        <v>1374.199951171875</v>
      </c>
      <c r="J188" s="490">
        <v>4</v>
      </c>
      <c r="K188" s="491">
        <v>5496.789794921875</v>
      </c>
    </row>
    <row r="189" spans="1:11" ht="14.45" customHeight="1" x14ac:dyDescent="0.2">
      <c r="A189" s="485" t="s">
        <v>521</v>
      </c>
      <c r="B189" s="486" t="s">
        <v>522</v>
      </c>
      <c r="C189" s="487" t="s">
        <v>532</v>
      </c>
      <c r="D189" s="488" t="s">
        <v>533</v>
      </c>
      <c r="E189" s="487" t="s">
        <v>874</v>
      </c>
      <c r="F189" s="488" t="s">
        <v>875</v>
      </c>
      <c r="G189" s="487" t="s">
        <v>976</v>
      </c>
      <c r="H189" s="487" t="s">
        <v>977</v>
      </c>
      <c r="I189" s="490">
        <v>344.07998657226563</v>
      </c>
      <c r="J189" s="490">
        <v>24</v>
      </c>
      <c r="K189" s="491">
        <v>8257.919921875</v>
      </c>
    </row>
    <row r="190" spans="1:11" ht="14.45" customHeight="1" x14ac:dyDescent="0.2">
      <c r="A190" s="485" t="s">
        <v>521</v>
      </c>
      <c r="B190" s="486" t="s">
        <v>522</v>
      </c>
      <c r="C190" s="487" t="s">
        <v>532</v>
      </c>
      <c r="D190" s="488" t="s">
        <v>533</v>
      </c>
      <c r="E190" s="487" t="s">
        <v>874</v>
      </c>
      <c r="F190" s="488" t="s">
        <v>875</v>
      </c>
      <c r="G190" s="487" t="s">
        <v>1004</v>
      </c>
      <c r="H190" s="487" t="s">
        <v>1005</v>
      </c>
      <c r="I190" s="490">
        <v>221.37781515004312</v>
      </c>
      <c r="J190" s="490">
        <v>2</v>
      </c>
      <c r="K190" s="491">
        <v>442.75563030008624</v>
      </c>
    </row>
    <row r="191" spans="1:11" ht="14.45" customHeight="1" x14ac:dyDescent="0.2">
      <c r="A191" s="485" t="s">
        <v>521</v>
      </c>
      <c r="B191" s="486" t="s">
        <v>522</v>
      </c>
      <c r="C191" s="487" t="s">
        <v>532</v>
      </c>
      <c r="D191" s="488" t="s">
        <v>533</v>
      </c>
      <c r="E191" s="487" t="s">
        <v>874</v>
      </c>
      <c r="F191" s="488" t="s">
        <v>875</v>
      </c>
      <c r="G191" s="487" t="s">
        <v>1008</v>
      </c>
      <c r="H191" s="487" t="s">
        <v>1009</v>
      </c>
      <c r="I191" s="490">
        <v>324.27999877929688</v>
      </c>
      <c r="J191" s="490">
        <v>1</v>
      </c>
      <c r="K191" s="491">
        <v>324.27999877929688</v>
      </c>
    </row>
    <row r="192" spans="1:11" ht="14.45" customHeight="1" x14ac:dyDescent="0.2">
      <c r="A192" s="485" t="s">
        <v>521</v>
      </c>
      <c r="B192" s="486" t="s">
        <v>522</v>
      </c>
      <c r="C192" s="487" t="s">
        <v>532</v>
      </c>
      <c r="D192" s="488" t="s">
        <v>533</v>
      </c>
      <c r="E192" s="487" t="s">
        <v>874</v>
      </c>
      <c r="F192" s="488" t="s">
        <v>875</v>
      </c>
      <c r="G192" s="487" t="s">
        <v>1206</v>
      </c>
      <c r="H192" s="487" t="s">
        <v>1207</v>
      </c>
      <c r="I192" s="490">
        <v>9501.2998046875</v>
      </c>
      <c r="J192" s="490">
        <v>2</v>
      </c>
      <c r="K192" s="491">
        <v>19002.599609375</v>
      </c>
    </row>
    <row r="193" spans="1:11" ht="14.45" customHeight="1" x14ac:dyDescent="0.2">
      <c r="A193" s="485" t="s">
        <v>521</v>
      </c>
      <c r="B193" s="486" t="s">
        <v>522</v>
      </c>
      <c r="C193" s="487" t="s">
        <v>532</v>
      </c>
      <c r="D193" s="488" t="s">
        <v>533</v>
      </c>
      <c r="E193" s="487" t="s">
        <v>874</v>
      </c>
      <c r="F193" s="488" t="s">
        <v>875</v>
      </c>
      <c r="G193" s="487" t="s">
        <v>1208</v>
      </c>
      <c r="H193" s="487" t="s">
        <v>1209</v>
      </c>
      <c r="I193" s="490">
        <v>1524.5999755859375</v>
      </c>
      <c r="J193" s="490">
        <v>1</v>
      </c>
      <c r="K193" s="491">
        <v>1524.5999755859375</v>
      </c>
    </row>
    <row r="194" spans="1:11" ht="14.45" customHeight="1" x14ac:dyDescent="0.2">
      <c r="A194" s="485" t="s">
        <v>521</v>
      </c>
      <c r="B194" s="486" t="s">
        <v>522</v>
      </c>
      <c r="C194" s="487" t="s">
        <v>532</v>
      </c>
      <c r="D194" s="488" t="s">
        <v>533</v>
      </c>
      <c r="E194" s="487" t="s">
        <v>874</v>
      </c>
      <c r="F194" s="488" t="s">
        <v>875</v>
      </c>
      <c r="G194" s="487" t="s">
        <v>1210</v>
      </c>
      <c r="H194" s="487" t="s">
        <v>1211</v>
      </c>
      <c r="I194" s="490">
        <v>1524.5999755859375</v>
      </c>
      <c r="J194" s="490">
        <v>1</v>
      </c>
      <c r="K194" s="491">
        <v>1524.5999755859375</v>
      </c>
    </row>
    <row r="195" spans="1:11" ht="14.45" customHeight="1" x14ac:dyDescent="0.2">
      <c r="A195" s="485" t="s">
        <v>521</v>
      </c>
      <c r="B195" s="486" t="s">
        <v>522</v>
      </c>
      <c r="C195" s="487" t="s">
        <v>532</v>
      </c>
      <c r="D195" s="488" t="s">
        <v>533</v>
      </c>
      <c r="E195" s="487" t="s">
        <v>874</v>
      </c>
      <c r="F195" s="488" t="s">
        <v>875</v>
      </c>
      <c r="G195" s="487" t="s">
        <v>1212</v>
      </c>
      <c r="H195" s="487" t="s">
        <v>1213</v>
      </c>
      <c r="I195" s="490">
        <v>1524.5999755859375</v>
      </c>
      <c r="J195" s="490">
        <v>1</v>
      </c>
      <c r="K195" s="491">
        <v>1524.5999755859375</v>
      </c>
    </row>
    <row r="196" spans="1:11" ht="14.45" customHeight="1" x14ac:dyDescent="0.2">
      <c r="A196" s="485" t="s">
        <v>521</v>
      </c>
      <c r="B196" s="486" t="s">
        <v>522</v>
      </c>
      <c r="C196" s="487" t="s">
        <v>532</v>
      </c>
      <c r="D196" s="488" t="s">
        <v>533</v>
      </c>
      <c r="E196" s="487" t="s">
        <v>874</v>
      </c>
      <c r="F196" s="488" t="s">
        <v>875</v>
      </c>
      <c r="G196" s="487" t="s">
        <v>1214</v>
      </c>
      <c r="H196" s="487" t="s">
        <v>1215</v>
      </c>
      <c r="I196" s="490">
        <v>1524.5999755859375</v>
      </c>
      <c r="J196" s="490">
        <v>1</v>
      </c>
      <c r="K196" s="491">
        <v>1524.5999755859375</v>
      </c>
    </row>
    <row r="197" spans="1:11" ht="14.45" customHeight="1" x14ac:dyDescent="0.2">
      <c r="A197" s="485" t="s">
        <v>521</v>
      </c>
      <c r="B197" s="486" t="s">
        <v>522</v>
      </c>
      <c r="C197" s="487" t="s">
        <v>532</v>
      </c>
      <c r="D197" s="488" t="s">
        <v>533</v>
      </c>
      <c r="E197" s="487" t="s">
        <v>874</v>
      </c>
      <c r="F197" s="488" t="s">
        <v>875</v>
      </c>
      <c r="G197" s="487" t="s">
        <v>1216</v>
      </c>
      <c r="H197" s="487" t="s">
        <v>1217</v>
      </c>
      <c r="I197" s="490">
        <v>1524.5999755859375</v>
      </c>
      <c r="J197" s="490">
        <v>1</v>
      </c>
      <c r="K197" s="491">
        <v>1524.5999755859375</v>
      </c>
    </row>
    <row r="198" spans="1:11" ht="14.45" customHeight="1" x14ac:dyDescent="0.2">
      <c r="A198" s="485" t="s">
        <v>521</v>
      </c>
      <c r="B198" s="486" t="s">
        <v>522</v>
      </c>
      <c r="C198" s="487" t="s">
        <v>532</v>
      </c>
      <c r="D198" s="488" t="s">
        <v>533</v>
      </c>
      <c r="E198" s="487" t="s">
        <v>874</v>
      </c>
      <c r="F198" s="488" t="s">
        <v>875</v>
      </c>
      <c r="G198" s="487" t="s">
        <v>1218</v>
      </c>
      <c r="H198" s="487" t="s">
        <v>1219</v>
      </c>
      <c r="I198" s="490">
        <v>208.1199951171875</v>
      </c>
      <c r="J198" s="490">
        <v>1</v>
      </c>
      <c r="K198" s="491">
        <v>208.1199951171875</v>
      </c>
    </row>
    <row r="199" spans="1:11" ht="14.45" customHeight="1" x14ac:dyDescent="0.2">
      <c r="A199" s="485" t="s">
        <v>521</v>
      </c>
      <c r="B199" s="486" t="s">
        <v>522</v>
      </c>
      <c r="C199" s="487" t="s">
        <v>532</v>
      </c>
      <c r="D199" s="488" t="s">
        <v>533</v>
      </c>
      <c r="E199" s="487" t="s">
        <v>874</v>
      </c>
      <c r="F199" s="488" t="s">
        <v>875</v>
      </c>
      <c r="G199" s="487" t="s">
        <v>1220</v>
      </c>
      <c r="H199" s="487" t="s">
        <v>1221</v>
      </c>
      <c r="I199" s="490">
        <v>3070.0400390625</v>
      </c>
      <c r="J199" s="490">
        <v>1</v>
      </c>
      <c r="K199" s="491">
        <v>3070.0400390625</v>
      </c>
    </row>
    <row r="200" spans="1:11" ht="14.45" customHeight="1" x14ac:dyDescent="0.2">
      <c r="A200" s="485" t="s">
        <v>521</v>
      </c>
      <c r="B200" s="486" t="s">
        <v>522</v>
      </c>
      <c r="C200" s="487" t="s">
        <v>532</v>
      </c>
      <c r="D200" s="488" t="s">
        <v>533</v>
      </c>
      <c r="E200" s="487" t="s">
        <v>874</v>
      </c>
      <c r="F200" s="488" t="s">
        <v>875</v>
      </c>
      <c r="G200" s="487" t="s">
        <v>1028</v>
      </c>
      <c r="H200" s="487" t="s">
        <v>1029</v>
      </c>
      <c r="I200" s="490">
        <v>2571.75</v>
      </c>
      <c r="J200" s="490">
        <v>1</v>
      </c>
      <c r="K200" s="491">
        <v>2571.75</v>
      </c>
    </row>
    <row r="201" spans="1:11" ht="14.45" customHeight="1" x14ac:dyDescent="0.2">
      <c r="A201" s="485" t="s">
        <v>521</v>
      </c>
      <c r="B201" s="486" t="s">
        <v>522</v>
      </c>
      <c r="C201" s="487" t="s">
        <v>532</v>
      </c>
      <c r="D201" s="488" t="s">
        <v>533</v>
      </c>
      <c r="E201" s="487" t="s">
        <v>874</v>
      </c>
      <c r="F201" s="488" t="s">
        <v>875</v>
      </c>
      <c r="G201" s="487" t="s">
        <v>1030</v>
      </c>
      <c r="H201" s="487" t="s">
        <v>1031</v>
      </c>
      <c r="I201" s="490">
        <v>2990</v>
      </c>
      <c r="J201" s="490">
        <v>1</v>
      </c>
      <c r="K201" s="491">
        <v>2990</v>
      </c>
    </row>
    <row r="202" spans="1:11" ht="14.45" customHeight="1" x14ac:dyDescent="0.2">
      <c r="A202" s="485" t="s">
        <v>521</v>
      </c>
      <c r="B202" s="486" t="s">
        <v>522</v>
      </c>
      <c r="C202" s="487" t="s">
        <v>532</v>
      </c>
      <c r="D202" s="488" t="s">
        <v>533</v>
      </c>
      <c r="E202" s="487" t="s">
        <v>874</v>
      </c>
      <c r="F202" s="488" t="s">
        <v>875</v>
      </c>
      <c r="G202" s="487" t="s">
        <v>1032</v>
      </c>
      <c r="H202" s="487" t="s">
        <v>1033</v>
      </c>
      <c r="I202" s="490">
        <v>3318.780029296875</v>
      </c>
      <c r="J202" s="490">
        <v>1</v>
      </c>
      <c r="K202" s="491">
        <v>3318.780029296875</v>
      </c>
    </row>
    <row r="203" spans="1:11" ht="14.45" customHeight="1" x14ac:dyDescent="0.2">
      <c r="A203" s="485" t="s">
        <v>521</v>
      </c>
      <c r="B203" s="486" t="s">
        <v>522</v>
      </c>
      <c r="C203" s="487" t="s">
        <v>532</v>
      </c>
      <c r="D203" s="488" t="s">
        <v>533</v>
      </c>
      <c r="E203" s="487" t="s">
        <v>874</v>
      </c>
      <c r="F203" s="488" t="s">
        <v>875</v>
      </c>
      <c r="G203" s="487" t="s">
        <v>1034</v>
      </c>
      <c r="H203" s="487" t="s">
        <v>1035</v>
      </c>
      <c r="I203" s="490">
        <v>3261.39990234375</v>
      </c>
      <c r="J203" s="490">
        <v>1</v>
      </c>
      <c r="K203" s="491">
        <v>3261.39990234375</v>
      </c>
    </row>
    <row r="204" spans="1:11" ht="14.45" customHeight="1" x14ac:dyDescent="0.2">
      <c r="A204" s="485" t="s">
        <v>521</v>
      </c>
      <c r="B204" s="486" t="s">
        <v>522</v>
      </c>
      <c r="C204" s="487" t="s">
        <v>532</v>
      </c>
      <c r="D204" s="488" t="s">
        <v>533</v>
      </c>
      <c r="E204" s="487" t="s">
        <v>874</v>
      </c>
      <c r="F204" s="488" t="s">
        <v>875</v>
      </c>
      <c r="G204" s="487" t="s">
        <v>1036</v>
      </c>
      <c r="H204" s="487" t="s">
        <v>1037</v>
      </c>
      <c r="I204" s="490">
        <v>1876.800048828125</v>
      </c>
      <c r="J204" s="490">
        <v>1</v>
      </c>
      <c r="K204" s="491">
        <v>1876.800048828125</v>
      </c>
    </row>
    <row r="205" spans="1:11" ht="14.45" customHeight="1" x14ac:dyDescent="0.2">
      <c r="A205" s="485" t="s">
        <v>521</v>
      </c>
      <c r="B205" s="486" t="s">
        <v>522</v>
      </c>
      <c r="C205" s="487" t="s">
        <v>532</v>
      </c>
      <c r="D205" s="488" t="s">
        <v>533</v>
      </c>
      <c r="E205" s="487" t="s">
        <v>874</v>
      </c>
      <c r="F205" s="488" t="s">
        <v>875</v>
      </c>
      <c r="G205" s="487" t="s">
        <v>1038</v>
      </c>
      <c r="H205" s="487" t="s">
        <v>1039</v>
      </c>
      <c r="I205" s="490">
        <v>1876.800048828125</v>
      </c>
      <c r="J205" s="490">
        <v>1</v>
      </c>
      <c r="K205" s="491">
        <v>1876.800048828125</v>
      </c>
    </row>
    <row r="206" spans="1:11" ht="14.45" customHeight="1" x14ac:dyDescent="0.2">
      <c r="A206" s="485" t="s">
        <v>521</v>
      </c>
      <c r="B206" s="486" t="s">
        <v>522</v>
      </c>
      <c r="C206" s="487" t="s">
        <v>532</v>
      </c>
      <c r="D206" s="488" t="s">
        <v>533</v>
      </c>
      <c r="E206" s="487" t="s">
        <v>874</v>
      </c>
      <c r="F206" s="488" t="s">
        <v>875</v>
      </c>
      <c r="G206" s="487" t="s">
        <v>1040</v>
      </c>
      <c r="H206" s="487" t="s">
        <v>1041</v>
      </c>
      <c r="I206" s="490">
        <v>2875</v>
      </c>
      <c r="J206" s="490">
        <v>1</v>
      </c>
      <c r="K206" s="491">
        <v>2875</v>
      </c>
    </row>
    <row r="207" spans="1:11" ht="14.45" customHeight="1" x14ac:dyDescent="0.2">
      <c r="A207" s="485" t="s">
        <v>521</v>
      </c>
      <c r="B207" s="486" t="s">
        <v>522</v>
      </c>
      <c r="C207" s="487" t="s">
        <v>532</v>
      </c>
      <c r="D207" s="488" t="s">
        <v>533</v>
      </c>
      <c r="E207" s="487" t="s">
        <v>874</v>
      </c>
      <c r="F207" s="488" t="s">
        <v>875</v>
      </c>
      <c r="G207" s="487" t="s">
        <v>1042</v>
      </c>
      <c r="H207" s="487" t="s">
        <v>1043</v>
      </c>
      <c r="I207" s="490">
        <v>126428.8203125</v>
      </c>
      <c r="J207" s="490">
        <v>1</v>
      </c>
      <c r="K207" s="491">
        <v>126428.8203125</v>
      </c>
    </row>
    <row r="208" spans="1:11" ht="14.45" customHeight="1" x14ac:dyDescent="0.2">
      <c r="A208" s="485" t="s">
        <v>521</v>
      </c>
      <c r="B208" s="486" t="s">
        <v>522</v>
      </c>
      <c r="C208" s="487" t="s">
        <v>532</v>
      </c>
      <c r="D208" s="488" t="s">
        <v>533</v>
      </c>
      <c r="E208" s="487" t="s">
        <v>874</v>
      </c>
      <c r="F208" s="488" t="s">
        <v>875</v>
      </c>
      <c r="G208" s="487" t="s">
        <v>1056</v>
      </c>
      <c r="H208" s="487" t="s">
        <v>1057</v>
      </c>
      <c r="I208" s="490">
        <v>1144.47998046875</v>
      </c>
      <c r="J208" s="490">
        <v>14</v>
      </c>
      <c r="K208" s="491">
        <v>16022.7197265625</v>
      </c>
    </row>
    <row r="209" spans="1:11" ht="14.45" customHeight="1" x14ac:dyDescent="0.2">
      <c r="A209" s="485" t="s">
        <v>521</v>
      </c>
      <c r="B209" s="486" t="s">
        <v>522</v>
      </c>
      <c r="C209" s="487" t="s">
        <v>532</v>
      </c>
      <c r="D209" s="488" t="s">
        <v>533</v>
      </c>
      <c r="E209" s="487" t="s">
        <v>874</v>
      </c>
      <c r="F209" s="488" t="s">
        <v>875</v>
      </c>
      <c r="G209" s="487" t="s">
        <v>1074</v>
      </c>
      <c r="H209" s="487" t="s">
        <v>1075</v>
      </c>
      <c r="I209" s="490">
        <v>3579.610107421875</v>
      </c>
      <c r="J209" s="490">
        <v>1</v>
      </c>
      <c r="K209" s="491">
        <v>3579.610107421875</v>
      </c>
    </row>
    <row r="210" spans="1:11" ht="14.45" customHeight="1" x14ac:dyDescent="0.2">
      <c r="A210" s="485" t="s">
        <v>521</v>
      </c>
      <c r="B210" s="486" t="s">
        <v>522</v>
      </c>
      <c r="C210" s="487" t="s">
        <v>532</v>
      </c>
      <c r="D210" s="488" t="s">
        <v>533</v>
      </c>
      <c r="E210" s="487" t="s">
        <v>874</v>
      </c>
      <c r="F210" s="488" t="s">
        <v>875</v>
      </c>
      <c r="G210" s="487" t="s">
        <v>1222</v>
      </c>
      <c r="H210" s="487" t="s">
        <v>1223</v>
      </c>
      <c r="I210" s="490">
        <v>102952.140625</v>
      </c>
      <c r="J210" s="490">
        <v>1</v>
      </c>
      <c r="K210" s="491">
        <v>102952.140625</v>
      </c>
    </row>
    <row r="211" spans="1:11" ht="14.45" customHeight="1" x14ac:dyDescent="0.2">
      <c r="A211" s="485" t="s">
        <v>521</v>
      </c>
      <c r="B211" s="486" t="s">
        <v>522</v>
      </c>
      <c r="C211" s="487" t="s">
        <v>532</v>
      </c>
      <c r="D211" s="488" t="s">
        <v>533</v>
      </c>
      <c r="E211" s="487" t="s">
        <v>874</v>
      </c>
      <c r="F211" s="488" t="s">
        <v>875</v>
      </c>
      <c r="G211" s="487" t="s">
        <v>1224</v>
      </c>
      <c r="H211" s="487" t="s">
        <v>1225</v>
      </c>
      <c r="I211" s="490">
        <v>241.59023605130631</v>
      </c>
      <c r="J211" s="490">
        <v>1</v>
      </c>
      <c r="K211" s="491">
        <v>241.59023605130631</v>
      </c>
    </row>
    <row r="212" spans="1:11" ht="14.45" customHeight="1" x14ac:dyDescent="0.2">
      <c r="A212" s="485" t="s">
        <v>521</v>
      </c>
      <c r="B212" s="486" t="s">
        <v>522</v>
      </c>
      <c r="C212" s="487" t="s">
        <v>532</v>
      </c>
      <c r="D212" s="488" t="s">
        <v>533</v>
      </c>
      <c r="E212" s="487" t="s">
        <v>874</v>
      </c>
      <c r="F212" s="488" t="s">
        <v>875</v>
      </c>
      <c r="G212" s="487" t="s">
        <v>1226</v>
      </c>
      <c r="H212" s="487" t="s">
        <v>1227</v>
      </c>
      <c r="I212" s="490">
        <v>640.78997802734375</v>
      </c>
      <c r="J212" s="490">
        <v>4</v>
      </c>
      <c r="K212" s="491">
        <v>2563.169921875</v>
      </c>
    </row>
    <row r="213" spans="1:11" ht="14.45" customHeight="1" x14ac:dyDescent="0.2">
      <c r="A213" s="485" t="s">
        <v>521</v>
      </c>
      <c r="B213" s="486" t="s">
        <v>522</v>
      </c>
      <c r="C213" s="487" t="s">
        <v>532</v>
      </c>
      <c r="D213" s="488" t="s">
        <v>533</v>
      </c>
      <c r="E213" s="487" t="s">
        <v>874</v>
      </c>
      <c r="F213" s="488" t="s">
        <v>875</v>
      </c>
      <c r="G213" s="487" t="s">
        <v>1228</v>
      </c>
      <c r="H213" s="487" t="s">
        <v>1229</v>
      </c>
      <c r="I213" s="490">
        <v>468.85000610351563</v>
      </c>
      <c r="J213" s="490">
        <v>1</v>
      </c>
      <c r="K213" s="491">
        <v>468.85000610351563</v>
      </c>
    </row>
    <row r="214" spans="1:11" ht="14.45" customHeight="1" x14ac:dyDescent="0.2">
      <c r="A214" s="485" t="s">
        <v>521</v>
      </c>
      <c r="B214" s="486" t="s">
        <v>522</v>
      </c>
      <c r="C214" s="487" t="s">
        <v>532</v>
      </c>
      <c r="D214" s="488" t="s">
        <v>533</v>
      </c>
      <c r="E214" s="487" t="s">
        <v>874</v>
      </c>
      <c r="F214" s="488" t="s">
        <v>875</v>
      </c>
      <c r="G214" s="487" t="s">
        <v>1230</v>
      </c>
      <c r="H214" s="487" t="s">
        <v>1231</v>
      </c>
      <c r="I214" s="490">
        <v>17.549999237060547</v>
      </c>
      <c r="J214" s="490">
        <v>280</v>
      </c>
      <c r="K214" s="491">
        <v>4912.599853515625</v>
      </c>
    </row>
    <row r="215" spans="1:11" ht="14.45" customHeight="1" x14ac:dyDescent="0.2">
      <c r="A215" s="485" t="s">
        <v>521</v>
      </c>
      <c r="B215" s="486" t="s">
        <v>522</v>
      </c>
      <c r="C215" s="487" t="s">
        <v>532</v>
      </c>
      <c r="D215" s="488" t="s">
        <v>533</v>
      </c>
      <c r="E215" s="487" t="s">
        <v>874</v>
      </c>
      <c r="F215" s="488" t="s">
        <v>875</v>
      </c>
      <c r="G215" s="487" t="s">
        <v>1232</v>
      </c>
      <c r="H215" s="487" t="s">
        <v>1233</v>
      </c>
      <c r="I215" s="490">
        <v>6823.18994140625</v>
      </c>
      <c r="J215" s="490">
        <v>17</v>
      </c>
      <c r="K215" s="491">
        <v>115994.23046875</v>
      </c>
    </row>
    <row r="216" spans="1:11" ht="14.45" customHeight="1" x14ac:dyDescent="0.2">
      <c r="A216" s="485" t="s">
        <v>521</v>
      </c>
      <c r="B216" s="486" t="s">
        <v>522</v>
      </c>
      <c r="C216" s="487" t="s">
        <v>532</v>
      </c>
      <c r="D216" s="488" t="s">
        <v>533</v>
      </c>
      <c r="E216" s="487" t="s">
        <v>874</v>
      </c>
      <c r="F216" s="488" t="s">
        <v>875</v>
      </c>
      <c r="G216" s="487" t="s">
        <v>1142</v>
      </c>
      <c r="H216" s="487" t="s">
        <v>1143</v>
      </c>
      <c r="I216" s="490">
        <v>1974.550048828125</v>
      </c>
      <c r="J216" s="490">
        <v>1</v>
      </c>
      <c r="K216" s="491">
        <v>1974.550048828125</v>
      </c>
    </row>
    <row r="217" spans="1:11" ht="14.45" customHeight="1" x14ac:dyDescent="0.2">
      <c r="A217" s="485" t="s">
        <v>521</v>
      </c>
      <c r="B217" s="486" t="s">
        <v>522</v>
      </c>
      <c r="C217" s="487" t="s">
        <v>532</v>
      </c>
      <c r="D217" s="488" t="s">
        <v>533</v>
      </c>
      <c r="E217" s="487" t="s">
        <v>874</v>
      </c>
      <c r="F217" s="488" t="s">
        <v>875</v>
      </c>
      <c r="G217" s="487" t="s">
        <v>1144</v>
      </c>
      <c r="H217" s="487" t="s">
        <v>1145</v>
      </c>
      <c r="I217" s="490">
        <v>2076.89990234375</v>
      </c>
      <c r="J217" s="490">
        <v>1</v>
      </c>
      <c r="K217" s="491">
        <v>2076.89990234375</v>
      </c>
    </row>
    <row r="218" spans="1:11" ht="14.45" customHeight="1" x14ac:dyDescent="0.2">
      <c r="A218" s="485" t="s">
        <v>521</v>
      </c>
      <c r="B218" s="486" t="s">
        <v>522</v>
      </c>
      <c r="C218" s="487" t="s">
        <v>532</v>
      </c>
      <c r="D218" s="488" t="s">
        <v>533</v>
      </c>
      <c r="E218" s="487" t="s">
        <v>874</v>
      </c>
      <c r="F218" s="488" t="s">
        <v>875</v>
      </c>
      <c r="G218" s="487" t="s">
        <v>1234</v>
      </c>
      <c r="H218" s="487" t="s">
        <v>1235</v>
      </c>
      <c r="I218" s="490">
        <v>9.0799999237060547</v>
      </c>
      <c r="J218" s="490">
        <v>1920</v>
      </c>
      <c r="K218" s="491">
        <v>17424</v>
      </c>
    </row>
    <row r="219" spans="1:11" ht="14.45" customHeight="1" x14ac:dyDescent="0.2">
      <c r="A219" s="485" t="s">
        <v>521</v>
      </c>
      <c r="B219" s="486" t="s">
        <v>522</v>
      </c>
      <c r="C219" s="487" t="s">
        <v>532</v>
      </c>
      <c r="D219" s="488" t="s">
        <v>533</v>
      </c>
      <c r="E219" s="487" t="s">
        <v>874</v>
      </c>
      <c r="F219" s="488" t="s">
        <v>875</v>
      </c>
      <c r="G219" s="487" t="s">
        <v>1236</v>
      </c>
      <c r="H219" s="487" t="s">
        <v>1237</v>
      </c>
      <c r="I219" s="490">
        <v>12.579999923706055</v>
      </c>
      <c r="J219" s="490">
        <v>240</v>
      </c>
      <c r="K219" s="491">
        <v>3020.159912109375</v>
      </c>
    </row>
    <row r="220" spans="1:11" ht="14.45" customHeight="1" x14ac:dyDescent="0.2">
      <c r="A220" s="485" t="s">
        <v>521</v>
      </c>
      <c r="B220" s="486" t="s">
        <v>522</v>
      </c>
      <c r="C220" s="487" t="s">
        <v>532</v>
      </c>
      <c r="D220" s="488" t="s">
        <v>533</v>
      </c>
      <c r="E220" s="487" t="s">
        <v>874</v>
      </c>
      <c r="F220" s="488" t="s">
        <v>875</v>
      </c>
      <c r="G220" s="487" t="s">
        <v>1238</v>
      </c>
      <c r="H220" s="487" t="s">
        <v>1239</v>
      </c>
      <c r="I220" s="490">
        <v>10.890000343322754</v>
      </c>
      <c r="J220" s="490">
        <v>1050</v>
      </c>
      <c r="K220" s="491">
        <v>11434.5</v>
      </c>
    </row>
    <row r="221" spans="1:11" ht="14.45" customHeight="1" x14ac:dyDescent="0.2">
      <c r="A221" s="485" t="s">
        <v>521</v>
      </c>
      <c r="B221" s="486" t="s">
        <v>522</v>
      </c>
      <c r="C221" s="487" t="s">
        <v>532</v>
      </c>
      <c r="D221" s="488" t="s">
        <v>533</v>
      </c>
      <c r="E221" s="487" t="s">
        <v>1240</v>
      </c>
      <c r="F221" s="488" t="s">
        <v>1241</v>
      </c>
      <c r="G221" s="487" t="s">
        <v>1242</v>
      </c>
      <c r="H221" s="487" t="s">
        <v>1243</v>
      </c>
      <c r="I221" s="490">
        <v>21.239999771118164</v>
      </c>
      <c r="J221" s="490">
        <v>100</v>
      </c>
      <c r="K221" s="491">
        <v>2124</v>
      </c>
    </row>
    <row r="222" spans="1:11" ht="14.45" customHeight="1" x14ac:dyDescent="0.2">
      <c r="A222" s="485" t="s">
        <v>521</v>
      </c>
      <c r="B222" s="486" t="s">
        <v>522</v>
      </c>
      <c r="C222" s="487" t="s">
        <v>532</v>
      </c>
      <c r="D222" s="488" t="s">
        <v>533</v>
      </c>
      <c r="E222" s="487" t="s">
        <v>1152</v>
      </c>
      <c r="F222" s="488" t="s">
        <v>1153</v>
      </c>
      <c r="G222" s="487" t="s">
        <v>1162</v>
      </c>
      <c r="H222" s="487" t="s">
        <v>1163</v>
      </c>
      <c r="I222" s="490">
        <v>0.27000001072883606</v>
      </c>
      <c r="J222" s="490">
        <v>4000</v>
      </c>
      <c r="K222" s="491">
        <v>1076.800048828125</v>
      </c>
    </row>
    <row r="223" spans="1:11" ht="14.45" customHeight="1" x14ac:dyDescent="0.2">
      <c r="A223" s="485" t="s">
        <v>521</v>
      </c>
      <c r="B223" s="486" t="s">
        <v>522</v>
      </c>
      <c r="C223" s="487" t="s">
        <v>532</v>
      </c>
      <c r="D223" s="488" t="s">
        <v>533</v>
      </c>
      <c r="E223" s="487" t="s">
        <v>1152</v>
      </c>
      <c r="F223" s="488" t="s">
        <v>1153</v>
      </c>
      <c r="G223" s="487" t="s">
        <v>1244</v>
      </c>
      <c r="H223" s="487" t="s">
        <v>1245</v>
      </c>
      <c r="I223" s="490">
        <v>10.760000228881836</v>
      </c>
      <c r="J223" s="490">
        <v>5800</v>
      </c>
      <c r="K223" s="491">
        <v>62390.021484375</v>
      </c>
    </row>
    <row r="224" spans="1:11" ht="14.45" customHeight="1" x14ac:dyDescent="0.2">
      <c r="A224" s="485" t="s">
        <v>521</v>
      </c>
      <c r="B224" s="486" t="s">
        <v>522</v>
      </c>
      <c r="C224" s="487" t="s">
        <v>532</v>
      </c>
      <c r="D224" s="488" t="s">
        <v>533</v>
      </c>
      <c r="E224" s="487" t="s">
        <v>1152</v>
      </c>
      <c r="F224" s="488" t="s">
        <v>1153</v>
      </c>
      <c r="G224" s="487" t="s">
        <v>1166</v>
      </c>
      <c r="H224" s="487" t="s">
        <v>1167</v>
      </c>
      <c r="I224" s="490">
        <v>1.2679999828338624</v>
      </c>
      <c r="J224" s="490">
        <v>76000</v>
      </c>
      <c r="K224" s="491">
        <v>96307.900390625</v>
      </c>
    </row>
    <row r="225" spans="1:11" ht="14.45" customHeight="1" x14ac:dyDescent="0.2">
      <c r="A225" s="485" t="s">
        <v>521</v>
      </c>
      <c r="B225" s="486" t="s">
        <v>522</v>
      </c>
      <c r="C225" s="487" t="s">
        <v>532</v>
      </c>
      <c r="D225" s="488" t="s">
        <v>533</v>
      </c>
      <c r="E225" s="487" t="s">
        <v>1152</v>
      </c>
      <c r="F225" s="488" t="s">
        <v>1153</v>
      </c>
      <c r="G225" s="487" t="s">
        <v>1246</v>
      </c>
      <c r="H225" s="487" t="s">
        <v>1247</v>
      </c>
      <c r="I225" s="490">
        <v>2.5299999713897705</v>
      </c>
      <c r="J225" s="490">
        <v>1000</v>
      </c>
      <c r="K225" s="491">
        <v>2534.949951171875</v>
      </c>
    </row>
    <row r="226" spans="1:11" ht="14.45" customHeight="1" x14ac:dyDescent="0.2">
      <c r="A226" s="485" t="s">
        <v>521</v>
      </c>
      <c r="B226" s="486" t="s">
        <v>522</v>
      </c>
      <c r="C226" s="487" t="s">
        <v>532</v>
      </c>
      <c r="D226" s="488" t="s">
        <v>533</v>
      </c>
      <c r="E226" s="487" t="s">
        <v>1152</v>
      </c>
      <c r="F226" s="488" t="s">
        <v>1153</v>
      </c>
      <c r="G226" s="487" t="s">
        <v>1248</v>
      </c>
      <c r="H226" s="487" t="s">
        <v>1249</v>
      </c>
      <c r="I226" s="490">
        <v>6.4899997711181641</v>
      </c>
      <c r="J226" s="490">
        <v>50</v>
      </c>
      <c r="K226" s="491">
        <v>324.70001220703125</v>
      </c>
    </row>
    <row r="227" spans="1:11" ht="14.45" customHeight="1" x14ac:dyDescent="0.2">
      <c r="A227" s="485" t="s">
        <v>521</v>
      </c>
      <c r="B227" s="486" t="s">
        <v>522</v>
      </c>
      <c r="C227" s="487" t="s">
        <v>532</v>
      </c>
      <c r="D227" s="488" t="s">
        <v>533</v>
      </c>
      <c r="E227" s="487" t="s">
        <v>1152</v>
      </c>
      <c r="F227" s="488" t="s">
        <v>1153</v>
      </c>
      <c r="G227" s="487" t="s">
        <v>1250</v>
      </c>
      <c r="H227" s="487" t="s">
        <v>1251</v>
      </c>
      <c r="I227" s="490">
        <v>3.380000114440918</v>
      </c>
      <c r="J227" s="490">
        <v>15000</v>
      </c>
      <c r="K227" s="491">
        <v>50694.98046875</v>
      </c>
    </row>
    <row r="228" spans="1:11" ht="14.45" customHeight="1" x14ac:dyDescent="0.2">
      <c r="A228" s="485" t="s">
        <v>521</v>
      </c>
      <c r="B228" s="486" t="s">
        <v>522</v>
      </c>
      <c r="C228" s="487" t="s">
        <v>532</v>
      </c>
      <c r="D228" s="488" t="s">
        <v>533</v>
      </c>
      <c r="E228" s="487" t="s">
        <v>1168</v>
      </c>
      <c r="F228" s="488" t="s">
        <v>1169</v>
      </c>
      <c r="G228" s="487" t="s">
        <v>1252</v>
      </c>
      <c r="H228" s="487" t="s">
        <v>1253</v>
      </c>
      <c r="I228" s="490">
        <v>0.18999999761581421</v>
      </c>
      <c r="J228" s="490">
        <v>200</v>
      </c>
      <c r="K228" s="491">
        <v>38</v>
      </c>
    </row>
    <row r="229" spans="1:11" ht="14.45" customHeight="1" x14ac:dyDescent="0.2">
      <c r="A229" s="485" t="s">
        <v>521</v>
      </c>
      <c r="B229" s="486" t="s">
        <v>522</v>
      </c>
      <c r="C229" s="487" t="s">
        <v>532</v>
      </c>
      <c r="D229" s="488" t="s">
        <v>533</v>
      </c>
      <c r="E229" s="487" t="s">
        <v>1168</v>
      </c>
      <c r="F229" s="488" t="s">
        <v>1169</v>
      </c>
      <c r="G229" s="487" t="s">
        <v>1254</v>
      </c>
      <c r="H229" s="487" t="s">
        <v>1255</v>
      </c>
      <c r="I229" s="490">
        <v>3.0099999904632568</v>
      </c>
      <c r="J229" s="490">
        <v>6</v>
      </c>
      <c r="K229" s="491">
        <v>18.059999465942383</v>
      </c>
    </row>
    <row r="230" spans="1:11" ht="14.45" customHeight="1" x14ac:dyDescent="0.2">
      <c r="A230" s="485" t="s">
        <v>521</v>
      </c>
      <c r="B230" s="486" t="s">
        <v>522</v>
      </c>
      <c r="C230" s="487" t="s">
        <v>532</v>
      </c>
      <c r="D230" s="488" t="s">
        <v>533</v>
      </c>
      <c r="E230" s="487" t="s">
        <v>1168</v>
      </c>
      <c r="F230" s="488" t="s">
        <v>1169</v>
      </c>
      <c r="G230" s="487" t="s">
        <v>1256</v>
      </c>
      <c r="H230" s="487" t="s">
        <v>1257</v>
      </c>
      <c r="I230" s="490">
        <v>214.02999877929688</v>
      </c>
      <c r="J230" s="490">
        <v>2</v>
      </c>
      <c r="K230" s="491">
        <v>428.05999755859375</v>
      </c>
    </row>
    <row r="231" spans="1:11" ht="14.45" customHeight="1" x14ac:dyDescent="0.2">
      <c r="A231" s="485" t="s">
        <v>521</v>
      </c>
      <c r="B231" s="486" t="s">
        <v>522</v>
      </c>
      <c r="C231" s="487" t="s">
        <v>532</v>
      </c>
      <c r="D231" s="488" t="s">
        <v>533</v>
      </c>
      <c r="E231" s="487" t="s">
        <v>1168</v>
      </c>
      <c r="F231" s="488" t="s">
        <v>1169</v>
      </c>
      <c r="G231" s="487" t="s">
        <v>1170</v>
      </c>
      <c r="H231" s="487" t="s">
        <v>1171</v>
      </c>
      <c r="I231" s="490">
        <v>13.020000457763672</v>
      </c>
      <c r="J231" s="490">
        <v>8</v>
      </c>
      <c r="K231" s="491">
        <v>104.16000366210938</v>
      </c>
    </row>
    <row r="232" spans="1:11" ht="14.45" customHeight="1" x14ac:dyDescent="0.2">
      <c r="A232" s="485" t="s">
        <v>521</v>
      </c>
      <c r="B232" s="486" t="s">
        <v>522</v>
      </c>
      <c r="C232" s="487" t="s">
        <v>532</v>
      </c>
      <c r="D232" s="488" t="s">
        <v>533</v>
      </c>
      <c r="E232" s="487" t="s">
        <v>1168</v>
      </c>
      <c r="F232" s="488" t="s">
        <v>1169</v>
      </c>
      <c r="G232" s="487" t="s">
        <v>1258</v>
      </c>
      <c r="H232" s="487" t="s">
        <v>1259</v>
      </c>
      <c r="I232" s="490">
        <v>0.86000001430511475</v>
      </c>
      <c r="J232" s="490">
        <v>35</v>
      </c>
      <c r="K232" s="491">
        <v>30.100000381469727</v>
      </c>
    </row>
    <row r="233" spans="1:11" ht="14.45" customHeight="1" x14ac:dyDescent="0.2">
      <c r="A233" s="485" t="s">
        <v>521</v>
      </c>
      <c r="B233" s="486" t="s">
        <v>522</v>
      </c>
      <c r="C233" s="487" t="s">
        <v>532</v>
      </c>
      <c r="D233" s="488" t="s">
        <v>533</v>
      </c>
      <c r="E233" s="487" t="s">
        <v>1168</v>
      </c>
      <c r="F233" s="488" t="s">
        <v>1169</v>
      </c>
      <c r="G233" s="487" t="s">
        <v>1260</v>
      </c>
      <c r="H233" s="487" t="s">
        <v>1261</v>
      </c>
      <c r="I233" s="490">
        <v>15.029999732971191</v>
      </c>
      <c r="J233" s="490">
        <v>168</v>
      </c>
      <c r="K233" s="491">
        <v>2524.5399780273438</v>
      </c>
    </row>
    <row r="234" spans="1:11" ht="14.45" customHeight="1" x14ac:dyDescent="0.2">
      <c r="A234" s="485" t="s">
        <v>521</v>
      </c>
      <c r="B234" s="486" t="s">
        <v>522</v>
      </c>
      <c r="C234" s="487" t="s">
        <v>532</v>
      </c>
      <c r="D234" s="488" t="s">
        <v>533</v>
      </c>
      <c r="E234" s="487" t="s">
        <v>1168</v>
      </c>
      <c r="F234" s="488" t="s">
        <v>1169</v>
      </c>
      <c r="G234" s="487" t="s">
        <v>1262</v>
      </c>
      <c r="H234" s="487" t="s">
        <v>1263</v>
      </c>
      <c r="I234" s="490">
        <v>98.379997253417969</v>
      </c>
      <c r="J234" s="490">
        <v>10</v>
      </c>
      <c r="K234" s="491">
        <v>983.79998779296875</v>
      </c>
    </row>
    <row r="235" spans="1:11" ht="14.45" customHeight="1" x14ac:dyDescent="0.2">
      <c r="A235" s="485" t="s">
        <v>521</v>
      </c>
      <c r="B235" s="486" t="s">
        <v>522</v>
      </c>
      <c r="C235" s="487" t="s">
        <v>532</v>
      </c>
      <c r="D235" s="488" t="s">
        <v>533</v>
      </c>
      <c r="E235" s="487" t="s">
        <v>1168</v>
      </c>
      <c r="F235" s="488" t="s">
        <v>1169</v>
      </c>
      <c r="G235" s="487" t="s">
        <v>1264</v>
      </c>
      <c r="H235" s="487" t="s">
        <v>1265</v>
      </c>
      <c r="I235" s="490">
        <v>11.609999656677246</v>
      </c>
      <c r="J235" s="490">
        <v>552</v>
      </c>
      <c r="K235" s="491">
        <v>6409.2698974609375</v>
      </c>
    </row>
    <row r="236" spans="1:11" ht="14.45" customHeight="1" x14ac:dyDescent="0.2">
      <c r="A236" s="485" t="s">
        <v>521</v>
      </c>
      <c r="B236" s="486" t="s">
        <v>522</v>
      </c>
      <c r="C236" s="487" t="s">
        <v>532</v>
      </c>
      <c r="D236" s="488" t="s">
        <v>533</v>
      </c>
      <c r="E236" s="487" t="s">
        <v>1168</v>
      </c>
      <c r="F236" s="488" t="s">
        <v>1169</v>
      </c>
      <c r="G236" s="487" t="s">
        <v>1266</v>
      </c>
      <c r="H236" s="487" t="s">
        <v>1267</v>
      </c>
      <c r="I236" s="490">
        <v>42.442499160766602</v>
      </c>
      <c r="J236" s="490">
        <v>2720</v>
      </c>
      <c r="K236" s="491">
        <v>115441.56030273438</v>
      </c>
    </row>
    <row r="237" spans="1:11" ht="14.45" customHeight="1" x14ac:dyDescent="0.2">
      <c r="A237" s="485" t="s">
        <v>521</v>
      </c>
      <c r="B237" s="486" t="s">
        <v>522</v>
      </c>
      <c r="C237" s="487" t="s">
        <v>532</v>
      </c>
      <c r="D237" s="488" t="s">
        <v>533</v>
      </c>
      <c r="E237" s="487" t="s">
        <v>1168</v>
      </c>
      <c r="F237" s="488" t="s">
        <v>1169</v>
      </c>
      <c r="G237" s="487" t="s">
        <v>1268</v>
      </c>
      <c r="H237" s="487" t="s">
        <v>1269</v>
      </c>
      <c r="I237" s="490">
        <v>19.959999084472656</v>
      </c>
      <c r="J237" s="490">
        <v>5</v>
      </c>
      <c r="K237" s="491">
        <v>99.819999694824219</v>
      </c>
    </row>
    <row r="238" spans="1:11" ht="14.45" customHeight="1" x14ac:dyDescent="0.2">
      <c r="A238" s="485" t="s">
        <v>521</v>
      </c>
      <c r="B238" s="486" t="s">
        <v>522</v>
      </c>
      <c r="C238" s="487" t="s">
        <v>532</v>
      </c>
      <c r="D238" s="488" t="s">
        <v>533</v>
      </c>
      <c r="E238" s="487" t="s">
        <v>1168</v>
      </c>
      <c r="F238" s="488" t="s">
        <v>1169</v>
      </c>
      <c r="G238" s="487" t="s">
        <v>1270</v>
      </c>
      <c r="H238" s="487" t="s">
        <v>1271</v>
      </c>
      <c r="I238" s="490">
        <v>0.50749999284744263</v>
      </c>
      <c r="J238" s="490">
        <v>22000</v>
      </c>
      <c r="K238" s="491">
        <v>11170</v>
      </c>
    </row>
    <row r="239" spans="1:11" ht="14.45" customHeight="1" x14ac:dyDescent="0.2">
      <c r="A239" s="485" t="s">
        <v>521</v>
      </c>
      <c r="B239" s="486" t="s">
        <v>522</v>
      </c>
      <c r="C239" s="487" t="s">
        <v>532</v>
      </c>
      <c r="D239" s="488" t="s">
        <v>533</v>
      </c>
      <c r="E239" s="487" t="s">
        <v>1168</v>
      </c>
      <c r="F239" s="488" t="s">
        <v>1169</v>
      </c>
      <c r="G239" s="487" t="s">
        <v>1272</v>
      </c>
      <c r="H239" s="487" t="s">
        <v>1273</v>
      </c>
      <c r="I239" s="490">
        <v>1.2824999988079071</v>
      </c>
      <c r="J239" s="490">
        <v>19500</v>
      </c>
      <c r="K239" s="491">
        <v>24737.550170898438</v>
      </c>
    </row>
    <row r="240" spans="1:11" ht="14.45" customHeight="1" x14ac:dyDescent="0.2">
      <c r="A240" s="485" t="s">
        <v>521</v>
      </c>
      <c r="B240" s="486" t="s">
        <v>522</v>
      </c>
      <c r="C240" s="487" t="s">
        <v>532</v>
      </c>
      <c r="D240" s="488" t="s">
        <v>533</v>
      </c>
      <c r="E240" s="487" t="s">
        <v>1168</v>
      </c>
      <c r="F240" s="488" t="s">
        <v>1169</v>
      </c>
      <c r="G240" s="487" t="s">
        <v>1174</v>
      </c>
      <c r="H240" s="487" t="s">
        <v>1175</v>
      </c>
      <c r="I240" s="490">
        <v>30.550000190734863</v>
      </c>
      <c r="J240" s="490">
        <v>16</v>
      </c>
      <c r="K240" s="491">
        <v>489.69000244140625</v>
      </c>
    </row>
    <row r="241" spans="1:11" ht="14.45" customHeight="1" x14ac:dyDescent="0.2">
      <c r="A241" s="485" t="s">
        <v>521</v>
      </c>
      <c r="B241" s="486" t="s">
        <v>522</v>
      </c>
      <c r="C241" s="487" t="s">
        <v>532</v>
      </c>
      <c r="D241" s="488" t="s">
        <v>533</v>
      </c>
      <c r="E241" s="487" t="s">
        <v>1176</v>
      </c>
      <c r="F241" s="488" t="s">
        <v>1177</v>
      </c>
      <c r="G241" s="487" t="s">
        <v>1274</v>
      </c>
      <c r="H241" s="487" t="s">
        <v>1275</v>
      </c>
      <c r="I241" s="490">
        <v>1.142857117312295E-2</v>
      </c>
      <c r="J241" s="490">
        <v>19200</v>
      </c>
      <c r="K241" s="491">
        <v>216</v>
      </c>
    </row>
    <row r="242" spans="1:11" ht="14.45" customHeight="1" x14ac:dyDescent="0.2">
      <c r="A242" s="485" t="s">
        <v>521</v>
      </c>
      <c r="B242" s="486" t="s">
        <v>522</v>
      </c>
      <c r="C242" s="487" t="s">
        <v>532</v>
      </c>
      <c r="D242" s="488" t="s">
        <v>533</v>
      </c>
      <c r="E242" s="487" t="s">
        <v>1176</v>
      </c>
      <c r="F242" s="488" t="s">
        <v>1177</v>
      </c>
      <c r="G242" s="487" t="s">
        <v>1276</v>
      </c>
      <c r="H242" s="487" t="s">
        <v>1277</v>
      </c>
      <c r="I242" s="490">
        <v>0.79000002145767212</v>
      </c>
      <c r="J242" s="490">
        <v>2000</v>
      </c>
      <c r="K242" s="491">
        <v>1573</v>
      </c>
    </row>
    <row r="243" spans="1:11" ht="14.45" customHeight="1" x14ac:dyDescent="0.2">
      <c r="A243" s="485" t="s">
        <v>521</v>
      </c>
      <c r="B243" s="486" t="s">
        <v>522</v>
      </c>
      <c r="C243" s="487" t="s">
        <v>532</v>
      </c>
      <c r="D243" s="488" t="s">
        <v>533</v>
      </c>
      <c r="E243" s="487" t="s">
        <v>1176</v>
      </c>
      <c r="F243" s="488" t="s">
        <v>1177</v>
      </c>
      <c r="G243" s="487" t="s">
        <v>1278</v>
      </c>
      <c r="H243" s="487" t="s">
        <v>1279</v>
      </c>
      <c r="I243" s="490">
        <v>95.589996337890625</v>
      </c>
      <c r="J243" s="490">
        <v>9</v>
      </c>
      <c r="K243" s="491">
        <v>860.30999755859375</v>
      </c>
    </row>
    <row r="244" spans="1:11" ht="14.45" customHeight="1" x14ac:dyDescent="0.2">
      <c r="A244" s="485" t="s">
        <v>521</v>
      </c>
      <c r="B244" s="486" t="s">
        <v>522</v>
      </c>
      <c r="C244" s="487" t="s">
        <v>532</v>
      </c>
      <c r="D244" s="488" t="s">
        <v>533</v>
      </c>
      <c r="E244" s="487" t="s">
        <v>1176</v>
      </c>
      <c r="F244" s="488" t="s">
        <v>1177</v>
      </c>
      <c r="G244" s="487" t="s">
        <v>1280</v>
      </c>
      <c r="H244" s="487" t="s">
        <v>1281</v>
      </c>
      <c r="I244" s="490">
        <v>25.530000686645508</v>
      </c>
      <c r="J244" s="490">
        <v>640</v>
      </c>
      <c r="K244" s="491">
        <v>16339.2001953125</v>
      </c>
    </row>
    <row r="245" spans="1:11" ht="14.45" customHeight="1" x14ac:dyDescent="0.2">
      <c r="A245" s="485" t="s">
        <v>521</v>
      </c>
      <c r="B245" s="486" t="s">
        <v>522</v>
      </c>
      <c r="C245" s="487" t="s">
        <v>532</v>
      </c>
      <c r="D245" s="488" t="s">
        <v>533</v>
      </c>
      <c r="E245" s="487" t="s">
        <v>1176</v>
      </c>
      <c r="F245" s="488" t="s">
        <v>1177</v>
      </c>
      <c r="G245" s="487" t="s">
        <v>1180</v>
      </c>
      <c r="H245" s="487" t="s">
        <v>1181</v>
      </c>
      <c r="I245" s="490">
        <v>0.62666666507720947</v>
      </c>
      <c r="J245" s="490">
        <v>4100</v>
      </c>
      <c r="K245" s="491">
        <v>2592</v>
      </c>
    </row>
    <row r="246" spans="1:11" ht="14.45" customHeight="1" x14ac:dyDescent="0.2">
      <c r="A246" s="485" t="s">
        <v>521</v>
      </c>
      <c r="B246" s="486" t="s">
        <v>522</v>
      </c>
      <c r="C246" s="487" t="s">
        <v>532</v>
      </c>
      <c r="D246" s="488" t="s">
        <v>533</v>
      </c>
      <c r="E246" s="487" t="s">
        <v>1176</v>
      </c>
      <c r="F246" s="488" t="s">
        <v>1177</v>
      </c>
      <c r="G246" s="487" t="s">
        <v>1282</v>
      </c>
      <c r="H246" s="487" t="s">
        <v>1283</v>
      </c>
      <c r="I246" s="490">
        <v>3.7899999618530273</v>
      </c>
      <c r="J246" s="490">
        <v>200</v>
      </c>
      <c r="K246" s="491">
        <v>757.46002197265625</v>
      </c>
    </row>
    <row r="247" spans="1:11" ht="14.45" customHeight="1" x14ac:dyDescent="0.2">
      <c r="A247" s="485" t="s">
        <v>521</v>
      </c>
      <c r="B247" s="486" t="s">
        <v>522</v>
      </c>
      <c r="C247" s="487" t="s">
        <v>532</v>
      </c>
      <c r="D247" s="488" t="s">
        <v>533</v>
      </c>
      <c r="E247" s="487" t="s">
        <v>1176</v>
      </c>
      <c r="F247" s="488" t="s">
        <v>1177</v>
      </c>
      <c r="G247" s="487" t="s">
        <v>1284</v>
      </c>
      <c r="H247" s="487" t="s">
        <v>1285</v>
      </c>
      <c r="I247" s="490">
        <v>46.029998779296875</v>
      </c>
      <c r="J247" s="490">
        <v>600</v>
      </c>
      <c r="K247" s="491">
        <v>27617.0390625</v>
      </c>
    </row>
    <row r="248" spans="1:11" ht="14.45" customHeight="1" x14ac:dyDescent="0.2">
      <c r="A248" s="485" t="s">
        <v>521</v>
      </c>
      <c r="B248" s="486" t="s">
        <v>522</v>
      </c>
      <c r="C248" s="487" t="s">
        <v>532</v>
      </c>
      <c r="D248" s="488" t="s">
        <v>533</v>
      </c>
      <c r="E248" s="487" t="s">
        <v>1176</v>
      </c>
      <c r="F248" s="488" t="s">
        <v>1177</v>
      </c>
      <c r="G248" s="487" t="s">
        <v>1286</v>
      </c>
      <c r="H248" s="487" t="s">
        <v>1287</v>
      </c>
      <c r="I248" s="490">
        <v>0.57999998331069946</v>
      </c>
      <c r="J248" s="490">
        <v>800</v>
      </c>
      <c r="K248" s="491">
        <v>464</v>
      </c>
    </row>
    <row r="249" spans="1:11" ht="14.45" customHeight="1" x14ac:dyDescent="0.2">
      <c r="A249" s="485" t="s">
        <v>521</v>
      </c>
      <c r="B249" s="486" t="s">
        <v>522</v>
      </c>
      <c r="C249" s="487" t="s">
        <v>532</v>
      </c>
      <c r="D249" s="488" t="s">
        <v>533</v>
      </c>
      <c r="E249" s="487" t="s">
        <v>1176</v>
      </c>
      <c r="F249" s="488" t="s">
        <v>1177</v>
      </c>
      <c r="G249" s="487" t="s">
        <v>1288</v>
      </c>
      <c r="H249" s="487" t="s">
        <v>1289</v>
      </c>
      <c r="I249" s="490">
        <v>1.9850000143051147</v>
      </c>
      <c r="J249" s="490">
        <v>12300</v>
      </c>
      <c r="K249" s="491">
        <v>24414</v>
      </c>
    </row>
    <row r="250" spans="1:11" ht="14.45" customHeight="1" x14ac:dyDescent="0.2">
      <c r="A250" s="485" t="s">
        <v>521</v>
      </c>
      <c r="B250" s="486" t="s">
        <v>522</v>
      </c>
      <c r="C250" s="487" t="s">
        <v>532</v>
      </c>
      <c r="D250" s="488" t="s">
        <v>533</v>
      </c>
      <c r="E250" s="487" t="s">
        <v>1176</v>
      </c>
      <c r="F250" s="488" t="s">
        <v>1177</v>
      </c>
      <c r="G250" s="487" t="s">
        <v>1184</v>
      </c>
      <c r="H250" s="487" t="s">
        <v>1185</v>
      </c>
      <c r="I250" s="490">
        <v>0.51999998092651367</v>
      </c>
      <c r="J250" s="490">
        <v>4000</v>
      </c>
      <c r="K250" s="491">
        <v>2081.199951171875</v>
      </c>
    </row>
    <row r="251" spans="1:11" ht="14.45" customHeight="1" x14ac:dyDescent="0.2">
      <c r="A251" s="485" t="s">
        <v>521</v>
      </c>
      <c r="B251" s="486" t="s">
        <v>522</v>
      </c>
      <c r="C251" s="487" t="s">
        <v>532</v>
      </c>
      <c r="D251" s="488" t="s">
        <v>533</v>
      </c>
      <c r="E251" s="487" t="s">
        <v>1176</v>
      </c>
      <c r="F251" s="488" t="s">
        <v>1177</v>
      </c>
      <c r="G251" s="487" t="s">
        <v>1290</v>
      </c>
      <c r="H251" s="487" t="s">
        <v>1291</v>
      </c>
      <c r="I251" s="490">
        <v>2.0449999570846558</v>
      </c>
      <c r="J251" s="490">
        <v>43200</v>
      </c>
      <c r="K251" s="491">
        <v>88344</v>
      </c>
    </row>
    <row r="252" spans="1:11" ht="14.45" customHeight="1" x14ac:dyDescent="0.2">
      <c r="A252" s="485" t="s">
        <v>521</v>
      </c>
      <c r="B252" s="486" t="s">
        <v>522</v>
      </c>
      <c r="C252" s="487" t="s">
        <v>532</v>
      </c>
      <c r="D252" s="488" t="s">
        <v>533</v>
      </c>
      <c r="E252" s="487" t="s">
        <v>1176</v>
      </c>
      <c r="F252" s="488" t="s">
        <v>1177</v>
      </c>
      <c r="G252" s="487" t="s">
        <v>1292</v>
      </c>
      <c r="H252" s="487" t="s">
        <v>1293</v>
      </c>
      <c r="I252" s="490">
        <v>2.7000000476837158</v>
      </c>
      <c r="J252" s="490">
        <v>3600</v>
      </c>
      <c r="K252" s="491">
        <v>9720</v>
      </c>
    </row>
    <row r="253" spans="1:11" ht="14.45" customHeight="1" x14ac:dyDescent="0.2">
      <c r="A253" s="485" t="s">
        <v>521</v>
      </c>
      <c r="B253" s="486" t="s">
        <v>522</v>
      </c>
      <c r="C253" s="487" t="s">
        <v>532</v>
      </c>
      <c r="D253" s="488" t="s">
        <v>533</v>
      </c>
      <c r="E253" s="487" t="s">
        <v>1176</v>
      </c>
      <c r="F253" s="488" t="s">
        <v>1177</v>
      </c>
      <c r="G253" s="487" t="s">
        <v>1294</v>
      </c>
      <c r="H253" s="487" t="s">
        <v>1295</v>
      </c>
      <c r="I253" s="490">
        <v>1.9279999494552613</v>
      </c>
      <c r="J253" s="490">
        <v>350</v>
      </c>
      <c r="K253" s="491">
        <v>675</v>
      </c>
    </row>
    <row r="254" spans="1:11" ht="14.45" customHeight="1" x14ac:dyDescent="0.2">
      <c r="A254" s="485" t="s">
        <v>521</v>
      </c>
      <c r="B254" s="486" t="s">
        <v>522</v>
      </c>
      <c r="C254" s="487" t="s">
        <v>532</v>
      </c>
      <c r="D254" s="488" t="s">
        <v>533</v>
      </c>
      <c r="E254" s="487" t="s">
        <v>1176</v>
      </c>
      <c r="F254" s="488" t="s">
        <v>1177</v>
      </c>
      <c r="G254" s="487" t="s">
        <v>1296</v>
      </c>
      <c r="H254" s="487" t="s">
        <v>1297</v>
      </c>
      <c r="I254" s="490">
        <v>1.9299999475479126</v>
      </c>
      <c r="J254" s="490">
        <v>50</v>
      </c>
      <c r="K254" s="491">
        <v>96.5</v>
      </c>
    </row>
    <row r="255" spans="1:11" ht="14.45" customHeight="1" x14ac:dyDescent="0.2">
      <c r="A255" s="485" t="s">
        <v>521</v>
      </c>
      <c r="B255" s="486" t="s">
        <v>522</v>
      </c>
      <c r="C255" s="487" t="s">
        <v>532</v>
      </c>
      <c r="D255" s="488" t="s">
        <v>533</v>
      </c>
      <c r="E255" s="487" t="s">
        <v>1176</v>
      </c>
      <c r="F255" s="488" t="s">
        <v>1177</v>
      </c>
      <c r="G255" s="487" t="s">
        <v>1298</v>
      </c>
      <c r="H255" s="487" t="s">
        <v>1299</v>
      </c>
      <c r="I255" s="490">
        <v>2.1700000762939453</v>
      </c>
      <c r="J255" s="490">
        <v>100</v>
      </c>
      <c r="K255" s="491">
        <v>217</v>
      </c>
    </row>
    <row r="256" spans="1:11" ht="14.45" customHeight="1" x14ac:dyDescent="0.2">
      <c r="A256" s="485" t="s">
        <v>521</v>
      </c>
      <c r="B256" s="486" t="s">
        <v>522</v>
      </c>
      <c r="C256" s="487" t="s">
        <v>532</v>
      </c>
      <c r="D256" s="488" t="s">
        <v>533</v>
      </c>
      <c r="E256" s="487" t="s">
        <v>1176</v>
      </c>
      <c r="F256" s="488" t="s">
        <v>1177</v>
      </c>
      <c r="G256" s="487" t="s">
        <v>1300</v>
      </c>
      <c r="H256" s="487" t="s">
        <v>1301</v>
      </c>
      <c r="I256" s="490">
        <v>3.6099998950958252</v>
      </c>
      <c r="J256" s="490">
        <v>50</v>
      </c>
      <c r="K256" s="491">
        <v>180.28999328613281</v>
      </c>
    </row>
    <row r="257" spans="1:11" ht="14.45" customHeight="1" x14ac:dyDescent="0.2">
      <c r="A257" s="485" t="s">
        <v>521</v>
      </c>
      <c r="B257" s="486" t="s">
        <v>522</v>
      </c>
      <c r="C257" s="487" t="s">
        <v>532</v>
      </c>
      <c r="D257" s="488" t="s">
        <v>533</v>
      </c>
      <c r="E257" s="487" t="s">
        <v>1176</v>
      </c>
      <c r="F257" s="488" t="s">
        <v>1177</v>
      </c>
      <c r="G257" s="487" t="s">
        <v>1302</v>
      </c>
      <c r="H257" s="487" t="s">
        <v>1303</v>
      </c>
      <c r="I257" s="490">
        <v>22.893332799275715</v>
      </c>
      <c r="J257" s="490">
        <v>600</v>
      </c>
      <c r="K257" s="491">
        <v>13736</v>
      </c>
    </row>
    <row r="258" spans="1:11" ht="14.45" customHeight="1" x14ac:dyDescent="0.2">
      <c r="A258" s="485" t="s">
        <v>521</v>
      </c>
      <c r="B258" s="486" t="s">
        <v>522</v>
      </c>
      <c r="C258" s="487" t="s">
        <v>532</v>
      </c>
      <c r="D258" s="488" t="s">
        <v>533</v>
      </c>
      <c r="E258" s="487" t="s">
        <v>1176</v>
      </c>
      <c r="F258" s="488" t="s">
        <v>1177</v>
      </c>
      <c r="G258" s="487" t="s">
        <v>1304</v>
      </c>
      <c r="H258" s="487" t="s">
        <v>1305</v>
      </c>
      <c r="I258" s="490">
        <v>2.5299999713897705</v>
      </c>
      <c r="J258" s="490">
        <v>50</v>
      </c>
      <c r="K258" s="491">
        <v>126.5</v>
      </c>
    </row>
    <row r="259" spans="1:11" ht="14.45" customHeight="1" x14ac:dyDescent="0.2">
      <c r="A259" s="485" t="s">
        <v>521</v>
      </c>
      <c r="B259" s="486" t="s">
        <v>522</v>
      </c>
      <c r="C259" s="487" t="s">
        <v>532</v>
      </c>
      <c r="D259" s="488" t="s">
        <v>533</v>
      </c>
      <c r="E259" s="487" t="s">
        <v>1306</v>
      </c>
      <c r="F259" s="488" t="s">
        <v>1307</v>
      </c>
      <c r="G259" s="487" t="s">
        <v>1308</v>
      </c>
      <c r="H259" s="487" t="s">
        <v>1309</v>
      </c>
      <c r="I259" s="490">
        <v>726</v>
      </c>
      <c r="J259" s="490">
        <v>600</v>
      </c>
      <c r="K259" s="491">
        <v>435600</v>
      </c>
    </row>
    <row r="260" spans="1:11" ht="14.45" customHeight="1" x14ac:dyDescent="0.2">
      <c r="A260" s="485" t="s">
        <v>521</v>
      </c>
      <c r="B260" s="486" t="s">
        <v>522</v>
      </c>
      <c r="C260" s="487" t="s">
        <v>532</v>
      </c>
      <c r="D260" s="488" t="s">
        <v>533</v>
      </c>
      <c r="E260" s="487" t="s">
        <v>1306</v>
      </c>
      <c r="F260" s="488" t="s">
        <v>1307</v>
      </c>
      <c r="G260" s="487" t="s">
        <v>1310</v>
      </c>
      <c r="H260" s="487" t="s">
        <v>1311</v>
      </c>
      <c r="I260" s="490">
        <v>722.03997802734375</v>
      </c>
      <c r="J260" s="490">
        <v>40</v>
      </c>
      <c r="K260" s="491">
        <v>28881.740234375</v>
      </c>
    </row>
    <row r="261" spans="1:11" ht="14.45" customHeight="1" x14ac:dyDescent="0.2">
      <c r="A261" s="485" t="s">
        <v>521</v>
      </c>
      <c r="B261" s="486" t="s">
        <v>522</v>
      </c>
      <c r="C261" s="487" t="s">
        <v>532</v>
      </c>
      <c r="D261" s="488" t="s">
        <v>533</v>
      </c>
      <c r="E261" s="487" t="s">
        <v>1306</v>
      </c>
      <c r="F261" s="488" t="s">
        <v>1307</v>
      </c>
      <c r="G261" s="487" t="s">
        <v>1312</v>
      </c>
      <c r="H261" s="487" t="s">
        <v>1313</v>
      </c>
      <c r="I261" s="490">
        <v>29.662857873099192</v>
      </c>
      <c r="J261" s="490">
        <v>7000</v>
      </c>
      <c r="K261" s="491">
        <v>207648.10546875</v>
      </c>
    </row>
    <row r="262" spans="1:11" ht="14.45" customHeight="1" x14ac:dyDescent="0.2">
      <c r="A262" s="485" t="s">
        <v>521</v>
      </c>
      <c r="B262" s="486" t="s">
        <v>522</v>
      </c>
      <c r="C262" s="487" t="s">
        <v>532</v>
      </c>
      <c r="D262" s="488" t="s">
        <v>533</v>
      </c>
      <c r="E262" s="487" t="s">
        <v>1306</v>
      </c>
      <c r="F262" s="488" t="s">
        <v>1307</v>
      </c>
      <c r="G262" s="487" t="s">
        <v>1314</v>
      </c>
      <c r="H262" s="487" t="s">
        <v>1315</v>
      </c>
      <c r="I262" s="490">
        <v>272.25</v>
      </c>
      <c r="J262" s="490">
        <v>6180</v>
      </c>
      <c r="K262" s="491">
        <v>1682505</v>
      </c>
    </row>
    <row r="263" spans="1:11" ht="14.45" customHeight="1" x14ac:dyDescent="0.2">
      <c r="A263" s="485" t="s">
        <v>521</v>
      </c>
      <c r="B263" s="486" t="s">
        <v>522</v>
      </c>
      <c r="C263" s="487" t="s">
        <v>532</v>
      </c>
      <c r="D263" s="488" t="s">
        <v>533</v>
      </c>
      <c r="E263" s="487" t="s">
        <v>1306</v>
      </c>
      <c r="F263" s="488" t="s">
        <v>1307</v>
      </c>
      <c r="G263" s="487" t="s">
        <v>1316</v>
      </c>
      <c r="H263" s="487" t="s">
        <v>1317</v>
      </c>
      <c r="I263" s="490">
        <v>121</v>
      </c>
      <c r="J263" s="490">
        <v>756</v>
      </c>
      <c r="K263" s="491">
        <v>91476</v>
      </c>
    </row>
    <row r="264" spans="1:11" ht="14.45" customHeight="1" x14ac:dyDescent="0.2">
      <c r="A264" s="485" t="s">
        <v>521</v>
      </c>
      <c r="B264" s="486" t="s">
        <v>522</v>
      </c>
      <c r="C264" s="487" t="s">
        <v>532</v>
      </c>
      <c r="D264" s="488" t="s">
        <v>533</v>
      </c>
      <c r="E264" s="487" t="s">
        <v>1306</v>
      </c>
      <c r="F264" s="488" t="s">
        <v>1307</v>
      </c>
      <c r="G264" s="487" t="s">
        <v>1318</v>
      </c>
      <c r="H264" s="487" t="s">
        <v>1319</v>
      </c>
      <c r="I264" s="490">
        <v>226.27000427246094</v>
      </c>
      <c r="J264" s="490">
        <v>360</v>
      </c>
      <c r="K264" s="491">
        <v>81457.201171875</v>
      </c>
    </row>
    <row r="265" spans="1:11" ht="14.45" customHeight="1" x14ac:dyDescent="0.2">
      <c r="A265" s="485" t="s">
        <v>521</v>
      </c>
      <c r="B265" s="486" t="s">
        <v>522</v>
      </c>
      <c r="C265" s="487" t="s">
        <v>532</v>
      </c>
      <c r="D265" s="488" t="s">
        <v>533</v>
      </c>
      <c r="E265" s="487" t="s">
        <v>1306</v>
      </c>
      <c r="F265" s="488" t="s">
        <v>1307</v>
      </c>
      <c r="G265" s="487" t="s">
        <v>1320</v>
      </c>
      <c r="H265" s="487" t="s">
        <v>1321</v>
      </c>
      <c r="I265" s="490">
        <v>226.27000427246094</v>
      </c>
      <c r="J265" s="490">
        <v>600</v>
      </c>
      <c r="K265" s="491">
        <v>135762.00390625</v>
      </c>
    </row>
    <row r="266" spans="1:11" ht="14.45" customHeight="1" x14ac:dyDescent="0.2">
      <c r="A266" s="485" t="s">
        <v>521</v>
      </c>
      <c r="B266" s="486" t="s">
        <v>522</v>
      </c>
      <c r="C266" s="487" t="s">
        <v>532</v>
      </c>
      <c r="D266" s="488" t="s">
        <v>533</v>
      </c>
      <c r="E266" s="487" t="s">
        <v>1306</v>
      </c>
      <c r="F266" s="488" t="s">
        <v>1307</v>
      </c>
      <c r="G266" s="487" t="s">
        <v>1322</v>
      </c>
      <c r="H266" s="487" t="s">
        <v>1323</v>
      </c>
      <c r="I266" s="490">
        <v>145.19999694824219</v>
      </c>
      <c r="J266" s="490">
        <v>120</v>
      </c>
      <c r="K266" s="491">
        <v>17424</v>
      </c>
    </row>
    <row r="267" spans="1:11" ht="14.45" customHeight="1" x14ac:dyDescent="0.2">
      <c r="A267" s="485" t="s">
        <v>521</v>
      </c>
      <c r="B267" s="486" t="s">
        <v>522</v>
      </c>
      <c r="C267" s="487" t="s">
        <v>532</v>
      </c>
      <c r="D267" s="488" t="s">
        <v>533</v>
      </c>
      <c r="E267" s="487" t="s">
        <v>1306</v>
      </c>
      <c r="F267" s="488" t="s">
        <v>1307</v>
      </c>
      <c r="G267" s="487" t="s">
        <v>1324</v>
      </c>
      <c r="H267" s="487" t="s">
        <v>1325</v>
      </c>
      <c r="I267" s="490">
        <v>60.5</v>
      </c>
      <c r="J267" s="490">
        <v>6510</v>
      </c>
      <c r="K267" s="491">
        <v>393855</v>
      </c>
    </row>
    <row r="268" spans="1:11" ht="14.45" customHeight="1" x14ac:dyDescent="0.2">
      <c r="A268" s="485" t="s">
        <v>521</v>
      </c>
      <c r="B268" s="486" t="s">
        <v>522</v>
      </c>
      <c r="C268" s="487" t="s">
        <v>532</v>
      </c>
      <c r="D268" s="488" t="s">
        <v>533</v>
      </c>
      <c r="E268" s="487" t="s">
        <v>1306</v>
      </c>
      <c r="F268" s="488" t="s">
        <v>1307</v>
      </c>
      <c r="G268" s="487" t="s">
        <v>1326</v>
      </c>
      <c r="H268" s="487" t="s">
        <v>1327</v>
      </c>
      <c r="I268" s="490">
        <v>68.970001220703125</v>
      </c>
      <c r="J268" s="490">
        <v>600</v>
      </c>
      <c r="K268" s="491">
        <v>41382</v>
      </c>
    </row>
    <row r="269" spans="1:11" ht="14.45" customHeight="1" x14ac:dyDescent="0.2">
      <c r="A269" s="485" t="s">
        <v>521</v>
      </c>
      <c r="B269" s="486" t="s">
        <v>522</v>
      </c>
      <c r="C269" s="487" t="s">
        <v>532</v>
      </c>
      <c r="D269" s="488" t="s">
        <v>533</v>
      </c>
      <c r="E269" s="487" t="s">
        <v>1306</v>
      </c>
      <c r="F269" s="488" t="s">
        <v>1307</v>
      </c>
      <c r="G269" s="487" t="s">
        <v>1328</v>
      </c>
      <c r="H269" s="487" t="s">
        <v>1329</v>
      </c>
      <c r="I269" s="490">
        <v>20.899999618530273</v>
      </c>
      <c r="J269" s="490">
        <v>6600</v>
      </c>
      <c r="K269" s="491">
        <v>137940</v>
      </c>
    </row>
    <row r="270" spans="1:11" ht="14.45" customHeight="1" x14ac:dyDescent="0.2">
      <c r="A270" s="485" t="s">
        <v>521</v>
      </c>
      <c r="B270" s="486" t="s">
        <v>522</v>
      </c>
      <c r="C270" s="487" t="s">
        <v>532</v>
      </c>
      <c r="D270" s="488" t="s">
        <v>533</v>
      </c>
      <c r="E270" s="487" t="s">
        <v>1306</v>
      </c>
      <c r="F270" s="488" t="s">
        <v>1307</v>
      </c>
      <c r="G270" s="487" t="s">
        <v>1330</v>
      </c>
      <c r="H270" s="487" t="s">
        <v>1331</v>
      </c>
      <c r="I270" s="490">
        <v>217.80000305175781</v>
      </c>
      <c r="J270" s="490">
        <v>80</v>
      </c>
      <c r="K270" s="491">
        <v>17424</v>
      </c>
    </row>
    <row r="271" spans="1:11" ht="14.45" customHeight="1" x14ac:dyDescent="0.2">
      <c r="A271" s="485" t="s">
        <v>521</v>
      </c>
      <c r="B271" s="486" t="s">
        <v>522</v>
      </c>
      <c r="C271" s="487" t="s">
        <v>532</v>
      </c>
      <c r="D271" s="488" t="s">
        <v>533</v>
      </c>
      <c r="E271" s="487" t="s">
        <v>1306</v>
      </c>
      <c r="F271" s="488" t="s">
        <v>1307</v>
      </c>
      <c r="G271" s="487" t="s">
        <v>1332</v>
      </c>
      <c r="H271" s="487" t="s">
        <v>1333</v>
      </c>
      <c r="I271" s="490">
        <v>10.159999847412109</v>
      </c>
      <c r="J271" s="490">
        <v>30</v>
      </c>
      <c r="K271" s="491">
        <v>304.79998779296875</v>
      </c>
    </row>
    <row r="272" spans="1:11" ht="14.45" customHeight="1" x14ac:dyDescent="0.2">
      <c r="A272" s="485" t="s">
        <v>521</v>
      </c>
      <c r="B272" s="486" t="s">
        <v>522</v>
      </c>
      <c r="C272" s="487" t="s">
        <v>532</v>
      </c>
      <c r="D272" s="488" t="s">
        <v>533</v>
      </c>
      <c r="E272" s="487" t="s">
        <v>1306</v>
      </c>
      <c r="F272" s="488" t="s">
        <v>1307</v>
      </c>
      <c r="G272" s="487" t="s">
        <v>1334</v>
      </c>
      <c r="H272" s="487" t="s">
        <v>1335</v>
      </c>
      <c r="I272" s="490">
        <v>3388</v>
      </c>
      <c r="J272" s="490">
        <v>24</v>
      </c>
      <c r="K272" s="491">
        <v>81312</v>
      </c>
    </row>
    <row r="273" spans="1:11" ht="14.45" customHeight="1" x14ac:dyDescent="0.2">
      <c r="A273" s="485" t="s">
        <v>521</v>
      </c>
      <c r="B273" s="486" t="s">
        <v>522</v>
      </c>
      <c r="C273" s="487" t="s">
        <v>532</v>
      </c>
      <c r="D273" s="488" t="s">
        <v>533</v>
      </c>
      <c r="E273" s="487" t="s">
        <v>1306</v>
      </c>
      <c r="F273" s="488" t="s">
        <v>1307</v>
      </c>
      <c r="G273" s="487" t="s">
        <v>1336</v>
      </c>
      <c r="H273" s="487" t="s">
        <v>1337</v>
      </c>
      <c r="I273" s="490">
        <v>1754.5</v>
      </c>
      <c r="J273" s="490">
        <v>80</v>
      </c>
      <c r="K273" s="491">
        <v>140360</v>
      </c>
    </row>
    <row r="274" spans="1:11" ht="14.45" customHeight="1" x14ac:dyDescent="0.2">
      <c r="A274" s="485" t="s">
        <v>521</v>
      </c>
      <c r="B274" s="486" t="s">
        <v>522</v>
      </c>
      <c r="C274" s="487" t="s">
        <v>532</v>
      </c>
      <c r="D274" s="488" t="s">
        <v>533</v>
      </c>
      <c r="E274" s="487" t="s">
        <v>1306</v>
      </c>
      <c r="F274" s="488" t="s">
        <v>1307</v>
      </c>
      <c r="G274" s="487" t="s">
        <v>1338</v>
      </c>
      <c r="H274" s="487" t="s">
        <v>1339</v>
      </c>
      <c r="I274" s="490">
        <v>4235</v>
      </c>
      <c r="J274" s="490">
        <v>104</v>
      </c>
      <c r="K274" s="491">
        <v>440440</v>
      </c>
    </row>
    <row r="275" spans="1:11" ht="14.45" customHeight="1" x14ac:dyDescent="0.2">
      <c r="A275" s="485" t="s">
        <v>521</v>
      </c>
      <c r="B275" s="486" t="s">
        <v>522</v>
      </c>
      <c r="C275" s="487" t="s">
        <v>532</v>
      </c>
      <c r="D275" s="488" t="s">
        <v>533</v>
      </c>
      <c r="E275" s="487" t="s">
        <v>1306</v>
      </c>
      <c r="F275" s="488" t="s">
        <v>1307</v>
      </c>
      <c r="G275" s="487" t="s">
        <v>1340</v>
      </c>
      <c r="H275" s="487" t="s">
        <v>1341</v>
      </c>
      <c r="I275" s="490">
        <v>102.84999847412109</v>
      </c>
      <c r="J275" s="490">
        <v>6300</v>
      </c>
      <c r="K275" s="491">
        <v>647955</v>
      </c>
    </row>
    <row r="276" spans="1:11" ht="14.45" customHeight="1" x14ac:dyDescent="0.2">
      <c r="A276" s="485" t="s">
        <v>521</v>
      </c>
      <c r="B276" s="486" t="s">
        <v>522</v>
      </c>
      <c r="C276" s="487" t="s">
        <v>532</v>
      </c>
      <c r="D276" s="488" t="s">
        <v>533</v>
      </c>
      <c r="E276" s="487" t="s">
        <v>1306</v>
      </c>
      <c r="F276" s="488" t="s">
        <v>1307</v>
      </c>
      <c r="G276" s="487" t="s">
        <v>1342</v>
      </c>
      <c r="H276" s="487" t="s">
        <v>1343</v>
      </c>
      <c r="I276" s="490">
        <v>102.84999847412109</v>
      </c>
      <c r="J276" s="490">
        <v>600</v>
      </c>
      <c r="K276" s="491">
        <v>61710</v>
      </c>
    </row>
    <row r="277" spans="1:11" ht="14.45" customHeight="1" x14ac:dyDescent="0.2">
      <c r="A277" s="485" t="s">
        <v>521</v>
      </c>
      <c r="B277" s="486" t="s">
        <v>522</v>
      </c>
      <c r="C277" s="487" t="s">
        <v>532</v>
      </c>
      <c r="D277" s="488" t="s">
        <v>533</v>
      </c>
      <c r="E277" s="487" t="s">
        <v>1306</v>
      </c>
      <c r="F277" s="488" t="s">
        <v>1307</v>
      </c>
      <c r="G277" s="487" t="s">
        <v>1344</v>
      </c>
      <c r="H277" s="487" t="s">
        <v>1345</v>
      </c>
      <c r="I277" s="490">
        <v>1681.9000244140625</v>
      </c>
      <c r="J277" s="490">
        <v>32</v>
      </c>
      <c r="K277" s="491">
        <v>53820.80078125</v>
      </c>
    </row>
    <row r="278" spans="1:11" ht="14.45" customHeight="1" x14ac:dyDescent="0.2">
      <c r="A278" s="485" t="s">
        <v>521</v>
      </c>
      <c r="B278" s="486" t="s">
        <v>522</v>
      </c>
      <c r="C278" s="487" t="s">
        <v>532</v>
      </c>
      <c r="D278" s="488" t="s">
        <v>533</v>
      </c>
      <c r="E278" s="487" t="s">
        <v>1306</v>
      </c>
      <c r="F278" s="488" t="s">
        <v>1307</v>
      </c>
      <c r="G278" s="487" t="s">
        <v>1346</v>
      </c>
      <c r="H278" s="487" t="s">
        <v>1347</v>
      </c>
      <c r="I278" s="490">
        <v>5548.7142857142853</v>
      </c>
      <c r="J278" s="490">
        <v>318</v>
      </c>
      <c r="K278" s="491">
        <v>1764906</v>
      </c>
    </row>
    <row r="279" spans="1:11" ht="14.45" customHeight="1" x14ac:dyDescent="0.2">
      <c r="A279" s="485" t="s">
        <v>521</v>
      </c>
      <c r="B279" s="486" t="s">
        <v>522</v>
      </c>
      <c r="C279" s="487" t="s">
        <v>532</v>
      </c>
      <c r="D279" s="488" t="s">
        <v>533</v>
      </c>
      <c r="E279" s="487" t="s">
        <v>1306</v>
      </c>
      <c r="F279" s="488" t="s">
        <v>1307</v>
      </c>
      <c r="G279" s="487" t="s">
        <v>1348</v>
      </c>
      <c r="H279" s="487" t="s">
        <v>1349</v>
      </c>
      <c r="I279" s="490">
        <v>953.47998046875</v>
      </c>
      <c r="J279" s="490">
        <v>300</v>
      </c>
      <c r="K279" s="491">
        <v>290109.603515625</v>
      </c>
    </row>
    <row r="280" spans="1:11" ht="14.45" customHeight="1" x14ac:dyDescent="0.2">
      <c r="A280" s="485" t="s">
        <v>521</v>
      </c>
      <c r="B280" s="486" t="s">
        <v>522</v>
      </c>
      <c r="C280" s="487" t="s">
        <v>532</v>
      </c>
      <c r="D280" s="488" t="s">
        <v>533</v>
      </c>
      <c r="E280" s="487" t="s">
        <v>1306</v>
      </c>
      <c r="F280" s="488" t="s">
        <v>1307</v>
      </c>
      <c r="G280" s="487" t="s">
        <v>1350</v>
      </c>
      <c r="H280" s="487" t="s">
        <v>1351</v>
      </c>
      <c r="I280" s="490">
        <v>6050</v>
      </c>
      <c r="J280" s="490">
        <v>6</v>
      </c>
      <c r="K280" s="491">
        <v>36300</v>
      </c>
    </row>
    <row r="281" spans="1:11" ht="14.45" customHeight="1" x14ac:dyDescent="0.2">
      <c r="A281" s="485" t="s">
        <v>521</v>
      </c>
      <c r="B281" s="486" t="s">
        <v>522</v>
      </c>
      <c r="C281" s="487" t="s">
        <v>532</v>
      </c>
      <c r="D281" s="488" t="s">
        <v>533</v>
      </c>
      <c r="E281" s="487" t="s">
        <v>1306</v>
      </c>
      <c r="F281" s="488" t="s">
        <v>1307</v>
      </c>
      <c r="G281" s="487" t="s">
        <v>1352</v>
      </c>
      <c r="H281" s="487" t="s">
        <v>1353</v>
      </c>
      <c r="I281" s="490">
        <v>5445</v>
      </c>
      <c r="J281" s="490">
        <v>6</v>
      </c>
      <c r="K281" s="491">
        <v>32670</v>
      </c>
    </row>
    <row r="282" spans="1:11" ht="14.45" customHeight="1" x14ac:dyDescent="0.2">
      <c r="A282" s="485" t="s">
        <v>521</v>
      </c>
      <c r="B282" s="486" t="s">
        <v>522</v>
      </c>
      <c r="C282" s="487" t="s">
        <v>532</v>
      </c>
      <c r="D282" s="488" t="s">
        <v>533</v>
      </c>
      <c r="E282" s="487" t="s">
        <v>1306</v>
      </c>
      <c r="F282" s="488" t="s">
        <v>1307</v>
      </c>
      <c r="G282" s="487" t="s">
        <v>1354</v>
      </c>
      <c r="H282" s="487" t="s">
        <v>1355</v>
      </c>
      <c r="I282" s="490">
        <v>689.70001220703125</v>
      </c>
      <c r="J282" s="490">
        <v>360</v>
      </c>
      <c r="K282" s="491">
        <v>248292</v>
      </c>
    </row>
    <row r="283" spans="1:11" ht="14.45" customHeight="1" x14ac:dyDescent="0.2">
      <c r="A283" s="485" t="s">
        <v>521</v>
      </c>
      <c r="B283" s="486" t="s">
        <v>522</v>
      </c>
      <c r="C283" s="487" t="s">
        <v>532</v>
      </c>
      <c r="D283" s="488" t="s">
        <v>533</v>
      </c>
      <c r="E283" s="487" t="s">
        <v>1306</v>
      </c>
      <c r="F283" s="488" t="s">
        <v>1307</v>
      </c>
      <c r="G283" s="487" t="s">
        <v>1356</v>
      </c>
      <c r="H283" s="487" t="s">
        <v>1357</v>
      </c>
      <c r="I283" s="490">
        <v>150.03999328613281</v>
      </c>
      <c r="J283" s="490">
        <v>3920</v>
      </c>
      <c r="K283" s="491">
        <v>588156.796875</v>
      </c>
    </row>
    <row r="284" spans="1:11" ht="14.45" customHeight="1" x14ac:dyDescent="0.2">
      <c r="A284" s="485" t="s">
        <v>521</v>
      </c>
      <c r="B284" s="486" t="s">
        <v>522</v>
      </c>
      <c r="C284" s="487" t="s">
        <v>532</v>
      </c>
      <c r="D284" s="488" t="s">
        <v>533</v>
      </c>
      <c r="E284" s="487" t="s">
        <v>1306</v>
      </c>
      <c r="F284" s="488" t="s">
        <v>1307</v>
      </c>
      <c r="G284" s="487" t="s">
        <v>1358</v>
      </c>
      <c r="H284" s="487" t="s">
        <v>1359</v>
      </c>
      <c r="I284" s="490">
        <v>290.39999389648438</v>
      </c>
      <c r="J284" s="490">
        <v>108</v>
      </c>
      <c r="K284" s="491">
        <v>31363.200439453125</v>
      </c>
    </row>
    <row r="285" spans="1:11" ht="14.45" customHeight="1" x14ac:dyDescent="0.2">
      <c r="A285" s="485" t="s">
        <v>521</v>
      </c>
      <c r="B285" s="486" t="s">
        <v>522</v>
      </c>
      <c r="C285" s="487" t="s">
        <v>532</v>
      </c>
      <c r="D285" s="488" t="s">
        <v>533</v>
      </c>
      <c r="E285" s="487" t="s">
        <v>1306</v>
      </c>
      <c r="F285" s="488" t="s">
        <v>1307</v>
      </c>
      <c r="G285" s="487" t="s">
        <v>1360</v>
      </c>
      <c r="H285" s="487" t="s">
        <v>1361</v>
      </c>
      <c r="I285" s="490">
        <v>56.869998931884766</v>
      </c>
      <c r="J285" s="490">
        <v>800</v>
      </c>
      <c r="K285" s="491">
        <v>45496</v>
      </c>
    </row>
    <row r="286" spans="1:11" ht="14.45" customHeight="1" x14ac:dyDescent="0.2">
      <c r="A286" s="485" t="s">
        <v>521</v>
      </c>
      <c r="B286" s="486" t="s">
        <v>522</v>
      </c>
      <c r="C286" s="487" t="s">
        <v>532</v>
      </c>
      <c r="D286" s="488" t="s">
        <v>533</v>
      </c>
      <c r="E286" s="487" t="s">
        <v>1306</v>
      </c>
      <c r="F286" s="488" t="s">
        <v>1307</v>
      </c>
      <c r="G286" s="487" t="s">
        <v>1362</v>
      </c>
      <c r="H286" s="487" t="s">
        <v>1363</v>
      </c>
      <c r="I286" s="490">
        <v>363</v>
      </c>
      <c r="J286" s="490">
        <v>90</v>
      </c>
      <c r="K286" s="491">
        <v>32670</v>
      </c>
    </row>
    <row r="287" spans="1:11" ht="14.45" customHeight="1" x14ac:dyDescent="0.2">
      <c r="A287" s="485" t="s">
        <v>521</v>
      </c>
      <c r="B287" s="486" t="s">
        <v>522</v>
      </c>
      <c r="C287" s="487" t="s">
        <v>532</v>
      </c>
      <c r="D287" s="488" t="s">
        <v>533</v>
      </c>
      <c r="E287" s="487" t="s">
        <v>1306</v>
      </c>
      <c r="F287" s="488" t="s">
        <v>1307</v>
      </c>
      <c r="G287" s="487" t="s">
        <v>1364</v>
      </c>
      <c r="H287" s="487" t="s">
        <v>1365</v>
      </c>
      <c r="I287" s="490">
        <v>598.95001220703125</v>
      </c>
      <c r="J287" s="490">
        <v>8460</v>
      </c>
      <c r="K287" s="491">
        <v>5067117</v>
      </c>
    </row>
    <row r="288" spans="1:11" ht="14.45" customHeight="1" x14ac:dyDescent="0.2">
      <c r="A288" s="485" t="s">
        <v>521</v>
      </c>
      <c r="B288" s="486" t="s">
        <v>522</v>
      </c>
      <c r="C288" s="487" t="s">
        <v>532</v>
      </c>
      <c r="D288" s="488" t="s">
        <v>533</v>
      </c>
      <c r="E288" s="487" t="s">
        <v>1306</v>
      </c>
      <c r="F288" s="488" t="s">
        <v>1307</v>
      </c>
      <c r="G288" s="487" t="s">
        <v>1366</v>
      </c>
      <c r="H288" s="487" t="s">
        <v>1367</v>
      </c>
      <c r="I288" s="490">
        <v>139.14999389648438</v>
      </c>
      <c r="J288" s="490">
        <v>6384</v>
      </c>
      <c r="K288" s="491">
        <v>888333.6015625</v>
      </c>
    </row>
    <row r="289" spans="1:11" ht="14.45" customHeight="1" x14ac:dyDescent="0.2">
      <c r="A289" s="485" t="s">
        <v>521</v>
      </c>
      <c r="B289" s="486" t="s">
        <v>522</v>
      </c>
      <c r="C289" s="487" t="s">
        <v>532</v>
      </c>
      <c r="D289" s="488" t="s">
        <v>533</v>
      </c>
      <c r="E289" s="487" t="s">
        <v>1306</v>
      </c>
      <c r="F289" s="488" t="s">
        <v>1307</v>
      </c>
      <c r="G289" s="487" t="s">
        <v>1368</v>
      </c>
      <c r="H289" s="487" t="s">
        <v>1369</v>
      </c>
      <c r="I289" s="490">
        <v>133.10000610351563</v>
      </c>
      <c r="J289" s="490">
        <v>576</v>
      </c>
      <c r="K289" s="491">
        <v>76665.6015625</v>
      </c>
    </row>
    <row r="290" spans="1:11" ht="14.45" customHeight="1" x14ac:dyDescent="0.2">
      <c r="A290" s="485" t="s">
        <v>521</v>
      </c>
      <c r="B290" s="486" t="s">
        <v>522</v>
      </c>
      <c r="C290" s="487" t="s">
        <v>532</v>
      </c>
      <c r="D290" s="488" t="s">
        <v>533</v>
      </c>
      <c r="E290" s="487" t="s">
        <v>1306</v>
      </c>
      <c r="F290" s="488" t="s">
        <v>1307</v>
      </c>
      <c r="G290" s="487" t="s">
        <v>1370</v>
      </c>
      <c r="H290" s="487" t="s">
        <v>1371</v>
      </c>
      <c r="I290" s="490">
        <v>248.05000305175781</v>
      </c>
      <c r="J290" s="490">
        <v>600</v>
      </c>
      <c r="K290" s="491">
        <v>148830</v>
      </c>
    </row>
    <row r="291" spans="1:11" ht="14.45" customHeight="1" x14ac:dyDescent="0.2">
      <c r="A291" s="485" t="s">
        <v>521</v>
      </c>
      <c r="B291" s="486" t="s">
        <v>522</v>
      </c>
      <c r="C291" s="487" t="s">
        <v>532</v>
      </c>
      <c r="D291" s="488" t="s">
        <v>533</v>
      </c>
      <c r="E291" s="487" t="s">
        <v>1372</v>
      </c>
      <c r="F291" s="488" t="s">
        <v>1373</v>
      </c>
      <c r="G291" s="487" t="s">
        <v>1374</v>
      </c>
      <c r="H291" s="487" t="s">
        <v>1375</v>
      </c>
      <c r="I291" s="490">
        <v>0.54000002145767212</v>
      </c>
      <c r="J291" s="490">
        <v>1000</v>
      </c>
      <c r="K291" s="491">
        <v>540</v>
      </c>
    </row>
    <row r="292" spans="1:11" ht="14.45" customHeight="1" x14ac:dyDescent="0.2">
      <c r="A292" s="485" t="s">
        <v>521</v>
      </c>
      <c r="B292" s="486" t="s">
        <v>522</v>
      </c>
      <c r="C292" s="487" t="s">
        <v>532</v>
      </c>
      <c r="D292" s="488" t="s">
        <v>533</v>
      </c>
      <c r="E292" s="487" t="s">
        <v>1372</v>
      </c>
      <c r="F292" s="488" t="s">
        <v>1373</v>
      </c>
      <c r="G292" s="487" t="s">
        <v>1376</v>
      </c>
      <c r="H292" s="487" t="s">
        <v>1377</v>
      </c>
      <c r="I292" s="490">
        <v>1.8028570924486433</v>
      </c>
      <c r="J292" s="490">
        <v>19200</v>
      </c>
      <c r="K292" s="491">
        <v>34620</v>
      </c>
    </row>
    <row r="293" spans="1:11" ht="14.45" customHeight="1" x14ac:dyDescent="0.2">
      <c r="A293" s="485" t="s">
        <v>521</v>
      </c>
      <c r="B293" s="486" t="s">
        <v>522</v>
      </c>
      <c r="C293" s="487" t="s">
        <v>532</v>
      </c>
      <c r="D293" s="488" t="s">
        <v>533</v>
      </c>
      <c r="E293" s="487" t="s">
        <v>1186</v>
      </c>
      <c r="F293" s="488" t="s">
        <v>1187</v>
      </c>
      <c r="G293" s="487" t="s">
        <v>1188</v>
      </c>
      <c r="H293" s="487" t="s">
        <v>1189</v>
      </c>
      <c r="I293" s="490">
        <v>0.77000000079472863</v>
      </c>
      <c r="J293" s="490">
        <v>3200</v>
      </c>
      <c r="K293" s="491">
        <v>2492</v>
      </c>
    </row>
    <row r="294" spans="1:11" ht="14.45" customHeight="1" x14ac:dyDescent="0.2">
      <c r="A294" s="485" t="s">
        <v>521</v>
      </c>
      <c r="B294" s="486" t="s">
        <v>522</v>
      </c>
      <c r="C294" s="487" t="s">
        <v>532</v>
      </c>
      <c r="D294" s="488" t="s">
        <v>533</v>
      </c>
      <c r="E294" s="487" t="s">
        <v>1186</v>
      </c>
      <c r="F294" s="488" t="s">
        <v>1187</v>
      </c>
      <c r="G294" s="487" t="s">
        <v>1190</v>
      </c>
      <c r="H294" s="487" t="s">
        <v>1191</v>
      </c>
      <c r="I294" s="490">
        <v>0.7200000062584877</v>
      </c>
      <c r="J294" s="490">
        <v>81000</v>
      </c>
      <c r="K294" s="491">
        <v>58240</v>
      </c>
    </row>
    <row r="295" spans="1:11" ht="14.45" customHeight="1" thickBot="1" x14ac:dyDescent="0.25">
      <c r="A295" s="492" t="s">
        <v>521</v>
      </c>
      <c r="B295" s="493" t="s">
        <v>522</v>
      </c>
      <c r="C295" s="494" t="s">
        <v>532</v>
      </c>
      <c r="D295" s="495" t="s">
        <v>533</v>
      </c>
      <c r="E295" s="494" t="s">
        <v>1186</v>
      </c>
      <c r="F295" s="495" t="s">
        <v>1187</v>
      </c>
      <c r="G295" s="494" t="s">
        <v>1192</v>
      </c>
      <c r="H295" s="494" t="s">
        <v>1193</v>
      </c>
      <c r="I295" s="497">
        <v>0.85000002384185791</v>
      </c>
      <c r="J295" s="497">
        <v>1000</v>
      </c>
      <c r="K295" s="498">
        <v>850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AB99CD96-BFF5-4DB4-8E45-6DC495A3979C}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9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77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31" customWidth="1"/>
    <col min="18" max="18" width="7.28515625" style="276" customWidth="1"/>
    <col min="19" max="19" width="8" style="231" customWidth="1"/>
    <col min="21" max="21" width="11.28515625" bestFit="1" customWidth="1"/>
  </cols>
  <sheetData>
    <row r="1" spans="1:19" ht="19.5" thickBot="1" x14ac:dyDescent="0.35">
      <c r="A1" s="415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.75" thickBot="1" x14ac:dyDescent="0.3">
      <c r="A2" s="232" t="s">
        <v>270</v>
      </c>
      <c r="B2" s="233"/>
    </row>
    <row r="3" spans="1:19" x14ac:dyDescent="0.25">
      <c r="A3" s="427" t="s">
        <v>191</v>
      </c>
      <c r="B3" s="428"/>
      <c r="C3" s="429" t="s">
        <v>180</v>
      </c>
      <c r="D3" s="430"/>
      <c r="E3" s="430"/>
      <c r="F3" s="431"/>
      <c r="G3" s="432" t="s">
        <v>181</v>
      </c>
      <c r="H3" s="433"/>
      <c r="I3" s="433"/>
      <c r="J3" s="434"/>
      <c r="K3" s="435" t="s">
        <v>190</v>
      </c>
      <c r="L3" s="436"/>
      <c r="M3" s="436"/>
      <c r="N3" s="436"/>
      <c r="O3" s="437"/>
      <c r="P3" s="433" t="s">
        <v>242</v>
      </c>
      <c r="Q3" s="433"/>
      <c r="R3" s="433"/>
      <c r="S3" s="434"/>
    </row>
    <row r="4" spans="1:19" ht="15.75" thickBot="1" x14ac:dyDescent="0.3">
      <c r="A4" s="407">
        <v>2020</v>
      </c>
      <c r="B4" s="408"/>
      <c r="C4" s="409" t="s">
        <v>241</v>
      </c>
      <c r="D4" s="411" t="s">
        <v>106</v>
      </c>
      <c r="E4" s="411" t="s">
        <v>74</v>
      </c>
      <c r="F4" s="413" t="s">
        <v>67</v>
      </c>
      <c r="G4" s="401" t="s">
        <v>182</v>
      </c>
      <c r="H4" s="403" t="s">
        <v>186</v>
      </c>
      <c r="I4" s="403" t="s">
        <v>240</v>
      </c>
      <c r="J4" s="405" t="s">
        <v>183</v>
      </c>
      <c r="K4" s="424" t="s">
        <v>239</v>
      </c>
      <c r="L4" s="425"/>
      <c r="M4" s="425"/>
      <c r="N4" s="426"/>
      <c r="O4" s="413" t="s">
        <v>238</v>
      </c>
      <c r="P4" s="416" t="s">
        <v>237</v>
      </c>
      <c r="Q4" s="416" t="s">
        <v>193</v>
      </c>
      <c r="R4" s="418" t="s">
        <v>74</v>
      </c>
      <c r="S4" s="420" t="s">
        <v>192</v>
      </c>
    </row>
    <row r="5" spans="1:19" s="311" customFormat="1" ht="19.149999999999999" customHeight="1" x14ac:dyDescent="0.25">
      <c r="A5" s="422" t="s">
        <v>236</v>
      </c>
      <c r="B5" s="423"/>
      <c r="C5" s="410"/>
      <c r="D5" s="412"/>
      <c r="E5" s="412"/>
      <c r="F5" s="414"/>
      <c r="G5" s="402"/>
      <c r="H5" s="404"/>
      <c r="I5" s="404"/>
      <c r="J5" s="406"/>
      <c r="K5" s="314" t="s">
        <v>184</v>
      </c>
      <c r="L5" s="313" t="s">
        <v>185</v>
      </c>
      <c r="M5" s="313" t="s">
        <v>235</v>
      </c>
      <c r="N5" s="312" t="s">
        <v>3</v>
      </c>
      <c r="O5" s="414"/>
      <c r="P5" s="417"/>
      <c r="Q5" s="417"/>
      <c r="R5" s="419"/>
      <c r="S5" s="421"/>
    </row>
    <row r="6" spans="1:19" ht="15.75" thickBot="1" x14ac:dyDescent="0.3">
      <c r="A6" s="399" t="s">
        <v>179</v>
      </c>
      <c r="B6" s="400"/>
      <c r="C6" s="310">
        <f ca="1">SUM(Tabulka[01 uv_sk])/2</f>
        <v>79.357142857142861</v>
      </c>
      <c r="D6" s="308"/>
      <c r="E6" s="308"/>
      <c r="F6" s="307"/>
      <c r="G6" s="309">
        <f ca="1">SUM(Tabulka[05 h_vram])/2</f>
        <v>77961.05</v>
      </c>
      <c r="H6" s="308">
        <f ca="1">SUM(Tabulka[06 h_naduv])/2</f>
        <v>3388.5</v>
      </c>
      <c r="I6" s="308">
        <f ca="1">SUM(Tabulka[07 h_nadzk])/2</f>
        <v>88</v>
      </c>
      <c r="J6" s="307">
        <f ca="1">SUM(Tabulka[08 h_oon])/2</f>
        <v>644.5</v>
      </c>
      <c r="K6" s="309">
        <f ca="1">SUM(Tabulka[09 m_kl])/2</f>
        <v>0</v>
      </c>
      <c r="L6" s="308">
        <f ca="1">SUM(Tabulka[10 m_gr])/2</f>
        <v>0</v>
      </c>
      <c r="M6" s="308">
        <f ca="1">SUM(Tabulka[11 m_jo])/2</f>
        <v>1398229</v>
      </c>
      <c r="N6" s="308">
        <f ca="1">SUM(Tabulka[12 m_oc])/2</f>
        <v>1398229</v>
      </c>
      <c r="O6" s="307">
        <f ca="1">SUM(Tabulka[13 m_sk])/2</f>
        <v>21895431</v>
      </c>
      <c r="P6" s="306">
        <f ca="1">SUM(Tabulka[14_vzsk])/2</f>
        <v>500</v>
      </c>
      <c r="Q6" s="306">
        <f ca="1">SUM(Tabulka[15_vzpl])/2</f>
        <v>23931.147915861133</v>
      </c>
      <c r="R6" s="305">
        <f ca="1">IF(Q6=0,0,P6/Q6)</f>
        <v>2.0893272723813177E-2</v>
      </c>
      <c r="S6" s="304">
        <f ca="1">Q6-P6</f>
        <v>23431.147915861133</v>
      </c>
    </row>
    <row r="7" spans="1:19" hidden="1" x14ac:dyDescent="0.25">
      <c r="A7" s="303" t="s">
        <v>234</v>
      </c>
      <c r="B7" s="302" t="s">
        <v>233</v>
      </c>
      <c r="C7" s="301" t="s">
        <v>232</v>
      </c>
      <c r="D7" s="300" t="s">
        <v>231</v>
      </c>
      <c r="E7" s="299" t="s">
        <v>230</v>
      </c>
      <c r="F7" s="298" t="s">
        <v>229</v>
      </c>
      <c r="G7" s="297" t="s">
        <v>228</v>
      </c>
      <c r="H7" s="295" t="s">
        <v>227</v>
      </c>
      <c r="I7" s="295" t="s">
        <v>226</v>
      </c>
      <c r="J7" s="294" t="s">
        <v>225</v>
      </c>
      <c r="K7" s="296" t="s">
        <v>224</v>
      </c>
      <c r="L7" s="295" t="s">
        <v>223</v>
      </c>
      <c r="M7" s="295" t="s">
        <v>222</v>
      </c>
      <c r="N7" s="294" t="s">
        <v>221</v>
      </c>
      <c r="O7" s="293" t="s">
        <v>220</v>
      </c>
      <c r="P7" s="292" t="s">
        <v>219</v>
      </c>
      <c r="Q7" s="291" t="s">
        <v>218</v>
      </c>
      <c r="R7" s="290" t="s">
        <v>217</v>
      </c>
      <c r="S7" s="289" t="s">
        <v>216</v>
      </c>
    </row>
    <row r="8" spans="1:19" x14ac:dyDescent="0.25">
      <c r="A8" s="286" t="s">
        <v>215</v>
      </c>
      <c r="B8" s="285"/>
      <c r="C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6.6714285714285708</v>
      </c>
      <c r="D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6377</v>
      </c>
      <c r="H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434</v>
      </c>
      <c r="I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</v>
      </c>
      <c r="J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</v>
      </c>
      <c r="K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375696</v>
      </c>
      <c r="N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375696</v>
      </c>
      <c r="O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3914695</v>
      </c>
      <c r="P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12113.147605083088</v>
      </c>
      <c r="R8" s="288">
        <f ca="1">IF(Tabulka[[#This Row],[15_vzpl]]=0,"",Tabulka[[#This Row],[14_vzsk]]/Tabulka[[#This Row],[15_vzpl]])</f>
        <v>0</v>
      </c>
      <c r="S8" s="287">
        <f ca="1">IF(Tabulka[[#This Row],[15_vzpl]]-Tabulka[[#This Row],[14_vzsk]]=0,"",Tabulka[[#This Row],[15_vzpl]]-Tabulka[[#This Row],[14_vzsk]])</f>
        <v>12113.147605083088</v>
      </c>
    </row>
    <row r="9" spans="1:19" x14ac:dyDescent="0.25">
      <c r="A9" s="286">
        <v>99</v>
      </c>
      <c r="B9" s="285" t="s">
        <v>1390</v>
      </c>
      <c r="C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1.3285714285714287</v>
      </c>
      <c r="D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1297.5</v>
      </c>
      <c r="H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</v>
      </c>
      <c r="J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</v>
      </c>
      <c r="K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40462</v>
      </c>
      <c r="N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40462</v>
      </c>
      <c r="O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438940</v>
      </c>
      <c r="P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12113.147605083088</v>
      </c>
      <c r="R9" s="288">
        <f ca="1">IF(Tabulka[[#This Row],[15_vzpl]]=0,"",Tabulka[[#This Row],[14_vzsk]]/Tabulka[[#This Row],[15_vzpl]])</f>
        <v>0</v>
      </c>
      <c r="S9" s="287">
        <f ca="1">IF(Tabulka[[#This Row],[15_vzpl]]-Tabulka[[#This Row],[14_vzsk]]=0,"",Tabulka[[#This Row],[15_vzpl]]-Tabulka[[#This Row],[14_vzsk]])</f>
        <v>12113.147605083088</v>
      </c>
    </row>
    <row r="10" spans="1:19" x14ac:dyDescent="0.25">
      <c r="A10" s="286">
        <v>100</v>
      </c>
      <c r="B10" s="285" t="s">
        <v>1391</v>
      </c>
      <c r="C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0.14285714285714285</v>
      </c>
      <c r="D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160</v>
      </c>
      <c r="H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51140</v>
      </c>
      <c r="P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8" t="str">
        <f ca="1">IF(Tabulka[[#This Row],[15_vzpl]]=0,"",Tabulka[[#This Row],[14_vzsk]]/Tabulka[[#This Row],[15_vzpl]])</f>
        <v/>
      </c>
      <c r="S10" s="287" t="str">
        <f ca="1">IF(Tabulka[[#This Row],[15_vzpl]]-Tabulka[[#This Row],[14_vzsk]]=0,"",Tabulka[[#This Row],[15_vzpl]]-Tabulka[[#This Row],[14_vzsk]])</f>
        <v/>
      </c>
    </row>
    <row r="11" spans="1:19" x14ac:dyDescent="0.25">
      <c r="A11" s="286">
        <v>101</v>
      </c>
      <c r="B11" s="285" t="s">
        <v>1392</v>
      </c>
      <c r="C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5.2</v>
      </c>
      <c r="D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4919.5</v>
      </c>
      <c r="H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434</v>
      </c>
      <c r="I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335234</v>
      </c>
      <c r="N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335234</v>
      </c>
      <c r="O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3424615</v>
      </c>
      <c r="P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88" t="str">
        <f ca="1">IF(Tabulka[[#This Row],[15_vzpl]]=0,"",Tabulka[[#This Row],[14_vzsk]]/Tabulka[[#This Row],[15_vzpl]])</f>
        <v/>
      </c>
      <c r="S11" s="287" t="str">
        <f ca="1">IF(Tabulka[[#This Row],[15_vzpl]]-Tabulka[[#This Row],[14_vzsk]]=0,"",Tabulka[[#This Row],[15_vzpl]]-Tabulka[[#This Row],[14_vzsk]])</f>
        <v/>
      </c>
    </row>
    <row r="12" spans="1:19" x14ac:dyDescent="0.25">
      <c r="A12" s="286" t="s">
        <v>1379</v>
      </c>
      <c r="B12" s="285"/>
      <c r="C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3.8999999999999995</v>
      </c>
      <c r="D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4155</v>
      </c>
      <c r="H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</v>
      </c>
      <c r="I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</v>
      </c>
      <c r="J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</v>
      </c>
      <c r="K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51287</v>
      </c>
      <c r="N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51287</v>
      </c>
      <c r="O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1030699</v>
      </c>
      <c r="P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734.66697744471082</v>
      </c>
      <c r="R12" s="288">
        <f ca="1">IF(Tabulka[[#This Row],[15_vzpl]]=0,"",Tabulka[[#This Row],[14_vzsk]]/Tabulka[[#This Row],[15_vzpl]])</f>
        <v>0</v>
      </c>
      <c r="S12" s="287">
        <f ca="1">IF(Tabulka[[#This Row],[15_vzpl]]-Tabulka[[#This Row],[14_vzsk]]=0,"",Tabulka[[#This Row],[15_vzpl]]-Tabulka[[#This Row],[14_vzsk]])</f>
        <v>734.66697744471082</v>
      </c>
    </row>
    <row r="13" spans="1:19" x14ac:dyDescent="0.25">
      <c r="A13" s="286">
        <v>526</v>
      </c>
      <c r="B13" s="285" t="s">
        <v>1393</v>
      </c>
      <c r="C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3.8999999999999995</v>
      </c>
      <c r="D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4155</v>
      </c>
      <c r="H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</v>
      </c>
      <c r="I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</v>
      </c>
      <c r="J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</v>
      </c>
      <c r="K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51287</v>
      </c>
      <c r="N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51287</v>
      </c>
      <c r="O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1030699</v>
      </c>
      <c r="P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734.66697744471082</v>
      </c>
      <c r="R13" s="288">
        <f ca="1">IF(Tabulka[[#This Row],[15_vzpl]]=0,"",Tabulka[[#This Row],[14_vzsk]]/Tabulka[[#This Row],[15_vzpl]])</f>
        <v>0</v>
      </c>
      <c r="S13" s="287">
        <f ca="1">IF(Tabulka[[#This Row],[15_vzpl]]-Tabulka[[#This Row],[14_vzsk]]=0,"",Tabulka[[#This Row],[15_vzpl]]-Tabulka[[#This Row],[14_vzsk]])</f>
        <v>734.66697744471082</v>
      </c>
    </row>
    <row r="14" spans="1:19" x14ac:dyDescent="0.25">
      <c r="A14" s="286" t="s">
        <v>1380</v>
      </c>
      <c r="B14" s="285"/>
      <c r="C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59.928571428571431</v>
      </c>
      <c r="D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59884.55</v>
      </c>
      <c r="H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2922</v>
      </c>
      <c r="I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</v>
      </c>
      <c r="J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161.5</v>
      </c>
      <c r="K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905623</v>
      </c>
      <c r="N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905623</v>
      </c>
      <c r="O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15697011</v>
      </c>
      <c r="P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500</v>
      </c>
      <c r="Q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11083.333333333334</v>
      </c>
      <c r="R14" s="288">
        <f ca="1">IF(Tabulka[[#This Row],[15_vzpl]]=0,"",Tabulka[[#This Row],[14_vzsk]]/Tabulka[[#This Row],[15_vzpl]])</f>
        <v>4.5112781954887216E-2</v>
      </c>
      <c r="S14" s="287">
        <f ca="1">IF(Tabulka[[#This Row],[15_vzpl]]-Tabulka[[#This Row],[14_vzsk]]=0,"",Tabulka[[#This Row],[15_vzpl]]-Tabulka[[#This Row],[14_vzsk]])</f>
        <v>10583.333333333334</v>
      </c>
    </row>
    <row r="15" spans="1:19" x14ac:dyDescent="0.25">
      <c r="A15" s="286">
        <v>303</v>
      </c>
      <c r="B15" s="285" t="s">
        <v>1394</v>
      </c>
      <c r="C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14.5</v>
      </c>
      <c r="D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14195.55</v>
      </c>
      <c r="H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183.5</v>
      </c>
      <c r="I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</v>
      </c>
      <c r="J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226641</v>
      </c>
      <c r="N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226641</v>
      </c>
      <c r="O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3521368</v>
      </c>
      <c r="P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500</v>
      </c>
      <c r="Q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11083.333333333334</v>
      </c>
      <c r="R15" s="288">
        <f ca="1">IF(Tabulka[[#This Row],[15_vzpl]]=0,"",Tabulka[[#This Row],[14_vzsk]]/Tabulka[[#This Row],[15_vzpl]])</f>
        <v>4.5112781954887216E-2</v>
      </c>
      <c r="S15" s="287">
        <f ca="1">IF(Tabulka[[#This Row],[15_vzpl]]-Tabulka[[#This Row],[14_vzsk]]=0,"",Tabulka[[#This Row],[15_vzpl]]-Tabulka[[#This Row],[14_vzsk]])</f>
        <v>10583.333333333334</v>
      </c>
    </row>
    <row r="16" spans="1:19" x14ac:dyDescent="0.25">
      <c r="A16" s="286">
        <v>304</v>
      </c>
      <c r="B16" s="285" t="s">
        <v>1395</v>
      </c>
      <c r="C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</v>
      </c>
      <c r="D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5878</v>
      </c>
      <c r="H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129.5</v>
      </c>
      <c r="I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157210</v>
      </c>
      <c r="N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157210</v>
      </c>
      <c r="O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1792113</v>
      </c>
      <c r="P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88" t="str">
        <f ca="1">IF(Tabulka[[#This Row],[15_vzpl]]=0,"",Tabulka[[#This Row],[14_vzsk]]/Tabulka[[#This Row],[15_vzpl]])</f>
        <v/>
      </c>
      <c r="S16" s="287" t="str">
        <f ca="1">IF(Tabulka[[#This Row],[15_vzpl]]-Tabulka[[#This Row],[14_vzsk]]=0,"",Tabulka[[#This Row],[15_vzpl]]-Tabulka[[#This Row],[14_vzsk]])</f>
        <v/>
      </c>
    </row>
    <row r="17" spans="1:19" x14ac:dyDescent="0.25">
      <c r="A17" s="286">
        <v>305</v>
      </c>
      <c r="B17" s="285" t="s">
        <v>1396</v>
      </c>
      <c r="C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1019.5</v>
      </c>
      <c r="H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</v>
      </c>
      <c r="I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27125</v>
      </c>
      <c r="N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27125</v>
      </c>
      <c r="O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314048</v>
      </c>
      <c r="P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8" t="str">
        <f ca="1">IF(Tabulka[[#This Row],[15_vzpl]]=0,"",Tabulka[[#This Row],[14_vzsk]]/Tabulka[[#This Row],[15_vzpl]])</f>
        <v/>
      </c>
      <c r="S17" s="287" t="str">
        <f ca="1">IF(Tabulka[[#This Row],[15_vzpl]]-Tabulka[[#This Row],[14_vzsk]]=0,"",Tabulka[[#This Row],[15_vzpl]]-Tabulka[[#This Row],[14_vzsk]])</f>
        <v/>
      </c>
    </row>
    <row r="18" spans="1:19" x14ac:dyDescent="0.25">
      <c r="A18" s="286">
        <v>409</v>
      </c>
      <c r="B18" s="285" t="s">
        <v>1397</v>
      </c>
      <c r="C1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23.428571428571427</v>
      </c>
      <c r="D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23583.5</v>
      </c>
      <c r="H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2501.5</v>
      </c>
      <c r="I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</v>
      </c>
      <c r="J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</v>
      </c>
      <c r="K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323869</v>
      </c>
      <c r="N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323869</v>
      </c>
      <c r="O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6959224</v>
      </c>
      <c r="P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88" t="str">
        <f ca="1">IF(Tabulka[[#This Row],[15_vzpl]]=0,"",Tabulka[[#This Row],[14_vzsk]]/Tabulka[[#This Row],[15_vzpl]])</f>
        <v/>
      </c>
      <c r="S18" s="287" t="str">
        <f ca="1">IF(Tabulka[[#This Row],[15_vzpl]]-Tabulka[[#This Row],[14_vzsk]]=0,"",Tabulka[[#This Row],[15_vzpl]]-Tabulka[[#This Row],[14_vzsk]])</f>
        <v/>
      </c>
    </row>
    <row r="19" spans="1:19" x14ac:dyDescent="0.25">
      <c r="A19" s="286">
        <v>636</v>
      </c>
      <c r="B19" s="285" t="s">
        <v>1398</v>
      </c>
      <c r="C1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1137</v>
      </c>
      <c r="H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</v>
      </c>
      <c r="I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14056</v>
      </c>
      <c r="N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14056</v>
      </c>
      <c r="O1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220634</v>
      </c>
      <c r="P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88" t="str">
        <f ca="1">IF(Tabulka[[#This Row],[15_vzpl]]=0,"",Tabulka[[#This Row],[14_vzsk]]/Tabulka[[#This Row],[15_vzpl]])</f>
        <v/>
      </c>
      <c r="S19" s="287" t="str">
        <f ca="1">IF(Tabulka[[#This Row],[15_vzpl]]-Tabulka[[#This Row],[14_vzsk]]=0,"",Tabulka[[#This Row],[15_vzpl]]-Tabulka[[#This Row],[14_vzsk]])</f>
        <v/>
      </c>
    </row>
    <row r="20" spans="1:19" x14ac:dyDescent="0.25">
      <c r="A20" s="286">
        <v>642</v>
      </c>
      <c r="B20" s="285" t="s">
        <v>1399</v>
      </c>
      <c r="C2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14</v>
      </c>
      <c r="D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14071</v>
      </c>
      <c r="H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77.5</v>
      </c>
      <c r="I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159.5</v>
      </c>
      <c r="K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156722</v>
      </c>
      <c r="N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156722</v>
      </c>
      <c r="O2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2889624</v>
      </c>
      <c r="P2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88" t="str">
        <f ca="1">IF(Tabulka[[#This Row],[15_vzpl]]=0,"",Tabulka[[#This Row],[14_vzsk]]/Tabulka[[#This Row],[15_vzpl]])</f>
        <v/>
      </c>
      <c r="S20" s="287" t="str">
        <f ca="1">IF(Tabulka[[#This Row],[15_vzpl]]-Tabulka[[#This Row],[14_vzsk]]=0,"",Tabulka[[#This Row],[15_vzpl]]-Tabulka[[#This Row],[14_vzsk]])</f>
        <v/>
      </c>
    </row>
    <row r="21" spans="1:19" x14ac:dyDescent="0.25">
      <c r="A21" s="286" t="s">
        <v>1381</v>
      </c>
      <c r="B21" s="285"/>
      <c r="C2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8.8571428571428577</v>
      </c>
      <c r="D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7544.5</v>
      </c>
      <c r="H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4.5</v>
      </c>
      <c r="I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358</v>
      </c>
      <c r="K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65623</v>
      </c>
      <c r="N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65623</v>
      </c>
      <c r="O2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1253026</v>
      </c>
      <c r="P2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88" t="str">
        <f ca="1">IF(Tabulka[[#This Row],[15_vzpl]]=0,"",Tabulka[[#This Row],[14_vzsk]]/Tabulka[[#This Row],[15_vzpl]])</f>
        <v/>
      </c>
      <c r="S21" s="287" t="str">
        <f ca="1">IF(Tabulka[[#This Row],[15_vzpl]]-Tabulka[[#This Row],[14_vzsk]]=0,"",Tabulka[[#This Row],[15_vzpl]]-Tabulka[[#This Row],[14_vzsk]])</f>
        <v/>
      </c>
    </row>
    <row r="22" spans="1:19" x14ac:dyDescent="0.25">
      <c r="A22" s="286">
        <v>25</v>
      </c>
      <c r="B22" s="285" t="s">
        <v>1400</v>
      </c>
      <c r="C2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3.5714285714285716</v>
      </c>
      <c r="D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2448</v>
      </c>
      <c r="H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4.5</v>
      </c>
      <c r="I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208</v>
      </c>
      <c r="K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10776</v>
      </c>
      <c r="N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10776</v>
      </c>
      <c r="O2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297889</v>
      </c>
      <c r="P2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288" t="str">
        <f ca="1">IF(Tabulka[[#This Row],[15_vzpl]]=0,"",Tabulka[[#This Row],[14_vzsk]]/Tabulka[[#This Row],[15_vzpl]])</f>
        <v/>
      </c>
      <c r="S22" s="287" t="str">
        <f ca="1">IF(Tabulka[[#This Row],[15_vzpl]]-Tabulka[[#This Row],[14_vzsk]]=0,"",Tabulka[[#This Row],[15_vzpl]]-Tabulka[[#This Row],[14_vzsk]])</f>
        <v/>
      </c>
    </row>
    <row r="23" spans="1:19" x14ac:dyDescent="0.25">
      <c r="A23" s="286">
        <v>30</v>
      </c>
      <c r="B23" s="285" t="s">
        <v>1401</v>
      </c>
      <c r="C2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5.2857142857142856</v>
      </c>
      <c r="D2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5096.5</v>
      </c>
      <c r="H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</v>
      </c>
      <c r="K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54847</v>
      </c>
      <c r="N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54847</v>
      </c>
      <c r="O2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955137</v>
      </c>
      <c r="P2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3" s="288" t="str">
        <f ca="1">IF(Tabulka[[#This Row],[15_vzpl]]=0,"",Tabulka[[#This Row],[14_vzsk]]/Tabulka[[#This Row],[15_vzpl]])</f>
        <v/>
      </c>
      <c r="S23" s="287" t="str">
        <f ca="1">IF(Tabulka[[#This Row],[15_vzpl]]-Tabulka[[#This Row],[14_vzsk]]=0,"",Tabulka[[#This Row],[15_vzpl]]-Tabulka[[#This Row],[14_vzsk]])</f>
        <v/>
      </c>
    </row>
    <row r="24" spans="1:19" x14ac:dyDescent="0.25">
      <c r="A24" t="s">
        <v>244</v>
      </c>
    </row>
    <row r="25" spans="1:19" x14ac:dyDescent="0.25">
      <c r="A25" s="113" t="s">
        <v>160</v>
      </c>
    </row>
    <row r="26" spans="1:19" x14ac:dyDescent="0.25">
      <c r="A26" s="114" t="s">
        <v>214</v>
      </c>
    </row>
    <row r="27" spans="1:19" x14ac:dyDescent="0.25">
      <c r="A27" s="278" t="s">
        <v>213</v>
      </c>
    </row>
    <row r="28" spans="1:19" x14ac:dyDescent="0.25">
      <c r="A28" s="235" t="s">
        <v>189</v>
      </c>
    </row>
    <row r="29" spans="1:19" x14ac:dyDescent="0.25">
      <c r="A29" s="237" t="s">
        <v>194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23">
    <cfRule type="cellIs" dxfId="4" priority="3" operator="lessThan">
      <formula>0</formula>
    </cfRule>
  </conditionalFormatting>
  <conditionalFormatting sqref="R6:R23">
    <cfRule type="cellIs" dxfId="3" priority="4" operator="greaterThan">
      <formula>1</formula>
    </cfRule>
  </conditionalFormatting>
  <conditionalFormatting sqref="A8:S23">
    <cfRule type="expression" dxfId="2" priority="2">
      <formula>$B8=""</formula>
    </cfRule>
  </conditionalFormatting>
  <conditionalFormatting sqref="P8:S23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DAD5A864-7ABC-4A64-990C-AB3162396DE4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7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50" bestFit="1" customWidth="1"/>
    <col min="2" max="2" width="11.7109375" style="150" hidden="1" customWidth="1"/>
    <col min="3" max="4" width="11" style="152" customWidth="1"/>
    <col min="5" max="5" width="11" style="153" customWidth="1"/>
    <col min="6" max="16384" width="8.85546875" style="150"/>
  </cols>
  <sheetData>
    <row r="1" spans="1:5" ht="19.5" thickBot="1" x14ac:dyDescent="0.35">
      <c r="A1" s="329" t="s">
        <v>120</v>
      </c>
      <c r="B1" s="329"/>
      <c r="C1" s="330"/>
      <c r="D1" s="330"/>
      <c r="E1" s="330"/>
    </row>
    <row r="2" spans="1:5" ht="14.45" customHeight="1" thickBot="1" x14ac:dyDescent="0.25">
      <c r="A2" s="232" t="s">
        <v>270</v>
      </c>
      <c r="B2" s="151"/>
    </row>
    <row r="3" spans="1:5" ht="14.45" customHeight="1" thickBot="1" x14ac:dyDescent="0.25">
      <c r="A3" s="154"/>
      <c r="C3" s="155" t="s">
        <v>106</v>
      </c>
      <c r="D3" s="156" t="s">
        <v>72</v>
      </c>
      <c r="E3" s="157" t="s">
        <v>74</v>
      </c>
    </row>
    <row r="4" spans="1:5" ht="14.45" customHeight="1" thickBot="1" x14ac:dyDescent="0.2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0</v>
      </c>
      <c r="D4" s="160">
        <f ca="1">IF(ISERROR(VLOOKUP("Náklady celkem",INDIRECT("HI!$A:$G"),5,0)),0,VLOOKUP("Náklady celkem",INDIRECT("HI!$A:$G"),5,0))</f>
        <v>19798.912749999996</v>
      </c>
      <c r="E4" s="161">
        <f ca="1">IF(C4=0,0,D4/C4)</f>
        <v>0</v>
      </c>
    </row>
    <row r="5" spans="1:5" ht="14.45" customHeight="1" x14ac:dyDescent="0.2">
      <c r="A5" s="162" t="s">
        <v>152</v>
      </c>
      <c r="B5" s="163"/>
      <c r="C5" s="164"/>
      <c r="D5" s="164"/>
      <c r="E5" s="165"/>
    </row>
    <row r="6" spans="1:5" ht="14.45" customHeight="1" x14ac:dyDescent="0.2">
      <c r="A6" s="166" t="s">
        <v>157</v>
      </c>
      <c r="B6" s="167"/>
      <c r="C6" s="168"/>
      <c r="D6" s="168"/>
      <c r="E6" s="165"/>
    </row>
    <row r="7" spans="1:5" ht="14.45" customHeight="1" x14ac:dyDescent="0.25">
      <c r="A7" s="2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0</v>
      </c>
      <c r="D7" s="168">
        <f>IF(ISERROR(HI!E5),"",HI!E5)</f>
        <v>35.387329999999992</v>
      </c>
      <c r="E7" s="165">
        <f t="shared" ref="E7:E15" si="0">IF(C7=0,0,D7/C7)</f>
        <v>0</v>
      </c>
    </row>
    <row r="8" spans="1:5" ht="14.45" customHeight="1" x14ac:dyDescent="0.25">
      <c r="A8" s="257" t="str">
        <f>HYPERLINK("#'LŽ PL'!A1","Plnění pozitivního listu (min. 90%)")</f>
        <v>Plnění pozitivního listu (min. 90%)</v>
      </c>
      <c r="B8" s="167" t="s">
        <v>144</v>
      </c>
      <c r="C8" s="169">
        <v>0.9</v>
      </c>
      <c r="D8" s="169">
        <f>IF(ISERROR(VLOOKUP("celkem",'LŽ PL'!$A:$F,5,0)),0,VLOOKUP("celkem",'LŽ PL'!$A:$F,5,0))</f>
        <v>0.9667158806257361</v>
      </c>
      <c r="E8" s="165">
        <f t="shared" si="0"/>
        <v>1.0741287562508179</v>
      </c>
    </row>
    <row r="9" spans="1:5" ht="14.45" customHeight="1" x14ac:dyDescent="0.25">
      <c r="A9" s="257" t="str">
        <f>HYPERLINK("#'LŽ Statim'!A1","Podíl statimových žádanek (max. 30%)")</f>
        <v>Podíl statimových žádanek (max. 30%)</v>
      </c>
      <c r="B9" s="255" t="s">
        <v>206</v>
      </c>
      <c r="C9" s="256">
        <v>0.3</v>
      </c>
      <c r="D9" s="256">
        <f>IF('LŽ Statim'!G3="",0,'LŽ Statim'!G3)</f>
        <v>1.0810810810810811E-2</v>
      </c>
      <c r="E9" s="165">
        <f>IF(C9=0,0,D9/C9)</f>
        <v>3.6036036036036043E-2</v>
      </c>
    </row>
    <row r="10" spans="1:5" ht="14.45" customHeight="1" x14ac:dyDescent="0.2">
      <c r="A10" s="170" t="s">
        <v>153</v>
      </c>
      <c r="B10" s="167"/>
      <c r="C10" s="168"/>
      <c r="D10" s="168"/>
      <c r="E10" s="165"/>
    </row>
    <row r="11" spans="1:5" ht="14.45" customHeight="1" x14ac:dyDescent="0.25">
      <c r="A11" s="257" t="str">
        <f>HYPERLINK("#'Léky Recepty'!A1","Záchyt v lékárně (Úhrada Kč, min. 60%)")</f>
        <v>Záchyt v lékárně (Úhrada Kč, min. 60%)</v>
      </c>
      <c r="B11" s="167" t="s">
        <v>115</v>
      </c>
      <c r="C11" s="169">
        <v>0.6</v>
      </c>
      <c r="D11" s="169">
        <f>IF(ISERROR(VLOOKUP("Celkem",'Léky Recepty'!B:H,5,0)),0,VLOOKUP("Celkem",'Léky Recepty'!B:H,5,0))</f>
        <v>0.88041175042312025</v>
      </c>
      <c r="E11" s="165">
        <f t="shared" si="0"/>
        <v>1.4673529173718671</v>
      </c>
    </row>
    <row r="12" spans="1:5" ht="14.45" customHeight="1" x14ac:dyDescent="0.25">
      <c r="A12" s="257" t="str">
        <f>HYPERLINK("#'LRp PL'!A1","Plnění pozitivního listu (min. 80%)")</f>
        <v>Plnění pozitivního listu (min. 80%)</v>
      </c>
      <c r="B12" s="167" t="s">
        <v>145</v>
      </c>
      <c r="C12" s="169">
        <v>0.8</v>
      </c>
      <c r="D12" s="169">
        <f>IF(ISERROR(VLOOKUP("Celkem",'LRp PL'!A:F,5,0)),0,VLOOKUP("Celkem",'LRp PL'!A:F,5,0))</f>
        <v>0.97600070413581985</v>
      </c>
      <c r="E12" s="165">
        <f t="shared" si="0"/>
        <v>1.2200008801697748</v>
      </c>
    </row>
    <row r="13" spans="1:5" ht="14.45" customHeight="1" x14ac:dyDescent="0.2">
      <c r="A13" s="170" t="s">
        <v>154</v>
      </c>
      <c r="B13" s="167"/>
      <c r="C13" s="168"/>
      <c r="D13" s="168"/>
      <c r="E13" s="165"/>
    </row>
    <row r="14" spans="1:5" ht="14.45" customHeight="1" x14ac:dyDescent="0.2">
      <c r="A14" s="171" t="s">
        <v>158</v>
      </c>
      <c r="B14" s="167"/>
      <c r="C14" s="164"/>
      <c r="D14" s="164"/>
      <c r="E14" s="165"/>
    </row>
    <row r="15" spans="1:5" ht="14.45" customHeight="1" x14ac:dyDescent="0.2">
      <c r="A15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7" t="s">
        <v>110</v>
      </c>
      <c r="C15" s="168">
        <f>IF(ISERROR(HI!F6),"",HI!F6)</f>
        <v>0</v>
      </c>
      <c r="D15" s="168">
        <f>IF(ISERROR(HI!E6),"",HI!E6)</f>
        <v>21663.253410000001</v>
      </c>
      <c r="E15" s="165">
        <f t="shared" si="0"/>
        <v>0</v>
      </c>
    </row>
    <row r="16" spans="1:5" ht="14.45" customHeight="1" thickBot="1" x14ac:dyDescent="0.25">
      <c r="A16" s="173" t="str">
        <f>HYPERLINK("#HI!A1","Osobní náklady")</f>
        <v>Osobní náklady</v>
      </c>
      <c r="B16" s="167"/>
      <c r="C16" s="164">
        <f ca="1">IF(ISERROR(VLOOKUP("Osobní náklady (Kč) *",INDIRECT("HI!$A:$G"),6,0)),0,VLOOKUP("Osobní náklady (Kč) *",INDIRECT("HI!$A:$G"),6,0))</f>
        <v>0</v>
      </c>
      <c r="D16" s="164">
        <f ca="1">IF(ISERROR(VLOOKUP("Osobní náklady (Kč) *",INDIRECT("HI!$A:$G"),5,0)),0,VLOOKUP("Osobní náklady (Kč) *",INDIRECT("HI!$A:$G"),5,0))</f>
        <v>29736.768960000001</v>
      </c>
      <c r="E16" s="165">
        <f ca="1">IF(C16=0,0,D16/C16)</f>
        <v>0</v>
      </c>
    </row>
    <row r="17" spans="1:5" ht="14.45" customHeight="1" thickBot="1" x14ac:dyDescent="0.25">
      <c r="A17" s="177"/>
      <c r="B17" s="178"/>
      <c r="C17" s="179"/>
      <c r="D17" s="179"/>
      <c r="E17" s="180"/>
    </row>
    <row r="18" spans="1:5" ht="14.45" customHeight="1" thickBot="1" x14ac:dyDescent="0.25">
      <c r="A18" s="181" t="str">
        <f>HYPERLINK("#HI!A1","VÝNOSY CELKEM (v tisících)")</f>
        <v>VÝNOSY CELKEM (v tisících)</v>
      </c>
      <c r="B18" s="182"/>
      <c r="C18" s="183">
        <f ca="1">IF(ISERROR(VLOOKUP("Výnosy celkem",INDIRECT("HI!$A:$G"),6,0)),0,VLOOKUP("Výnosy celkem",INDIRECT("HI!$A:$G"),6,0))</f>
        <v>8475.5326700000023</v>
      </c>
      <c r="D18" s="183">
        <f ca="1">IF(ISERROR(VLOOKUP("Výnosy celkem",INDIRECT("HI!$A:$G"),5,0)),0,VLOOKUP("Výnosy celkem",INDIRECT("HI!$A:$G"),5,0))</f>
        <v>9235.4708900000005</v>
      </c>
      <c r="E18" s="184">
        <f t="shared" ref="E18:E23" ca="1" si="1">IF(C18=0,0,D18/C18)</f>
        <v>1.0896625910829034</v>
      </c>
    </row>
    <row r="19" spans="1:5" ht="14.45" customHeight="1" x14ac:dyDescent="0.2">
      <c r="A19" s="185" t="str">
        <f>HYPERLINK("#HI!A1","Ambulance (body za výkony + Kč za ZUM a ZULP)")</f>
        <v>Ambulance (body za výkony + Kč za ZUM a ZULP)</v>
      </c>
      <c r="B19" s="163"/>
      <c r="C19" s="164">
        <f ca="1">IF(ISERROR(VLOOKUP("Ambulance *",INDIRECT("HI!$A:$G"),6,0)),0,VLOOKUP("Ambulance *",INDIRECT("HI!$A:$G"),6,0))</f>
        <v>8475.5326700000023</v>
      </c>
      <c r="D19" s="164">
        <f ca="1">IF(ISERROR(VLOOKUP("Ambulance *",INDIRECT("HI!$A:$G"),5,0)),0,VLOOKUP("Ambulance *",INDIRECT("HI!$A:$G"),5,0))</f>
        <v>9235.4708900000005</v>
      </c>
      <c r="E19" s="165">
        <f t="shared" ca="1" si="1"/>
        <v>1.0896625910829034</v>
      </c>
    </row>
    <row r="20" spans="1:5" ht="14.45" customHeight="1" x14ac:dyDescent="0.25">
      <c r="A20" s="264" t="str">
        <f>HYPERLINK("#'ZV Vykáz.-A'!A1","Zdravotní výkony vykázané u ambulantních pacientů (min. 100 % 2016)")</f>
        <v>Zdravotní výkony vykázané u ambulantních pacientů (min. 100 % 2016)</v>
      </c>
      <c r="B20" s="265" t="s">
        <v>122</v>
      </c>
      <c r="C20" s="169">
        <v>1</v>
      </c>
      <c r="D20" s="169">
        <f>IF(ISERROR(VLOOKUP("Celkem:",'ZV Vykáz.-A'!$A:$AB,10,0)),"",VLOOKUP("Celkem:",'ZV Vykáz.-A'!$A:$AB,10,0))</f>
        <v>1.0896625910829034</v>
      </c>
      <c r="E20" s="165">
        <f t="shared" si="1"/>
        <v>1.0896625910829034</v>
      </c>
    </row>
    <row r="21" spans="1:5" ht="14.45" customHeight="1" x14ac:dyDescent="0.25">
      <c r="A21" s="263" t="str">
        <f>HYPERLINK("#'ZV Vykáz.-A'!A1","Specializovaná ambulantní péče")</f>
        <v>Specializovaná ambulantní péče</v>
      </c>
      <c r="B21" s="265" t="s">
        <v>122</v>
      </c>
      <c r="C21" s="169">
        <v>1</v>
      </c>
      <c r="D21" s="256">
        <f>IF(ISERROR(VLOOKUP("Specializovaná ambulantní péče",'ZV Vykáz.-A'!$A:$AB,10,0)),"",VLOOKUP("Specializovaná ambulantní péče",'ZV Vykáz.-A'!$A:$AB,10,0))</f>
        <v>1.2229541742349577</v>
      </c>
      <c r="E21" s="165">
        <f t="shared" si="1"/>
        <v>1.2229541742349577</v>
      </c>
    </row>
    <row r="22" spans="1:5" ht="14.45" customHeight="1" x14ac:dyDescent="0.25">
      <c r="A22" s="263" t="str">
        <f>HYPERLINK("#'ZV Vykáz.-A'!A1","Ambulantní péče ve vyjmenovaných odbornostech (§9)")</f>
        <v>Ambulantní péče ve vyjmenovaných odbornostech (§9)</v>
      </c>
      <c r="B22" s="265" t="s">
        <v>122</v>
      </c>
      <c r="C22" s="169">
        <v>1</v>
      </c>
      <c r="D22" s="256">
        <f>IF(ISERROR(VLOOKUP("Ambulantní péče ve vyjmenovaných odbornostech (§9) *",'ZV Vykáz.-A'!$A:$AB,10,0)),"",VLOOKUP("Ambulantní péče ve vyjmenovaných odbornostech (§9) *",'ZV Vykáz.-A'!$A:$AB,10,0))</f>
        <v>1.082443312060716</v>
      </c>
      <c r="E22" s="165">
        <f>IF(OR(C22=0,D22=""),0,IF(C22="","",D22/C22))</f>
        <v>1.082443312060716</v>
      </c>
    </row>
    <row r="23" spans="1:5" ht="14.45" customHeight="1" x14ac:dyDescent="0.2">
      <c r="A23" s="186" t="str">
        <f>HYPERLINK("#'ZV Vykáz.-H'!A1","Zdravotní výkony vykázané u hospitalizovaných pacientů (max. 85 %)")</f>
        <v>Zdravotní výkony vykázané u hospitalizovaných pacientů (max. 85 %)</v>
      </c>
      <c r="B23" s="265" t="s">
        <v>124</v>
      </c>
      <c r="C23" s="169">
        <v>0.85</v>
      </c>
      <c r="D23" s="169">
        <f>IF(ISERROR(VLOOKUP("Celkem:",'ZV Vykáz.-H'!$A:$S,7,0)),"",VLOOKUP("Celkem:",'ZV Vykáz.-H'!$A:$S,7,0))</f>
        <v>1.0970042977892243</v>
      </c>
      <c r="E23" s="165">
        <f t="shared" si="1"/>
        <v>1.2905932915167344</v>
      </c>
    </row>
    <row r="24" spans="1:5" ht="14.45" customHeight="1" x14ac:dyDescent="0.2">
      <c r="A24" s="187" t="str">
        <f>HYPERLINK("#HI!A1","Hospitalizace (casemix * 30000)")</f>
        <v>Hospitalizace (casemix * 30000)</v>
      </c>
      <c r="B24" s="167"/>
      <c r="C24" s="164">
        <f ca="1">IF(ISERROR(VLOOKUP("Hospitalizace *",INDIRECT("HI!$A:$G"),6,0)),0,VLOOKUP("Hospitalizace *",INDIRECT("HI!$A:$G"),6,0))</f>
        <v>0</v>
      </c>
      <c r="D24" s="164">
        <f ca="1">IF(ISERROR(VLOOKUP("Hospitalizace *",INDIRECT("HI!$A:$G"),5,0)),0,VLOOKUP("Hospitalizace *",INDIRECT("HI!$A:$G"),5,0))</f>
        <v>0</v>
      </c>
      <c r="E24" s="165">
        <f ca="1">IF(C24=0,0,D24/C24)</f>
        <v>0</v>
      </c>
    </row>
    <row r="25" spans="1:5" ht="14.45" customHeight="1" thickBot="1" x14ac:dyDescent="0.25">
      <c r="A25" s="188" t="s">
        <v>155</v>
      </c>
      <c r="B25" s="174"/>
      <c r="C25" s="175"/>
      <c r="D25" s="175"/>
      <c r="E25" s="176"/>
    </row>
    <row r="26" spans="1:5" ht="14.45" customHeight="1" thickBot="1" x14ac:dyDescent="0.25">
      <c r="A26" s="189"/>
      <c r="B26" s="190"/>
      <c r="C26" s="191"/>
      <c r="D26" s="191"/>
      <c r="E26" s="192"/>
    </row>
    <row r="27" spans="1:5" ht="14.45" customHeight="1" thickBot="1" x14ac:dyDescent="0.25">
      <c r="A27" s="193" t="s">
        <v>156</v>
      </c>
      <c r="B27" s="194"/>
      <c r="C27" s="195"/>
      <c r="D27" s="195"/>
      <c r="E27" s="196"/>
    </row>
  </sheetData>
  <mergeCells count="1">
    <mergeCell ref="A1:E1"/>
  </mergeCells>
  <conditionalFormatting sqref="E5">
    <cfRule type="cellIs" dxfId="73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72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7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70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69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67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8 E8 E11:E12 E20:E21">
    <cfRule type="cellIs" dxfId="66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5 E22:E23">
    <cfRule type="cellIs" dxfId="65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E621791B-B8F9-4856-9B71-1D1C321DAAC7}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117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1389</v>
      </c>
    </row>
    <row r="2" spans="1:19" x14ac:dyDescent="0.25">
      <c r="A2" s="232" t="s">
        <v>270</v>
      </c>
    </row>
    <row r="3" spans="1:19" x14ac:dyDescent="0.25">
      <c r="A3" s="324" t="s">
        <v>166</v>
      </c>
      <c r="B3" s="323">
        <v>2020</v>
      </c>
      <c r="C3" t="s">
        <v>243</v>
      </c>
      <c r="D3" t="s">
        <v>234</v>
      </c>
      <c r="E3" t="s">
        <v>232</v>
      </c>
      <c r="F3" t="s">
        <v>231</v>
      </c>
      <c r="G3" t="s">
        <v>230</v>
      </c>
      <c r="H3" t="s">
        <v>229</v>
      </c>
      <c r="I3" t="s">
        <v>228</v>
      </c>
      <c r="J3" t="s">
        <v>227</v>
      </c>
      <c r="K3" t="s">
        <v>226</v>
      </c>
      <c r="L3" t="s">
        <v>225</v>
      </c>
      <c r="M3" t="s">
        <v>224</v>
      </c>
      <c r="N3" t="s">
        <v>223</v>
      </c>
      <c r="O3" t="s">
        <v>222</v>
      </c>
      <c r="P3" t="s">
        <v>221</v>
      </c>
      <c r="Q3" t="s">
        <v>220</v>
      </c>
      <c r="R3" t="s">
        <v>219</v>
      </c>
      <c r="S3" t="s">
        <v>218</v>
      </c>
    </row>
    <row r="4" spans="1:19" x14ac:dyDescent="0.25">
      <c r="A4" s="322" t="s">
        <v>167</v>
      </c>
      <c r="B4" s="321">
        <v>1</v>
      </c>
      <c r="C4" s="316">
        <v>1</v>
      </c>
      <c r="D4" s="316" t="s">
        <v>215</v>
      </c>
      <c r="E4" s="315">
        <v>6.8999999999999995</v>
      </c>
      <c r="F4" s="315"/>
      <c r="G4" s="315"/>
      <c r="H4" s="315"/>
      <c r="I4" s="315">
        <v>985</v>
      </c>
      <c r="J4" s="315">
        <v>57</v>
      </c>
      <c r="K4" s="315">
        <v>12</v>
      </c>
      <c r="L4" s="315"/>
      <c r="M4" s="315"/>
      <c r="N4" s="315"/>
      <c r="O4" s="315">
        <v>18750</v>
      </c>
      <c r="P4" s="315">
        <v>18750</v>
      </c>
      <c r="Q4" s="315">
        <v>481510</v>
      </c>
      <c r="R4" s="315"/>
      <c r="S4" s="315">
        <v>1730.4496578690125</v>
      </c>
    </row>
    <row r="5" spans="1:19" x14ac:dyDescent="0.25">
      <c r="A5" s="320" t="s">
        <v>168</v>
      </c>
      <c r="B5" s="319">
        <v>2</v>
      </c>
      <c r="C5">
        <v>1</v>
      </c>
      <c r="D5">
        <v>99</v>
      </c>
      <c r="E5">
        <v>1.3</v>
      </c>
      <c r="I5">
        <v>209</v>
      </c>
      <c r="K5">
        <v>12</v>
      </c>
      <c r="Q5">
        <v>53961</v>
      </c>
      <c r="S5">
        <v>1730.4496578690125</v>
      </c>
    </row>
    <row r="6" spans="1:19" x14ac:dyDescent="0.25">
      <c r="A6" s="322" t="s">
        <v>169</v>
      </c>
      <c r="B6" s="321">
        <v>3</v>
      </c>
      <c r="C6">
        <v>1</v>
      </c>
      <c r="D6">
        <v>100</v>
      </c>
      <c r="E6">
        <v>1</v>
      </c>
      <c r="I6">
        <v>160</v>
      </c>
      <c r="Q6">
        <v>46903</v>
      </c>
    </row>
    <row r="7" spans="1:19" x14ac:dyDescent="0.25">
      <c r="A7" s="320" t="s">
        <v>170</v>
      </c>
      <c r="B7" s="319">
        <v>4</v>
      </c>
      <c r="C7">
        <v>1</v>
      </c>
      <c r="D7">
        <v>101</v>
      </c>
      <c r="E7">
        <v>4.5999999999999996</v>
      </c>
      <c r="I7">
        <v>616</v>
      </c>
      <c r="J7">
        <v>57</v>
      </c>
      <c r="O7">
        <v>18750</v>
      </c>
      <c r="P7">
        <v>18750</v>
      </c>
      <c r="Q7">
        <v>380646</v>
      </c>
    </row>
    <row r="8" spans="1:19" x14ac:dyDescent="0.25">
      <c r="A8" s="322" t="s">
        <v>171</v>
      </c>
      <c r="B8" s="321">
        <v>5</v>
      </c>
      <c r="C8">
        <v>1</v>
      </c>
      <c r="D8" t="s">
        <v>1379</v>
      </c>
      <c r="E8">
        <v>3.9</v>
      </c>
      <c r="I8">
        <v>700</v>
      </c>
      <c r="L8">
        <v>5</v>
      </c>
      <c r="O8">
        <v>750</v>
      </c>
      <c r="P8">
        <v>750</v>
      </c>
      <c r="Q8">
        <v>140683</v>
      </c>
      <c r="S8">
        <v>104.95242534924439</v>
      </c>
    </row>
    <row r="9" spans="1:19" x14ac:dyDescent="0.25">
      <c r="A9" s="320" t="s">
        <v>172</v>
      </c>
      <c r="B9" s="319">
        <v>6</v>
      </c>
      <c r="C9">
        <v>1</v>
      </c>
      <c r="D9">
        <v>526</v>
      </c>
      <c r="E9">
        <v>3.9</v>
      </c>
      <c r="I9">
        <v>700</v>
      </c>
      <c r="L9">
        <v>5</v>
      </c>
      <c r="O9">
        <v>750</v>
      </c>
      <c r="P9">
        <v>750</v>
      </c>
      <c r="Q9">
        <v>140683</v>
      </c>
      <c r="S9">
        <v>104.95242534924439</v>
      </c>
    </row>
    <row r="10" spans="1:19" x14ac:dyDescent="0.25">
      <c r="A10" s="322" t="s">
        <v>173</v>
      </c>
      <c r="B10" s="321">
        <v>7</v>
      </c>
      <c r="C10">
        <v>1</v>
      </c>
      <c r="D10" t="s">
        <v>1380</v>
      </c>
      <c r="E10">
        <v>60.5</v>
      </c>
      <c r="I10">
        <v>9524.1</v>
      </c>
      <c r="J10">
        <v>387</v>
      </c>
      <c r="L10">
        <v>2</v>
      </c>
      <c r="O10">
        <v>6500</v>
      </c>
      <c r="P10">
        <v>6500</v>
      </c>
      <c r="Q10">
        <v>2189872</v>
      </c>
      <c r="S10">
        <v>1583.3333333333333</v>
      </c>
    </row>
    <row r="11" spans="1:19" x14ac:dyDescent="0.25">
      <c r="A11" s="320" t="s">
        <v>174</v>
      </c>
      <c r="B11" s="319">
        <v>8</v>
      </c>
      <c r="C11">
        <v>1</v>
      </c>
      <c r="D11">
        <v>303</v>
      </c>
      <c r="E11">
        <v>14.5</v>
      </c>
      <c r="I11">
        <v>2427.85</v>
      </c>
      <c r="J11">
        <v>33</v>
      </c>
      <c r="O11">
        <v>5000</v>
      </c>
      <c r="P11">
        <v>5000</v>
      </c>
      <c r="Q11">
        <v>502253</v>
      </c>
      <c r="S11">
        <v>1583.3333333333333</v>
      </c>
    </row>
    <row r="12" spans="1:19" x14ac:dyDescent="0.25">
      <c r="A12" s="322" t="s">
        <v>175</v>
      </c>
      <c r="B12" s="321">
        <v>9</v>
      </c>
      <c r="C12">
        <v>1</v>
      </c>
      <c r="D12">
        <v>304</v>
      </c>
      <c r="E12">
        <v>6</v>
      </c>
      <c r="I12">
        <v>961.5</v>
      </c>
      <c r="J12">
        <v>9</v>
      </c>
      <c r="Q12">
        <v>264497</v>
      </c>
    </row>
    <row r="13" spans="1:19" x14ac:dyDescent="0.25">
      <c r="A13" s="320" t="s">
        <v>176</v>
      </c>
      <c r="B13" s="319">
        <v>10</v>
      </c>
      <c r="C13">
        <v>1</v>
      </c>
      <c r="D13">
        <v>305</v>
      </c>
      <c r="E13">
        <v>1</v>
      </c>
      <c r="I13">
        <v>168.25</v>
      </c>
      <c r="J13">
        <v>4.5</v>
      </c>
      <c r="Q13">
        <v>43239</v>
      </c>
    </row>
    <row r="14" spans="1:19" x14ac:dyDescent="0.25">
      <c r="A14" s="322" t="s">
        <v>177</v>
      </c>
      <c r="B14" s="321">
        <v>11</v>
      </c>
      <c r="C14">
        <v>1</v>
      </c>
      <c r="D14">
        <v>409</v>
      </c>
      <c r="E14">
        <v>24</v>
      </c>
      <c r="I14">
        <v>3712.5</v>
      </c>
      <c r="J14">
        <v>336.5</v>
      </c>
      <c r="L14">
        <v>2</v>
      </c>
      <c r="Q14">
        <v>957124</v>
      </c>
    </row>
    <row r="15" spans="1:19" x14ac:dyDescent="0.25">
      <c r="A15" s="320" t="s">
        <v>178</v>
      </c>
      <c r="B15" s="319">
        <v>12</v>
      </c>
      <c r="C15">
        <v>1</v>
      </c>
      <c r="D15">
        <v>636</v>
      </c>
      <c r="E15">
        <v>1</v>
      </c>
      <c r="I15">
        <v>176</v>
      </c>
      <c r="J15">
        <v>4</v>
      </c>
      <c r="Q15">
        <v>30232</v>
      </c>
    </row>
    <row r="16" spans="1:19" x14ac:dyDescent="0.25">
      <c r="A16" s="318" t="s">
        <v>166</v>
      </c>
      <c r="B16" s="317">
        <v>2020</v>
      </c>
      <c r="C16">
        <v>1</v>
      </c>
      <c r="D16">
        <v>642</v>
      </c>
      <c r="E16">
        <v>14</v>
      </c>
      <c r="I16">
        <v>2078</v>
      </c>
      <c r="O16">
        <v>1500</v>
      </c>
      <c r="P16">
        <v>1500</v>
      </c>
      <c r="Q16">
        <v>392527</v>
      </c>
    </row>
    <row r="17" spans="3:19" x14ac:dyDescent="0.25">
      <c r="C17">
        <v>1</v>
      </c>
      <c r="D17" t="s">
        <v>1381</v>
      </c>
      <c r="E17">
        <v>8</v>
      </c>
      <c r="I17">
        <v>992.5</v>
      </c>
      <c r="L17">
        <v>152</v>
      </c>
      <c r="O17">
        <v>5060</v>
      </c>
      <c r="P17">
        <v>5060</v>
      </c>
      <c r="Q17">
        <v>178760</v>
      </c>
    </row>
    <row r="18" spans="3:19" x14ac:dyDescent="0.25">
      <c r="C18">
        <v>1</v>
      </c>
      <c r="D18">
        <v>25</v>
      </c>
      <c r="E18">
        <v>3</v>
      </c>
      <c r="I18">
        <v>344</v>
      </c>
      <c r="L18">
        <v>72</v>
      </c>
      <c r="Q18">
        <v>48716</v>
      </c>
    </row>
    <row r="19" spans="3:19" x14ac:dyDescent="0.25">
      <c r="C19">
        <v>1</v>
      </c>
      <c r="D19">
        <v>30</v>
      </c>
      <c r="E19">
        <v>5</v>
      </c>
      <c r="I19">
        <v>648.5</v>
      </c>
      <c r="L19">
        <v>80</v>
      </c>
      <c r="O19">
        <v>5060</v>
      </c>
      <c r="P19">
        <v>5060</v>
      </c>
      <c r="Q19">
        <v>130044</v>
      </c>
    </row>
    <row r="20" spans="3:19" x14ac:dyDescent="0.25">
      <c r="C20" t="s">
        <v>1382</v>
      </c>
      <c r="E20">
        <v>79.3</v>
      </c>
      <c r="I20">
        <v>12201.6</v>
      </c>
      <c r="J20">
        <v>444</v>
      </c>
      <c r="K20">
        <v>12</v>
      </c>
      <c r="L20">
        <v>159</v>
      </c>
      <c r="O20">
        <v>31060</v>
      </c>
      <c r="P20">
        <v>31060</v>
      </c>
      <c r="Q20">
        <v>2990825</v>
      </c>
      <c r="S20">
        <v>3418.7354165515899</v>
      </c>
    </row>
    <row r="21" spans="3:19" x14ac:dyDescent="0.25">
      <c r="C21">
        <v>2</v>
      </c>
      <c r="D21" t="s">
        <v>215</v>
      </c>
      <c r="E21">
        <v>6.8999999999999995</v>
      </c>
      <c r="I21">
        <v>862.5</v>
      </c>
      <c r="J21">
        <v>60</v>
      </c>
      <c r="O21">
        <v>750</v>
      </c>
      <c r="P21">
        <v>750</v>
      </c>
      <c r="Q21">
        <v>510354</v>
      </c>
      <c r="S21">
        <v>1730.4496578690125</v>
      </c>
    </row>
    <row r="22" spans="3:19" x14ac:dyDescent="0.25">
      <c r="C22">
        <v>2</v>
      </c>
      <c r="D22">
        <v>99</v>
      </c>
      <c r="E22">
        <v>1.3</v>
      </c>
      <c r="I22">
        <v>182.5</v>
      </c>
      <c r="Q22">
        <v>47776</v>
      </c>
      <c r="S22">
        <v>1730.4496578690125</v>
      </c>
    </row>
    <row r="23" spans="3:19" x14ac:dyDescent="0.25">
      <c r="C23">
        <v>2</v>
      </c>
      <c r="D23">
        <v>100</v>
      </c>
      <c r="Q23">
        <v>4237</v>
      </c>
    </row>
    <row r="24" spans="3:19" x14ac:dyDescent="0.25">
      <c r="C24">
        <v>2</v>
      </c>
      <c r="D24">
        <v>101</v>
      </c>
      <c r="E24">
        <v>5.6</v>
      </c>
      <c r="I24">
        <v>680</v>
      </c>
      <c r="J24">
        <v>60</v>
      </c>
      <c r="O24">
        <v>750</v>
      </c>
      <c r="P24">
        <v>750</v>
      </c>
      <c r="Q24">
        <v>458341</v>
      </c>
    </row>
    <row r="25" spans="3:19" x14ac:dyDescent="0.25">
      <c r="C25">
        <v>2</v>
      </c>
      <c r="D25" t="s">
        <v>1379</v>
      </c>
      <c r="E25">
        <v>3.9</v>
      </c>
      <c r="I25">
        <v>568</v>
      </c>
      <c r="Q25">
        <v>139934</v>
      </c>
      <c r="S25">
        <v>104.95242534924439</v>
      </c>
    </row>
    <row r="26" spans="3:19" x14ac:dyDescent="0.25">
      <c r="C26">
        <v>2</v>
      </c>
      <c r="D26">
        <v>526</v>
      </c>
      <c r="E26">
        <v>3.9</v>
      </c>
      <c r="I26">
        <v>568</v>
      </c>
      <c r="Q26">
        <v>139934</v>
      </c>
      <c r="S26">
        <v>104.95242534924439</v>
      </c>
    </row>
    <row r="27" spans="3:19" x14ac:dyDescent="0.25">
      <c r="C27">
        <v>2</v>
      </c>
      <c r="D27" t="s">
        <v>1380</v>
      </c>
      <c r="E27">
        <v>60.5</v>
      </c>
      <c r="I27">
        <v>8161.55</v>
      </c>
      <c r="J27">
        <v>390.5</v>
      </c>
      <c r="O27">
        <v>25167</v>
      </c>
      <c r="P27">
        <v>25167</v>
      </c>
      <c r="Q27">
        <v>2141093</v>
      </c>
      <c r="R27">
        <v>500</v>
      </c>
      <c r="S27">
        <v>1583.3333333333333</v>
      </c>
    </row>
    <row r="28" spans="3:19" x14ac:dyDescent="0.25">
      <c r="C28">
        <v>2</v>
      </c>
      <c r="D28">
        <v>303</v>
      </c>
      <c r="E28">
        <v>14.5</v>
      </c>
      <c r="I28">
        <v>1895.3</v>
      </c>
      <c r="J28">
        <v>20</v>
      </c>
      <c r="O28">
        <v>9978</v>
      </c>
      <c r="P28">
        <v>9978</v>
      </c>
      <c r="Q28">
        <v>477227</v>
      </c>
      <c r="R28">
        <v>500</v>
      </c>
      <c r="S28">
        <v>1583.3333333333333</v>
      </c>
    </row>
    <row r="29" spans="3:19" x14ac:dyDescent="0.25">
      <c r="C29">
        <v>2</v>
      </c>
      <c r="D29">
        <v>304</v>
      </c>
      <c r="E29">
        <v>6</v>
      </c>
      <c r="I29">
        <v>752</v>
      </c>
      <c r="J29">
        <v>13.5</v>
      </c>
      <c r="O29">
        <v>2500</v>
      </c>
      <c r="P29">
        <v>2500</v>
      </c>
      <c r="Q29">
        <v>230799</v>
      </c>
    </row>
    <row r="30" spans="3:19" x14ac:dyDescent="0.25">
      <c r="C30">
        <v>2</v>
      </c>
      <c r="D30">
        <v>305</v>
      </c>
      <c r="E30">
        <v>1</v>
      </c>
      <c r="I30">
        <v>147.75</v>
      </c>
      <c r="J30">
        <v>4.5</v>
      </c>
      <c r="O30">
        <v>1000</v>
      </c>
      <c r="P30">
        <v>1000</v>
      </c>
      <c r="Q30">
        <v>43812</v>
      </c>
    </row>
    <row r="31" spans="3:19" x14ac:dyDescent="0.25">
      <c r="C31">
        <v>2</v>
      </c>
      <c r="D31">
        <v>409</v>
      </c>
      <c r="E31">
        <v>24</v>
      </c>
      <c r="I31">
        <v>3267.5</v>
      </c>
      <c r="J31">
        <v>352.5</v>
      </c>
      <c r="O31">
        <v>4989</v>
      </c>
      <c r="P31">
        <v>4989</v>
      </c>
      <c r="Q31">
        <v>978049</v>
      </c>
    </row>
    <row r="32" spans="3:19" x14ac:dyDescent="0.25">
      <c r="C32">
        <v>2</v>
      </c>
      <c r="D32">
        <v>636</v>
      </c>
      <c r="E32">
        <v>1</v>
      </c>
      <c r="I32">
        <v>144</v>
      </c>
      <c r="O32">
        <v>2200</v>
      </c>
      <c r="P32">
        <v>2200</v>
      </c>
      <c r="Q32">
        <v>31005</v>
      </c>
    </row>
    <row r="33" spans="3:19" x14ac:dyDescent="0.25">
      <c r="C33">
        <v>2</v>
      </c>
      <c r="D33">
        <v>642</v>
      </c>
      <c r="E33">
        <v>14</v>
      </c>
      <c r="I33">
        <v>1955</v>
      </c>
      <c r="O33">
        <v>4500</v>
      </c>
      <c r="P33">
        <v>4500</v>
      </c>
      <c r="Q33">
        <v>380201</v>
      </c>
    </row>
    <row r="34" spans="3:19" x14ac:dyDescent="0.25">
      <c r="C34">
        <v>2</v>
      </c>
      <c r="D34" t="s">
        <v>1381</v>
      </c>
      <c r="E34">
        <v>9</v>
      </c>
      <c r="I34">
        <v>856.5</v>
      </c>
      <c r="L34">
        <v>102</v>
      </c>
      <c r="O34">
        <v>10500</v>
      </c>
      <c r="P34">
        <v>10500</v>
      </c>
      <c r="Q34">
        <v>167040</v>
      </c>
    </row>
    <row r="35" spans="3:19" x14ac:dyDescent="0.25">
      <c r="C35">
        <v>2</v>
      </c>
      <c r="D35">
        <v>25</v>
      </c>
      <c r="E35">
        <v>3</v>
      </c>
      <c r="I35">
        <v>312</v>
      </c>
      <c r="L35">
        <v>32</v>
      </c>
      <c r="O35">
        <v>2000</v>
      </c>
      <c r="P35">
        <v>2000</v>
      </c>
      <c r="Q35">
        <v>39857</v>
      </c>
    </row>
    <row r="36" spans="3:19" x14ac:dyDescent="0.25">
      <c r="C36">
        <v>2</v>
      </c>
      <c r="D36">
        <v>30</v>
      </c>
      <c r="E36">
        <v>6</v>
      </c>
      <c r="I36">
        <v>544.5</v>
      </c>
      <c r="L36">
        <v>70</v>
      </c>
      <c r="O36">
        <v>8500</v>
      </c>
      <c r="P36">
        <v>8500</v>
      </c>
      <c r="Q36">
        <v>127183</v>
      </c>
    </row>
    <row r="37" spans="3:19" x14ac:dyDescent="0.25">
      <c r="C37" t="s">
        <v>1383</v>
      </c>
      <c r="E37">
        <v>80.3</v>
      </c>
      <c r="I37">
        <v>10448.549999999999</v>
      </c>
      <c r="J37">
        <v>450.5</v>
      </c>
      <c r="L37">
        <v>102</v>
      </c>
      <c r="O37">
        <v>36417</v>
      </c>
      <c r="P37">
        <v>36417</v>
      </c>
      <c r="Q37">
        <v>2958421</v>
      </c>
      <c r="R37">
        <v>500</v>
      </c>
      <c r="S37">
        <v>3418.7354165515899</v>
      </c>
    </row>
    <row r="38" spans="3:19" x14ac:dyDescent="0.25">
      <c r="C38">
        <v>3</v>
      </c>
      <c r="D38" t="s">
        <v>215</v>
      </c>
      <c r="E38">
        <v>6.8999999999999995</v>
      </c>
      <c r="I38">
        <v>914</v>
      </c>
      <c r="J38">
        <v>60</v>
      </c>
      <c r="O38">
        <v>750</v>
      </c>
      <c r="P38">
        <v>750</v>
      </c>
      <c r="Q38">
        <v>492373</v>
      </c>
      <c r="S38">
        <v>1730.4496578690125</v>
      </c>
    </row>
    <row r="39" spans="3:19" x14ac:dyDescent="0.25">
      <c r="C39">
        <v>3</v>
      </c>
      <c r="D39">
        <v>99</v>
      </c>
      <c r="E39">
        <v>1.3</v>
      </c>
      <c r="I39">
        <v>156</v>
      </c>
      <c r="Q39">
        <v>39413</v>
      </c>
      <c r="S39">
        <v>1730.4496578690125</v>
      </c>
    </row>
    <row r="40" spans="3:19" x14ac:dyDescent="0.25">
      <c r="C40">
        <v>3</v>
      </c>
      <c r="D40">
        <v>101</v>
      </c>
      <c r="E40">
        <v>5.6</v>
      </c>
      <c r="I40">
        <v>758</v>
      </c>
      <c r="J40">
        <v>60</v>
      </c>
      <c r="O40">
        <v>750</v>
      </c>
      <c r="P40">
        <v>750</v>
      </c>
      <c r="Q40">
        <v>452960</v>
      </c>
    </row>
    <row r="41" spans="3:19" x14ac:dyDescent="0.25">
      <c r="C41">
        <v>3</v>
      </c>
      <c r="D41" t="s">
        <v>1379</v>
      </c>
      <c r="E41">
        <v>3.9</v>
      </c>
      <c r="I41">
        <v>599</v>
      </c>
      <c r="O41">
        <v>1500</v>
      </c>
      <c r="P41">
        <v>1500</v>
      </c>
      <c r="Q41">
        <v>138255</v>
      </c>
      <c r="S41">
        <v>104.95242534924439</v>
      </c>
    </row>
    <row r="42" spans="3:19" x14ac:dyDescent="0.25">
      <c r="C42">
        <v>3</v>
      </c>
      <c r="D42">
        <v>526</v>
      </c>
      <c r="E42">
        <v>3.9</v>
      </c>
      <c r="I42">
        <v>599</v>
      </c>
      <c r="O42">
        <v>1500</v>
      </c>
      <c r="P42">
        <v>1500</v>
      </c>
      <c r="Q42">
        <v>138255</v>
      </c>
      <c r="S42">
        <v>104.95242534924439</v>
      </c>
    </row>
    <row r="43" spans="3:19" x14ac:dyDescent="0.25">
      <c r="C43">
        <v>3</v>
      </c>
      <c r="D43" t="s">
        <v>1380</v>
      </c>
      <c r="E43">
        <v>59.5</v>
      </c>
      <c r="I43">
        <v>8419.5499999999993</v>
      </c>
      <c r="J43">
        <v>360</v>
      </c>
      <c r="K43">
        <v>12</v>
      </c>
      <c r="L43">
        <v>39</v>
      </c>
      <c r="O43">
        <v>38589</v>
      </c>
      <c r="P43">
        <v>38589</v>
      </c>
      <c r="Q43">
        <v>2055296</v>
      </c>
      <c r="S43">
        <v>1583.3333333333333</v>
      </c>
    </row>
    <row r="44" spans="3:19" x14ac:dyDescent="0.25">
      <c r="C44">
        <v>3</v>
      </c>
      <c r="D44">
        <v>303</v>
      </c>
      <c r="E44">
        <v>14.5</v>
      </c>
      <c r="I44">
        <v>1922.05</v>
      </c>
      <c r="J44">
        <v>27</v>
      </c>
      <c r="O44">
        <v>14250</v>
      </c>
      <c r="P44">
        <v>14250</v>
      </c>
      <c r="Q44">
        <v>446080</v>
      </c>
      <c r="S44">
        <v>1583.3333333333333</v>
      </c>
    </row>
    <row r="45" spans="3:19" x14ac:dyDescent="0.25">
      <c r="C45">
        <v>3</v>
      </c>
      <c r="D45">
        <v>304</v>
      </c>
      <c r="E45">
        <v>6</v>
      </c>
      <c r="I45">
        <v>783</v>
      </c>
      <c r="J45">
        <v>21.5</v>
      </c>
      <c r="O45">
        <v>12839</v>
      </c>
      <c r="P45">
        <v>12839</v>
      </c>
      <c r="Q45">
        <v>232263</v>
      </c>
    </row>
    <row r="46" spans="3:19" x14ac:dyDescent="0.25">
      <c r="C46">
        <v>3</v>
      </c>
      <c r="D46">
        <v>305</v>
      </c>
      <c r="E46">
        <v>1</v>
      </c>
      <c r="I46">
        <v>87.5</v>
      </c>
      <c r="J46">
        <v>4</v>
      </c>
      <c r="O46">
        <v>2000</v>
      </c>
      <c r="P46">
        <v>2000</v>
      </c>
      <c r="Q46">
        <v>30864</v>
      </c>
    </row>
    <row r="47" spans="3:19" x14ac:dyDescent="0.25">
      <c r="C47">
        <v>3</v>
      </c>
      <c r="D47">
        <v>409</v>
      </c>
      <c r="E47">
        <v>23</v>
      </c>
      <c r="I47">
        <v>3315</v>
      </c>
      <c r="J47">
        <v>307.5</v>
      </c>
      <c r="K47">
        <v>12</v>
      </c>
      <c r="O47">
        <v>2800</v>
      </c>
      <c r="P47">
        <v>2800</v>
      </c>
      <c r="Q47">
        <v>930673</v>
      </c>
    </row>
    <row r="48" spans="3:19" x14ac:dyDescent="0.25">
      <c r="C48">
        <v>3</v>
      </c>
      <c r="D48">
        <v>636</v>
      </c>
      <c r="E48">
        <v>1</v>
      </c>
      <c r="I48">
        <v>167.5</v>
      </c>
      <c r="O48">
        <v>2200</v>
      </c>
      <c r="P48">
        <v>2200</v>
      </c>
      <c r="Q48">
        <v>31332</v>
      </c>
    </row>
    <row r="49" spans="3:19" x14ac:dyDescent="0.25">
      <c r="C49">
        <v>3</v>
      </c>
      <c r="D49">
        <v>642</v>
      </c>
      <c r="E49">
        <v>14</v>
      </c>
      <c r="I49">
        <v>2144.5</v>
      </c>
      <c r="L49">
        <v>39</v>
      </c>
      <c r="O49">
        <v>4500</v>
      </c>
      <c r="P49">
        <v>4500</v>
      </c>
      <c r="Q49">
        <v>384084</v>
      </c>
    </row>
    <row r="50" spans="3:19" x14ac:dyDescent="0.25">
      <c r="C50">
        <v>3</v>
      </c>
      <c r="D50" t="s">
        <v>1381</v>
      </c>
      <c r="E50">
        <v>9</v>
      </c>
      <c r="I50">
        <v>1016</v>
      </c>
      <c r="L50">
        <v>8</v>
      </c>
      <c r="O50">
        <v>8500</v>
      </c>
      <c r="P50">
        <v>8500</v>
      </c>
      <c r="Q50">
        <v>158403</v>
      </c>
    </row>
    <row r="51" spans="3:19" x14ac:dyDescent="0.25">
      <c r="C51">
        <v>3</v>
      </c>
      <c r="D51">
        <v>25</v>
      </c>
      <c r="E51">
        <v>4</v>
      </c>
      <c r="I51">
        <v>344</v>
      </c>
      <c r="L51">
        <v>8</v>
      </c>
      <c r="Q51">
        <v>35774</v>
      </c>
    </row>
    <row r="52" spans="3:19" x14ac:dyDescent="0.25">
      <c r="C52">
        <v>3</v>
      </c>
      <c r="D52">
        <v>30</v>
      </c>
      <c r="E52">
        <v>5</v>
      </c>
      <c r="I52">
        <v>672</v>
      </c>
      <c r="O52">
        <v>8500</v>
      </c>
      <c r="P52">
        <v>8500</v>
      </c>
      <c r="Q52">
        <v>122629</v>
      </c>
    </row>
    <row r="53" spans="3:19" x14ac:dyDescent="0.25">
      <c r="C53" t="s">
        <v>1384</v>
      </c>
      <c r="E53">
        <v>79.3</v>
      </c>
      <c r="I53">
        <v>10948.55</v>
      </c>
      <c r="J53">
        <v>420</v>
      </c>
      <c r="K53">
        <v>12</v>
      </c>
      <c r="L53">
        <v>47</v>
      </c>
      <c r="O53">
        <v>49339</v>
      </c>
      <c r="P53">
        <v>49339</v>
      </c>
      <c r="Q53">
        <v>2844327</v>
      </c>
      <c r="S53">
        <v>3418.7354165515899</v>
      </c>
    </row>
    <row r="54" spans="3:19" x14ac:dyDescent="0.25">
      <c r="C54">
        <v>4</v>
      </c>
      <c r="D54" t="s">
        <v>215</v>
      </c>
      <c r="E54">
        <v>6.8999999999999995</v>
      </c>
      <c r="I54">
        <v>966</v>
      </c>
      <c r="J54">
        <v>62</v>
      </c>
      <c r="O54">
        <v>20750</v>
      </c>
      <c r="P54">
        <v>20750</v>
      </c>
      <c r="Q54">
        <v>522095</v>
      </c>
      <c r="S54">
        <v>1730.4496578690125</v>
      </c>
    </row>
    <row r="55" spans="3:19" x14ac:dyDescent="0.25">
      <c r="C55">
        <v>4</v>
      </c>
      <c r="D55">
        <v>99</v>
      </c>
      <c r="E55">
        <v>1.3</v>
      </c>
      <c r="I55">
        <v>142</v>
      </c>
      <c r="O55">
        <v>9000</v>
      </c>
      <c r="P55">
        <v>9000</v>
      </c>
      <c r="Q55">
        <v>46501</v>
      </c>
      <c r="S55">
        <v>1730.4496578690125</v>
      </c>
    </row>
    <row r="56" spans="3:19" x14ac:dyDescent="0.25">
      <c r="C56">
        <v>4</v>
      </c>
      <c r="D56">
        <v>101</v>
      </c>
      <c r="E56">
        <v>5.6</v>
      </c>
      <c r="I56">
        <v>824</v>
      </c>
      <c r="J56">
        <v>62</v>
      </c>
      <c r="O56">
        <v>11750</v>
      </c>
      <c r="P56">
        <v>11750</v>
      </c>
      <c r="Q56">
        <v>475594</v>
      </c>
    </row>
    <row r="57" spans="3:19" x14ac:dyDescent="0.25">
      <c r="C57">
        <v>4</v>
      </c>
      <c r="D57" t="s">
        <v>1379</v>
      </c>
      <c r="E57">
        <v>3.9</v>
      </c>
      <c r="I57">
        <v>605</v>
      </c>
      <c r="Q57">
        <v>125728</v>
      </c>
      <c r="S57">
        <v>104.95242534924439</v>
      </c>
    </row>
    <row r="58" spans="3:19" x14ac:dyDescent="0.25">
      <c r="C58">
        <v>4</v>
      </c>
      <c r="D58">
        <v>526</v>
      </c>
      <c r="E58">
        <v>3.9</v>
      </c>
      <c r="I58">
        <v>605</v>
      </c>
      <c r="Q58">
        <v>125728</v>
      </c>
      <c r="S58">
        <v>104.95242534924439</v>
      </c>
    </row>
    <row r="59" spans="3:19" x14ac:dyDescent="0.25">
      <c r="C59">
        <v>4</v>
      </c>
      <c r="D59" t="s">
        <v>1380</v>
      </c>
      <c r="E59">
        <v>60</v>
      </c>
      <c r="I59">
        <v>8252.2999999999993</v>
      </c>
      <c r="J59">
        <v>405.5</v>
      </c>
      <c r="L59">
        <v>120.5</v>
      </c>
      <c r="O59">
        <v>72068</v>
      </c>
      <c r="P59">
        <v>72068</v>
      </c>
      <c r="Q59">
        <v>2016732</v>
      </c>
      <c r="S59">
        <v>1583.3333333333333</v>
      </c>
    </row>
    <row r="60" spans="3:19" x14ac:dyDescent="0.25">
      <c r="C60">
        <v>4</v>
      </c>
      <c r="D60">
        <v>303</v>
      </c>
      <c r="E60">
        <v>14.5</v>
      </c>
      <c r="I60">
        <v>1761.8</v>
      </c>
      <c r="J60">
        <v>21.5</v>
      </c>
      <c r="O60">
        <v>14900</v>
      </c>
      <c r="P60">
        <v>14900</v>
      </c>
      <c r="Q60">
        <v>406977</v>
      </c>
      <c r="S60">
        <v>1583.3333333333333</v>
      </c>
    </row>
    <row r="61" spans="3:19" x14ac:dyDescent="0.25">
      <c r="C61">
        <v>4</v>
      </c>
      <c r="D61">
        <v>304</v>
      </c>
      <c r="E61">
        <v>6</v>
      </c>
      <c r="I61">
        <v>824.5</v>
      </c>
      <c r="J61">
        <v>18</v>
      </c>
      <c r="O61">
        <v>16500</v>
      </c>
      <c r="P61">
        <v>16500</v>
      </c>
      <c r="Q61">
        <v>235994</v>
      </c>
    </row>
    <row r="62" spans="3:19" x14ac:dyDescent="0.25">
      <c r="C62">
        <v>4</v>
      </c>
      <c r="D62">
        <v>305</v>
      </c>
      <c r="E62">
        <v>1</v>
      </c>
      <c r="I62">
        <v>176</v>
      </c>
      <c r="O62">
        <v>5080</v>
      </c>
      <c r="P62">
        <v>5080</v>
      </c>
      <c r="Q62">
        <v>46098</v>
      </c>
    </row>
    <row r="63" spans="3:19" x14ac:dyDescent="0.25">
      <c r="C63">
        <v>4</v>
      </c>
      <c r="D63">
        <v>409</v>
      </c>
      <c r="E63">
        <v>23.5</v>
      </c>
      <c r="I63">
        <v>3304</v>
      </c>
      <c r="J63">
        <v>295.5</v>
      </c>
      <c r="O63">
        <v>29336</v>
      </c>
      <c r="P63">
        <v>29336</v>
      </c>
      <c r="Q63">
        <v>870214</v>
      </c>
    </row>
    <row r="64" spans="3:19" x14ac:dyDescent="0.25">
      <c r="C64">
        <v>4</v>
      </c>
      <c r="D64">
        <v>636</v>
      </c>
      <c r="E64">
        <v>1</v>
      </c>
      <c r="I64">
        <v>176</v>
      </c>
      <c r="J64">
        <v>3</v>
      </c>
      <c r="Q64">
        <v>29853</v>
      </c>
    </row>
    <row r="65" spans="3:19" x14ac:dyDescent="0.25">
      <c r="C65">
        <v>4</v>
      </c>
      <c r="D65">
        <v>642</v>
      </c>
      <c r="E65">
        <v>14</v>
      </c>
      <c r="I65">
        <v>2010</v>
      </c>
      <c r="J65">
        <v>67.5</v>
      </c>
      <c r="L65">
        <v>120.5</v>
      </c>
      <c r="O65">
        <v>6252</v>
      </c>
      <c r="P65">
        <v>6252</v>
      </c>
      <c r="Q65">
        <v>427596</v>
      </c>
    </row>
    <row r="66" spans="3:19" x14ac:dyDescent="0.25">
      <c r="C66">
        <v>4</v>
      </c>
      <c r="D66" t="s">
        <v>1381</v>
      </c>
      <c r="E66">
        <v>10</v>
      </c>
      <c r="I66">
        <v>1175.5</v>
      </c>
      <c r="O66">
        <v>900</v>
      </c>
      <c r="P66">
        <v>900</v>
      </c>
      <c r="Q66">
        <v>167607</v>
      </c>
    </row>
    <row r="67" spans="3:19" x14ac:dyDescent="0.25">
      <c r="C67">
        <v>4</v>
      </c>
      <c r="D67">
        <v>25</v>
      </c>
      <c r="E67">
        <v>4</v>
      </c>
      <c r="I67">
        <v>320</v>
      </c>
      <c r="O67">
        <v>900</v>
      </c>
      <c r="P67">
        <v>900</v>
      </c>
      <c r="Q67">
        <v>33539</v>
      </c>
    </row>
    <row r="68" spans="3:19" x14ac:dyDescent="0.25">
      <c r="C68">
        <v>4</v>
      </c>
      <c r="D68">
        <v>30</v>
      </c>
      <c r="E68">
        <v>6</v>
      </c>
      <c r="I68">
        <v>855.5</v>
      </c>
      <c r="Q68">
        <v>134068</v>
      </c>
    </row>
    <row r="69" spans="3:19" x14ac:dyDescent="0.25">
      <c r="C69" t="s">
        <v>1385</v>
      </c>
      <c r="E69">
        <v>80.8</v>
      </c>
      <c r="I69">
        <v>10998.8</v>
      </c>
      <c r="J69">
        <v>467.5</v>
      </c>
      <c r="L69">
        <v>120.5</v>
      </c>
      <c r="O69">
        <v>93718</v>
      </c>
      <c r="P69">
        <v>93718</v>
      </c>
      <c r="Q69">
        <v>2832162</v>
      </c>
      <c r="S69">
        <v>3418.7354165515899</v>
      </c>
    </row>
    <row r="70" spans="3:19" x14ac:dyDescent="0.25">
      <c r="C70">
        <v>5</v>
      </c>
      <c r="D70" t="s">
        <v>215</v>
      </c>
      <c r="E70">
        <v>6.3</v>
      </c>
      <c r="I70">
        <v>915.5</v>
      </c>
      <c r="J70">
        <v>69</v>
      </c>
      <c r="L70">
        <v>24</v>
      </c>
      <c r="O70">
        <v>750</v>
      </c>
      <c r="P70">
        <v>750</v>
      </c>
      <c r="Q70">
        <v>490335</v>
      </c>
      <c r="S70">
        <v>1730.4496578690125</v>
      </c>
    </row>
    <row r="71" spans="3:19" x14ac:dyDescent="0.25">
      <c r="C71">
        <v>5</v>
      </c>
      <c r="D71">
        <v>99</v>
      </c>
      <c r="E71">
        <v>1.3</v>
      </c>
      <c r="I71">
        <v>202</v>
      </c>
      <c r="L71">
        <v>24</v>
      </c>
      <c r="Q71">
        <v>60263</v>
      </c>
      <c r="S71">
        <v>1730.4496578690125</v>
      </c>
    </row>
    <row r="72" spans="3:19" x14ac:dyDescent="0.25">
      <c r="C72">
        <v>5</v>
      </c>
      <c r="D72">
        <v>101</v>
      </c>
      <c r="E72">
        <v>5</v>
      </c>
      <c r="I72">
        <v>713.5</v>
      </c>
      <c r="J72">
        <v>69</v>
      </c>
      <c r="O72">
        <v>750</v>
      </c>
      <c r="P72">
        <v>750</v>
      </c>
      <c r="Q72">
        <v>430072</v>
      </c>
    </row>
    <row r="73" spans="3:19" x14ac:dyDescent="0.25">
      <c r="C73">
        <v>5</v>
      </c>
      <c r="D73" t="s">
        <v>1379</v>
      </c>
      <c r="E73">
        <v>3.9</v>
      </c>
      <c r="I73">
        <v>539</v>
      </c>
      <c r="J73">
        <v>18</v>
      </c>
      <c r="K73">
        <v>20</v>
      </c>
      <c r="O73">
        <v>2300</v>
      </c>
      <c r="P73">
        <v>2300</v>
      </c>
      <c r="Q73">
        <v>142163</v>
      </c>
      <c r="S73">
        <v>104.95242534924439</v>
      </c>
    </row>
    <row r="74" spans="3:19" x14ac:dyDescent="0.25">
      <c r="C74">
        <v>5</v>
      </c>
      <c r="D74">
        <v>526</v>
      </c>
      <c r="E74">
        <v>3.9</v>
      </c>
      <c r="I74">
        <v>539</v>
      </c>
      <c r="J74">
        <v>18</v>
      </c>
      <c r="K74">
        <v>20</v>
      </c>
      <c r="O74">
        <v>2300</v>
      </c>
      <c r="P74">
        <v>2300</v>
      </c>
      <c r="Q74">
        <v>142163</v>
      </c>
      <c r="S74">
        <v>104.95242534924439</v>
      </c>
    </row>
    <row r="75" spans="3:19" x14ac:dyDescent="0.25">
      <c r="C75">
        <v>5</v>
      </c>
      <c r="D75" t="s">
        <v>1380</v>
      </c>
      <c r="E75">
        <v>59</v>
      </c>
      <c r="I75">
        <v>8215.4</v>
      </c>
      <c r="J75">
        <v>591.5</v>
      </c>
      <c r="O75">
        <v>28092</v>
      </c>
      <c r="P75">
        <v>28092</v>
      </c>
      <c r="Q75">
        <v>2125861</v>
      </c>
      <c r="S75">
        <v>1583.3333333333333</v>
      </c>
    </row>
    <row r="76" spans="3:19" x14ac:dyDescent="0.25">
      <c r="C76">
        <v>5</v>
      </c>
      <c r="D76">
        <v>303</v>
      </c>
      <c r="E76">
        <v>14.5</v>
      </c>
      <c r="I76">
        <v>2033.9</v>
      </c>
      <c r="J76">
        <v>34.5</v>
      </c>
      <c r="Q76">
        <v>473334</v>
      </c>
      <c r="S76">
        <v>1583.3333333333333</v>
      </c>
    </row>
    <row r="77" spans="3:19" x14ac:dyDescent="0.25">
      <c r="C77">
        <v>5</v>
      </c>
      <c r="D77">
        <v>304</v>
      </c>
      <c r="E77">
        <v>6</v>
      </c>
      <c r="I77">
        <v>793</v>
      </c>
      <c r="J77">
        <v>30</v>
      </c>
      <c r="Q77">
        <v>226880</v>
      </c>
    </row>
    <row r="78" spans="3:19" x14ac:dyDescent="0.25">
      <c r="C78">
        <v>5</v>
      </c>
      <c r="D78">
        <v>305</v>
      </c>
      <c r="E78">
        <v>1</v>
      </c>
      <c r="I78">
        <v>168.5</v>
      </c>
      <c r="J78">
        <v>5</v>
      </c>
      <c r="Q78">
        <v>44160</v>
      </c>
    </row>
    <row r="79" spans="3:19" x14ac:dyDescent="0.25">
      <c r="C79">
        <v>5</v>
      </c>
      <c r="D79">
        <v>409</v>
      </c>
      <c r="E79">
        <v>22.5</v>
      </c>
      <c r="I79">
        <v>3177</v>
      </c>
      <c r="J79">
        <v>512</v>
      </c>
      <c r="O79">
        <v>25092</v>
      </c>
      <c r="P79">
        <v>25092</v>
      </c>
      <c r="Q79">
        <v>955316</v>
      </c>
    </row>
    <row r="80" spans="3:19" x14ac:dyDescent="0.25">
      <c r="C80">
        <v>5</v>
      </c>
      <c r="D80">
        <v>636</v>
      </c>
      <c r="E80">
        <v>1</v>
      </c>
      <c r="I80">
        <v>153</v>
      </c>
      <c r="Q80">
        <v>30002</v>
      </c>
    </row>
    <row r="81" spans="3:19" x14ac:dyDescent="0.25">
      <c r="C81">
        <v>5</v>
      </c>
      <c r="D81">
        <v>642</v>
      </c>
      <c r="E81">
        <v>14</v>
      </c>
      <c r="I81">
        <v>1890</v>
      </c>
      <c r="J81">
        <v>10</v>
      </c>
      <c r="O81">
        <v>3000</v>
      </c>
      <c r="P81">
        <v>3000</v>
      </c>
      <c r="Q81">
        <v>396169</v>
      </c>
    </row>
    <row r="82" spans="3:19" x14ac:dyDescent="0.25">
      <c r="C82">
        <v>5</v>
      </c>
      <c r="D82" t="s">
        <v>1381</v>
      </c>
      <c r="E82">
        <v>9</v>
      </c>
      <c r="I82">
        <v>1136.5</v>
      </c>
      <c r="L82">
        <v>48</v>
      </c>
      <c r="O82">
        <v>750</v>
      </c>
      <c r="P82">
        <v>750</v>
      </c>
      <c r="Q82">
        <v>176672</v>
      </c>
    </row>
    <row r="83" spans="3:19" x14ac:dyDescent="0.25">
      <c r="C83">
        <v>5</v>
      </c>
      <c r="D83">
        <v>25</v>
      </c>
      <c r="E83">
        <v>4</v>
      </c>
      <c r="I83">
        <v>344</v>
      </c>
      <c r="L83">
        <v>48</v>
      </c>
      <c r="O83">
        <v>750</v>
      </c>
      <c r="P83">
        <v>750</v>
      </c>
      <c r="Q83">
        <v>42279</v>
      </c>
    </row>
    <row r="84" spans="3:19" x14ac:dyDescent="0.25">
      <c r="C84">
        <v>5</v>
      </c>
      <c r="D84">
        <v>30</v>
      </c>
      <c r="E84">
        <v>5</v>
      </c>
      <c r="I84">
        <v>792.5</v>
      </c>
      <c r="Q84">
        <v>134393</v>
      </c>
    </row>
    <row r="85" spans="3:19" x14ac:dyDescent="0.25">
      <c r="C85" t="s">
        <v>1386</v>
      </c>
      <c r="E85">
        <v>78.2</v>
      </c>
      <c r="I85">
        <v>10806.4</v>
      </c>
      <c r="J85">
        <v>678.5</v>
      </c>
      <c r="K85">
        <v>20</v>
      </c>
      <c r="L85">
        <v>72</v>
      </c>
      <c r="O85">
        <v>31892</v>
      </c>
      <c r="P85">
        <v>31892</v>
      </c>
      <c r="Q85">
        <v>2935031</v>
      </c>
      <c r="S85">
        <v>3418.7354165515899</v>
      </c>
    </row>
    <row r="86" spans="3:19" x14ac:dyDescent="0.25">
      <c r="C86">
        <v>6</v>
      </c>
      <c r="D86" t="s">
        <v>215</v>
      </c>
      <c r="E86">
        <v>6.4</v>
      </c>
      <c r="I86">
        <v>906</v>
      </c>
      <c r="J86">
        <v>68</v>
      </c>
      <c r="L86">
        <v>60</v>
      </c>
      <c r="O86">
        <v>27000</v>
      </c>
      <c r="P86">
        <v>27000</v>
      </c>
      <c r="Q86">
        <v>547825</v>
      </c>
      <c r="S86">
        <v>1730.4496578690125</v>
      </c>
    </row>
    <row r="87" spans="3:19" x14ac:dyDescent="0.25">
      <c r="C87">
        <v>6</v>
      </c>
      <c r="D87">
        <v>99</v>
      </c>
      <c r="E87">
        <v>1.4</v>
      </c>
      <c r="I87">
        <v>203</v>
      </c>
      <c r="L87">
        <v>60</v>
      </c>
      <c r="O87">
        <v>10000</v>
      </c>
      <c r="P87">
        <v>10000</v>
      </c>
      <c r="Q87">
        <v>93289</v>
      </c>
      <c r="S87">
        <v>1730.4496578690125</v>
      </c>
    </row>
    <row r="88" spans="3:19" x14ac:dyDescent="0.25">
      <c r="C88">
        <v>6</v>
      </c>
      <c r="D88">
        <v>101</v>
      </c>
      <c r="E88">
        <v>5</v>
      </c>
      <c r="I88">
        <v>703</v>
      </c>
      <c r="J88">
        <v>68</v>
      </c>
      <c r="O88">
        <v>17000</v>
      </c>
      <c r="P88">
        <v>17000</v>
      </c>
      <c r="Q88">
        <v>454536</v>
      </c>
    </row>
    <row r="89" spans="3:19" x14ac:dyDescent="0.25">
      <c r="C89">
        <v>6</v>
      </c>
      <c r="D89" t="s">
        <v>1379</v>
      </c>
      <c r="E89">
        <v>3.9</v>
      </c>
      <c r="I89">
        <v>612</v>
      </c>
      <c r="J89">
        <v>10</v>
      </c>
      <c r="K89">
        <v>24</v>
      </c>
      <c r="Q89">
        <v>149704</v>
      </c>
      <c r="S89">
        <v>104.95242534924439</v>
      </c>
    </row>
    <row r="90" spans="3:19" x14ac:dyDescent="0.25">
      <c r="C90">
        <v>6</v>
      </c>
      <c r="D90">
        <v>526</v>
      </c>
      <c r="E90">
        <v>3.9</v>
      </c>
      <c r="I90">
        <v>612</v>
      </c>
      <c r="J90">
        <v>10</v>
      </c>
      <c r="K90">
        <v>24</v>
      </c>
      <c r="Q90">
        <v>149704</v>
      </c>
      <c r="S90">
        <v>104.95242534924439</v>
      </c>
    </row>
    <row r="91" spans="3:19" x14ac:dyDescent="0.25">
      <c r="C91">
        <v>6</v>
      </c>
      <c r="D91" t="s">
        <v>1380</v>
      </c>
      <c r="E91">
        <v>59.5</v>
      </c>
      <c r="I91">
        <v>8619</v>
      </c>
      <c r="J91">
        <v>394.5</v>
      </c>
      <c r="O91">
        <v>38060</v>
      </c>
      <c r="P91">
        <v>38060</v>
      </c>
      <c r="Q91">
        <v>2184976</v>
      </c>
      <c r="S91">
        <v>1583.3333333333333</v>
      </c>
    </row>
    <row r="92" spans="3:19" x14ac:dyDescent="0.25">
      <c r="C92">
        <v>6</v>
      </c>
      <c r="D92">
        <v>303</v>
      </c>
      <c r="E92">
        <v>14.5</v>
      </c>
      <c r="I92">
        <v>2153.5</v>
      </c>
      <c r="J92">
        <v>23</v>
      </c>
      <c r="O92">
        <v>14450</v>
      </c>
      <c r="P92">
        <v>14450</v>
      </c>
      <c r="Q92">
        <v>525893</v>
      </c>
      <c r="S92">
        <v>1583.3333333333333</v>
      </c>
    </row>
    <row r="93" spans="3:19" x14ac:dyDescent="0.25">
      <c r="C93">
        <v>6</v>
      </c>
      <c r="D93">
        <v>304</v>
      </c>
      <c r="E93">
        <v>6</v>
      </c>
      <c r="I93">
        <v>794</v>
      </c>
      <c r="J93">
        <v>23.5</v>
      </c>
      <c r="O93">
        <v>11800</v>
      </c>
      <c r="P93">
        <v>11800</v>
      </c>
      <c r="Q93">
        <v>246161</v>
      </c>
    </row>
    <row r="94" spans="3:19" x14ac:dyDescent="0.25">
      <c r="C94">
        <v>6</v>
      </c>
      <c r="D94">
        <v>305</v>
      </c>
      <c r="E94">
        <v>1</v>
      </c>
      <c r="I94">
        <v>143.5</v>
      </c>
      <c r="J94">
        <v>5</v>
      </c>
      <c r="O94">
        <v>5560</v>
      </c>
      <c r="P94">
        <v>5560</v>
      </c>
      <c r="Q94">
        <v>49309</v>
      </c>
    </row>
    <row r="95" spans="3:19" x14ac:dyDescent="0.25">
      <c r="C95">
        <v>6</v>
      </c>
      <c r="D95">
        <v>409</v>
      </c>
      <c r="E95">
        <v>23</v>
      </c>
      <c r="I95">
        <v>3387.5</v>
      </c>
      <c r="J95">
        <v>343</v>
      </c>
      <c r="O95">
        <v>1500</v>
      </c>
      <c r="P95">
        <v>1500</v>
      </c>
      <c r="Q95">
        <v>964759</v>
      </c>
    </row>
    <row r="96" spans="3:19" x14ac:dyDescent="0.25">
      <c r="C96">
        <v>6</v>
      </c>
      <c r="D96">
        <v>636</v>
      </c>
      <c r="E96">
        <v>1</v>
      </c>
      <c r="I96">
        <v>160</v>
      </c>
      <c r="Q96">
        <v>29388</v>
      </c>
    </row>
    <row r="97" spans="3:19" x14ac:dyDescent="0.25">
      <c r="C97">
        <v>6</v>
      </c>
      <c r="D97">
        <v>642</v>
      </c>
      <c r="E97">
        <v>14</v>
      </c>
      <c r="I97">
        <v>1980.5</v>
      </c>
      <c r="O97">
        <v>4750</v>
      </c>
      <c r="P97">
        <v>4750</v>
      </c>
      <c r="Q97">
        <v>369466</v>
      </c>
    </row>
    <row r="98" spans="3:19" x14ac:dyDescent="0.25">
      <c r="C98">
        <v>6</v>
      </c>
      <c r="D98" t="s">
        <v>1381</v>
      </c>
      <c r="E98">
        <v>9</v>
      </c>
      <c r="I98">
        <v>1255</v>
      </c>
      <c r="J98">
        <v>4.5</v>
      </c>
      <c r="L98">
        <v>16</v>
      </c>
      <c r="O98">
        <v>2028</v>
      </c>
      <c r="P98">
        <v>2028</v>
      </c>
      <c r="Q98">
        <v>185193</v>
      </c>
    </row>
    <row r="99" spans="3:19" x14ac:dyDescent="0.25">
      <c r="C99">
        <v>6</v>
      </c>
      <c r="D99">
        <v>25</v>
      </c>
      <c r="E99">
        <v>4</v>
      </c>
      <c r="I99">
        <v>440</v>
      </c>
      <c r="J99">
        <v>4.5</v>
      </c>
      <c r="L99">
        <v>16</v>
      </c>
      <c r="O99">
        <v>2028</v>
      </c>
      <c r="P99">
        <v>2028</v>
      </c>
      <c r="Q99">
        <v>47872</v>
      </c>
    </row>
    <row r="100" spans="3:19" x14ac:dyDescent="0.25">
      <c r="C100">
        <v>6</v>
      </c>
      <c r="D100">
        <v>30</v>
      </c>
      <c r="E100">
        <v>5</v>
      </c>
      <c r="I100">
        <v>815</v>
      </c>
      <c r="Q100">
        <v>137321</v>
      </c>
    </row>
    <row r="101" spans="3:19" x14ac:dyDescent="0.25">
      <c r="C101" t="s">
        <v>1387</v>
      </c>
      <c r="E101">
        <v>78.8</v>
      </c>
      <c r="I101">
        <v>11392</v>
      </c>
      <c r="J101">
        <v>477</v>
      </c>
      <c r="K101">
        <v>24</v>
      </c>
      <c r="L101">
        <v>76</v>
      </c>
      <c r="O101">
        <v>67088</v>
      </c>
      <c r="P101">
        <v>67088</v>
      </c>
      <c r="Q101">
        <v>3067698</v>
      </c>
      <c r="S101">
        <v>3418.7354165515899</v>
      </c>
    </row>
    <row r="102" spans="3:19" x14ac:dyDescent="0.25">
      <c r="C102">
        <v>7</v>
      </c>
      <c r="D102" t="s">
        <v>215</v>
      </c>
      <c r="E102">
        <v>6.4</v>
      </c>
      <c r="I102">
        <v>828</v>
      </c>
      <c r="J102">
        <v>58</v>
      </c>
      <c r="L102">
        <v>36</v>
      </c>
      <c r="O102">
        <v>306946</v>
      </c>
      <c r="P102">
        <v>306946</v>
      </c>
      <c r="Q102">
        <v>870203</v>
      </c>
      <c r="S102">
        <v>1730.4496578690125</v>
      </c>
    </row>
    <row r="103" spans="3:19" x14ac:dyDescent="0.25">
      <c r="C103">
        <v>7</v>
      </c>
      <c r="D103">
        <v>99</v>
      </c>
      <c r="E103">
        <v>1.4</v>
      </c>
      <c r="I103">
        <v>203</v>
      </c>
      <c r="L103">
        <v>36</v>
      </c>
      <c r="O103">
        <v>21462</v>
      </c>
      <c r="P103">
        <v>21462</v>
      </c>
      <c r="Q103">
        <v>97737</v>
      </c>
      <c r="S103">
        <v>1730.4496578690125</v>
      </c>
    </row>
    <row r="104" spans="3:19" x14ac:dyDescent="0.25">
      <c r="C104">
        <v>7</v>
      </c>
      <c r="D104">
        <v>101</v>
      </c>
      <c r="E104">
        <v>5</v>
      </c>
      <c r="I104">
        <v>625</v>
      </c>
      <c r="J104">
        <v>58</v>
      </c>
      <c r="O104">
        <v>285484</v>
      </c>
      <c r="P104">
        <v>285484</v>
      </c>
      <c r="Q104">
        <v>772466</v>
      </c>
    </row>
    <row r="105" spans="3:19" x14ac:dyDescent="0.25">
      <c r="C105">
        <v>7</v>
      </c>
      <c r="D105" t="s">
        <v>1379</v>
      </c>
      <c r="E105">
        <v>3.9</v>
      </c>
      <c r="I105">
        <v>532</v>
      </c>
      <c r="K105">
        <v>14</v>
      </c>
      <c r="O105">
        <v>46737</v>
      </c>
      <c r="P105">
        <v>46737</v>
      </c>
      <c r="Q105">
        <v>194232</v>
      </c>
      <c r="S105">
        <v>104.95242534924439</v>
      </c>
    </row>
    <row r="106" spans="3:19" x14ac:dyDescent="0.25">
      <c r="C106">
        <v>7</v>
      </c>
      <c r="D106">
        <v>526</v>
      </c>
      <c r="E106">
        <v>3.9</v>
      </c>
      <c r="I106">
        <v>532</v>
      </c>
      <c r="K106">
        <v>14</v>
      </c>
      <c r="O106">
        <v>46737</v>
      </c>
      <c r="P106">
        <v>46737</v>
      </c>
      <c r="Q106">
        <v>194232</v>
      </c>
      <c r="S106">
        <v>104.95242534924439</v>
      </c>
    </row>
    <row r="107" spans="3:19" x14ac:dyDescent="0.25">
      <c r="C107">
        <v>7</v>
      </c>
      <c r="D107" t="s">
        <v>1380</v>
      </c>
      <c r="E107">
        <v>60.5</v>
      </c>
      <c r="I107">
        <v>8692.65</v>
      </c>
      <c r="J107">
        <v>393</v>
      </c>
      <c r="K107">
        <v>6</v>
      </c>
      <c r="O107">
        <v>697147</v>
      </c>
      <c r="P107">
        <v>697147</v>
      </c>
      <c r="Q107">
        <v>2983181</v>
      </c>
      <c r="S107">
        <v>1583.3333333333333</v>
      </c>
    </row>
    <row r="108" spans="3:19" x14ac:dyDescent="0.25">
      <c r="C108">
        <v>7</v>
      </c>
      <c r="D108">
        <v>303</v>
      </c>
      <c r="E108">
        <v>14.5</v>
      </c>
      <c r="I108">
        <v>2001.15</v>
      </c>
      <c r="J108">
        <v>24.5</v>
      </c>
      <c r="K108">
        <v>6</v>
      </c>
      <c r="O108">
        <v>168063</v>
      </c>
      <c r="P108">
        <v>168063</v>
      </c>
      <c r="Q108">
        <v>689604</v>
      </c>
      <c r="S108">
        <v>1583.3333333333333</v>
      </c>
    </row>
    <row r="109" spans="3:19" x14ac:dyDescent="0.25">
      <c r="C109">
        <v>7</v>
      </c>
      <c r="D109">
        <v>304</v>
      </c>
      <c r="E109">
        <v>6</v>
      </c>
      <c r="I109">
        <v>970</v>
      </c>
      <c r="J109">
        <v>14</v>
      </c>
      <c r="O109">
        <v>113571</v>
      </c>
      <c r="P109">
        <v>113571</v>
      </c>
      <c r="Q109">
        <v>355519</v>
      </c>
    </row>
    <row r="110" spans="3:19" x14ac:dyDescent="0.25">
      <c r="C110">
        <v>7</v>
      </c>
      <c r="D110">
        <v>305</v>
      </c>
      <c r="E110">
        <v>1</v>
      </c>
      <c r="I110">
        <v>128</v>
      </c>
      <c r="O110">
        <v>13485</v>
      </c>
      <c r="P110">
        <v>13485</v>
      </c>
      <c r="Q110">
        <v>56566</v>
      </c>
    </row>
    <row r="111" spans="3:19" x14ac:dyDescent="0.25">
      <c r="C111">
        <v>7</v>
      </c>
      <c r="D111">
        <v>409</v>
      </c>
      <c r="E111">
        <v>24</v>
      </c>
      <c r="I111">
        <v>3420</v>
      </c>
      <c r="J111">
        <v>354.5</v>
      </c>
      <c r="O111">
        <v>260152</v>
      </c>
      <c r="P111">
        <v>260152</v>
      </c>
      <c r="Q111">
        <v>1303089</v>
      </c>
    </row>
    <row r="112" spans="3:19" x14ac:dyDescent="0.25">
      <c r="C112">
        <v>7</v>
      </c>
      <c r="D112">
        <v>636</v>
      </c>
      <c r="E112">
        <v>1</v>
      </c>
      <c r="I112">
        <v>160.5</v>
      </c>
      <c r="O112">
        <v>9656</v>
      </c>
      <c r="P112">
        <v>9656</v>
      </c>
      <c r="Q112">
        <v>38822</v>
      </c>
    </row>
    <row r="113" spans="3:19" x14ac:dyDescent="0.25">
      <c r="C113">
        <v>7</v>
      </c>
      <c r="D113">
        <v>642</v>
      </c>
      <c r="E113">
        <v>14</v>
      </c>
      <c r="I113">
        <v>2013</v>
      </c>
      <c r="O113">
        <v>132220</v>
      </c>
      <c r="P113">
        <v>132220</v>
      </c>
      <c r="Q113">
        <v>539581</v>
      </c>
    </row>
    <row r="114" spans="3:19" x14ac:dyDescent="0.25">
      <c r="C114">
        <v>7</v>
      </c>
      <c r="D114" t="s">
        <v>1381</v>
      </c>
      <c r="E114">
        <v>8</v>
      </c>
      <c r="I114">
        <v>1112.5</v>
      </c>
      <c r="L114">
        <v>32</v>
      </c>
      <c r="O114">
        <v>37885</v>
      </c>
      <c r="P114">
        <v>37885</v>
      </c>
      <c r="Q114">
        <v>219351</v>
      </c>
    </row>
    <row r="115" spans="3:19" x14ac:dyDescent="0.25">
      <c r="C115">
        <v>7</v>
      </c>
      <c r="D115">
        <v>25</v>
      </c>
      <c r="E115">
        <v>3</v>
      </c>
      <c r="I115">
        <v>344</v>
      </c>
      <c r="L115">
        <v>32</v>
      </c>
      <c r="O115">
        <v>5098</v>
      </c>
      <c r="P115">
        <v>5098</v>
      </c>
      <c r="Q115">
        <v>49852</v>
      </c>
    </row>
    <row r="116" spans="3:19" x14ac:dyDescent="0.25">
      <c r="C116">
        <v>7</v>
      </c>
      <c r="D116">
        <v>30</v>
      </c>
      <c r="E116">
        <v>5</v>
      </c>
      <c r="I116">
        <v>768.5</v>
      </c>
      <c r="O116">
        <v>32787</v>
      </c>
      <c r="P116">
        <v>32787</v>
      </c>
      <c r="Q116">
        <v>169499</v>
      </c>
    </row>
    <row r="117" spans="3:19" x14ac:dyDescent="0.25">
      <c r="C117" t="s">
        <v>1388</v>
      </c>
      <c r="E117">
        <v>78.8</v>
      </c>
      <c r="I117">
        <v>11165.15</v>
      </c>
      <c r="J117">
        <v>451</v>
      </c>
      <c r="K117">
        <v>20</v>
      </c>
      <c r="L117">
        <v>68</v>
      </c>
      <c r="O117">
        <v>1088715</v>
      </c>
      <c r="P117">
        <v>1088715</v>
      </c>
      <c r="Q117">
        <v>4266967</v>
      </c>
      <c r="S117">
        <v>3418.7354165515899</v>
      </c>
    </row>
  </sheetData>
  <hyperlinks>
    <hyperlink ref="A2" location="Obsah!A1" display="Zpět na Obsah  KL 01  1.-4.měsíc" xr:uid="{DBA9930C-7C31-4071-93BB-00E5F71E2B90}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21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29" customWidth="1" collapsed="1"/>
    <col min="2" max="2" width="7.7109375" style="106" hidden="1" customWidth="1" outlineLevel="1"/>
    <col min="3" max="4" width="5.42578125" style="129" hidden="1" customWidth="1"/>
    <col min="5" max="5" width="7.7109375" style="106" customWidth="1"/>
    <col min="6" max="6" width="7.7109375" style="106" hidden="1" customWidth="1"/>
    <col min="7" max="7" width="5.42578125" style="129" hidden="1" customWidth="1"/>
    <col min="8" max="8" width="7.7109375" style="106" customWidth="1" collapsed="1"/>
    <col min="9" max="9" width="7.7109375" style="210" hidden="1" customWidth="1" outlineLevel="1"/>
    <col min="10" max="10" width="7.7109375" style="210" customWidth="1" collapsed="1"/>
    <col min="11" max="12" width="7.7109375" style="106" hidden="1" customWidth="1"/>
    <col min="13" max="13" width="5.42578125" style="129" hidden="1" customWidth="1"/>
    <col min="14" max="14" width="7.7109375" style="106" customWidth="1"/>
    <col min="15" max="15" width="7.7109375" style="106" hidden="1" customWidth="1"/>
    <col min="16" max="16" width="5.42578125" style="129" hidden="1" customWidth="1"/>
    <col min="17" max="17" width="7.7109375" style="106" customWidth="1" collapsed="1"/>
    <col min="18" max="18" width="7.7109375" style="210" hidden="1" customWidth="1" outlineLevel="1"/>
    <col min="19" max="19" width="7.7109375" style="210" customWidth="1" collapsed="1"/>
    <col min="20" max="21" width="7.7109375" style="106" hidden="1" customWidth="1"/>
    <col min="22" max="22" width="5" style="129" hidden="1" customWidth="1"/>
    <col min="23" max="23" width="7.7109375" style="106" customWidth="1"/>
    <col min="24" max="24" width="7.7109375" style="106" hidden="1" customWidth="1"/>
    <col min="25" max="25" width="5" style="129" hidden="1" customWidth="1"/>
    <col min="26" max="26" width="7.7109375" style="106" customWidth="1" collapsed="1"/>
    <col min="27" max="27" width="7.7109375" style="210" hidden="1" customWidth="1" outlineLevel="1"/>
    <col min="28" max="28" width="7.7109375" style="210" customWidth="1" collapsed="1"/>
    <col min="29" max="16384" width="8.85546875" style="129"/>
  </cols>
  <sheetData>
    <row r="1" spans="1:28" ht="18.600000000000001" customHeight="1" thickBot="1" x14ac:dyDescent="0.35">
      <c r="A1" s="438" t="s">
        <v>1406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5" customHeight="1" thickBot="1" x14ac:dyDescent="0.25">
      <c r="A2" s="232" t="s">
        <v>270</v>
      </c>
      <c r="B2" s="111"/>
      <c r="C2" s="111"/>
      <c r="D2" s="111"/>
      <c r="E2" s="111"/>
      <c r="F2" s="111"/>
      <c r="G2" s="111"/>
      <c r="H2" s="111"/>
      <c r="I2" s="227"/>
      <c r="J2" s="227"/>
      <c r="K2" s="111"/>
      <c r="L2" s="111"/>
      <c r="M2" s="111"/>
      <c r="N2" s="111"/>
      <c r="O2" s="111"/>
      <c r="P2" s="111"/>
      <c r="Q2" s="111"/>
      <c r="R2" s="227"/>
      <c r="S2" s="227"/>
      <c r="T2" s="111"/>
      <c r="U2" s="111"/>
      <c r="V2" s="111"/>
      <c r="W2" s="111"/>
      <c r="X2" s="111"/>
      <c r="Y2" s="111"/>
      <c r="Z2" s="111"/>
      <c r="AA2" s="227"/>
      <c r="AB2" s="227"/>
    </row>
    <row r="3" spans="1:28" ht="14.45" customHeight="1" thickBot="1" x14ac:dyDescent="0.25">
      <c r="A3" s="220" t="s">
        <v>127</v>
      </c>
      <c r="B3" s="221">
        <f>SUBTOTAL(9,B6:B1048576)/4</f>
        <v>9252966.9800000004</v>
      </c>
      <c r="C3" s="222">
        <f t="shared" ref="C3:Z3" si="0">SUBTOTAL(9,C6:C1048576)</f>
        <v>11</v>
      </c>
      <c r="D3" s="222"/>
      <c r="E3" s="222">
        <f>SUBTOTAL(9,E6:E1048576)/4</f>
        <v>8475532.6700000018</v>
      </c>
      <c r="F3" s="222"/>
      <c r="G3" s="222">
        <f t="shared" si="0"/>
        <v>11</v>
      </c>
      <c r="H3" s="222">
        <f>SUBTOTAL(9,H6:H1048576)/4</f>
        <v>9235470.8900000006</v>
      </c>
      <c r="I3" s="225">
        <f>IF(B3&lt;&gt;0,H3/B3,"")</f>
        <v>0.99810913731370521</v>
      </c>
      <c r="J3" s="223">
        <f>IF(E3&lt;&gt;0,H3/E3,"")</f>
        <v>1.0896625910829034</v>
      </c>
      <c r="K3" s="224">
        <f t="shared" si="0"/>
        <v>0</v>
      </c>
      <c r="L3" s="224"/>
      <c r="M3" s="222">
        <f t="shared" si="0"/>
        <v>0</v>
      </c>
      <c r="N3" s="222">
        <f t="shared" si="0"/>
        <v>0</v>
      </c>
      <c r="O3" s="222"/>
      <c r="P3" s="222">
        <f t="shared" si="0"/>
        <v>0</v>
      </c>
      <c r="Q3" s="222">
        <f t="shared" si="0"/>
        <v>0</v>
      </c>
      <c r="R3" s="225" t="str">
        <f>IF(K3&lt;&gt;0,Q3/K3,"")</f>
        <v/>
      </c>
      <c r="S3" s="225" t="str">
        <f>IF(N3&lt;&gt;0,Q3/N3,"")</f>
        <v/>
      </c>
      <c r="T3" s="221">
        <f t="shared" si="0"/>
        <v>0</v>
      </c>
      <c r="U3" s="224"/>
      <c r="V3" s="222">
        <f t="shared" si="0"/>
        <v>0</v>
      </c>
      <c r="W3" s="222">
        <f t="shared" si="0"/>
        <v>0</v>
      </c>
      <c r="X3" s="222"/>
      <c r="Y3" s="222">
        <f t="shared" si="0"/>
        <v>0</v>
      </c>
      <c r="Z3" s="222">
        <f t="shared" si="0"/>
        <v>0</v>
      </c>
      <c r="AA3" s="225" t="str">
        <f>IF(T3&lt;&gt;0,Z3/T3,"")</f>
        <v/>
      </c>
      <c r="AB3" s="223" t="str">
        <f>IF(W3&lt;&gt;0,Z3/W3,"")</f>
        <v/>
      </c>
    </row>
    <row r="4" spans="1:28" ht="14.45" customHeight="1" x14ac:dyDescent="0.2">
      <c r="A4" s="439" t="s">
        <v>210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5" customHeight="1" thickBot="1" x14ac:dyDescent="0.25">
      <c r="A5" s="582"/>
      <c r="B5" s="583">
        <v>2018</v>
      </c>
      <c r="C5" s="584"/>
      <c r="D5" s="584"/>
      <c r="E5" s="584">
        <v>2019</v>
      </c>
      <c r="F5" s="584"/>
      <c r="G5" s="584"/>
      <c r="H5" s="584">
        <v>2020</v>
      </c>
      <c r="I5" s="585" t="s">
        <v>269</v>
      </c>
      <c r="J5" s="586" t="s">
        <v>2</v>
      </c>
      <c r="K5" s="583">
        <v>2015</v>
      </c>
      <c r="L5" s="584"/>
      <c r="M5" s="584"/>
      <c r="N5" s="584">
        <v>2019</v>
      </c>
      <c r="O5" s="584"/>
      <c r="P5" s="584"/>
      <c r="Q5" s="584">
        <v>2020</v>
      </c>
      <c r="R5" s="585" t="s">
        <v>269</v>
      </c>
      <c r="S5" s="586" t="s">
        <v>2</v>
      </c>
      <c r="T5" s="583">
        <v>2015</v>
      </c>
      <c r="U5" s="584"/>
      <c r="V5" s="584"/>
      <c r="W5" s="584">
        <v>2019</v>
      </c>
      <c r="X5" s="584"/>
      <c r="Y5" s="584"/>
      <c r="Z5" s="584">
        <v>2020</v>
      </c>
      <c r="AA5" s="585" t="s">
        <v>269</v>
      </c>
      <c r="AB5" s="586" t="s">
        <v>2</v>
      </c>
    </row>
    <row r="6" spans="1:28" ht="14.45" customHeight="1" x14ac:dyDescent="0.25">
      <c r="A6" s="587" t="s">
        <v>1402</v>
      </c>
      <c r="B6" s="588">
        <v>528949.98</v>
      </c>
      <c r="C6" s="589">
        <v>1</v>
      </c>
      <c r="D6" s="589">
        <v>1.2146850153653814</v>
      </c>
      <c r="E6" s="588">
        <v>435462.67</v>
      </c>
      <c r="F6" s="589">
        <v>0.82325869451776901</v>
      </c>
      <c r="G6" s="589">
        <v>1</v>
      </c>
      <c r="H6" s="588">
        <v>532550.8899999999</v>
      </c>
      <c r="I6" s="589">
        <v>1.0068076569357274</v>
      </c>
      <c r="J6" s="589">
        <v>1.2229541742349577</v>
      </c>
      <c r="K6" s="588"/>
      <c r="L6" s="589"/>
      <c r="M6" s="589"/>
      <c r="N6" s="588"/>
      <c r="O6" s="589"/>
      <c r="P6" s="589"/>
      <c r="Q6" s="588"/>
      <c r="R6" s="589"/>
      <c r="S6" s="589"/>
      <c r="T6" s="588"/>
      <c r="U6" s="589"/>
      <c r="V6" s="589"/>
      <c r="W6" s="588"/>
      <c r="X6" s="589"/>
      <c r="Y6" s="589"/>
      <c r="Z6" s="588"/>
      <c r="AA6" s="589"/>
      <c r="AB6" s="590"/>
    </row>
    <row r="7" spans="1:28" ht="14.45" customHeight="1" x14ac:dyDescent="0.25">
      <c r="A7" s="601" t="s">
        <v>1403</v>
      </c>
      <c r="B7" s="591">
        <v>528949.98</v>
      </c>
      <c r="C7" s="592">
        <v>1</v>
      </c>
      <c r="D7" s="592">
        <v>1.2146850153653814</v>
      </c>
      <c r="E7" s="591">
        <v>435462.67</v>
      </c>
      <c r="F7" s="592">
        <v>0.82325869451776901</v>
      </c>
      <c r="G7" s="592">
        <v>1</v>
      </c>
      <c r="H7" s="591">
        <v>532550.8899999999</v>
      </c>
      <c r="I7" s="592">
        <v>1.0068076569357274</v>
      </c>
      <c r="J7" s="592">
        <v>1.2229541742349577</v>
      </c>
      <c r="K7" s="591"/>
      <c r="L7" s="592"/>
      <c r="M7" s="592"/>
      <c r="N7" s="591"/>
      <c r="O7" s="592"/>
      <c r="P7" s="592"/>
      <c r="Q7" s="591"/>
      <c r="R7" s="592"/>
      <c r="S7" s="592"/>
      <c r="T7" s="591"/>
      <c r="U7" s="592"/>
      <c r="V7" s="592"/>
      <c r="W7" s="591"/>
      <c r="X7" s="592"/>
      <c r="Y7" s="592"/>
      <c r="Z7" s="591"/>
      <c r="AA7" s="592"/>
      <c r="AB7" s="593"/>
    </row>
    <row r="8" spans="1:28" ht="14.45" customHeight="1" x14ac:dyDescent="0.25">
      <c r="A8" s="594" t="s">
        <v>1404</v>
      </c>
      <c r="B8" s="595">
        <v>8724017</v>
      </c>
      <c r="C8" s="596">
        <v>1</v>
      </c>
      <c r="D8" s="596">
        <v>1.0850672941902246</v>
      </c>
      <c r="E8" s="595">
        <v>8040070</v>
      </c>
      <c r="F8" s="596">
        <v>0.92160182631464382</v>
      </c>
      <c r="G8" s="596">
        <v>1</v>
      </c>
      <c r="H8" s="595">
        <v>8702920</v>
      </c>
      <c r="I8" s="596">
        <v>0.99758173327722766</v>
      </c>
      <c r="J8" s="596">
        <v>1.082443312060716</v>
      </c>
      <c r="K8" s="595"/>
      <c r="L8" s="596"/>
      <c r="M8" s="596"/>
      <c r="N8" s="595"/>
      <c r="O8" s="596"/>
      <c r="P8" s="596"/>
      <c r="Q8" s="595"/>
      <c r="R8" s="596"/>
      <c r="S8" s="596"/>
      <c r="T8" s="595"/>
      <c r="U8" s="596"/>
      <c r="V8" s="596"/>
      <c r="W8" s="595"/>
      <c r="X8" s="596"/>
      <c r="Y8" s="596"/>
      <c r="Z8" s="595"/>
      <c r="AA8" s="596"/>
      <c r="AB8" s="597"/>
    </row>
    <row r="9" spans="1:28" ht="14.45" customHeight="1" thickBot="1" x14ac:dyDescent="0.3">
      <c r="A9" s="602" t="s">
        <v>1405</v>
      </c>
      <c r="B9" s="598">
        <v>8724017</v>
      </c>
      <c r="C9" s="599">
        <v>1</v>
      </c>
      <c r="D9" s="599">
        <v>1.0850672941902246</v>
      </c>
      <c r="E9" s="598">
        <v>8040070</v>
      </c>
      <c r="F9" s="599">
        <v>0.92160182631464382</v>
      </c>
      <c r="G9" s="599">
        <v>1</v>
      </c>
      <c r="H9" s="598">
        <v>8702920</v>
      </c>
      <c r="I9" s="599">
        <v>0.99758173327722766</v>
      </c>
      <c r="J9" s="599">
        <v>1.082443312060716</v>
      </c>
      <c r="K9" s="598"/>
      <c r="L9" s="599"/>
      <c r="M9" s="599"/>
      <c r="N9" s="598"/>
      <c r="O9" s="599"/>
      <c r="P9" s="599"/>
      <c r="Q9" s="598"/>
      <c r="R9" s="599"/>
      <c r="S9" s="599"/>
      <c r="T9" s="598"/>
      <c r="U9" s="599"/>
      <c r="V9" s="599"/>
      <c r="W9" s="598"/>
      <c r="X9" s="599"/>
      <c r="Y9" s="599"/>
      <c r="Z9" s="598"/>
      <c r="AA9" s="599"/>
      <c r="AB9" s="600"/>
    </row>
    <row r="10" spans="1:28" ht="14.45" customHeight="1" thickBot="1" x14ac:dyDescent="0.25"/>
    <row r="11" spans="1:28" ht="14.45" customHeight="1" x14ac:dyDescent="0.25">
      <c r="A11" s="587" t="s">
        <v>1407</v>
      </c>
      <c r="B11" s="588">
        <v>528949.98</v>
      </c>
      <c r="C11" s="589">
        <v>1</v>
      </c>
      <c r="D11" s="589">
        <v>1.2146850153653814</v>
      </c>
      <c r="E11" s="588">
        <v>435462.67</v>
      </c>
      <c r="F11" s="589">
        <v>0.82325869451776901</v>
      </c>
      <c r="G11" s="589">
        <v>1</v>
      </c>
      <c r="H11" s="588">
        <v>532550.89</v>
      </c>
      <c r="I11" s="589">
        <v>1.0068076569357276</v>
      </c>
      <c r="J11" s="590">
        <v>1.2229541742349581</v>
      </c>
    </row>
    <row r="12" spans="1:28" ht="14.45" customHeight="1" x14ac:dyDescent="0.25">
      <c r="A12" s="601" t="s">
        <v>1408</v>
      </c>
      <c r="B12" s="591">
        <v>10974</v>
      </c>
      <c r="C12" s="592">
        <v>1</v>
      </c>
      <c r="D12" s="592">
        <v>1.5814958927799394</v>
      </c>
      <c r="E12" s="591">
        <v>6939</v>
      </c>
      <c r="F12" s="592">
        <v>0.63231273920174957</v>
      </c>
      <c r="G12" s="592">
        <v>1</v>
      </c>
      <c r="H12" s="591">
        <v>6812</v>
      </c>
      <c r="I12" s="592">
        <v>0.62073993074539824</v>
      </c>
      <c r="J12" s="593">
        <v>0.98169765095835138</v>
      </c>
    </row>
    <row r="13" spans="1:28" ht="14.45" customHeight="1" x14ac:dyDescent="0.25">
      <c r="A13" s="601" t="s">
        <v>1409</v>
      </c>
      <c r="B13" s="591">
        <v>517975.98</v>
      </c>
      <c r="C13" s="592">
        <v>1</v>
      </c>
      <c r="D13" s="592">
        <v>1.2087453185491481</v>
      </c>
      <c r="E13" s="591">
        <v>428523.67</v>
      </c>
      <c r="F13" s="592">
        <v>0.82730413483652276</v>
      </c>
      <c r="G13" s="592">
        <v>1</v>
      </c>
      <c r="H13" s="591">
        <v>525738.89</v>
      </c>
      <c r="I13" s="592">
        <v>1.0149870076986969</v>
      </c>
      <c r="J13" s="593">
        <v>1.2268607939440079</v>
      </c>
    </row>
    <row r="14" spans="1:28" ht="14.45" customHeight="1" x14ac:dyDescent="0.25">
      <c r="A14" s="594" t="s">
        <v>527</v>
      </c>
      <c r="B14" s="595">
        <v>8561266</v>
      </c>
      <c r="C14" s="596">
        <v>1</v>
      </c>
      <c r="D14" s="596">
        <v>1.0893660890529426</v>
      </c>
      <c r="E14" s="595">
        <v>7858943</v>
      </c>
      <c r="F14" s="596">
        <v>0.91796505329936018</v>
      </c>
      <c r="G14" s="596">
        <v>1</v>
      </c>
      <c r="H14" s="595">
        <v>8548050</v>
      </c>
      <c r="I14" s="596">
        <v>0.99845630307480226</v>
      </c>
      <c r="J14" s="597">
        <v>1.0876844379708568</v>
      </c>
    </row>
    <row r="15" spans="1:28" ht="14.45" customHeight="1" x14ac:dyDescent="0.25">
      <c r="A15" s="601" t="s">
        <v>1408</v>
      </c>
      <c r="B15" s="591">
        <v>8561266</v>
      </c>
      <c r="C15" s="592">
        <v>1</v>
      </c>
      <c r="D15" s="592">
        <v>1.0893660890529426</v>
      </c>
      <c r="E15" s="591">
        <v>7858943</v>
      </c>
      <c r="F15" s="592">
        <v>0.91796505329936018</v>
      </c>
      <c r="G15" s="592">
        <v>1</v>
      </c>
      <c r="H15" s="591">
        <v>8548050</v>
      </c>
      <c r="I15" s="592">
        <v>0.99845630307480226</v>
      </c>
      <c r="J15" s="593">
        <v>1.0876844379708568</v>
      </c>
    </row>
    <row r="16" spans="1:28" ht="14.45" customHeight="1" x14ac:dyDescent="0.25">
      <c r="A16" s="594" t="s">
        <v>532</v>
      </c>
      <c r="B16" s="595">
        <v>162751</v>
      </c>
      <c r="C16" s="596">
        <v>1</v>
      </c>
      <c r="D16" s="596">
        <v>0.89854632385011624</v>
      </c>
      <c r="E16" s="595">
        <v>181127</v>
      </c>
      <c r="F16" s="596">
        <v>1.1129086764443843</v>
      </c>
      <c r="G16" s="596">
        <v>1</v>
      </c>
      <c r="H16" s="595">
        <v>154870</v>
      </c>
      <c r="I16" s="596">
        <v>0.95157633440040312</v>
      </c>
      <c r="J16" s="597">
        <v>0.85503541713825104</v>
      </c>
    </row>
    <row r="17" spans="1:10" ht="14.45" customHeight="1" thickBot="1" x14ac:dyDescent="0.3">
      <c r="A17" s="602" t="s">
        <v>1408</v>
      </c>
      <c r="B17" s="598">
        <v>162751</v>
      </c>
      <c r="C17" s="599">
        <v>1</v>
      </c>
      <c r="D17" s="599">
        <v>0.89854632385011624</v>
      </c>
      <c r="E17" s="598">
        <v>181127</v>
      </c>
      <c r="F17" s="599">
        <v>1.1129086764443843</v>
      </c>
      <c r="G17" s="599">
        <v>1</v>
      </c>
      <c r="H17" s="598">
        <v>154870</v>
      </c>
      <c r="I17" s="599">
        <v>0.95157633440040312</v>
      </c>
      <c r="J17" s="600">
        <v>0.85503541713825104</v>
      </c>
    </row>
    <row r="18" spans="1:10" ht="14.45" customHeight="1" x14ac:dyDescent="0.2">
      <c r="A18" s="544" t="s">
        <v>244</v>
      </c>
    </row>
    <row r="19" spans="1:10" ht="14.45" customHeight="1" x14ac:dyDescent="0.2">
      <c r="A19" s="545" t="s">
        <v>598</v>
      </c>
    </row>
    <row r="20" spans="1:10" ht="14.45" customHeight="1" x14ac:dyDescent="0.2">
      <c r="A20" s="544" t="s">
        <v>1410</v>
      </c>
    </row>
    <row r="21" spans="1:10" ht="14.45" customHeight="1" x14ac:dyDescent="0.2">
      <c r="A21" s="544" t="s">
        <v>1411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9FBB95D5-DF39-40E0-AE71-4D76267C9D62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17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29" bestFit="1" customWidth="1"/>
    <col min="2" max="2" width="7.7109375" style="207" hidden="1" customWidth="1" outlineLevel="1"/>
    <col min="3" max="3" width="7.7109375" style="207" customWidth="1" collapsed="1"/>
    <col min="4" max="4" width="7.7109375" style="207" customWidth="1"/>
    <col min="5" max="5" width="7.7109375" style="106" hidden="1" customWidth="1" outlineLevel="1"/>
    <col min="6" max="6" width="7.7109375" style="106" customWidth="1" collapsed="1"/>
    <col min="7" max="7" width="7.7109375" style="106" customWidth="1"/>
    <col min="8" max="16384" width="8.85546875" style="129"/>
  </cols>
  <sheetData>
    <row r="1" spans="1:7" ht="18.600000000000001" customHeight="1" thickBot="1" x14ac:dyDescent="0.35">
      <c r="A1" s="438" t="s">
        <v>1416</v>
      </c>
      <c r="B1" s="329"/>
      <c r="C1" s="329"/>
      <c r="D1" s="329"/>
      <c r="E1" s="329"/>
      <c r="F1" s="329"/>
      <c r="G1" s="329"/>
    </row>
    <row r="2" spans="1:7" ht="14.45" customHeight="1" thickBot="1" x14ac:dyDescent="0.25">
      <c r="A2" s="232" t="s">
        <v>270</v>
      </c>
      <c r="B2" s="111"/>
      <c r="C2" s="111"/>
      <c r="D2" s="111"/>
      <c r="E2" s="111"/>
      <c r="F2" s="111"/>
      <c r="G2" s="111"/>
    </row>
    <row r="3" spans="1:7" ht="14.45" customHeight="1" thickBot="1" x14ac:dyDescent="0.25">
      <c r="A3" s="273" t="s">
        <v>127</v>
      </c>
      <c r="B3" s="259">
        <f t="shared" ref="B3:G3" si="0">SUBTOTAL(9,B6:B1048576)</f>
        <v>36031</v>
      </c>
      <c r="C3" s="260">
        <f t="shared" si="0"/>
        <v>33028</v>
      </c>
      <c r="D3" s="272">
        <f t="shared" si="0"/>
        <v>33404</v>
      </c>
      <c r="E3" s="224">
        <f t="shared" si="0"/>
        <v>9252966.9800000004</v>
      </c>
      <c r="F3" s="222">
        <f t="shared" si="0"/>
        <v>8475532.6699999999</v>
      </c>
      <c r="G3" s="261">
        <f t="shared" si="0"/>
        <v>9235470.8900000006</v>
      </c>
    </row>
    <row r="4" spans="1:7" ht="14.45" customHeight="1" x14ac:dyDescent="0.2">
      <c r="A4" s="439" t="s">
        <v>135</v>
      </c>
      <c r="B4" s="444" t="s">
        <v>208</v>
      </c>
      <c r="C4" s="442"/>
      <c r="D4" s="445"/>
      <c r="E4" s="444" t="s">
        <v>98</v>
      </c>
      <c r="F4" s="442"/>
      <c r="G4" s="445"/>
    </row>
    <row r="5" spans="1:7" ht="14.45" customHeight="1" thickBot="1" x14ac:dyDescent="0.25">
      <c r="A5" s="582"/>
      <c r="B5" s="583">
        <v>2018</v>
      </c>
      <c r="C5" s="584">
        <v>2019</v>
      </c>
      <c r="D5" s="603">
        <v>2020</v>
      </c>
      <c r="E5" s="583">
        <v>2018</v>
      </c>
      <c r="F5" s="584">
        <v>2019</v>
      </c>
      <c r="G5" s="603">
        <v>2020</v>
      </c>
    </row>
    <row r="6" spans="1:7" ht="14.45" customHeight="1" x14ac:dyDescent="0.2">
      <c r="A6" s="579" t="s">
        <v>1408</v>
      </c>
      <c r="B6" s="116">
        <v>35851</v>
      </c>
      <c r="C6" s="116">
        <v>32851</v>
      </c>
      <c r="D6" s="116">
        <v>33141</v>
      </c>
      <c r="E6" s="604">
        <v>8734991</v>
      </c>
      <c r="F6" s="604">
        <v>8047009</v>
      </c>
      <c r="G6" s="605">
        <v>8709732</v>
      </c>
    </row>
    <row r="7" spans="1:7" ht="14.45" customHeight="1" x14ac:dyDescent="0.2">
      <c r="A7" s="517" t="s">
        <v>1412</v>
      </c>
      <c r="B7" s="490">
        <v>33</v>
      </c>
      <c r="C7" s="490">
        <v>1</v>
      </c>
      <c r="D7" s="490"/>
      <c r="E7" s="606">
        <v>120231.33</v>
      </c>
      <c r="F7" s="606">
        <v>38</v>
      </c>
      <c r="G7" s="607"/>
    </row>
    <row r="8" spans="1:7" ht="14.45" customHeight="1" x14ac:dyDescent="0.2">
      <c r="A8" s="517" t="s">
        <v>600</v>
      </c>
      <c r="B8" s="490">
        <v>18</v>
      </c>
      <c r="C8" s="490">
        <v>21</v>
      </c>
      <c r="D8" s="490">
        <v>34</v>
      </c>
      <c r="E8" s="606">
        <v>64361</v>
      </c>
      <c r="F8" s="606">
        <v>28477.67</v>
      </c>
      <c r="G8" s="607">
        <v>93050.67</v>
      </c>
    </row>
    <row r="9" spans="1:7" ht="14.45" customHeight="1" x14ac:dyDescent="0.2">
      <c r="A9" s="517" t="s">
        <v>1413</v>
      </c>
      <c r="B9" s="490">
        <v>7</v>
      </c>
      <c r="C9" s="490">
        <v>11</v>
      </c>
      <c r="D9" s="490"/>
      <c r="E9" s="606">
        <v>259</v>
      </c>
      <c r="F9" s="606">
        <v>418</v>
      </c>
      <c r="G9" s="607"/>
    </row>
    <row r="10" spans="1:7" ht="14.45" customHeight="1" x14ac:dyDescent="0.2">
      <c r="A10" s="517" t="s">
        <v>601</v>
      </c>
      <c r="B10" s="490">
        <v>13</v>
      </c>
      <c r="C10" s="490">
        <v>7</v>
      </c>
      <c r="D10" s="490">
        <v>11</v>
      </c>
      <c r="E10" s="606">
        <v>618.32999999999993</v>
      </c>
      <c r="F10" s="606">
        <v>266</v>
      </c>
      <c r="G10" s="607">
        <v>418</v>
      </c>
    </row>
    <row r="11" spans="1:7" ht="14.45" customHeight="1" x14ac:dyDescent="0.2">
      <c r="A11" s="517" t="s">
        <v>602</v>
      </c>
      <c r="B11" s="490">
        <v>23</v>
      </c>
      <c r="C11" s="490">
        <v>20</v>
      </c>
      <c r="D11" s="490">
        <v>133</v>
      </c>
      <c r="E11" s="606">
        <v>851</v>
      </c>
      <c r="F11" s="606">
        <v>760</v>
      </c>
      <c r="G11" s="607">
        <v>144659</v>
      </c>
    </row>
    <row r="12" spans="1:7" ht="14.45" customHeight="1" x14ac:dyDescent="0.2">
      <c r="A12" s="517" t="s">
        <v>603</v>
      </c>
      <c r="B12" s="490">
        <v>76</v>
      </c>
      <c r="C12" s="490">
        <v>116</v>
      </c>
      <c r="D12" s="490">
        <v>85</v>
      </c>
      <c r="E12" s="606">
        <v>285715.66000000003</v>
      </c>
      <c r="F12" s="606">
        <v>398526</v>
      </c>
      <c r="G12" s="607">
        <v>287611.21999999997</v>
      </c>
    </row>
    <row r="13" spans="1:7" ht="14.45" customHeight="1" x14ac:dyDescent="0.2">
      <c r="A13" s="517" t="s">
        <v>1414</v>
      </c>
      <c r="B13" s="490">
        <v>1</v>
      </c>
      <c r="C13" s="490">
        <v>1</v>
      </c>
      <c r="D13" s="490"/>
      <c r="E13" s="606">
        <v>37</v>
      </c>
      <c r="F13" s="606">
        <v>38</v>
      </c>
      <c r="G13" s="607"/>
    </row>
    <row r="14" spans="1:7" ht="14.45" customHeight="1" thickBot="1" x14ac:dyDescent="0.25">
      <c r="A14" s="610" t="s">
        <v>1415</v>
      </c>
      <c r="B14" s="497">
        <v>9</v>
      </c>
      <c r="C14" s="497"/>
      <c r="D14" s="497"/>
      <c r="E14" s="608">
        <v>45902.66</v>
      </c>
      <c r="F14" s="608"/>
      <c r="G14" s="609"/>
    </row>
    <row r="15" spans="1:7" ht="14.45" customHeight="1" x14ac:dyDescent="0.2">
      <c r="A15" s="544" t="s">
        <v>244</v>
      </c>
    </row>
    <row r="16" spans="1:7" ht="14.45" customHeight="1" x14ac:dyDescent="0.2">
      <c r="A16" s="545" t="s">
        <v>598</v>
      </c>
    </row>
    <row r="17" spans="1:1" ht="14.45" customHeight="1" x14ac:dyDescent="0.2">
      <c r="A17" s="544" t="s">
        <v>1410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87CA55BE-680A-466A-B170-01C92FC5D400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51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.140625" style="129" bestFit="1" customWidth="1"/>
    <col min="5" max="5" width="8" style="129" customWidth="1"/>
    <col min="6" max="6" width="50.85546875" style="129" bestFit="1" customWidth="1" collapsed="1"/>
    <col min="7" max="8" width="11.140625" style="207" hidden="1" customWidth="1" outlineLevel="1"/>
    <col min="9" max="10" width="9.28515625" style="129" hidden="1" customWidth="1"/>
    <col min="11" max="12" width="11.140625" style="207" customWidth="1"/>
    <col min="13" max="14" width="9.28515625" style="129" hidden="1" customWidth="1"/>
    <col min="15" max="16" width="11.140625" style="207" customWidth="1"/>
    <col min="17" max="17" width="11.140625" style="210" customWidth="1"/>
    <col min="18" max="18" width="11.140625" style="207" customWidth="1"/>
    <col min="19" max="16384" width="8.85546875" style="129"/>
  </cols>
  <sheetData>
    <row r="1" spans="1:18" ht="18.600000000000001" customHeight="1" thickBot="1" x14ac:dyDescent="0.35">
      <c r="A1" s="329" t="s">
        <v>1494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5" customHeight="1" thickBot="1" x14ac:dyDescent="0.25">
      <c r="A2" s="232" t="s">
        <v>270</v>
      </c>
      <c r="B2" s="197"/>
      <c r="C2" s="197"/>
      <c r="D2" s="111"/>
      <c r="E2" s="111"/>
      <c r="F2" s="111"/>
      <c r="G2" s="230"/>
      <c r="H2" s="230"/>
      <c r="I2" s="111"/>
      <c r="J2" s="111"/>
      <c r="K2" s="230"/>
      <c r="L2" s="230"/>
      <c r="M2" s="111"/>
      <c r="N2" s="111"/>
      <c r="O2" s="230"/>
      <c r="P2" s="230"/>
      <c r="Q2" s="227"/>
      <c r="R2" s="230"/>
    </row>
    <row r="3" spans="1:18" ht="14.45" customHeight="1" thickBot="1" x14ac:dyDescent="0.25">
      <c r="F3" s="87" t="s">
        <v>127</v>
      </c>
      <c r="G3" s="102">
        <f t="shared" ref="G3:P3" si="0">SUBTOTAL(9,G6:G1048576)</f>
        <v>36031</v>
      </c>
      <c r="H3" s="103">
        <f t="shared" si="0"/>
        <v>9252966.9800000004</v>
      </c>
      <c r="I3" s="74"/>
      <c r="J3" s="74"/>
      <c r="K3" s="103">
        <f t="shared" si="0"/>
        <v>33028</v>
      </c>
      <c r="L3" s="103">
        <f t="shared" si="0"/>
        <v>8475532.6699999999</v>
      </c>
      <c r="M3" s="74"/>
      <c r="N3" s="74"/>
      <c r="O3" s="103">
        <f t="shared" si="0"/>
        <v>33404</v>
      </c>
      <c r="P3" s="103">
        <f t="shared" si="0"/>
        <v>9235470.8900000006</v>
      </c>
      <c r="Q3" s="75">
        <f>IF(L3=0,0,P3/L3)</f>
        <v>1.0896625910829036</v>
      </c>
      <c r="R3" s="104">
        <f>IF(O3=0,0,P3/O3)</f>
        <v>276.47799335408934</v>
      </c>
    </row>
    <row r="4" spans="1:18" ht="14.45" customHeight="1" x14ac:dyDescent="0.2">
      <c r="A4" s="446" t="s">
        <v>211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2018</v>
      </c>
      <c r="H4" s="451"/>
      <c r="I4" s="101"/>
      <c r="J4" s="101"/>
      <c r="K4" s="450">
        <v>2019</v>
      </c>
      <c r="L4" s="451"/>
      <c r="M4" s="101"/>
      <c r="N4" s="101"/>
      <c r="O4" s="450">
        <v>2020</v>
      </c>
      <c r="P4" s="451"/>
      <c r="Q4" s="452" t="s">
        <v>2</v>
      </c>
      <c r="R4" s="447" t="s">
        <v>97</v>
      </c>
    </row>
    <row r="5" spans="1:18" ht="14.45" customHeight="1" thickBot="1" x14ac:dyDescent="0.25">
      <c r="A5" s="611"/>
      <c r="B5" s="611"/>
      <c r="C5" s="612"/>
      <c r="D5" s="613"/>
      <c r="E5" s="614"/>
      <c r="F5" s="615"/>
      <c r="G5" s="616" t="s">
        <v>71</v>
      </c>
      <c r="H5" s="617" t="s">
        <v>14</v>
      </c>
      <c r="I5" s="618"/>
      <c r="J5" s="618"/>
      <c r="K5" s="616" t="s">
        <v>71</v>
      </c>
      <c r="L5" s="617" t="s">
        <v>14</v>
      </c>
      <c r="M5" s="618"/>
      <c r="N5" s="618"/>
      <c r="O5" s="616" t="s">
        <v>71</v>
      </c>
      <c r="P5" s="617" t="s">
        <v>14</v>
      </c>
      <c r="Q5" s="619"/>
      <c r="R5" s="620"/>
    </row>
    <row r="6" spans="1:18" ht="14.45" customHeight="1" x14ac:dyDescent="0.2">
      <c r="A6" s="564" t="s">
        <v>1417</v>
      </c>
      <c r="B6" s="565" t="s">
        <v>1418</v>
      </c>
      <c r="C6" s="565" t="s">
        <v>1407</v>
      </c>
      <c r="D6" s="565" t="s">
        <v>1419</v>
      </c>
      <c r="E6" s="565" t="s">
        <v>1420</v>
      </c>
      <c r="F6" s="565" t="s">
        <v>1421</v>
      </c>
      <c r="G6" s="116">
        <v>74</v>
      </c>
      <c r="H6" s="116">
        <v>2738</v>
      </c>
      <c r="I6" s="565">
        <v>0.92375168690958165</v>
      </c>
      <c r="J6" s="565">
        <v>37</v>
      </c>
      <c r="K6" s="116">
        <v>78</v>
      </c>
      <c r="L6" s="116">
        <v>2964</v>
      </c>
      <c r="M6" s="565">
        <v>1</v>
      </c>
      <c r="N6" s="565">
        <v>38</v>
      </c>
      <c r="O6" s="116">
        <v>145</v>
      </c>
      <c r="P6" s="116">
        <v>5510</v>
      </c>
      <c r="Q6" s="570">
        <v>1.858974358974359</v>
      </c>
      <c r="R6" s="578">
        <v>38</v>
      </c>
    </row>
    <row r="7" spans="1:18" ht="14.45" customHeight="1" x14ac:dyDescent="0.2">
      <c r="A7" s="485" t="s">
        <v>1417</v>
      </c>
      <c r="B7" s="486" t="s">
        <v>1418</v>
      </c>
      <c r="C7" s="486" t="s">
        <v>1407</v>
      </c>
      <c r="D7" s="486" t="s">
        <v>1419</v>
      </c>
      <c r="E7" s="486" t="s">
        <v>1422</v>
      </c>
      <c r="F7" s="486" t="s">
        <v>1423</v>
      </c>
      <c r="G7" s="490">
        <v>3</v>
      </c>
      <c r="H7" s="490">
        <v>1041</v>
      </c>
      <c r="I7" s="486"/>
      <c r="J7" s="486">
        <v>347</v>
      </c>
      <c r="K7" s="490"/>
      <c r="L7" s="490"/>
      <c r="M7" s="486"/>
      <c r="N7" s="486"/>
      <c r="O7" s="490"/>
      <c r="P7" s="490"/>
      <c r="Q7" s="512"/>
      <c r="R7" s="491"/>
    </row>
    <row r="8" spans="1:18" ht="14.45" customHeight="1" x14ac:dyDescent="0.2">
      <c r="A8" s="485" t="s">
        <v>1417</v>
      </c>
      <c r="B8" s="486" t="s">
        <v>1418</v>
      </c>
      <c r="C8" s="486" t="s">
        <v>1407</v>
      </c>
      <c r="D8" s="486" t="s">
        <v>1419</v>
      </c>
      <c r="E8" s="486" t="s">
        <v>1424</v>
      </c>
      <c r="F8" s="486" t="s">
        <v>1425</v>
      </c>
      <c r="G8" s="490">
        <v>21</v>
      </c>
      <c r="H8" s="490">
        <v>699.98</v>
      </c>
      <c r="I8" s="486">
        <v>0.91301342168077537</v>
      </c>
      <c r="J8" s="486">
        <v>33.332380952380952</v>
      </c>
      <c r="K8" s="490">
        <v>23</v>
      </c>
      <c r="L8" s="490">
        <v>766.67</v>
      </c>
      <c r="M8" s="486">
        <v>1</v>
      </c>
      <c r="N8" s="486">
        <v>33.333478260869562</v>
      </c>
      <c r="O8" s="490">
        <v>30</v>
      </c>
      <c r="P8" s="490">
        <v>1048.8899999999999</v>
      </c>
      <c r="Q8" s="512">
        <v>1.368111442993726</v>
      </c>
      <c r="R8" s="491">
        <v>34.962999999999994</v>
      </c>
    </row>
    <row r="9" spans="1:18" ht="14.45" customHeight="1" x14ac:dyDescent="0.2">
      <c r="A9" s="485" t="s">
        <v>1417</v>
      </c>
      <c r="B9" s="486" t="s">
        <v>1418</v>
      </c>
      <c r="C9" s="486" t="s">
        <v>1407</v>
      </c>
      <c r="D9" s="486" t="s">
        <v>1419</v>
      </c>
      <c r="E9" s="486" t="s">
        <v>1426</v>
      </c>
      <c r="F9" s="486" t="s">
        <v>1427</v>
      </c>
      <c r="G9" s="490">
        <v>57</v>
      </c>
      <c r="H9" s="490">
        <v>2109</v>
      </c>
      <c r="I9" s="486">
        <v>0.88095238095238093</v>
      </c>
      <c r="J9" s="486">
        <v>37</v>
      </c>
      <c r="K9" s="490">
        <v>63</v>
      </c>
      <c r="L9" s="490">
        <v>2394</v>
      </c>
      <c r="M9" s="486">
        <v>1</v>
      </c>
      <c r="N9" s="486">
        <v>38</v>
      </c>
      <c r="O9" s="490">
        <v>55</v>
      </c>
      <c r="P9" s="490">
        <v>2090</v>
      </c>
      <c r="Q9" s="512">
        <v>0.87301587301587302</v>
      </c>
      <c r="R9" s="491">
        <v>38</v>
      </c>
    </row>
    <row r="10" spans="1:18" ht="14.45" customHeight="1" x14ac:dyDescent="0.2">
      <c r="A10" s="485" t="s">
        <v>1417</v>
      </c>
      <c r="B10" s="486" t="s">
        <v>1418</v>
      </c>
      <c r="C10" s="486" t="s">
        <v>1407</v>
      </c>
      <c r="D10" s="486" t="s">
        <v>1419</v>
      </c>
      <c r="E10" s="486" t="s">
        <v>1428</v>
      </c>
      <c r="F10" s="486" t="s">
        <v>1429</v>
      </c>
      <c r="G10" s="490">
        <v>105</v>
      </c>
      <c r="H10" s="490">
        <v>4725</v>
      </c>
      <c r="I10" s="486">
        <v>1.0396039603960396</v>
      </c>
      <c r="J10" s="486">
        <v>45</v>
      </c>
      <c r="K10" s="490">
        <v>101</v>
      </c>
      <c r="L10" s="490">
        <v>4545</v>
      </c>
      <c r="M10" s="486">
        <v>1</v>
      </c>
      <c r="N10" s="486">
        <v>45</v>
      </c>
      <c r="O10" s="490">
        <v>101</v>
      </c>
      <c r="P10" s="490">
        <v>4646</v>
      </c>
      <c r="Q10" s="512">
        <v>1.0222222222222221</v>
      </c>
      <c r="R10" s="491">
        <v>46</v>
      </c>
    </row>
    <row r="11" spans="1:18" ht="14.45" customHeight="1" x14ac:dyDescent="0.2">
      <c r="A11" s="485" t="s">
        <v>1417</v>
      </c>
      <c r="B11" s="486" t="s">
        <v>1418</v>
      </c>
      <c r="C11" s="486" t="s">
        <v>1407</v>
      </c>
      <c r="D11" s="486" t="s">
        <v>1419</v>
      </c>
      <c r="E11" s="486" t="s">
        <v>1430</v>
      </c>
      <c r="F11" s="486" t="s">
        <v>1431</v>
      </c>
      <c r="G11" s="490">
        <v>3</v>
      </c>
      <c r="H11" s="490">
        <v>984</v>
      </c>
      <c r="I11" s="486"/>
      <c r="J11" s="486">
        <v>328</v>
      </c>
      <c r="K11" s="490"/>
      <c r="L11" s="490"/>
      <c r="M11" s="486"/>
      <c r="N11" s="486"/>
      <c r="O11" s="490"/>
      <c r="P11" s="490"/>
      <c r="Q11" s="512"/>
      <c r="R11" s="491"/>
    </row>
    <row r="12" spans="1:18" ht="14.45" customHeight="1" x14ac:dyDescent="0.2">
      <c r="A12" s="485" t="s">
        <v>1417</v>
      </c>
      <c r="B12" s="486" t="s">
        <v>1418</v>
      </c>
      <c r="C12" s="486" t="s">
        <v>1407</v>
      </c>
      <c r="D12" s="486" t="s">
        <v>1419</v>
      </c>
      <c r="E12" s="486" t="s">
        <v>1432</v>
      </c>
      <c r="F12" s="486" t="s">
        <v>1433</v>
      </c>
      <c r="G12" s="490">
        <v>3</v>
      </c>
      <c r="H12" s="490">
        <v>675</v>
      </c>
      <c r="I12" s="486"/>
      <c r="J12" s="486">
        <v>225</v>
      </c>
      <c r="K12" s="490"/>
      <c r="L12" s="490"/>
      <c r="M12" s="486"/>
      <c r="N12" s="486"/>
      <c r="O12" s="490"/>
      <c r="P12" s="490"/>
      <c r="Q12" s="512"/>
      <c r="R12" s="491"/>
    </row>
    <row r="13" spans="1:18" ht="14.45" customHeight="1" x14ac:dyDescent="0.2">
      <c r="A13" s="485" t="s">
        <v>1417</v>
      </c>
      <c r="B13" s="486" t="s">
        <v>1418</v>
      </c>
      <c r="C13" s="486" t="s">
        <v>1407</v>
      </c>
      <c r="D13" s="486" t="s">
        <v>1419</v>
      </c>
      <c r="E13" s="486" t="s">
        <v>1434</v>
      </c>
      <c r="F13" s="486" t="s">
        <v>1435</v>
      </c>
      <c r="G13" s="490">
        <v>56</v>
      </c>
      <c r="H13" s="490">
        <v>509376</v>
      </c>
      <c r="I13" s="486">
        <v>1.2149869765578041</v>
      </c>
      <c r="J13" s="486">
        <v>9096</v>
      </c>
      <c r="K13" s="490">
        <v>46</v>
      </c>
      <c r="L13" s="490">
        <v>419244</v>
      </c>
      <c r="M13" s="486">
        <v>1</v>
      </c>
      <c r="N13" s="486">
        <v>9114</v>
      </c>
      <c r="O13" s="490">
        <v>56</v>
      </c>
      <c r="P13" s="490">
        <v>511336</v>
      </c>
      <c r="Q13" s="512">
        <v>1.2196620583717357</v>
      </c>
      <c r="R13" s="491">
        <v>9131</v>
      </c>
    </row>
    <row r="14" spans="1:18" ht="14.45" customHeight="1" x14ac:dyDescent="0.2">
      <c r="A14" s="485" t="s">
        <v>1417</v>
      </c>
      <c r="B14" s="486" t="s">
        <v>1418</v>
      </c>
      <c r="C14" s="486" t="s">
        <v>1407</v>
      </c>
      <c r="D14" s="486" t="s">
        <v>1419</v>
      </c>
      <c r="E14" s="486" t="s">
        <v>1436</v>
      </c>
      <c r="F14" s="486" t="s">
        <v>1437</v>
      </c>
      <c r="G14" s="490">
        <v>3</v>
      </c>
      <c r="H14" s="490">
        <v>1440</v>
      </c>
      <c r="I14" s="486"/>
      <c r="J14" s="486">
        <v>480</v>
      </c>
      <c r="K14" s="490"/>
      <c r="L14" s="490"/>
      <c r="M14" s="486"/>
      <c r="N14" s="486"/>
      <c r="O14" s="490"/>
      <c r="P14" s="490"/>
      <c r="Q14" s="512"/>
      <c r="R14" s="491"/>
    </row>
    <row r="15" spans="1:18" ht="14.45" customHeight="1" x14ac:dyDescent="0.2">
      <c r="A15" s="485" t="s">
        <v>1417</v>
      </c>
      <c r="B15" s="486" t="s">
        <v>1418</v>
      </c>
      <c r="C15" s="486" t="s">
        <v>1407</v>
      </c>
      <c r="D15" s="486" t="s">
        <v>1419</v>
      </c>
      <c r="E15" s="486" t="s">
        <v>1438</v>
      </c>
      <c r="F15" s="486" t="s">
        <v>1439</v>
      </c>
      <c r="G15" s="490"/>
      <c r="H15" s="490"/>
      <c r="I15" s="486"/>
      <c r="J15" s="486"/>
      <c r="K15" s="490">
        <v>1</v>
      </c>
      <c r="L15" s="490">
        <v>358</v>
      </c>
      <c r="M15" s="486">
        <v>1</v>
      </c>
      <c r="N15" s="486">
        <v>358</v>
      </c>
      <c r="O15" s="490">
        <v>10</v>
      </c>
      <c r="P15" s="490">
        <v>3600</v>
      </c>
      <c r="Q15" s="512">
        <v>10.05586592178771</v>
      </c>
      <c r="R15" s="491">
        <v>360</v>
      </c>
    </row>
    <row r="16" spans="1:18" ht="14.45" customHeight="1" x14ac:dyDescent="0.2">
      <c r="A16" s="485" t="s">
        <v>1417</v>
      </c>
      <c r="B16" s="486" t="s">
        <v>1418</v>
      </c>
      <c r="C16" s="486" t="s">
        <v>1407</v>
      </c>
      <c r="D16" s="486" t="s">
        <v>1419</v>
      </c>
      <c r="E16" s="486" t="s">
        <v>1440</v>
      </c>
      <c r="F16" s="486" t="s">
        <v>1441</v>
      </c>
      <c r="G16" s="490">
        <v>29</v>
      </c>
      <c r="H16" s="490">
        <v>5162</v>
      </c>
      <c r="I16" s="486">
        <v>0.994413407821229</v>
      </c>
      <c r="J16" s="486">
        <v>178</v>
      </c>
      <c r="K16" s="490">
        <v>29</v>
      </c>
      <c r="L16" s="490">
        <v>5191</v>
      </c>
      <c r="M16" s="486">
        <v>1</v>
      </c>
      <c r="N16" s="486">
        <v>179</v>
      </c>
      <c r="O16" s="490">
        <v>24</v>
      </c>
      <c r="P16" s="490">
        <v>4320</v>
      </c>
      <c r="Q16" s="512">
        <v>0.83220959352725876</v>
      </c>
      <c r="R16" s="491">
        <v>180</v>
      </c>
    </row>
    <row r="17" spans="1:18" ht="14.45" customHeight="1" x14ac:dyDescent="0.2">
      <c r="A17" s="485" t="s">
        <v>1442</v>
      </c>
      <c r="B17" s="486" t="s">
        <v>1443</v>
      </c>
      <c r="C17" s="486" t="s">
        <v>527</v>
      </c>
      <c r="D17" s="486" t="s">
        <v>1419</v>
      </c>
      <c r="E17" s="486" t="s">
        <v>1444</v>
      </c>
      <c r="F17" s="486" t="s">
        <v>1445</v>
      </c>
      <c r="G17" s="490">
        <v>1510</v>
      </c>
      <c r="H17" s="490">
        <v>320120</v>
      </c>
      <c r="I17" s="486">
        <v>0.95544233828484793</v>
      </c>
      <c r="J17" s="486">
        <v>212</v>
      </c>
      <c r="K17" s="490">
        <v>1573</v>
      </c>
      <c r="L17" s="490">
        <v>335049</v>
      </c>
      <c r="M17" s="486">
        <v>1</v>
      </c>
      <c r="N17" s="486">
        <v>213</v>
      </c>
      <c r="O17" s="490">
        <v>1317</v>
      </c>
      <c r="P17" s="490">
        <v>283155</v>
      </c>
      <c r="Q17" s="512">
        <v>0.84511519210622921</v>
      </c>
      <c r="R17" s="491">
        <v>215</v>
      </c>
    </row>
    <row r="18" spans="1:18" ht="14.45" customHeight="1" x14ac:dyDescent="0.2">
      <c r="A18" s="485" t="s">
        <v>1442</v>
      </c>
      <c r="B18" s="486" t="s">
        <v>1443</v>
      </c>
      <c r="C18" s="486" t="s">
        <v>527</v>
      </c>
      <c r="D18" s="486" t="s">
        <v>1419</v>
      </c>
      <c r="E18" s="486" t="s">
        <v>1446</v>
      </c>
      <c r="F18" s="486" t="s">
        <v>1445</v>
      </c>
      <c r="G18" s="490">
        <v>207</v>
      </c>
      <c r="H18" s="490">
        <v>18009</v>
      </c>
      <c r="I18" s="486">
        <v>1.1182935916542474</v>
      </c>
      <c r="J18" s="486">
        <v>87</v>
      </c>
      <c r="K18" s="490">
        <v>183</v>
      </c>
      <c r="L18" s="490">
        <v>16104</v>
      </c>
      <c r="M18" s="486">
        <v>1</v>
      </c>
      <c r="N18" s="486">
        <v>88</v>
      </c>
      <c r="O18" s="490">
        <v>157</v>
      </c>
      <c r="P18" s="490">
        <v>13973</v>
      </c>
      <c r="Q18" s="512">
        <v>0.8676726279185295</v>
      </c>
      <c r="R18" s="491">
        <v>89</v>
      </c>
    </row>
    <row r="19" spans="1:18" ht="14.45" customHeight="1" x14ac:dyDescent="0.2">
      <c r="A19" s="485" t="s">
        <v>1442</v>
      </c>
      <c r="B19" s="486" t="s">
        <v>1443</v>
      </c>
      <c r="C19" s="486" t="s">
        <v>527</v>
      </c>
      <c r="D19" s="486" t="s">
        <v>1419</v>
      </c>
      <c r="E19" s="486" t="s">
        <v>1447</v>
      </c>
      <c r="F19" s="486" t="s">
        <v>1448</v>
      </c>
      <c r="G19" s="490">
        <v>11098</v>
      </c>
      <c r="H19" s="490">
        <v>3351596</v>
      </c>
      <c r="I19" s="486">
        <v>1.0498645536535429</v>
      </c>
      <c r="J19" s="486">
        <v>302</v>
      </c>
      <c r="K19" s="490">
        <v>10536</v>
      </c>
      <c r="L19" s="490">
        <v>3192408</v>
      </c>
      <c r="M19" s="486">
        <v>1</v>
      </c>
      <c r="N19" s="486">
        <v>303</v>
      </c>
      <c r="O19" s="490">
        <v>14518</v>
      </c>
      <c r="P19" s="490">
        <v>4427990</v>
      </c>
      <c r="Q19" s="512">
        <v>1.3870376217576199</v>
      </c>
      <c r="R19" s="491">
        <v>305</v>
      </c>
    </row>
    <row r="20" spans="1:18" ht="14.45" customHeight="1" x14ac:dyDescent="0.2">
      <c r="A20" s="485" t="s">
        <v>1442</v>
      </c>
      <c r="B20" s="486" t="s">
        <v>1443</v>
      </c>
      <c r="C20" s="486" t="s">
        <v>527</v>
      </c>
      <c r="D20" s="486" t="s">
        <v>1419</v>
      </c>
      <c r="E20" s="486" t="s">
        <v>1449</v>
      </c>
      <c r="F20" s="486" t="s">
        <v>1450</v>
      </c>
      <c r="G20" s="490">
        <v>390</v>
      </c>
      <c r="H20" s="490">
        <v>39000</v>
      </c>
      <c r="I20" s="486">
        <v>1.4772727272727273</v>
      </c>
      <c r="J20" s="486">
        <v>100</v>
      </c>
      <c r="K20" s="490">
        <v>264</v>
      </c>
      <c r="L20" s="490">
        <v>26400</v>
      </c>
      <c r="M20" s="486">
        <v>1</v>
      </c>
      <c r="N20" s="486">
        <v>100</v>
      </c>
      <c r="O20" s="490">
        <v>312</v>
      </c>
      <c r="P20" s="490">
        <v>31512</v>
      </c>
      <c r="Q20" s="512">
        <v>1.1936363636363636</v>
      </c>
      <c r="R20" s="491">
        <v>101</v>
      </c>
    </row>
    <row r="21" spans="1:18" ht="14.45" customHeight="1" x14ac:dyDescent="0.2">
      <c r="A21" s="485" t="s">
        <v>1442</v>
      </c>
      <c r="B21" s="486" t="s">
        <v>1443</v>
      </c>
      <c r="C21" s="486" t="s">
        <v>527</v>
      </c>
      <c r="D21" s="486" t="s">
        <v>1419</v>
      </c>
      <c r="E21" s="486" t="s">
        <v>1451</v>
      </c>
      <c r="F21" s="486" t="s">
        <v>1452</v>
      </c>
      <c r="G21" s="490">
        <v>24</v>
      </c>
      <c r="H21" s="490">
        <v>5568</v>
      </c>
      <c r="I21" s="486">
        <v>0.94774468085106378</v>
      </c>
      <c r="J21" s="486">
        <v>232</v>
      </c>
      <c r="K21" s="490">
        <v>25</v>
      </c>
      <c r="L21" s="490">
        <v>5875</v>
      </c>
      <c r="M21" s="486">
        <v>1</v>
      </c>
      <c r="N21" s="486">
        <v>235</v>
      </c>
      <c r="O21" s="490">
        <v>17</v>
      </c>
      <c r="P21" s="490">
        <v>4029</v>
      </c>
      <c r="Q21" s="512">
        <v>0.68578723404255315</v>
      </c>
      <c r="R21" s="491">
        <v>237</v>
      </c>
    </row>
    <row r="22" spans="1:18" ht="14.45" customHeight="1" x14ac:dyDescent="0.2">
      <c r="A22" s="485" t="s">
        <v>1442</v>
      </c>
      <c r="B22" s="486" t="s">
        <v>1443</v>
      </c>
      <c r="C22" s="486" t="s">
        <v>527</v>
      </c>
      <c r="D22" s="486" t="s">
        <v>1419</v>
      </c>
      <c r="E22" s="486" t="s">
        <v>1453</v>
      </c>
      <c r="F22" s="486" t="s">
        <v>1454</v>
      </c>
      <c r="G22" s="490">
        <v>1664</v>
      </c>
      <c r="H22" s="490">
        <v>227968</v>
      </c>
      <c r="I22" s="486">
        <v>1.2374097595397058</v>
      </c>
      <c r="J22" s="486">
        <v>137</v>
      </c>
      <c r="K22" s="490">
        <v>1335</v>
      </c>
      <c r="L22" s="490">
        <v>184230</v>
      </c>
      <c r="M22" s="486">
        <v>1</v>
      </c>
      <c r="N22" s="486">
        <v>138</v>
      </c>
      <c r="O22" s="490">
        <v>1080</v>
      </c>
      <c r="P22" s="490">
        <v>150120</v>
      </c>
      <c r="Q22" s="512">
        <v>0.81485100146555933</v>
      </c>
      <c r="R22" s="491">
        <v>139</v>
      </c>
    </row>
    <row r="23" spans="1:18" ht="14.45" customHeight="1" x14ac:dyDescent="0.2">
      <c r="A23" s="485" t="s">
        <v>1442</v>
      </c>
      <c r="B23" s="486" t="s">
        <v>1443</v>
      </c>
      <c r="C23" s="486" t="s">
        <v>527</v>
      </c>
      <c r="D23" s="486" t="s">
        <v>1419</v>
      </c>
      <c r="E23" s="486" t="s">
        <v>1455</v>
      </c>
      <c r="F23" s="486" t="s">
        <v>1454</v>
      </c>
      <c r="G23" s="490">
        <v>186</v>
      </c>
      <c r="H23" s="490">
        <v>34224</v>
      </c>
      <c r="I23" s="486">
        <v>1.0818397344713133</v>
      </c>
      <c r="J23" s="486">
        <v>184</v>
      </c>
      <c r="K23" s="490">
        <v>171</v>
      </c>
      <c r="L23" s="490">
        <v>31635</v>
      </c>
      <c r="M23" s="486">
        <v>1</v>
      </c>
      <c r="N23" s="486">
        <v>185</v>
      </c>
      <c r="O23" s="490">
        <v>141</v>
      </c>
      <c r="P23" s="490">
        <v>26367</v>
      </c>
      <c r="Q23" s="512">
        <v>0.83347558084400186</v>
      </c>
      <c r="R23" s="491">
        <v>187</v>
      </c>
    </row>
    <row r="24" spans="1:18" ht="14.45" customHeight="1" x14ac:dyDescent="0.2">
      <c r="A24" s="485" t="s">
        <v>1442</v>
      </c>
      <c r="B24" s="486" t="s">
        <v>1443</v>
      </c>
      <c r="C24" s="486" t="s">
        <v>527</v>
      </c>
      <c r="D24" s="486" t="s">
        <v>1419</v>
      </c>
      <c r="E24" s="486" t="s">
        <v>1456</v>
      </c>
      <c r="F24" s="486" t="s">
        <v>1457</v>
      </c>
      <c r="G24" s="490">
        <v>82</v>
      </c>
      <c r="H24" s="490">
        <v>52480</v>
      </c>
      <c r="I24" s="486">
        <v>1.4028334669874365</v>
      </c>
      <c r="J24" s="486">
        <v>640</v>
      </c>
      <c r="K24" s="490">
        <v>58</v>
      </c>
      <c r="L24" s="490">
        <v>37410</v>
      </c>
      <c r="M24" s="486">
        <v>1</v>
      </c>
      <c r="N24" s="486">
        <v>645</v>
      </c>
      <c r="O24" s="490">
        <v>61</v>
      </c>
      <c r="P24" s="490">
        <v>39589</v>
      </c>
      <c r="Q24" s="512">
        <v>1.0582464581662656</v>
      </c>
      <c r="R24" s="491">
        <v>649</v>
      </c>
    </row>
    <row r="25" spans="1:18" ht="14.45" customHeight="1" x14ac:dyDescent="0.2">
      <c r="A25" s="485" t="s">
        <v>1442</v>
      </c>
      <c r="B25" s="486" t="s">
        <v>1443</v>
      </c>
      <c r="C25" s="486" t="s">
        <v>527</v>
      </c>
      <c r="D25" s="486" t="s">
        <v>1419</v>
      </c>
      <c r="E25" s="486" t="s">
        <v>1458</v>
      </c>
      <c r="F25" s="486" t="s">
        <v>1459</v>
      </c>
      <c r="G25" s="490">
        <v>78</v>
      </c>
      <c r="H25" s="490">
        <v>47502</v>
      </c>
      <c r="I25" s="486">
        <v>1.1902280130293159</v>
      </c>
      <c r="J25" s="486">
        <v>609</v>
      </c>
      <c r="K25" s="490">
        <v>65</v>
      </c>
      <c r="L25" s="490">
        <v>39910</v>
      </c>
      <c r="M25" s="486">
        <v>1</v>
      </c>
      <c r="N25" s="486">
        <v>614</v>
      </c>
      <c r="O25" s="490">
        <v>67</v>
      </c>
      <c r="P25" s="490">
        <v>41406</v>
      </c>
      <c r="Q25" s="512">
        <v>1.03748433976447</v>
      </c>
      <c r="R25" s="491">
        <v>618</v>
      </c>
    </row>
    <row r="26" spans="1:18" ht="14.45" customHeight="1" x14ac:dyDescent="0.2">
      <c r="A26" s="485" t="s">
        <v>1442</v>
      </c>
      <c r="B26" s="486" t="s">
        <v>1443</v>
      </c>
      <c r="C26" s="486" t="s">
        <v>527</v>
      </c>
      <c r="D26" s="486" t="s">
        <v>1419</v>
      </c>
      <c r="E26" s="486" t="s">
        <v>1460</v>
      </c>
      <c r="F26" s="486" t="s">
        <v>1461</v>
      </c>
      <c r="G26" s="490">
        <v>968</v>
      </c>
      <c r="H26" s="490">
        <v>168432</v>
      </c>
      <c r="I26" s="486">
        <v>1.0228146348868985</v>
      </c>
      <c r="J26" s="486">
        <v>174</v>
      </c>
      <c r="K26" s="490">
        <v>941</v>
      </c>
      <c r="L26" s="490">
        <v>164675</v>
      </c>
      <c r="M26" s="486">
        <v>1</v>
      </c>
      <c r="N26" s="486">
        <v>175</v>
      </c>
      <c r="O26" s="490">
        <v>1033</v>
      </c>
      <c r="P26" s="490">
        <v>181808</v>
      </c>
      <c r="Q26" s="512">
        <v>1.1040412934568089</v>
      </c>
      <c r="R26" s="491">
        <v>176</v>
      </c>
    </row>
    <row r="27" spans="1:18" ht="14.45" customHeight="1" x14ac:dyDescent="0.2">
      <c r="A27" s="485" t="s">
        <v>1442</v>
      </c>
      <c r="B27" s="486" t="s">
        <v>1443</v>
      </c>
      <c r="C27" s="486" t="s">
        <v>527</v>
      </c>
      <c r="D27" s="486" t="s">
        <v>1419</v>
      </c>
      <c r="E27" s="486" t="s">
        <v>1422</v>
      </c>
      <c r="F27" s="486" t="s">
        <v>1423</v>
      </c>
      <c r="G27" s="490">
        <v>878</v>
      </c>
      <c r="H27" s="490">
        <v>304666</v>
      </c>
      <c r="I27" s="486">
        <v>1.0074534079335475</v>
      </c>
      <c r="J27" s="486">
        <v>347</v>
      </c>
      <c r="K27" s="490">
        <v>869</v>
      </c>
      <c r="L27" s="490">
        <v>302412</v>
      </c>
      <c r="M27" s="486">
        <v>1</v>
      </c>
      <c r="N27" s="486">
        <v>348</v>
      </c>
      <c r="O27" s="490">
        <v>484</v>
      </c>
      <c r="P27" s="490">
        <v>168432</v>
      </c>
      <c r="Q27" s="512">
        <v>0.55696202531645567</v>
      </c>
      <c r="R27" s="491">
        <v>348</v>
      </c>
    </row>
    <row r="28" spans="1:18" ht="14.45" customHeight="1" x14ac:dyDescent="0.2">
      <c r="A28" s="485" t="s">
        <v>1442</v>
      </c>
      <c r="B28" s="486" t="s">
        <v>1443</v>
      </c>
      <c r="C28" s="486" t="s">
        <v>527</v>
      </c>
      <c r="D28" s="486" t="s">
        <v>1419</v>
      </c>
      <c r="E28" s="486" t="s">
        <v>1462</v>
      </c>
      <c r="F28" s="486" t="s">
        <v>1463</v>
      </c>
      <c r="G28" s="490">
        <v>3966</v>
      </c>
      <c r="H28" s="490">
        <v>67422</v>
      </c>
      <c r="I28" s="486">
        <v>1.1075118681932421</v>
      </c>
      <c r="J28" s="486">
        <v>17</v>
      </c>
      <c r="K28" s="490">
        <v>3581</v>
      </c>
      <c r="L28" s="490">
        <v>60877</v>
      </c>
      <c r="M28" s="486">
        <v>1</v>
      </c>
      <c r="N28" s="486">
        <v>17</v>
      </c>
      <c r="O28" s="490">
        <v>2736</v>
      </c>
      <c r="P28" s="490">
        <v>46512</v>
      </c>
      <c r="Q28" s="512">
        <v>0.76403239318626082</v>
      </c>
      <c r="R28" s="491">
        <v>17</v>
      </c>
    </row>
    <row r="29" spans="1:18" ht="14.45" customHeight="1" x14ac:dyDescent="0.2">
      <c r="A29" s="485" t="s">
        <v>1442</v>
      </c>
      <c r="B29" s="486" t="s">
        <v>1443</v>
      </c>
      <c r="C29" s="486" t="s">
        <v>527</v>
      </c>
      <c r="D29" s="486" t="s">
        <v>1419</v>
      </c>
      <c r="E29" s="486" t="s">
        <v>1464</v>
      </c>
      <c r="F29" s="486" t="s">
        <v>1465</v>
      </c>
      <c r="G29" s="490">
        <v>828</v>
      </c>
      <c r="H29" s="490">
        <v>226872</v>
      </c>
      <c r="I29" s="486">
        <v>1.4521852676856901</v>
      </c>
      <c r="J29" s="486">
        <v>274</v>
      </c>
      <c r="K29" s="490">
        <v>564</v>
      </c>
      <c r="L29" s="490">
        <v>156228</v>
      </c>
      <c r="M29" s="486">
        <v>1</v>
      </c>
      <c r="N29" s="486">
        <v>277</v>
      </c>
      <c r="O29" s="490">
        <v>472</v>
      </c>
      <c r="P29" s="490">
        <v>131688</v>
      </c>
      <c r="Q29" s="512">
        <v>0.8429218834011829</v>
      </c>
      <c r="R29" s="491">
        <v>279</v>
      </c>
    </row>
    <row r="30" spans="1:18" ht="14.45" customHeight="1" x14ac:dyDescent="0.2">
      <c r="A30" s="485" t="s">
        <v>1442</v>
      </c>
      <c r="B30" s="486" t="s">
        <v>1443</v>
      </c>
      <c r="C30" s="486" t="s">
        <v>527</v>
      </c>
      <c r="D30" s="486" t="s">
        <v>1419</v>
      </c>
      <c r="E30" s="486" t="s">
        <v>1466</v>
      </c>
      <c r="F30" s="486" t="s">
        <v>1467</v>
      </c>
      <c r="G30" s="490">
        <v>904</v>
      </c>
      <c r="H30" s="490">
        <v>128368</v>
      </c>
      <c r="I30" s="486">
        <v>0.89607416094264813</v>
      </c>
      <c r="J30" s="486">
        <v>142</v>
      </c>
      <c r="K30" s="490">
        <v>1016</v>
      </c>
      <c r="L30" s="490">
        <v>143256</v>
      </c>
      <c r="M30" s="486">
        <v>1</v>
      </c>
      <c r="N30" s="486">
        <v>141</v>
      </c>
      <c r="O30" s="490">
        <v>908</v>
      </c>
      <c r="P30" s="490">
        <v>128936</v>
      </c>
      <c r="Q30" s="512">
        <v>0.90003909085832356</v>
      </c>
      <c r="R30" s="491">
        <v>142</v>
      </c>
    </row>
    <row r="31" spans="1:18" ht="14.45" customHeight="1" x14ac:dyDescent="0.2">
      <c r="A31" s="485" t="s">
        <v>1442</v>
      </c>
      <c r="B31" s="486" t="s">
        <v>1443</v>
      </c>
      <c r="C31" s="486" t="s">
        <v>527</v>
      </c>
      <c r="D31" s="486" t="s">
        <v>1419</v>
      </c>
      <c r="E31" s="486" t="s">
        <v>1468</v>
      </c>
      <c r="F31" s="486" t="s">
        <v>1467</v>
      </c>
      <c r="G31" s="490">
        <v>1639</v>
      </c>
      <c r="H31" s="490">
        <v>127842</v>
      </c>
      <c r="I31" s="486">
        <v>1.2121746550988479</v>
      </c>
      <c r="J31" s="486">
        <v>78</v>
      </c>
      <c r="K31" s="490">
        <v>1335</v>
      </c>
      <c r="L31" s="490">
        <v>105465</v>
      </c>
      <c r="M31" s="486">
        <v>1</v>
      </c>
      <c r="N31" s="486">
        <v>79</v>
      </c>
      <c r="O31" s="490">
        <v>1081</v>
      </c>
      <c r="P31" s="490">
        <v>85399</v>
      </c>
      <c r="Q31" s="512">
        <v>0.80973782771535585</v>
      </c>
      <c r="R31" s="491">
        <v>79</v>
      </c>
    </row>
    <row r="32" spans="1:18" ht="14.45" customHeight="1" x14ac:dyDescent="0.2">
      <c r="A32" s="485" t="s">
        <v>1442</v>
      </c>
      <c r="B32" s="486" t="s">
        <v>1443</v>
      </c>
      <c r="C32" s="486" t="s">
        <v>527</v>
      </c>
      <c r="D32" s="486" t="s">
        <v>1419</v>
      </c>
      <c r="E32" s="486" t="s">
        <v>1469</v>
      </c>
      <c r="F32" s="486" t="s">
        <v>1470</v>
      </c>
      <c r="G32" s="490">
        <v>904</v>
      </c>
      <c r="H32" s="490">
        <v>283856</v>
      </c>
      <c r="I32" s="486">
        <v>0.88413236320143529</v>
      </c>
      <c r="J32" s="486">
        <v>314</v>
      </c>
      <c r="K32" s="490">
        <v>1016</v>
      </c>
      <c r="L32" s="490">
        <v>321056</v>
      </c>
      <c r="M32" s="486">
        <v>1</v>
      </c>
      <c r="N32" s="486">
        <v>316</v>
      </c>
      <c r="O32" s="490">
        <v>908</v>
      </c>
      <c r="P32" s="490">
        <v>288744</v>
      </c>
      <c r="Q32" s="512">
        <v>0.89935712149905311</v>
      </c>
      <c r="R32" s="491">
        <v>318</v>
      </c>
    </row>
    <row r="33" spans="1:18" ht="14.45" customHeight="1" x14ac:dyDescent="0.2">
      <c r="A33" s="485" t="s">
        <v>1442</v>
      </c>
      <c r="B33" s="486" t="s">
        <v>1443</v>
      </c>
      <c r="C33" s="486" t="s">
        <v>527</v>
      </c>
      <c r="D33" s="486" t="s">
        <v>1419</v>
      </c>
      <c r="E33" s="486" t="s">
        <v>1430</v>
      </c>
      <c r="F33" s="486" t="s">
        <v>1431</v>
      </c>
      <c r="G33" s="490">
        <v>1029</v>
      </c>
      <c r="H33" s="490">
        <v>337512</v>
      </c>
      <c r="I33" s="486">
        <v>1.1873522458628842</v>
      </c>
      <c r="J33" s="486">
        <v>328</v>
      </c>
      <c r="K33" s="490">
        <v>864</v>
      </c>
      <c r="L33" s="490">
        <v>284256</v>
      </c>
      <c r="M33" s="486">
        <v>1</v>
      </c>
      <c r="N33" s="486">
        <v>329</v>
      </c>
      <c r="O33" s="490">
        <v>487</v>
      </c>
      <c r="P33" s="490">
        <v>160223</v>
      </c>
      <c r="Q33" s="512">
        <v>0.56365740740740744</v>
      </c>
      <c r="R33" s="491">
        <v>329</v>
      </c>
    </row>
    <row r="34" spans="1:18" ht="14.45" customHeight="1" x14ac:dyDescent="0.2">
      <c r="A34" s="485" t="s">
        <v>1442</v>
      </c>
      <c r="B34" s="486" t="s">
        <v>1443</v>
      </c>
      <c r="C34" s="486" t="s">
        <v>527</v>
      </c>
      <c r="D34" s="486" t="s">
        <v>1419</v>
      </c>
      <c r="E34" s="486" t="s">
        <v>1471</v>
      </c>
      <c r="F34" s="486" t="s">
        <v>1472</v>
      </c>
      <c r="G34" s="490">
        <v>1486</v>
      </c>
      <c r="H34" s="490">
        <v>242218</v>
      </c>
      <c r="I34" s="486">
        <v>1.2536190254379835</v>
      </c>
      <c r="J34" s="486">
        <v>163</v>
      </c>
      <c r="K34" s="490">
        <v>1171</v>
      </c>
      <c r="L34" s="490">
        <v>193215</v>
      </c>
      <c r="M34" s="486">
        <v>1</v>
      </c>
      <c r="N34" s="486">
        <v>165</v>
      </c>
      <c r="O34" s="490">
        <v>819</v>
      </c>
      <c r="P34" s="490">
        <v>135954</v>
      </c>
      <c r="Q34" s="512">
        <v>0.70364102165980902</v>
      </c>
      <c r="R34" s="491">
        <v>166</v>
      </c>
    </row>
    <row r="35" spans="1:18" ht="14.45" customHeight="1" x14ac:dyDescent="0.2">
      <c r="A35" s="485" t="s">
        <v>1442</v>
      </c>
      <c r="B35" s="486" t="s">
        <v>1443</v>
      </c>
      <c r="C35" s="486" t="s">
        <v>527</v>
      </c>
      <c r="D35" s="486" t="s">
        <v>1419</v>
      </c>
      <c r="E35" s="486" t="s">
        <v>1432</v>
      </c>
      <c r="F35" s="486" t="s">
        <v>1433</v>
      </c>
      <c r="G35" s="490">
        <v>994</v>
      </c>
      <c r="H35" s="490">
        <v>223650</v>
      </c>
      <c r="I35" s="486">
        <v>1.0947136563876652</v>
      </c>
      <c r="J35" s="486">
        <v>225</v>
      </c>
      <c r="K35" s="490">
        <v>900</v>
      </c>
      <c r="L35" s="490">
        <v>204300</v>
      </c>
      <c r="M35" s="486">
        <v>1</v>
      </c>
      <c r="N35" s="486">
        <v>227</v>
      </c>
      <c r="O35" s="490">
        <v>529</v>
      </c>
      <c r="P35" s="490">
        <v>120083</v>
      </c>
      <c r="Q35" s="512">
        <v>0.58777777777777773</v>
      </c>
      <c r="R35" s="491">
        <v>227</v>
      </c>
    </row>
    <row r="36" spans="1:18" ht="14.45" customHeight="1" x14ac:dyDescent="0.2">
      <c r="A36" s="485" t="s">
        <v>1442</v>
      </c>
      <c r="B36" s="486" t="s">
        <v>1443</v>
      </c>
      <c r="C36" s="486" t="s">
        <v>527</v>
      </c>
      <c r="D36" s="486" t="s">
        <v>1419</v>
      </c>
      <c r="E36" s="486" t="s">
        <v>1473</v>
      </c>
      <c r="F36" s="486" t="s">
        <v>1445</v>
      </c>
      <c r="G36" s="490">
        <v>2346</v>
      </c>
      <c r="H36" s="490">
        <v>168912</v>
      </c>
      <c r="I36" s="486">
        <v>1.016293230006498</v>
      </c>
      <c r="J36" s="486">
        <v>72</v>
      </c>
      <c r="K36" s="490">
        <v>2246</v>
      </c>
      <c r="L36" s="490">
        <v>166204</v>
      </c>
      <c r="M36" s="486">
        <v>1</v>
      </c>
      <c r="N36" s="486">
        <v>74</v>
      </c>
      <c r="O36" s="490">
        <v>2383</v>
      </c>
      <c r="P36" s="490">
        <v>176342</v>
      </c>
      <c r="Q36" s="512">
        <v>1.0609973285841496</v>
      </c>
      <c r="R36" s="491">
        <v>74</v>
      </c>
    </row>
    <row r="37" spans="1:18" ht="14.45" customHeight="1" x14ac:dyDescent="0.2">
      <c r="A37" s="485" t="s">
        <v>1442</v>
      </c>
      <c r="B37" s="486" t="s">
        <v>1443</v>
      </c>
      <c r="C37" s="486" t="s">
        <v>527</v>
      </c>
      <c r="D37" s="486" t="s">
        <v>1419</v>
      </c>
      <c r="E37" s="486" t="s">
        <v>1474</v>
      </c>
      <c r="F37" s="486" t="s">
        <v>1475</v>
      </c>
      <c r="G37" s="490">
        <v>235</v>
      </c>
      <c r="H37" s="490">
        <v>12220</v>
      </c>
      <c r="I37" s="486">
        <v>6.465608465608466</v>
      </c>
      <c r="J37" s="486">
        <v>52</v>
      </c>
      <c r="K37" s="490">
        <v>35</v>
      </c>
      <c r="L37" s="490">
        <v>1890</v>
      </c>
      <c r="M37" s="486">
        <v>1</v>
      </c>
      <c r="N37" s="486">
        <v>54</v>
      </c>
      <c r="O37" s="490">
        <v>45</v>
      </c>
      <c r="P37" s="490">
        <v>2475</v>
      </c>
      <c r="Q37" s="512">
        <v>1.3095238095238095</v>
      </c>
      <c r="R37" s="491">
        <v>55</v>
      </c>
    </row>
    <row r="38" spans="1:18" ht="14.45" customHeight="1" x14ac:dyDescent="0.2">
      <c r="A38" s="485" t="s">
        <v>1442</v>
      </c>
      <c r="B38" s="486" t="s">
        <v>1443</v>
      </c>
      <c r="C38" s="486" t="s">
        <v>527</v>
      </c>
      <c r="D38" s="486" t="s">
        <v>1419</v>
      </c>
      <c r="E38" s="486" t="s">
        <v>1436</v>
      </c>
      <c r="F38" s="486" t="s">
        <v>1437</v>
      </c>
      <c r="G38" s="490">
        <v>1740</v>
      </c>
      <c r="H38" s="490">
        <v>835200</v>
      </c>
      <c r="I38" s="486">
        <v>1.0031094953105353</v>
      </c>
      <c r="J38" s="486">
        <v>480</v>
      </c>
      <c r="K38" s="490">
        <v>1731</v>
      </c>
      <c r="L38" s="490">
        <v>832611</v>
      </c>
      <c r="M38" s="486">
        <v>1</v>
      </c>
      <c r="N38" s="486">
        <v>481</v>
      </c>
      <c r="O38" s="490">
        <v>983</v>
      </c>
      <c r="P38" s="490">
        <v>473806</v>
      </c>
      <c r="Q38" s="512">
        <v>0.56906046160812196</v>
      </c>
      <c r="R38" s="491">
        <v>482</v>
      </c>
    </row>
    <row r="39" spans="1:18" ht="14.45" customHeight="1" x14ac:dyDescent="0.2">
      <c r="A39" s="485" t="s">
        <v>1442</v>
      </c>
      <c r="B39" s="486" t="s">
        <v>1443</v>
      </c>
      <c r="C39" s="486" t="s">
        <v>527</v>
      </c>
      <c r="D39" s="486" t="s">
        <v>1419</v>
      </c>
      <c r="E39" s="486" t="s">
        <v>1476</v>
      </c>
      <c r="F39" s="486" t="s">
        <v>1477</v>
      </c>
      <c r="G39" s="490">
        <v>39</v>
      </c>
      <c r="H39" s="490">
        <v>8970</v>
      </c>
      <c r="I39" s="486">
        <v>1.0404825426284654</v>
      </c>
      <c r="J39" s="486">
        <v>230</v>
      </c>
      <c r="K39" s="490">
        <v>37</v>
      </c>
      <c r="L39" s="490">
        <v>8621</v>
      </c>
      <c r="M39" s="486">
        <v>1</v>
      </c>
      <c r="N39" s="486">
        <v>233</v>
      </c>
      <c r="O39" s="490">
        <v>38</v>
      </c>
      <c r="P39" s="490">
        <v>8930</v>
      </c>
      <c r="Q39" s="512">
        <v>1.0358427096624521</v>
      </c>
      <c r="R39" s="491">
        <v>235</v>
      </c>
    </row>
    <row r="40" spans="1:18" ht="14.45" customHeight="1" x14ac:dyDescent="0.2">
      <c r="A40" s="485" t="s">
        <v>1442</v>
      </c>
      <c r="B40" s="486" t="s">
        <v>1443</v>
      </c>
      <c r="C40" s="486" t="s">
        <v>527</v>
      </c>
      <c r="D40" s="486" t="s">
        <v>1419</v>
      </c>
      <c r="E40" s="486" t="s">
        <v>1478</v>
      </c>
      <c r="F40" s="486" t="s">
        <v>1479</v>
      </c>
      <c r="G40" s="490">
        <v>966</v>
      </c>
      <c r="H40" s="490">
        <v>1170792</v>
      </c>
      <c r="I40" s="486">
        <v>1.2803488941769317</v>
      </c>
      <c r="J40" s="486">
        <v>1212</v>
      </c>
      <c r="K40" s="490">
        <v>752</v>
      </c>
      <c r="L40" s="490">
        <v>914432</v>
      </c>
      <c r="M40" s="486">
        <v>1</v>
      </c>
      <c r="N40" s="486">
        <v>1216</v>
      </c>
      <c r="O40" s="490">
        <v>1048</v>
      </c>
      <c r="P40" s="490">
        <v>1278560</v>
      </c>
      <c r="Q40" s="512">
        <v>1.3982012877939529</v>
      </c>
      <c r="R40" s="491">
        <v>1220</v>
      </c>
    </row>
    <row r="41" spans="1:18" ht="14.45" customHeight="1" x14ac:dyDescent="0.2">
      <c r="A41" s="485" t="s">
        <v>1442</v>
      </c>
      <c r="B41" s="486" t="s">
        <v>1443</v>
      </c>
      <c r="C41" s="486" t="s">
        <v>527</v>
      </c>
      <c r="D41" s="486" t="s">
        <v>1419</v>
      </c>
      <c r="E41" s="486" t="s">
        <v>1480</v>
      </c>
      <c r="F41" s="486" t="s">
        <v>1481</v>
      </c>
      <c r="G41" s="490">
        <v>761</v>
      </c>
      <c r="H41" s="490">
        <v>87515</v>
      </c>
      <c r="I41" s="486">
        <v>1.1975232621784346</v>
      </c>
      <c r="J41" s="486">
        <v>115</v>
      </c>
      <c r="K41" s="490">
        <v>630</v>
      </c>
      <c r="L41" s="490">
        <v>73080</v>
      </c>
      <c r="M41" s="486">
        <v>1</v>
      </c>
      <c r="N41" s="486">
        <v>116</v>
      </c>
      <c r="O41" s="490">
        <v>661</v>
      </c>
      <c r="P41" s="490">
        <v>77337</v>
      </c>
      <c r="Q41" s="512">
        <v>1.0582512315270935</v>
      </c>
      <c r="R41" s="491">
        <v>117</v>
      </c>
    </row>
    <row r="42" spans="1:18" ht="14.45" customHeight="1" x14ac:dyDescent="0.2">
      <c r="A42" s="485" t="s">
        <v>1442</v>
      </c>
      <c r="B42" s="486" t="s">
        <v>1443</v>
      </c>
      <c r="C42" s="486" t="s">
        <v>527</v>
      </c>
      <c r="D42" s="486" t="s">
        <v>1419</v>
      </c>
      <c r="E42" s="486" t="s">
        <v>1482</v>
      </c>
      <c r="F42" s="486" t="s">
        <v>1483</v>
      </c>
      <c r="G42" s="490">
        <v>20</v>
      </c>
      <c r="H42" s="490">
        <v>6940</v>
      </c>
      <c r="I42" s="486">
        <v>1.3219047619047619</v>
      </c>
      <c r="J42" s="486">
        <v>347</v>
      </c>
      <c r="K42" s="490">
        <v>15</v>
      </c>
      <c r="L42" s="490">
        <v>5250</v>
      </c>
      <c r="M42" s="486">
        <v>1</v>
      </c>
      <c r="N42" s="486">
        <v>350</v>
      </c>
      <c r="O42" s="490">
        <v>24</v>
      </c>
      <c r="P42" s="490">
        <v>8448</v>
      </c>
      <c r="Q42" s="512">
        <v>1.6091428571428572</v>
      </c>
      <c r="R42" s="491">
        <v>352</v>
      </c>
    </row>
    <row r="43" spans="1:18" ht="14.45" customHeight="1" x14ac:dyDescent="0.2">
      <c r="A43" s="485" t="s">
        <v>1442</v>
      </c>
      <c r="B43" s="486" t="s">
        <v>1443</v>
      </c>
      <c r="C43" s="486" t="s">
        <v>527</v>
      </c>
      <c r="D43" s="486" t="s">
        <v>1419</v>
      </c>
      <c r="E43" s="486" t="s">
        <v>1484</v>
      </c>
      <c r="F43" s="486" t="s">
        <v>1485</v>
      </c>
      <c r="G43" s="490">
        <v>8</v>
      </c>
      <c r="H43" s="490">
        <v>1208</v>
      </c>
      <c r="I43" s="486">
        <v>1.3245614035087718</v>
      </c>
      <c r="J43" s="486">
        <v>151</v>
      </c>
      <c r="K43" s="490">
        <v>6</v>
      </c>
      <c r="L43" s="490">
        <v>912</v>
      </c>
      <c r="M43" s="486">
        <v>1</v>
      </c>
      <c r="N43" s="486">
        <v>152</v>
      </c>
      <c r="O43" s="490">
        <v>5</v>
      </c>
      <c r="P43" s="490">
        <v>765</v>
      </c>
      <c r="Q43" s="512">
        <v>0.83881578947368418</v>
      </c>
      <c r="R43" s="491">
        <v>153</v>
      </c>
    </row>
    <row r="44" spans="1:18" ht="14.45" customHeight="1" x14ac:dyDescent="0.2">
      <c r="A44" s="485" t="s">
        <v>1442</v>
      </c>
      <c r="B44" s="486" t="s">
        <v>1443</v>
      </c>
      <c r="C44" s="486" t="s">
        <v>527</v>
      </c>
      <c r="D44" s="486" t="s">
        <v>1419</v>
      </c>
      <c r="E44" s="486" t="s">
        <v>1486</v>
      </c>
      <c r="F44" s="486" t="s">
        <v>1487</v>
      </c>
      <c r="G44" s="490">
        <v>46</v>
      </c>
      <c r="H44" s="490">
        <v>49082</v>
      </c>
      <c r="I44" s="486">
        <v>1.1707096004770423</v>
      </c>
      <c r="J44" s="486">
        <v>1067</v>
      </c>
      <c r="K44" s="490">
        <v>39</v>
      </c>
      <c r="L44" s="490">
        <v>41925</v>
      </c>
      <c r="M44" s="486">
        <v>1</v>
      </c>
      <c r="N44" s="486">
        <v>1075</v>
      </c>
      <c r="O44" s="490">
        <v>37</v>
      </c>
      <c r="P44" s="490">
        <v>40034</v>
      </c>
      <c r="Q44" s="512">
        <v>0.95489564698867024</v>
      </c>
      <c r="R44" s="491">
        <v>1082</v>
      </c>
    </row>
    <row r="45" spans="1:18" ht="14.45" customHeight="1" x14ac:dyDescent="0.2">
      <c r="A45" s="485" t="s">
        <v>1442</v>
      </c>
      <c r="B45" s="486" t="s">
        <v>1443</v>
      </c>
      <c r="C45" s="486" t="s">
        <v>527</v>
      </c>
      <c r="D45" s="486" t="s">
        <v>1419</v>
      </c>
      <c r="E45" s="486" t="s">
        <v>1488</v>
      </c>
      <c r="F45" s="486" t="s">
        <v>1489</v>
      </c>
      <c r="G45" s="490">
        <v>31</v>
      </c>
      <c r="H45" s="490">
        <v>9362</v>
      </c>
      <c r="I45" s="486">
        <v>1.7108918128654971</v>
      </c>
      <c r="J45" s="486">
        <v>302</v>
      </c>
      <c r="K45" s="490">
        <v>18</v>
      </c>
      <c r="L45" s="490">
        <v>5472</v>
      </c>
      <c r="M45" s="486">
        <v>1</v>
      </c>
      <c r="N45" s="486">
        <v>304</v>
      </c>
      <c r="O45" s="490">
        <v>38</v>
      </c>
      <c r="P45" s="490">
        <v>11628</v>
      </c>
      <c r="Q45" s="512">
        <v>2.125</v>
      </c>
      <c r="R45" s="491">
        <v>306</v>
      </c>
    </row>
    <row r="46" spans="1:18" ht="14.45" customHeight="1" x14ac:dyDescent="0.2">
      <c r="A46" s="485" t="s">
        <v>1442</v>
      </c>
      <c r="B46" s="486" t="s">
        <v>1443</v>
      </c>
      <c r="C46" s="486" t="s">
        <v>527</v>
      </c>
      <c r="D46" s="486" t="s">
        <v>1419</v>
      </c>
      <c r="E46" s="486" t="s">
        <v>1490</v>
      </c>
      <c r="F46" s="486" t="s">
        <v>1491</v>
      </c>
      <c r="G46" s="490">
        <v>5</v>
      </c>
      <c r="H46" s="490">
        <v>3760</v>
      </c>
      <c r="I46" s="486">
        <v>0.99339498018494055</v>
      </c>
      <c r="J46" s="486">
        <v>752</v>
      </c>
      <c r="K46" s="490">
        <v>5</v>
      </c>
      <c r="L46" s="490">
        <v>3785</v>
      </c>
      <c r="M46" s="486">
        <v>1</v>
      </c>
      <c r="N46" s="486">
        <v>757</v>
      </c>
      <c r="O46" s="490">
        <v>5</v>
      </c>
      <c r="P46" s="490">
        <v>3805</v>
      </c>
      <c r="Q46" s="512">
        <v>1.0052840158520475</v>
      </c>
      <c r="R46" s="491">
        <v>761</v>
      </c>
    </row>
    <row r="47" spans="1:18" ht="14.45" customHeight="1" x14ac:dyDescent="0.2">
      <c r="A47" s="485" t="s">
        <v>1442</v>
      </c>
      <c r="B47" s="486" t="s">
        <v>1443</v>
      </c>
      <c r="C47" s="486" t="s">
        <v>532</v>
      </c>
      <c r="D47" s="486" t="s">
        <v>1419</v>
      </c>
      <c r="E47" s="486" t="s">
        <v>1422</v>
      </c>
      <c r="F47" s="486" t="s">
        <v>1423</v>
      </c>
      <c r="G47" s="490">
        <v>109</v>
      </c>
      <c r="H47" s="490">
        <v>37823</v>
      </c>
      <c r="I47" s="486">
        <v>0.89823786453880494</v>
      </c>
      <c r="J47" s="486">
        <v>347</v>
      </c>
      <c r="K47" s="490">
        <v>121</v>
      </c>
      <c r="L47" s="490">
        <v>42108</v>
      </c>
      <c r="M47" s="486">
        <v>1</v>
      </c>
      <c r="N47" s="486">
        <v>348</v>
      </c>
      <c r="O47" s="490">
        <v>104</v>
      </c>
      <c r="P47" s="490">
        <v>36192</v>
      </c>
      <c r="Q47" s="512">
        <v>0.85950413223140498</v>
      </c>
      <c r="R47" s="491">
        <v>348</v>
      </c>
    </row>
    <row r="48" spans="1:18" ht="14.45" customHeight="1" x14ac:dyDescent="0.2">
      <c r="A48" s="485" t="s">
        <v>1442</v>
      </c>
      <c r="B48" s="486" t="s">
        <v>1443</v>
      </c>
      <c r="C48" s="486" t="s">
        <v>532</v>
      </c>
      <c r="D48" s="486" t="s">
        <v>1419</v>
      </c>
      <c r="E48" s="486" t="s">
        <v>1430</v>
      </c>
      <c r="F48" s="486" t="s">
        <v>1431</v>
      </c>
      <c r="G48" s="490">
        <v>109</v>
      </c>
      <c r="H48" s="490">
        <v>35752</v>
      </c>
      <c r="I48" s="486">
        <v>0.89808837197618629</v>
      </c>
      <c r="J48" s="486">
        <v>328</v>
      </c>
      <c r="K48" s="490">
        <v>121</v>
      </c>
      <c r="L48" s="490">
        <v>39809</v>
      </c>
      <c r="M48" s="486">
        <v>1</v>
      </c>
      <c r="N48" s="486">
        <v>329</v>
      </c>
      <c r="O48" s="490">
        <v>104</v>
      </c>
      <c r="P48" s="490">
        <v>34216</v>
      </c>
      <c r="Q48" s="512">
        <v>0.85950413223140498</v>
      </c>
      <c r="R48" s="491">
        <v>329</v>
      </c>
    </row>
    <row r="49" spans="1:18" ht="14.45" customHeight="1" x14ac:dyDescent="0.2">
      <c r="A49" s="485" t="s">
        <v>1442</v>
      </c>
      <c r="B49" s="486" t="s">
        <v>1443</v>
      </c>
      <c r="C49" s="486" t="s">
        <v>532</v>
      </c>
      <c r="D49" s="486" t="s">
        <v>1419</v>
      </c>
      <c r="E49" s="486" t="s">
        <v>1432</v>
      </c>
      <c r="F49" s="486" t="s">
        <v>1433</v>
      </c>
      <c r="G49" s="490">
        <v>109</v>
      </c>
      <c r="H49" s="490">
        <v>24525</v>
      </c>
      <c r="I49" s="486">
        <v>0.89288964939745874</v>
      </c>
      <c r="J49" s="486">
        <v>225</v>
      </c>
      <c r="K49" s="490">
        <v>121</v>
      </c>
      <c r="L49" s="490">
        <v>27467</v>
      </c>
      <c r="M49" s="486">
        <v>1</v>
      </c>
      <c r="N49" s="486">
        <v>227</v>
      </c>
      <c r="O49" s="490">
        <v>104</v>
      </c>
      <c r="P49" s="490">
        <v>23608</v>
      </c>
      <c r="Q49" s="512">
        <v>0.85950413223140498</v>
      </c>
      <c r="R49" s="491">
        <v>227</v>
      </c>
    </row>
    <row r="50" spans="1:18" ht="14.45" customHeight="1" x14ac:dyDescent="0.2">
      <c r="A50" s="485" t="s">
        <v>1442</v>
      </c>
      <c r="B50" s="486" t="s">
        <v>1443</v>
      </c>
      <c r="C50" s="486" t="s">
        <v>532</v>
      </c>
      <c r="D50" s="486" t="s">
        <v>1419</v>
      </c>
      <c r="E50" s="486" t="s">
        <v>1436</v>
      </c>
      <c r="F50" s="486" t="s">
        <v>1437</v>
      </c>
      <c r="G50" s="490">
        <v>109</v>
      </c>
      <c r="H50" s="490">
        <v>52320</v>
      </c>
      <c r="I50" s="486">
        <v>0.89895362622635355</v>
      </c>
      <c r="J50" s="486">
        <v>480</v>
      </c>
      <c r="K50" s="490">
        <v>121</v>
      </c>
      <c r="L50" s="490">
        <v>58201</v>
      </c>
      <c r="M50" s="486">
        <v>1</v>
      </c>
      <c r="N50" s="486">
        <v>481</v>
      </c>
      <c r="O50" s="490">
        <v>104</v>
      </c>
      <c r="P50" s="490">
        <v>50128</v>
      </c>
      <c r="Q50" s="512">
        <v>0.86129104310922489</v>
      </c>
      <c r="R50" s="491">
        <v>482</v>
      </c>
    </row>
    <row r="51" spans="1:18" ht="14.45" customHeight="1" thickBot="1" x14ac:dyDescent="0.25">
      <c r="A51" s="492" t="s">
        <v>1442</v>
      </c>
      <c r="B51" s="493" t="s">
        <v>1443</v>
      </c>
      <c r="C51" s="493" t="s">
        <v>532</v>
      </c>
      <c r="D51" s="493" t="s">
        <v>1419</v>
      </c>
      <c r="E51" s="493" t="s">
        <v>1492</v>
      </c>
      <c r="F51" s="493" t="s">
        <v>1493</v>
      </c>
      <c r="G51" s="497">
        <v>209</v>
      </c>
      <c r="H51" s="497">
        <v>12331</v>
      </c>
      <c r="I51" s="493">
        <v>0.91057450893516467</v>
      </c>
      <c r="J51" s="493">
        <v>59</v>
      </c>
      <c r="K51" s="497">
        <v>222</v>
      </c>
      <c r="L51" s="497">
        <v>13542</v>
      </c>
      <c r="M51" s="493">
        <v>1</v>
      </c>
      <c r="N51" s="493">
        <v>61</v>
      </c>
      <c r="O51" s="497">
        <v>173</v>
      </c>
      <c r="P51" s="497">
        <v>10726</v>
      </c>
      <c r="Q51" s="505">
        <v>0.79205434943139863</v>
      </c>
      <c r="R51" s="498">
        <v>62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F81CCFB8-C4B1-43B5-A252-1C826BD76705}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72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7.7109375" style="129" customWidth="1"/>
    <col min="5" max="5" width="2.140625" style="129" bestFit="1" customWidth="1"/>
    <col min="6" max="6" width="8" style="129" customWidth="1"/>
    <col min="7" max="7" width="50.85546875" style="129" bestFit="1" customWidth="1" collapsed="1"/>
    <col min="8" max="9" width="11.140625" style="207" hidden="1" customWidth="1" outlineLevel="1"/>
    <col min="10" max="11" width="9.28515625" style="129" hidden="1" customWidth="1"/>
    <col min="12" max="13" width="11.140625" style="207" customWidth="1"/>
    <col min="14" max="15" width="9.28515625" style="129" hidden="1" customWidth="1"/>
    <col min="16" max="17" width="11.140625" style="207" customWidth="1"/>
    <col min="18" max="18" width="11.140625" style="210" customWidth="1"/>
    <col min="19" max="19" width="11.140625" style="207" customWidth="1"/>
    <col min="20" max="16384" width="8.85546875" style="129"/>
  </cols>
  <sheetData>
    <row r="1" spans="1:19" ht="18.600000000000001" customHeight="1" thickBot="1" x14ac:dyDescent="0.35">
      <c r="A1" s="329" t="s">
        <v>1495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5" customHeight="1" thickBot="1" x14ac:dyDescent="0.25">
      <c r="A2" s="232" t="s">
        <v>270</v>
      </c>
      <c r="B2" s="197"/>
      <c r="C2" s="197"/>
      <c r="D2" s="197"/>
      <c r="E2" s="111"/>
      <c r="F2" s="111"/>
      <c r="G2" s="111"/>
      <c r="H2" s="230"/>
      <c r="I2" s="230"/>
      <c r="J2" s="111"/>
      <c r="K2" s="111"/>
      <c r="L2" s="230"/>
      <c r="M2" s="230"/>
      <c r="N2" s="111"/>
      <c r="O2" s="111"/>
      <c r="P2" s="230"/>
      <c r="Q2" s="230"/>
      <c r="R2" s="227"/>
      <c r="S2" s="230"/>
    </row>
    <row r="3" spans="1:19" ht="14.45" customHeight="1" thickBot="1" x14ac:dyDescent="0.25">
      <c r="G3" s="87" t="s">
        <v>127</v>
      </c>
      <c r="H3" s="102">
        <f t="shared" ref="H3:Q3" si="0">SUBTOTAL(9,H6:H1048576)</f>
        <v>36031</v>
      </c>
      <c r="I3" s="103">
        <f t="shared" si="0"/>
        <v>9252966.9800000004</v>
      </c>
      <c r="J3" s="74"/>
      <c r="K3" s="74"/>
      <c r="L3" s="103">
        <f t="shared" si="0"/>
        <v>33028</v>
      </c>
      <c r="M3" s="103">
        <f t="shared" si="0"/>
        <v>8475532.6699999999</v>
      </c>
      <c r="N3" s="74"/>
      <c r="O3" s="74"/>
      <c r="P3" s="103">
        <f t="shared" si="0"/>
        <v>33404</v>
      </c>
      <c r="Q3" s="103">
        <f t="shared" si="0"/>
        <v>9235470.8900000006</v>
      </c>
      <c r="R3" s="75">
        <f>IF(M3=0,0,Q3/M3)</f>
        <v>1.0896625910829036</v>
      </c>
      <c r="S3" s="104">
        <f>IF(P3=0,0,Q3/P3)</f>
        <v>276.47799335408934</v>
      </c>
    </row>
    <row r="4" spans="1:19" ht="14.45" customHeight="1" x14ac:dyDescent="0.2">
      <c r="A4" s="446" t="s">
        <v>211</v>
      </c>
      <c r="B4" s="446" t="s">
        <v>94</v>
      </c>
      <c r="C4" s="454" t="s">
        <v>0</v>
      </c>
      <c r="D4" s="266" t="s">
        <v>135</v>
      </c>
      <c r="E4" s="448" t="s">
        <v>95</v>
      </c>
      <c r="F4" s="453" t="s">
        <v>70</v>
      </c>
      <c r="G4" s="449" t="s">
        <v>69</v>
      </c>
      <c r="H4" s="450">
        <v>2018</v>
      </c>
      <c r="I4" s="451"/>
      <c r="J4" s="101"/>
      <c r="K4" s="101"/>
      <c r="L4" s="450">
        <v>2019</v>
      </c>
      <c r="M4" s="451"/>
      <c r="N4" s="101"/>
      <c r="O4" s="101"/>
      <c r="P4" s="450">
        <v>2020</v>
      </c>
      <c r="Q4" s="451"/>
      <c r="R4" s="452" t="s">
        <v>2</v>
      </c>
      <c r="S4" s="447" t="s">
        <v>97</v>
      </c>
    </row>
    <row r="5" spans="1:19" ht="14.45" customHeight="1" thickBot="1" x14ac:dyDescent="0.25">
      <c r="A5" s="611"/>
      <c r="B5" s="611"/>
      <c r="C5" s="612"/>
      <c r="D5" s="621"/>
      <c r="E5" s="613"/>
      <c r="F5" s="614"/>
      <c r="G5" s="615"/>
      <c r="H5" s="616" t="s">
        <v>71</v>
      </c>
      <c r="I5" s="617" t="s">
        <v>14</v>
      </c>
      <c r="J5" s="618"/>
      <c r="K5" s="618"/>
      <c r="L5" s="616" t="s">
        <v>71</v>
      </c>
      <c r="M5" s="617" t="s">
        <v>14</v>
      </c>
      <c r="N5" s="618"/>
      <c r="O5" s="618"/>
      <c r="P5" s="616" t="s">
        <v>71</v>
      </c>
      <c r="Q5" s="617" t="s">
        <v>14</v>
      </c>
      <c r="R5" s="619"/>
      <c r="S5" s="620"/>
    </row>
    <row r="6" spans="1:19" ht="14.45" customHeight="1" x14ac:dyDescent="0.2">
      <c r="A6" s="564" t="s">
        <v>1417</v>
      </c>
      <c r="B6" s="565" t="s">
        <v>1418</v>
      </c>
      <c r="C6" s="565" t="s">
        <v>1407</v>
      </c>
      <c r="D6" s="565" t="s">
        <v>1408</v>
      </c>
      <c r="E6" s="565" t="s">
        <v>1419</v>
      </c>
      <c r="F6" s="565" t="s">
        <v>1420</v>
      </c>
      <c r="G6" s="565" t="s">
        <v>1421</v>
      </c>
      <c r="H6" s="116"/>
      <c r="I6" s="116"/>
      <c r="J6" s="565"/>
      <c r="K6" s="565"/>
      <c r="L6" s="116"/>
      <c r="M6" s="116"/>
      <c r="N6" s="565"/>
      <c r="O6" s="565"/>
      <c r="P6" s="116">
        <v>2</v>
      </c>
      <c r="Q6" s="116">
        <v>76</v>
      </c>
      <c r="R6" s="570"/>
      <c r="S6" s="578">
        <v>38</v>
      </c>
    </row>
    <row r="7" spans="1:19" ht="14.45" customHeight="1" x14ac:dyDescent="0.2">
      <c r="A7" s="485" t="s">
        <v>1417</v>
      </c>
      <c r="B7" s="486" t="s">
        <v>1418</v>
      </c>
      <c r="C7" s="486" t="s">
        <v>1407</v>
      </c>
      <c r="D7" s="486" t="s">
        <v>1408</v>
      </c>
      <c r="E7" s="486" t="s">
        <v>1419</v>
      </c>
      <c r="F7" s="486" t="s">
        <v>1422</v>
      </c>
      <c r="G7" s="486" t="s">
        <v>1423</v>
      </c>
      <c r="H7" s="490">
        <v>3</v>
      </c>
      <c r="I7" s="490">
        <v>1041</v>
      </c>
      <c r="J7" s="486"/>
      <c r="K7" s="486">
        <v>347</v>
      </c>
      <c r="L7" s="490"/>
      <c r="M7" s="490"/>
      <c r="N7" s="486"/>
      <c r="O7" s="486"/>
      <c r="P7" s="490"/>
      <c r="Q7" s="490"/>
      <c r="R7" s="512"/>
      <c r="S7" s="491"/>
    </row>
    <row r="8" spans="1:19" ht="14.45" customHeight="1" x14ac:dyDescent="0.2">
      <c r="A8" s="485" t="s">
        <v>1417</v>
      </c>
      <c r="B8" s="486" t="s">
        <v>1418</v>
      </c>
      <c r="C8" s="486" t="s">
        <v>1407</v>
      </c>
      <c r="D8" s="486" t="s">
        <v>1408</v>
      </c>
      <c r="E8" s="486" t="s">
        <v>1419</v>
      </c>
      <c r="F8" s="486" t="s">
        <v>1426</v>
      </c>
      <c r="G8" s="486" t="s">
        <v>1427</v>
      </c>
      <c r="H8" s="490">
        <v>57</v>
      </c>
      <c r="I8" s="490">
        <v>2109</v>
      </c>
      <c r="J8" s="486">
        <v>0.88095238095238093</v>
      </c>
      <c r="K8" s="486">
        <v>37</v>
      </c>
      <c r="L8" s="490">
        <v>63</v>
      </c>
      <c r="M8" s="490">
        <v>2394</v>
      </c>
      <c r="N8" s="486">
        <v>1</v>
      </c>
      <c r="O8" s="486">
        <v>38</v>
      </c>
      <c r="P8" s="490">
        <v>55</v>
      </c>
      <c r="Q8" s="490">
        <v>2090</v>
      </c>
      <c r="R8" s="512">
        <v>0.87301587301587302</v>
      </c>
      <c r="S8" s="491">
        <v>38</v>
      </c>
    </row>
    <row r="9" spans="1:19" ht="14.45" customHeight="1" x14ac:dyDescent="0.2">
      <c r="A9" s="485" t="s">
        <v>1417</v>
      </c>
      <c r="B9" s="486" t="s">
        <v>1418</v>
      </c>
      <c r="C9" s="486" t="s">
        <v>1407</v>
      </c>
      <c r="D9" s="486" t="s">
        <v>1408</v>
      </c>
      <c r="E9" s="486" t="s">
        <v>1419</v>
      </c>
      <c r="F9" s="486" t="s">
        <v>1428</v>
      </c>
      <c r="G9" s="486" t="s">
        <v>1429</v>
      </c>
      <c r="H9" s="490">
        <v>105</v>
      </c>
      <c r="I9" s="490">
        <v>4725</v>
      </c>
      <c r="J9" s="486">
        <v>1.0396039603960396</v>
      </c>
      <c r="K9" s="486">
        <v>45</v>
      </c>
      <c r="L9" s="490">
        <v>101</v>
      </c>
      <c r="M9" s="490">
        <v>4545</v>
      </c>
      <c r="N9" s="486">
        <v>1</v>
      </c>
      <c r="O9" s="486">
        <v>45</v>
      </c>
      <c r="P9" s="490">
        <v>101</v>
      </c>
      <c r="Q9" s="490">
        <v>4646</v>
      </c>
      <c r="R9" s="512">
        <v>1.0222222222222221</v>
      </c>
      <c r="S9" s="491">
        <v>46</v>
      </c>
    </row>
    <row r="10" spans="1:19" ht="14.45" customHeight="1" x14ac:dyDescent="0.2">
      <c r="A10" s="485" t="s">
        <v>1417</v>
      </c>
      <c r="B10" s="486" t="s">
        <v>1418</v>
      </c>
      <c r="C10" s="486" t="s">
        <v>1407</v>
      </c>
      <c r="D10" s="486" t="s">
        <v>1408</v>
      </c>
      <c r="E10" s="486" t="s">
        <v>1419</v>
      </c>
      <c r="F10" s="486" t="s">
        <v>1430</v>
      </c>
      <c r="G10" s="486" t="s">
        <v>1431</v>
      </c>
      <c r="H10" s="490">
        <v>3</v>
      </c>
      <c r="I10" s="490">
        <v>984</v>
      </c>
      <c r="J10" s="486"/>
      <c r="K10" s="486">
        <v>328</v>
      </c>
      <c r="L10" s="490"/>
      <c r="M10" s="490"/>
      <c r="N10" s="486"/>
      <c r="O10" s="486"/>
      <c r="P10" s="490"/>
      <c r="Q10" s="490"/>
      <c r="R10" s="512"/>
      <c r="S10" s="491"/>
    </row>
    <row r="11" spans="1:19" ht="14.45" customHeight="1" x14ac:dyDescent="0.2">
      <c r="A11" s="485" t="s">
        <v>1417</v>
      </c>
      <c r="B11" s="486" t="s">
        <v>1418</v>
      </c>
      <c r="C11" s="486" t="s">
        <v>1407</v>
      </c>
      <c r="D11" s="486" t="s">
        <v>1408</v>
      </c>
      <c r="E11" s="486" t="s">
        <v>1419</v>
      </c>
      <c r="F11" s="486" t="s">
        <v>1432</v>
      </c>
      <c r="G11" s="486" t="s">
        <v>1433</v>
      </c>
      <c r="H11" s="490">
        <v>3</v>
      </c>
      <c r="I11" s="490">
        <v>675</v>
      </c>
      <c r="J11" s="486"/>
      <c r="K11" s="486">
        <v>225</v>
      </c>
      <c r="L11" s="490"/>
      <c r="M11" s="490"/>
      <c r="N11" s="486"/>
      <c r="O11" s="486"/>
      <c r="P11" s="490"/>
      <c r="Q11" s="490"/>
      <c r="R11" s="512"/>
      <c r="S11" s="491"/>
    </row>
    <row r="12" spans="1:19" ht="14.45" customHeight="1" x14ac:dyDescent="0.2">
      <c r="A12" s="485" t="s">
        <v>1417</v>
      </c>
      <c r="B12" s="486" t="s">
        <v>1418</v>
      </c>
      <c r="C12" s="486" t="s">
        <v>1407</v>
      </c>
      <c r="D12" s="486" t="s">
        <v>1408</v>
      </c>
      <c r="E12" s="486" t="s">
        <v>1419</v>
      </c>
      <c r="F12" s="486" t="s">
        <v>1436</v>
      </c>
      <c r="G12" s="486" t="s">
        <v>1437</v>
      </c>
      <c r="H12" s="490">
        <v>3</v>
      </c>
      <c r="I12" s="490">
        <v>1440</v>
      </c>
      <c r="J12" s="486"/>
      <c r="K12" s="486">
        <v>480</v>
      </c>
      <c r="L12" s="490"/>
      <c r="M12" s="490"/>
      <c r="N12" s="486"/>
      <c r="O12" s="486"/>
      <c r="P12" s="490"/>
      <c r="Q12" s="490"/>
      <c r="R12" s="512"/>
      <c r="S12" s="491"/>
    </row>
    <row r="13" spans="1:19" ht="14.45" customHeight="1" x14ac:dyDescent="0.2">
      <c r="A13" s="485" t="s">
        <v>1417</v>
      </c>
      <c r="B13" s="486" t="s">
        <v>1418</v>
      </c>
      <c r="C13" s="486" t="s">
        <v>1407</v>
      </c>
      <c r="D13" s="486" t="s">
        <v>1412</v>
      </c>
      <c r="E13" s="486" t="s">
        <v>1419</v>
      </c>
      <c r="F13" s="486" t="s">
        <v>1420</v>
      </c>
      <c r="G13" s="486" t="s">
        <v>1421</v>
      </c>
      <c r="H13" s="490">
        <v>4</v>
      </c>
      <c r="I13" s="490">
        <v>148</v>
      </c>
      <c r="J13" s="486">
        <v>3.8947368421052633</v>
      </c>
      <c r="K13" s="486">
        <v>37</v>
      </c>
      <c r="L13" s="490">
        <v>1</v>
      </c>
      <c r="M13" s="490">
        <v>38</v>
      </c>
      <c r="N13" s="486">
        <v>1</v>
      </c>
      <c r="O13" s="486">
        <v>38</v>
      </c>
      <c r="P13" s="490"/>
      <c r="Q13" s="490"/>
      <c r="R13" s="512"/>
      <c r="S13" s="491"/>
    </row>
    <row r="14" spans="1:19" ht="14.45" customHeight="1" x14ac:dyDescent="0.2">
      <c r="A14" s="485" t="s">
        <v>1417</v>
      </c>
      <c r="B14" s="486" t="s">
        <v>1418</v>
      </c>
      <c r="C14" s="486" t="s">
        <v>1407</v>
      </c>
      <c r="D14" s="486" t="s">
        <v>1412</v>
      </c>
      <c r="E14" s="486" t="s">
        <v>1419</v>
      </c>
      <c r="F14" s="486" t="s">
        <v>1424</v>
      </c>
      <c r="G14" s="486" t="s">
        <v>1425</v>
      </c>
      <c r="H14" s="490">
        <v>7</v>
      </c>
      <c r="I14" s="490">
        <v>233.32999999999998</v>
      </c>
      <c r="J14" s="486"/>
      <c r="K14" s="486">
        <v>33.332857142857144</v>
      </c>
      <c r="L14" s="490"/>
      <c r="M14" s="490"/>
      <c r="N14" s="486"/>
      <c r="O14" s="486"/>
      <c r="P14" s="490"/>
      <c r="Q14" s="490"/>
      <c r="R14" s="512"/>
      <c r="S14" s="491"/>
    </row>
    <row r="15" spans="1:19" ht="14.45" customHeight="1" x14ac:dyDescent="0.2">
      <c r="A15" s="485" t="s">
        <v>1417</v>
      </c>
      <c r="B15" s="486" t="s">
        <v>1418</v>
      </c>
      <c r="C15" s="486" t="s">
        <v>1407</v>
      </c>
      <c r="D15" s="486" t="s">
        <v>1412</v>
      </c>
      <c r="E15" s="486" t="s">
        <v>1419</v>
      </c>
      <c r="F15" s="486" t="s">
        <v>1434</v>
      </c>
      <c r="G15" s="486" t="s">
        <v>1435</v>
      </c>
      <c r="H15" s="490">
        <v>13</v>
      </c>
      <c r="I15" s="490">
        <v>118248</v>
      </c>
      <c r="J15" s="486"/>
      <c r="K15" s="486">
        <v>9096</v>
      </c>
      <c r="L15" s="490"/>
      <c r="M15" s="490"/>
      <c r="N15" s="486"/>
      <c r="O15" s="486"/>
      <c r="P15" s="490"/>
      <c r="Q15" s="490"/>
      <c r="R15" s="512"/>
      <c r="S15" s="491"/>
    </row>
    <row r="16" spans="1:19" ht="14.45" customHeight="1" x14ac:dyDescent="0.2">
      <c r="A16" s="485" t="s">
        <v>1417</v>
      </c>
      <c r="B16" s="486" t="s">
        <v>1418</v>
      </c>
      <c r="C16" s="486" t="s">
        <v>1407</v>
      </c>
      <c r="D16" s="486" t="s">
        <v>1412</v>
      </c>
      <c r="E16" s="486" t="s">
        <v>1419</v>
      </c>
      <c r="F16" s="486" t="s">
        <v>1440</v>
      </c>
      <c r="G16" s="486" t="s">
        <v>1441</v>
      </c>
      <c r="H16" s="490">
        <v>9</v>
      </c>
      <c r="I16" s="490">
        <v>1602</v>
      </c>
      <c r="J16" s="486"/>
      <c r="K16" s="486">
        <v>178</v>
      </c>
      <c r="L16" s="490"/>
      <c r="M16" s="490"/>
      <c r="N16" s="486"/>
      <c r="O16" s="486"/>
      <c r="P16" s="490"/>
      <c r="Q16" s="490"/>
      <c r="R16" s="512"/>
      <c r="S16" s="491"/>
    </row>
    <row r="17" spans="1:19" ht="14.45" customHeight="1" x14ac:dyDescent="0.2">
      <c r="A17" s="485" t="s">
        <v>1417</v>
      </c>
      <c r="B17" s="486" t="s">
        <v>1418</v>
      </c>
      <c r="C17" s="486" t="s">
        <v>1407</v>
      </c>
      <c r="D17" s="486" t="s">
        <v>600</v>
      </c>
      <c r="E17" s="486" t="s">
        <v>1419</v>
      </c>
      <c r="F17" s="486" t="s">
        <v>1420</v>
      </c>
      <c r="G17" s="486" t="s">
        <v>1421</v>
      </c>
      <c r="H17" s="490">
        <v>9</v>
      </c>
      <c r="I17" s="490">
        <v>333</v>
      </c>
      <c r="J17" s="486">
        <v>0.62593984962406013</v>
      </c>
      <c r="K17" s="486">
        <v>37</v>
      </c>
      <c r="L17" s="490">
        <v>14</v>
      </c>
      <c r="M17" s="490">
        <v>532</v>
      </c>
      <c r="N17" s="486">
        <v>1</v>
      </c>
      <c r="O17" s="486">
        <v>38</v>
      </c>
      <c r="P17" s="490">
        <v>13</v>
      </c>
      <c r="Q17" s="490">
        <v>494</v>
      </c>
      <c r="R17" s="512">
        <v>0.9285714285714286</v>
      </c>
      <c r="S17" s="491">
        <v>38</v>
      </c>
    </row>
    <row r="18" spans="1:19" ht="14.45" customHeight="1" x14ac:dyDescent="0.2">
      <c r="A18" s="485" t="s">
        <v>1417</v>
      </c>
      <c r="B18" s="486" t="s">
        <v>1418</v>
      </c>
      <c r="C18" s="486" t="s">
        <v>1407</v>
      </c>
      <c r="D18" s="486" t="s">
        <v>600</v>
      </c>
      <c r="E18" s="486" t="s">
        <v>1419</v>
      </c>
      <c r="F18" s="486" t="s">
        <v>1424</v>
      </c>
      <c r="G18" s="486" t="s">
        <v>1425</v>
      </c>
      <c r="H18" s="490"/>
      <c r="I18" s="490"/>
      <c r="J18" s="486"/>
      <c r="K18" s="486"/>
      <c r="L18" s="490">
        <v>2</v>
      </c>
      <c r="M18" s="490">
        <v>66.67</v>
      </c>
      <c r="N18" s="486">
        <v>1</v>
      </c>
      <c r="O18" s="486">
        <v>33.335000000000001</v>
      </c>
      <c r="P18" s="490">
        <v>5</v>
      </c>
      <c r="Q18" s="490">
        <v>166.67000000000002</v>
      </c>
      <c r="R18" s="512">
        <v>2.4999250037498126</v>
      </c>
      <c r="S18" s="491">
        <v>33.334000000000003</v>
      </c>
    </row>
    <row r="19" spans="1:19" ht="14.45" customHeight="1" x14ac:dyDescent="0.2">
      <c r="A19" s="485" t="s">
        <v>1417</v>
      </c>
      <c r="B19" s="486" t="s">
        <v>1418</v>
      </c>
      <c r="C19" s="486" t="s">
        <v>1407</v>
      </c>
      <c r="D19" s="486" t="s">
        <v>600</v>
      </c>
      <c r="E19" s="486" t="s">
        <v>1419</v>
      </c>
      <c r="F19" s="486" t="s">
        <v>1434</v>
      </c>
      <c r="G19" s="486" t="s">
        <v>1435</v>
      </c>
      <c r="H19" s="490">
        <v>7</v>
      </c>
      <c r="I19" s="490">
        <v>63672</v>
      </c>
      <c r="J19" s="486">
        <v>2.3287250384024576</v>
      </c>
      <c r="K19" s="486">
        <v>9096</v>
      </c>
      <c r="L19" s="490">
        <v>3</v>
      </c>
      <c r="M19" s="490">
        <v>27342</v>
      </c>
      <c r="N19" s="486">
        <v>1</v>
      </c>
      <c r="O19" s="486">
        <v>9114</v>
      </c>
      <c r="P19" s="490">
        <v>10</v>
      </c>
      <c r="Q19" s="490">
        <v>91310</v>
      </c>
      <c r="R19" s="512">
        <v>3.3395508741130859</v>
      </c>
      <c r="S19" s="491">
        <v>9131</v>
      </c>
    </row>
    <row r="20" spans="1:19" ht="14.45" customHeight="1" x14ac:dyDescent="0.2">
      <c r="A20" s="485" t="s">
        <v>1417</v>
      </c>
      <c r="B20" s="486" t="s">
        <v>1418</v>
      </c>
      <c r="C20" s="486" t="s">
        <v>1407</v>
      </c>
      <c r="D20" s="486" t="s">
        <v>600</v>
      </c>
      <c r="E20" s="486" t="s">
        <v>1419</v>
      </c>
      <c r="F20" s="486" t="s">
        <v>1438</v>
      </c>
      <c r="G20" s="486" t="s">
        <v>1439</v>
      </c>
      <c r="H20" s="490"/>
      <c r="I20" s="490"/>
      <c r="J20" s="486"/>
      <c r="K20" s="486"/>
      <c r="L20" s="490">
        <v>1</v>
      </c>
      <c r="M20" s="490">
        <v>358</v>
      </c>
      <c r="N20" s="486">
        <v>1</v>
      </c>
      <c r="O20" s="486">
        <v>358</v>
      </c>
      <c r="P20" s="490"/>
      <c r="Q20" s="490"/>
      <c r="R20" s="512"/>
      <c r="S20" s="491"/>
    </row>
    <row r="21" spans="1:19" ht="14.45" customHeight="1" x14ac:dyDescent="0.2">
      <c r="A21" s="485" t="s">
        <v>1417</v>
      </c>
      <c r="B21" s="486" t="s">
        <v>1418</v>
      </c>
      <c r="C21" s="486" t="s">
        <v>1407</v>
      </c>
      <c r="D21" s="486" t="s">
        <v>600</v>
      </c>
      <c r="E21" s="486" t="s">
        <v>1419</v>
      </c>
      <c r="F21" s="486" t="s">
        <v>1440</v>
      </c>
      <c r="G21" s="486" t="s">
        <v>1441</v>
      </c>
      <c r="H21" s="490">
        <v>2</v>
      </c>
      <c r="I21" s="490">
        <v>356</v>
      </c>
      <c r="J21" s="486">
        <v>1.988826815642458</v>
      </c>
      <c r="K21" s="486">
        <v>178</v>
      </c>
      <c r="L21" s="490">
        <v>1</v>
      </c>
      <c r="M21" s="490">
        <v>179</v>
      </c>
      <c r="N21" s="486">
        <v>1</v>
      </c>
      <c r="O21" s="486">
        <v>179</v>
      </c>
      <c r="P21" s="490">
        <v>6</v>
      </c>
      <c r="Q21" s="490">
        <v>1080</v>
      </c>
      <c r="R21" s="512">
        <v>6.033519553072626</v>
      </c>
      <c r="S21" s="491">
        <v>180</v>
      </c>
    </row>
    <row r="22" spans="1:19" ht="14.45" customHeight="1" x14ac:dyDescent="0.2">
      <c r="A22" s="485" t="s">
        <v>1417</v>
      </c>
      <c r="B22" s="486" t="s">
        <v>1418</v>
      </c>
      <c r="C22" s="486" t="s">
        <v>1407</v>
      </c>
      <c r="D22" s="486" t="s">
        <v>601</v>
      </c>
      <c r="E22" s="486" t="s">
        <v>1419</v>
      </c>
      <c r="F22" s="486" t="s">
        <v>1420</v>
      </c>
      <c r="G22" s="486" t="s">
        <v>1421</v>
      </c>
      <c r="H22" s="490">
        <v>11</v>
      </c>
      <c r="I22" s="490">
        <v>407</v>
      </c>
      <c r="J22" s="486">
        <v>1.5300751879699248</v>
      </c>
      <c r="K22" s="486">
        <v>37</v>
      </c>
      <c r="L22" s="490">
        <v>7</v>
      </c>
      <c r="M22" s="490">
        <v>266</v>
      </c>
      <c r="N22" s="486">
        <v>1</v>
      </c>
      <c r="O22" s="486">
        <v>38</v>
      </c>
      <c r="P22" s="490">
        <v>11</v>
      </c>
      <c r="Q22" s="490">
        <v>418</v>
      </c>
      <c r="R22" s="512">
        <v>1.5714285714285714</v>
      </c>
      <c r="S22" s="491">
        <v>38</v>
      </c>
    </row>
    <row r="23" spans="1:19" ht="14.45" customHeight="1" x14ac:dyDescent="0.2">
      <c r="A23" s="485" t="s">
        <v>1417</v>
      </c>
      <c r="B23" s="486" t="s">
        <v>1418</v>
      </c>
      <c r="C23" s="486" t="s">
        <v>1407</v>
      </c>
      <c r="D23" s="486" t="s">
        <v>601</v>
      </c>
      <c r="E23" s="486" t="s">
        <v>1419</v>
      </c>
      <c r="F23" s="486" t="s">
        <v>1424</v>
      </c>
      <c r="G23" s="486" t="s">
        <v>1425</v>
      </c>
      <c r="H23" s="490">
        <v>1</v>
      </c>
      <c r="I23" s="490">
        <v>33.33</v>
      </c>
      <c r="J23" s="486"/>
      <c r="K23" s="486">
        <v>33.33</v>
      </c>
      <c r="L23" s="490"/>
      <c r="M23" s="490"/>
      <c r="N23" s="486"/>
      <c r="O23" s="486"/>
      <c r="P23" s="490"/>
      <c r="Q23" s="490"/>
      <c r="R23" s="512"/>
      <c r="S23" s="491"/>
    </row>
    <row r="24" spans="1:19" ht="14.45" customHeight="1" x14ac:dyDescent="0.2">
      <c r="A24" s="485" t="s">
        <v>1417</v>
      </c>
      <c r="B24" s="486" t="s">
        <v>1418</v>
      </c>
      <c r="C24" s="486" t="s">
        <v>1407</v>
      </c>
      <c r="D24" s="486" t="s">
        <v>601</v>
      </c>
      <c r="E24" s="486" t="s">
        <v>1419</v>
      </c>
      <c r="F24" s="486" t="s">
        <v>1440</v>
      </c>
      <c r="G24" s="486" t="s">
        <v>1441</v>
      </c>
      <c r="H24" s="490">
        <v>1</v>
      </c>
      <c r="I24" s="490">
        <v>178</v>
      </c>
      <c r="J24" s="486"/>
      <c r="K24" s="486">
        <v>178</v>
      </c>
      <c r="L24" s="490"/>
      <c r="M24" s="490"/>
      <c r="N24" s="486"/>
      <c r="O24" s="486"/>
      <c r="P24" s="490"/>
      <c r="Q24" s="490"/>
      <c r="R24" s="512"/>
      <c r="S24" s="491"/>
    </row>
    <row r="25" spans="1:19" ht="14.45" customHeight="1" x14ac:dyDescent="0.2">
      <c r="A25" s="485" t="s">
        <v>1417</v>
      </c>
      <c r="B25" s="486" t="s">
        <v>1418</v>
      </c>
      <c r="C25" s="486" t="s">
        <v>1407</v>
      </c>
      <c r="D25" s="486" t="s">
        <v>602</v>
      </c>
      <c r="E25" s="486" t="s">
        <v>1419</v>
      </c>
      <c r="F25" s="486" t="s">
        <v>1420</v>
      </c>
      <c r="G25" s="486" t="s">
        <v>1421</v>
      </c>
      <c r="H25" s="490">
        <v>23</v>
      </c>
      <c r="I25" s="490">
        <v>851</v>
      </c>
      <c r="J25" s="486">
        <v>1.1197368421052631</v>
      </c>
      <c r="K25" s="486">
        <v>37</v>
      </c>
      <c r="L25" s="490">
        <v>20</v>
      </c>
      <c r="M25" s="490">
        <v>760</v>
      </c>
      <c r="N25" s="486">
        <v>1</v>
      </c>
      <c r="O25" s="486">
        <v>38</v>
      </c>
      <c r="P25" s="490">
        <v>98</v>
      </c>
      <c r="Q25" s="490">
        <v>3724</v>
      </c>
      <c r="R25" s="512">
        <v>4.9000000000000004</v>
      </c>
      <c r="S25" s="491">
        <v>38</v>
      </c>
    </row>
    <row r="26" spans="1:19" ht="14.45" customHeight="1" x14ac:dyDescent="0.2">
      <c r="A26" s="485" t="s">
        <v>1417</v>
      </c>
      <c r="B26" s="486" t="s">
        <v>1418</v>
      </c>
      <c r="C26" s="486" t="s">
        <v>1407</v>
      </c>
      <c r="D26" s="486" t="s">
        <v>602</v>
      </c>
      <c r="E26" s="486" t="s">
        <v>1419</v>
      </c>
      <c r="F26" s="486" t="s">
        <v>1424</v>
      </c>
      <c r="G26" s="486" t="s">
        <v>1425</v>
      </c>
      <c r="H26" s="490"/>
      <c r="I26" s="490"/>
      <c r="J26" s="486"/>
      <c r="K26" s="486"/>
      <c r="L26" s="490"/>
      <c r="M26" s="490"/>
      <c r="N26" s="486"/>
      <c r="O26" s="486"/>
      <c r="P26" s="490">
        <v>10</v>
      </c>
      <c r="Q26" s="490">
        <v>370</v>
      </c>
      <c r="R26" s="512"/>
      <c r="S26" s="491">
        <v>37</v>
      </c>
    </row>
    <row r="27" spans="1:19" ht="14.45" customHeight="1" x14ac:dyDescent="0.2">
      <c r="A27" s="485" t="s">
        <v>1417</v>
      </c>
      <c r="B27" s="486" t="s">
        <v>1418</v>
      </c>
      <c r="C27" s="486" t="s">
        <v>1407</v>
      </c>
      <c r="D27" s="486" t="s">
        <v>602</v>
      </c>
      <c r="E27" s="486" t="s">
        <v>1419</v>
      </c>
      <c r="F27" s="486" t="s">
        <v>1434</v>
      </c>
      <c r="G27" s="486" t="s">
        <v>1435</v>
      </c>
      <c r="H27" s="490"/>
      <c r="I27" s="490"/>
      <c r="J27" s="486"/>
      <c r="K27" s="486"/>
      <c r="L27" s="490"/>
      <c r="M27" s="490"/>
      <c r="N27" s="486"/>
      <c r="O27" s="486"/>
      <c r="P27" s="490">
        <v>15</v>
      </c>
      <c r="Q27" s="490">
        <v>136965</v>
      </c>
      <c r="R27" s="512"/>
      <c r="S27" s="491">
        <v>9131</v>
      </c>
    </row>
    <row r="28" spans="1:19" ht="14.45" customHeight="1" x14ac:dyDescent="0.2">
      <c r="A28" s="485" t="s">
        <v>1417</v>
      </c>
      <c r="B28" s="486" t="s">
        <v>1418</v>
      </c>
      <c r="C28" s="486" t="s">
        <v>1407</v>
      </c>
      <c r="D28" s="486" t="s">
        <v>602</v>
      </c>
      <c r="E28" s="486" t="s">
        <v>1419</v>
      </c>
      <c r="F28" s="486" t="s">
        <v>1438</v>
      </c>
      <c r="G28" s="486" t="s">
        <v>1439</v>
      </c>
      <c r="H28" s="490"/>
      <c r="I28" s="490"/>
      <c r="J28" s="486"/>
      <c r="K28" s="486"/>
      <c r="L28" s="490"/>
      <c r="M28" s="490"/>
      <c r="N28" s="486"/>
      <c r="O28" s="486"/>
      <c r="P28" s="490">
        <v>10</v>
      </c>
      <c r="Q28" s="490">
        <v>3600</v>
      </c>
      <c r="R28" s="512"/>
      <c r="S28" s="491">
        <v>360</v>
      </c>
    </row>
    <row r="29" spans="1:19" ht="14.45" customHeight="1" x14ac:dyDescent="0.2">
      <c r="A29" s="485" t="s">
        <v>1417</v>
      </c>
      <c r="B29" s="486" t="s">
        <v>1418</v>
      </c>
      <c r="C29" s="486" t="s">
        <v>1407</v>
      </c>
      <c r="D29" s="486" t="s">
        <v>603</v>
      </c>
      <c r="E29" s="486" t="s">
        <v>1419</v>
      </c>
      <c r="F29" s="486" t="s">
        <v>1420</v>
      </c>
      <c r="G29" s="486" t="s">
        <v>1421</v>
      </c>
      <c r="H29" s="490">
        <v>19</v>
      </c>
      <c r="I29" s="490">
        <v>703</v>
      </c>
      <c r="J29" s="486">
        <v>0.77083333333333337</v>
      </c>
      <c r="K29" s="486">
        <v>37</v>
      </c>
      <c r="L29" s="490">
        <v>24</v>
      </c>
      <c r="M29" s="490">
        <v>912</v>
      </c>
      <c r="N29" s="486">
        <v>1</v>
      </c>
      <c r="O29" s="486">
        <v>38</v>
      </c>
      <c r="P29" s="490">
        <v>21</v>
      </c>
      <c r="Q29" s="490">
        <v>798</v>
      </c>
      <c r="R29" s="512">
        <v>0.875</v>
      </c>
      <c r="S29" s="491">
        <v>38</v>
      </c>
    </row>
    <row r="30" spans="1:19" ht="14.45" customHeight="1" x14ac:dyDescent="0.2">
      <c r="A30" s="485" t="s">
        <v>1417</v>
      </c>
      <c r="B30" s="486" t="s">
        <v>1418</v>
      </c>
      <c r="C30" s="486" t="s">
        <v>1407</v>
      </c>
      <c r="D30" s="486" t="s">
        <v>603</v>
      </c>
      <c r="E30" s="486" t="s">
        <v>1419</v>
      </c>
      <c r="F30" s="486" t="s">
        <v>1424</v>
      </c>
      <c r="G30" s="486" t="s">
        <v>1425</v>
      </c>
      <c r="H30" s="490">
        <v>11</v>
      </c>
      <c r="I30" s="490">
        <v>366.65999999999997</v>
      </c>
      <c r="J30" s="486">
        <v>0.52380000000000004</v>
      </c>
      <c r="K30" s="486">
        <v>33.332727272727269</v>
      </c>
      <c r="L30" s="490">
        <v>21</v>
      </c>
      <c r="M30" s="490">
        <v>699.99999999999989</v>
      </c>
      <c r="N30" s="486">
        <v>1</v>
      </c>
      <c r="O30" s="486">
        <v>33.333333333333329</v>
      </c>
      <c r="P30" s="490">
        <v>15</v>
      </c>
      <c r="Q30" s="490">
        <v>512.21999999999991</v>
      </c>
      <c r="R30" s="512">
        <v>0.73174285714285714</v>
      </c>
      <c r="S30" s="491">
        <v>34.147999999999996</v>
      </c>
    </row>
    <row r="31" spans="1:19" ht="14.45" customHeight="1" x14ac:dyDescent="0.2">
      <c r="A31" s="485" t="s">
        <v>1417</v>
      </c>
      <c r="B31" s="486" t="s">
        <v>1418</v>
      </c>
      <c r="C31" s="486" t="s">
        <v>1407</v>
      </c>
      <c r="D31" s="486" t="s">
        <v>603</v>
      </c>
      <c r="E31" s="486" t="s">
        <v>1419</v>
      </c>
      <c r="F31" s="486" t="s">
        <v>1434</v>
      </c>
      <c r="G31" s="486" t="s">
        <v>1435</v>
      </c>
      <c r="H31" s="490">
        <v>31</v>
      </c>
      <c r="I31" s="490">
        <v>281976</v>
      </c>
      <c r="J31" s="486">
        <v>0.71950640721404846</v>
      </c>
      <c r="K31" s="486">
        <v>9096</v>
      </c>
      <c r="L31" s="490">
        <v>43</v>
      </c>
      <c r="M31" s="490">
        <v>391902</v>
      </c>
      <c r="N31" s="486">
        <v>1</v>
      </c>
      <c r="O31" s="486">
        <v>9114</v>
      </c>
      <c r="P31" s="490">
        <v>31</v>
      </c>
      <c r="Q31" s="490">
        <v>283061</v>
      </c>
      <c r="R31" s="512">
        <v>0.72227495649422557</v>
      </c>
      <c r="S31" s="491">
        <v>9131</v>
      </c>
    </row>
    <row r="32" spans="1:19" ht="14.45" customHeight="1" x14ac:dyDescent="0.2">
      <c r="A32" s="485" t="s">
        <v>1417</v>
      </c>
      <c r="B32" s="486" t="s">
        <v>1418</v>
      </c>
      <c r="C32" s="486" t="s">
        <v>1407</v>
      </c>
      <c r="D32" s="486" t="s">
        <v>603</v>
      </c>
      <c r="E32" s="486" t="s">
        <v>1419</v>
      </c>
      <c r="F32" s="486" t="s">
        <v>1440</v>
      </c>
      <c r="G32" s="486" t="s">
        <v>1441</v>
      </c>
      <c r="H32" s="490">
        <v>15</v>
      </c>
      <c r="I32" s="490">
        <v>2670</v>
      </c>
      <c r="J32" s="486">
        <v>0.53272146847565838</v>
      </c>
      <c r="K32" s="486">
        <v>178</v>
      </c>
      <c r="L32" s="490">
        <v>28</v>
      </c>
      <c r="M32" s="490">
        <v>5012</v>
      </c>
      <c r="N32" s="486">
        <v>1</v>
      </c>
      <c r="O32" s="486">
        <v>179</v>
      </c>
      <c r="P32" s="490">
        <v>18</v>
      </c>
      <c r="Q32" s="490">
        <v>3240</v>
      </c>
      <c r="R32" s="512">
        <v>0.64644852354349558</v>
      </c>
      <c r="S32" s="491">
        <v>180</v>
      </c>
    </row>
    <row r="33" spans="1:19" ht="14.45" customHeight="1" x14ac:dyDescent="0.2">
      <c r="A33" s="485" t="s">
        <v>1417</v>
      </c>
      <c r="B33" s="486" t="s">
        <v>1418</v>
      </c>
      <c r="C33" s="486" t="s">
        <v>1407</v>
      </c>
      <c r="D33" s="486" t="s">
        <v>1414</v>
      </c>
      <c r="E33" s="486" t="s">
        <v>1419</v>
      </c>
      <c r="F33" s="486" t="s">
        <v>1420</v>
      </c>
      <c r="G33" s="486" t="s">
        <v>1421</v>
      </c>
      <c r="H33" s="490">
        <v>1</v>
      </c>
      <c r="I33" s="490">
        <v>37</v>
      </c>
      <c r="J33" s="486">
        <v>0.97368421052631582</v>
      </c>
      <c r="K33" s="486">
        <v>37</v>
      </c>
      <c r="L33" s="490">
        <v>1</v>
      </c>
      <c r="M33" s="490">
        <v>38</v>
      </c>
      <c r="N33" s="486">
        <v>1</v>
      </c>
      <c r="O33" s="486">
        <v>38</v>
      </c>
      <c r="P33" s="490"/>
      <c r="Q33" s="490"/>
      <c r="R33" s="512"/>
      <c r="S33" s="491"/>
    </row>
    <row r="34" spans="1:19" ht="14.45" customHeight="1" x14ac:dyDescent="0.2">
      <c r="A34" s="485" t="s">
        <v>1417</v>
      </c>
      <c r="B34" s="486" t="s">
        <v>1418</v>
      </c>
      <c r="C34" s="486" t="s">
        <v>1407</v>
      </c>
      <c r="D34" s="486" t="s">
        <v>1415</v>
      </c>
      <c r="E34" s="486" t="s">
        <v>1419</v>
      </c>
      <c r="F34" s="486" t="s">
        <v>1424</v>
      </c>
      <c r="G34" s="486" t="s">
        <v>1425</v>
      </c>
      <c r="H34" s="490">
        <v>2</v>
      </c>
      <c r="I34" s="490">
        <v>66.66</v>
      </c>
      <c r="J34" s="486"/>
      <c r="K34" s="486">
        <v>33.33</v>
      </c>
      <c r="L34" s="490"/>
      <c r="M34" s="490"/>
      <c r="N34" s="486"/>
      <c r="O34" s="486"/>
      <c r="P34" s="490"/>
      <c r="Q34" s="490"/>
      <c r="R34" s="512"/>
      <c r="S34" s="491"/>
    </row>
    <row r="35" spans="1:19" ht="14.45" customHeight="1" x14ac:dyDescent="0.2">
      <c r="A35" s="485" t="s">
        <v>1417</v>
      </c>
      <c r="B35" s="486" t="s">
        <v>1418</v>
      </c>
      <c r="C35" s="486" t="s">
        <v>1407</v>
      </c>
      <c r="D35" s="486" t="s">
        <v>1415</v>
      </c>
      <c r="E35" s="486" t="s">
        <v>1419</v>
      </c>
      <c r="F35" s="486" t="s">
        <v>1434</v>
      </c>
      <c r="G35" s="486" t="s">
        <v>1435</v>
      </c>
      <c r="H35" s="490">
        <v>5</v>
      </c>
      <c r="I35" s="490">
        <v>45480</v>
      </c>
      <c r="J35" s="486"/>
      <c r="K35" s="486">
        <v>9096</v>
      </c>
      <c r="L35" s="490"/>
      <c r="M35" s="490"/>
      <c r="N35" s="486"/>
      <c r="O35" s="486"/>
      <c r="P35" s="490"/>
      <c r="Q35" s="490"/>
      <c r="R35" s="512"/>
      <c r="S35" s="491"/>
    </row>
    <row r="36" spans="1:19" ht="14.45" customHeight="1" x14ac:dyDescent="0.2">
      <c r="A36" s="485" t="s">
        <v>1417</v>
      </c>
      <c r="B36" s="486" t="s">
        <v>1418</v>
      </c>
      <c r="C36" s="486" t="s">
        <v>1407</v>
      </c>
      <c r="D36" s="486" t="s">
        <v>1415</v>
      </c>
      <c r="E36" s="486" t="s">
        <v>1419</v>
      </c>
      <c r="F36" s="486" t="s">
        <v>1440</v>
      </c>
      <c r="G36" s="486" t="s">
        <v>1441</v>
      </c>
      <c r="H36" s="490">
        <v>2</v>
      </c>
      <c r="I36" s="490">
        <v>356</v>
      </c>
      <c r="J36" s="486"/>
      <c r="K36" s="486">
        <v>178</v>
      </c>
      <c r="L36" s="490"/>
      <c r="M36" s="490"/>
      <c r="N36" s="486"/>
      <c r="O36" s="486"/>
      <c r="P36" s="490"/>
      <c r="Q36" s="490"/>
      <c r="R36" s="512"/>
      <c r="S36" s="491"/>
    </row>
    <row r="37" spans="1:19" ht="14.45" customHeight="1" x14ac:dyDescent="0.2">
      <c r="A37" s="485" t="s">
        <v>1417</v>
      </c>
      <c r="B37" s="486" t="s">
        <v>1418</v>
      </c>
      <c r="C37" s="486" t="s">
        <v>1407</v>
      </c>
      <c r="D37" s="486" t="s">
        <v>1413</v>
      </c>
      <c r="E37" s="486" t="s">
        <v>1419</v>
      </c>
      <c r="F37" s="486" t="s">
        <v>1420</v>
      </c>
      <c r="G37" s="486" t="s">
        <v>1421</v>
      </c>
      <c r="H37" s="490">
        <v>7</v>
      </c>
      <c r="I37" s="490">
        <v>259</v>
      </c>
      <c r="J37" s="486">
        <v>0.61961722488038273</v>
      </c>
      <c r="K37" s="486">
        <v>37</v>
      </c>
      <c r="L37" s="490">
        <v>11</v>
      </c>
      <c r="M37" s="490">
        <v>418</v>
      </c>
      <c r="N37" s="486">
        <v>1</v>
      </c>
      <c r="O37" s="486">
        <v>38</v>
      </c>
      <c r="P37" s="490"/>
      <c r="Q37" s="490"/>
      <c r="R37" s="512"/>
      <c r="S37" s="491"/>
    </row>
    <row r="38" spans="1:19" ht="14.45" customHeight="1" x14ac:dyDescent="0.2">
      <c r="A38" s="485" t="s">
        <v>1442</v>
      </c>
      <c r="B38" s="486" t="s">
        <v>1443</v>
      </c>
      <c r="C38" s="486" t="s">
        <v>527</v>
      </c>
      <c r="D38" s="486" t="s">
        <v>1408</v>
      </c>
      <c r="E38" s="486" t="s">
        <v>1419</v>
      </c>
      <c r="F38" s="486" t="s">
        <v>1444</v>
      </c>
      <c r="G38" s="486" t="s">
        <v>1445</v>
      </c>
      <c r="H38" s="490">
        <v>1510</v>
      </c>
      <c r="I38" s="490">
        <v>320120</v>
      </c>
      <c r="J38" s="486">
        <v>0.95544233828484793</v>
      </c>
      <c r="K38" s="486">
        <v>212</v>
      </c>
      <c r="L38" s="490">
        <v>1573</v>
      </c>
      <c r="M38" s="490">
        <v>335049</v>
      </c>
      <c r="N38" s="486">
        <v>1</v>
      </c>
      <c r="O38" s="486">
        <v>213</v>
      </c>
      <c r="P38" s="490">
        <v>1317</v>
      </c>
      <c r="Q38" s="490">
        <v>283155</v>
      </c>
      <c r="R38" s="512">
        <v>0.84511519210622921</v>
      </c>
      <c r="S38" s="491">
        <v>215</v>
      </c>
    </row>
    <row r="39" spans="1:19" ht="14.45" customHeight="1" x14ac:dyDescent="0.2">
      <c r="A39" s="485" t="s">
        <v>1442</v>
      </c>
      <c r="B39" s="486" t="s">
        <v>1443</v>
      </c>
      <c r="C39" s="486" t="s">
        <v>527</v>
      </c>
      <c r="D39" s="486" t="s">
        <v>1408</v>
      </c>
      <c r="E39" s="486" t="s">
        <v>1419</v>
      </c>
      <c r="F39" s="486" t="s">
        <v>1446</v>
      </c>
      <c r="G39" s="486" t="s">
        <v>1445</v>
      </c>
      <c r="H39" s="490">
        <v>207</v>
      </c>
      <c r="I39" s="490">
        <v>18009</v>
      </c>
      <c r="J39" s="486">
        <v>1.1182935916542474</v>
      </c>
      <c r="K39" s="486">
        <v>87</v>
      </c>
      <c r="L39" s="490">
        <v>183</v>
      </c>
      <c r="M39" s="490">
        <v>16104</v>
      </c>
      <c r="N39" s="486">
        <v>1</v>
      </c>
      <c r="O39" s="486">
        <v>88</v>
      </c>
      <c r="P39" s="490">
        <v>157</v>
      </c>
      <c r="Q39" s="490">
        <v>13973</v>
      </c>
      <c r="R39" s="512">
        <v>0.8676726279185295</v>
      </c>
      <c r="S39" s="491">
        <v>89</v>
      </c>
    </row>
    <row r="40" spans="1:19" ht="14.45" customHeight="1" x14ac:dyDescent="0.2">
      <c r="A40" s="485" t="s">
        <v>1442</v>
      </c>
      <c r="B40" s="486" t="s">
        <v>1443</v>
      </c>
      <c r="C40" s="486" t="s">
        <v>527</v>
      </c>
      <c r="D40" s="486" t="s">
        <v>1408</v>
      </c>
      <c r="E40" s="486" t="s">
        <v>1419</v>
      </c>
      <c r="F40" s="486" t="s">
        <v>1447</v>
      </c>
      <c r="G40" s="486" t="s">
        <v>1448</v>
      </c>
      <c r="H40" s="490">
        <v>11098</v>
      </c>
      <c r="I40" s="490">
        <v>3351596</v>
      </c>
      <c r="J40" s="486">
        <v>1.0498645536535429</v>
      </c>
      <c r="K40" s="486">
        <v>302</v>
      </c>
      <c r="L40" s="490">
        <v>10536</v>
      </c>
      <c r="M40" s="490">
        <v>3192408</v>
      </c>
      <c r="N40" s="486">
        <v>1</v>
      </c>
      <c r="O40" s="486">
        <v>303</v>
      </c>
      <c r="P40" s="490">
        <v>14518</v>
      </c>
      <c r="Q40" s="490">
        <v>4427990</v>
      </c>
      <c r="R40" s="512">
        <v>1.3870376217576199</v>
      </c>
      <c r="S40" s="491">
        <v>305</v>
      </c>
    </row>
    <row r="41" spans="1:19" ht="14.45" customHeight="1" x14ac:dyDescent="0.2">
      <c r="A41" s="485" t="s">
        <v>1442</v>
      </c>
      <c r="B41" s="486" t="s">
        <v>1443</v>
      </c>
      <c r="C41" s="486" t="s">
        <v>527</v>
      </c>
      <c r="D41" s="486" t="s">
        <v>1408</v>
      </c>
      <c r="E41" s="486" t="s">
        <v>1419</v>
      </c>
      <c r="F41" s="486" t="s">
        <v>1449</v>
      </c>
      <c r="G41" s="486" t="s">
        <v>1450</v>
      </c>
      <c r="H41" s="490">
        <v>390</v>
      </c>
      <c r="I41" s="490">
        <v>39000</v>
      </c>
      <c r="J41" s="486">
        <v>1.4772727272727273</v>
      </c>
      <c r="K41" s="486">
        <v>100</v>
      </c>
      <c r="L41" s="490">
        <v>264</v>
      </c>
      <c r="M41" s="490">
        <v>26400</v>
      </c>
      <c r="N41" s="486">
        <v>1</v>
      </c>
      <c r="O41" s="486">
        <v>100</v>
      </c>
      <c r="P41" s="490">
        <v>312</v>
      </c>
      <c r="Q41" s="490">
        <v>31512</v>
      </c>
      <c r="R41" s="512">
        <v>1.1936363636363636</v>
      </c>
      <c r="S41" s="491">
        <v>101</v>
      </c>
    </row>
    <row r="42" spans="1:19" ht="14.45" customHeight="1" x14ac:dyDescent="0.2">
      <c r="A42" s="485" t="s">
        <v>1442</v>
      </c>
      <c r="B42" s="486" t="s">
        <v>1443</v>
      </c>
      <c r="C42" s="486" t="s">
        <v>527</v>
      </c>
      <c r="D42" s="486" t="s">
        <v>1408</v>
      </c>
      <c r="E42" s="486" t="s">
        <v>1419</v>
      </c>
      <c r="F42" s="486" t="s">
        <v>1451</v>
      </c>
      <c r="G42" s="486" t="s">
        <v>1452</v>
      </c>
      <c r="H42" s="490">
        <v>24</v>
      </c>
      <c r="I42" s="490">
        <v>5568</v>
      </c>
      <c r="J42" s="486">
        <v>0.94774468085106378</v>
      </c>
      <c r="K42" s="486">
        <v>232</v>
      </c>
      <c r="L42" s="490">
        <v>25</v>
      </c>
      <c r="M42" s="490">
        <v>5875</v>
      </c>
      <c r="N42" s="486">
        <v>1</v>
      </c>
      <c r="O42" s="486">
        <v>235</v>
      </c>
      <c r="P42" s="490">
        <v>17</v>
      </c>
      <c r="Q42" s="490">
        <v>4029</v>
      </c>
      <c r="R42" s="512">
        <v>0.68578723404255315</v>
      </c>
      <c r="S42" s="491">
        <v>237</v>
      </c>
    </row>
    <row r="43" spans="1:19" ht="14.45" customHeight="1" x14ac:dyDescent="0.2">
      <c r="A43" s="485" t="s">
        <v>1442</v>
      </c>
      <c r="B43" s="486" t="s">
        <v>1443</v>
      </c>
      <c r="C43" s="486" t="s">
        <v>527</v>
      </c>
      <c r="D43" s="486" t="s">
        <v>1408</v>
      </c>
      <c r="E43" s="486" t="s">
        <v>1419</v>
      </c>
      <c r="F43" s="486" t="s">
        <v>1453</v>
      </c>
      <c r="G43" s="486" t="s">
        <v>1454</v>
      </c>
      <c r="H43" s="490">
        <v>1664</v>
      </c>
      <c r="I43" s="490">
        <v>227968</v>
      </c>
      <c r="J43" s="486">
        <v>1.2374097595397058</v>
      </c>
      <c r="K43" s="486">
        <v>137</v>
      </c>
      <c r="L43" s="490">
        <v>1335</v>
      </c>
      <c r="M43" s="490">
        <v>184230</v>
      </c>
      <c r="N43" s="486">
        <v>1</v>
      </c>
      <c r="O43" s="486">
        <v>138</v>
      </c>
      <c r="P43" s="490">
        <v>1080</v>
      </c>
      <c r="Q43" s="490">
        <v>150120</v>
      </c>
      <c r="R43" s="512">
        <v>0.81485100146555933</v>
      </c>
      <c r="S43" s="491">
        <v>139</v>
      </c>
    </row>
    <row r="44" spans="1:19" ht="14.45" customHeight="1" x14ac:dyDescent="0.2">
      <c r="A44" s="485" t="s">
        <v>1442</v>
      </c>
      <c r="B44" s="486" t="s">
        <v>1443</v>
      </c>
      <c r="C44" s="486" t="s">
        <v>527</v>
      </c>
      <c r="D44" s="486" t="s">
        <v>1408</v>
      </c>
      <c r="E44" s="486" t="s">
        <v>1419</v>
      </c>
      <c r="F44" s="486" t="s">
        <v>1455</v>
      </c>
      <c r="G44" s="486" t="s">
        <v>1454</v>
      </c>
      <c r="H44" s="490">
        <v>186</v>
      </c>
      <c r="I44" s="490">
        <v>34224</v>
      </c>
      <c r="J44" s="486">
        <v>1.0818397344713133</v>
      </c>
      <c r="K44" s="486">
        <v>184</v>
      </c>
      <c r="L44" s="490">
        <v>171</v>
      </c>
      <c r="M44" s="490">
        <v>31635</v>
      </c>
      <c r="N44" s="486">
        <v>1</v>
      </c>
      <c r="O44" s="486">
        <v>185</v>
      </c>
      <c r="P44" s="490">
        <v>141</v>
      </c>
      <c r="Q44" s="490">
        <v>26367</v>
      </c>
      <c r="R44" s="512">
        <v>0.83347558084400186</v>
      </c>
      <c r="S44" s="491">
        <v>187</v>
      </c>
    </row>
    <row r="45" spans="1:19" ht="14.45" customHeight="1" x14ac:dyDescent="0.2">
      <c r="A45" s="485" t="s">
        <v>1442</v>
      </c>
      <c r="B45" s="486" t="s">
        <v>1443</v>
      </c>
      <c r="C45" s="486" t="s">
        <v>527</v>
      </c>
      <c r="D45" s="486" t="s">
        <v>1408</v>
      </c>
      <c r="E45" s="486" t="s">
        <v>1419</v>
      </c>
      <c r="F45" s="486" t="s">
        <v>1456</v>
      </c>
      <c r="G45" s="486" t="s">
        <v>1457</v>
      </c>
      <c r="H45" s="490">
        <v>82</v>
      </c>
      <c r="I45" s="490">
        <v>52480</v>
      </c>
      <c r="J45" s="486">
        <v>1.4028334669874365</v>
      </c>
      <c r="K45" s="486">
        <v>640</v>
      </c>
      <c r="L45" s="490">
        <v>58</v>
      </c>
      <c r="M45" s="490">
        <v>37410</v>
      </c>
      <c r="N45" s="486">
        <v>1</v>
      </c>
      <c r="O45" s="486">
        <v>645</v>
      </c>
      <c r="P45" s="490">
        <v>61</v>
      </c>
      <c r="Q45" s="490">
        <v>39589</v>
      </c>
      <c r="R45" s="512">
        <v>1.0582464581662656</v>
      </c>
      <c r="S45" s="491">
        <v>649</v>
      </c>
    </row>
    <row r="46" spans="1:19" ht="14.45" customHeight="1" x14ac:dyDescent="0.2">
      <c r="A46" s="485" t="s">
        <v>1442</v>
      </c>
      <c r="B46" s="486" t="s">
        <v>1443</v>
      </c>
      <c r="C46" s="486" t="s">
        <v>527</v>
      </c>
      <c r="D46" s="486" t="s">
        <v>1408</v>
      </c>
      <c r="E46" s="486" t="s">
        <v>1419</v>
      </c>
      <c r="F46" s="486" t="s">
        <v>1458</v>
      </c>
      <c r="G46" s="486" t="s">
        <v>1459</v>
      </c>
      <c r="H46" s="490">
        <v>78</v>
      </c>
      <c r="I46" s="490">
        <v>47502</v>
      </c>
      <c r="J46" s="486">
        <v>1.1902280130293159</v>
      </c>
      <c r="K46" s="486">
        <v>609</v>
      </c>
      <c r="L46" s="490">
        <v>65</v>
      </c>
      <c r="M46" s="490">
        <v>39910</v>
      </c>
      <c r="N46" s="486">
        <v>1</v>
      </c>
      <c r="O46" s="486">
        <v>614</v>
      </c>
      <c r="P46" s="490">
        <v>67</v>
      </c>
      <c r="Q46" s="490">
        <v>41406</v>
      </c>
      <c r="R46" s="512">
        <v>1.03748433976447</v>
      </c>
      <c r="S46" s="491">
        <v>618</v>
      </c>
    </row>
    <row r="47" spans="1:19" ht="14.45" customHeight="1" x14ac:dyDescent="0.2">
      <c r="A47" s="485" t="s">
        <v>1442</v>
      </c>
      <c r="B47" s="486" t="s">
        <v>1443</v>
      </c>
      <c r="C47" s="486" t="s">
        <v>527</v>
      </c>
      <c r="D47" s="486" t="s">
        <v>1408</v>
      </c>
      <c r="E47" s="486" t="s">
        <v>1419</v>
      </c>
      <c r="F47" s="486" t="s">
        <v>1460</v>
      </c>
      <c r="G47" s="486" t="s">
        <v>1461</v>
      </c>
      <c r="H47" s="490">
        <v>968</v>
      </c>
      <c r="I47" s="490">
        <v>168432</v>
      </c>
      <c r="J47" s="486">
        <v>1.0228146348868985</v>
      </c>
      <c r="K47" s="486">
        <v>174</v>
      </c>
      <c r="L47" s="490">
        <v>941</v>
      </c>
      <c r="M47" s="490">
        <v>164675</v>
      </c>
      <c r="N47" s="486">
        <v>1</v>
      </c>
      <c r="O47" s="486">
        <v>175</v>
      </c>
      <c r="P47" s="490">
        <v>1033</v>
      </c>
      <c r="Q47" s="490">
        <v>181808</v>
      </c>
      <c r="R47" s="512">
        <v>1.1040412934568089</v>
      </c>
      <c r="S47" s="491">
        <v>176</v>
      </c>
    </row>
    <row r="48" spans="1:19" ht="14.45" customHeight="1" x14ac:dyDescent="0.2">
      <c r="A48" s="485" t="s">
        <v>1442</v>
      </c>
      <c r="B48" s="486" t="s">
        <v>1443</v>
      </c>
      <c r="C48" s="486" t="s">
        <v>527</v>
      </c>
      <c r="D48" s="486" t="s">
        <v>1408</v>
      </c>
      <c r="E48" s="486" t="s">
        <v>1419</v>
      </c>
      <c r="F48" s="486" t="s">
        <v>1422</v>
      </c>
      <c r="G48" s="486" t="s">
        <v>1423</v>
      </c>
      <c r="H48" s="490">
        <v>878</v>
      </c>
      <c r="I48" s="490">
        <v>304666</v>
      </c>
      <c r="J48" s="486">
        <v>1.0074534079335475</v>
      </c>
      <c r="K48" s="486">
        <v>347</v>
      </c>
      <c r="L48" s="490">
        <v>869</v>
      </c>
      <c r="M48" s="490">
        <v>302412</v>
      </c>
      <c r="N48" s="486">
        <v>1</v>
      </c>
      <c r="O48" s="486">
        <v>348</v>
      </c>
      <c r="P48" s="490">
        <v>484</v>
      </c>
      <c r="Q48" s="490">
        <v>168432</v>
      </c>
      <c r="R48" s="512">
        <v>0.55696202531645567</v>
      </c>
      <c r="S48" s="491">
        <v>348</v>
      </c>
    </row>
    <row r="49" spans="1:19" ht="14.45" customHeight="1" x14ac:dyDescent="0.2">
      <c r="A49" s="485" t="s">
        <v>1442</v>
      </c>
      <c r="B49" s="486" t="s">
        <v>1443</v>
      </c>
      <c r="C49" s="486" t="s">
        <v>527</v>
      </c>
      <c r="D49" s="486" t="s">
        <v>1408</v>
      </c>
      <c r="E49" s="486" t="s">
        <v>1419</v>
      </c>
      <c r="F49" s="486" t="s">
        <v>1462</v>
      </c>
      <c r="G49" s="486" t="s">
        <v>1463</v>
      </c>
      <c r="H49" s="490">
        <v>3966</v>
      </c>
      <c r="I49" s="490">
        <v>67422</v>
      </c>
      <c r="J49" s="486">
        <v>1.1075118681932421</v>
      </c>
      <c r="K49" s="486">
        <v>17</v>
      </c>
      <c r="L49" s="490">
        <v>3581</v>
      </c>
      <c r="M49" s="490">
        <v>60877</v>
      </c>
      <c r="N49" s="486">
        <v>1</v>
      </c>
      <c r="O49" s="486">
        <v>17</v>
      </c>
      <c r="P49" s="490">
        <v>2736</v>
      </c>
      <c r="Q49" s="490">
        <v>46512</v>
      </c>
      <c r="R49" s="512">
        <v>0.76403239318626082</v>
      </c>
      <c r="S49" s="491">
        <v>17</v>
      </c>
    </row>
    <row r="50" spans="1:19" ht="14.45" customHeight="1" x14ac:dyDescent="0.2">
      <c r="A50" s="485" t="s">
        <v>1442</v>
      </c>
      <c r="B50" s="486" t="s">
        <v>1443</v>
      </c>
      <c r="C50" s="486" t="s">
        <v>527</v>
      </c>
      <c r="D50" s="486" t="s">
        <v>1408</v>
      </c>
      <c r="E50" s="486" t="s">
        <v>1419</v>
      </c>
      <c r="F50" s="486" t="s">
        <v>1464</v>
      </c>
      <c r="G50" s="486" t="s">
        <v>1465</v>
      </c>
      <c r="H50" s="490">
        <v>828</v>
      </c>
      <c r="I50" s="490">
        <v>226872</v>
      </c>
      <c r="J50" s="486">
        <v>1.4521852676856901</v>
      </c>
      <c r="K50" s="486">
        <v>274</v>
      </c>
      <c r="L50" s="490">
        <v>564</v>
      </c>
      <c r="M50" s="490">
        <v>156228</v>
      </c>
      <c r="N50" s="486">
        <v>1</v>
      </c>
      <c r="O50" s="486">
        <v>277</v>
      </c>
      <c r="P50" s="490">
        <v>472</v>
      </c>
      <c r="Q50" s="490">
        <v>131688</v>
      </c>
      <c r="R50" s="512">
        <v>0.8429218834011829</v>
      </c>
      <c r="S50" s="491">
        <v>279</v>
      </c>
    </row>
    <row r="51" spans="1:19" ht="14.45" customHeight="1" x14ac:dyDescent="0.2">
      <c r="A51" s="485" t="s">
        <v>1442</v>
      </c>
      <c r="B51" s="486" t="s">
        <v>1443</v>
      </c>
      <c r="C51" s="486" t="s">
        <v>527</v>
      </c>
      <c r="D51" s="486" t="s">
        <v>1408</v>
      </c>
      <c r="E51" s="486" t="s">
        <v>1419</v>
      </c>
      <c r="F51" s="486" t="s">
        <v>1466</v>
      </c>
      <c r="G51" s="486" t="s">
        <v>1467</v>
      </c>
      <c r="H51" s="490">
        <v>904</v>
      </c>
      <c r="I51" s="490">
        <v>128368</v>
      </c>
      <c r="J51" s="486">
        <v>0.89607416094264813</v>
      </c>
      <c r="K51" s="486">
        <v>142</v>
      </c>
      <c r="L51" s="490">
        <v>1016</v>
      </c>
      <c r="M51" s="490">
        <v>143256</v>
      </c>
      <c r="N51" s="486">
        <v>1</v>
      </c>
      <c r="O51" s="486">
        <v>141</v>
      </c>
      <c r="P51" s="490">
        <v>908</v>
      </c>
      <c r="Q51" s="490">
        <v>128936</v>
      </c>
      <c r="R51" s="512">
        <v>0.90003909085832356</v>
      </c>
      <c r="S51" s="491">
        <v>142</v>
      </c>
    </row>
    <row r="52" spans="1:19" ht="14.45" customHeight="1" x14ac:dyDescent="0.2">
      <c r="A52" s="485" t="s">
        <v>1442</v>
      </c>
      <c r="B52" s="486" t="s">
        <v>1443</v>
      </c>
      <c r="C52" s="486" t="s">
        <v>527</v>
      </c>
      <c r="D52" s="486" t="s">
        <v>1408</v>
      </c>
      <c r="E52" s="486" t="s">
        <v>1419</v>
      </c>
      <c r="F52" s="486" t="s">
        <v>1468</v>
      </c>
      <c r="G52" s="486" t="s">
        <v>1467</v>
      </c>
      <c r="H52" s="490">
        <v>1639</v>
      </c>
      <c r="I52" s="490">
        <v>127842</v>
      </c>
      <c r="J52" s="486">
        <v>1.2121746550988479</v>
      </c>
      <c r="K52" s="486">
        <v>78</v>
      </c>
      <c r="L52" s="490">
        <v>1335</v>
      </c>
      <c r="M52" s="490">
        <v>105465</v>
      </c>
      <c r="N52" s="486">
        <v>1</v>
      </c>
      <c r="O52" s="486">
        <v>79</v>
      </c>
      <c r="P52" s="490">
        <v>1081</v>
      </c>
      <c r="Q52" s="490">
        <v>85399</v>
      </c>
      <c r="R52" s="512">
        <v>0.80973782771535585</v>
      </c>
      <c r="S52" s="491">
        <v>79</v>
      </c>
    </row>
    <row r="53" spans="1:19" ht="14.45" customHeight="1" x14ac:dyDescent="0.2">
      <c r="A53" s="485" t="s">
        <v>1442</v>
      </c>
      <c r="B53" s="486" t="s">
        <v>1443</v>
      </c>
      <c r="C53" s="486" t="s">
        <v>527</v>
      </c>
      <c r="D53" s="486" t="s">
        <v>1408</v>
      </c>
      <c r="E53" s="486" t="s">
        <v>1419</v>
      </c>
      <c r="F53" s="486" t="s">
        <v>1469</v>
      </c>
      <c r="G53" s="486" t="s">
        <v>1470</v>
      </c>
      <c r="H53" s="490">
        <v>904</v>
      </c>
      <c r="I53" s="490">
        <v>283856</v>
      </c>
      <c r="J53" s="486">
        <v>0.88413236320143529</v>
      </c>
      <c r="K53" s="486">
        <v>314</v>
      </c>
      <c r="L53" s="490">
        <v>1016</v>
      </c>
      <c r="M53" s="490">
        <v>321056</v>
      </c>
      <c r="N53" s="486">
        <v>1</v>
      </c>
      <c r="O53" s="486">
        <v>316</v>
      </c>
      <c r="P53" s="490">
        <v>908</v>
      </c>
      <c r="Q53" s="490">
        <v>288744</v>
      </c>
      <c r="R53" s="512">
        <v>0.89935712149905311</v>
      </c>
      <c r="S53" s="491">
        <v>318</v>
      </c>
    </row>
    <row r="54" spans="1:19" ht="14.45" customHeight="1" x14ac:dyDescent="0.2">
      <c r="A54" s="485" t="s">
        <v>1442</v>
      </c>
      <c r="B54" s="486" t="s">
        <v>1443</v>
      </c>
      <c r="C54" s="486" t="s">
        <v>527</v>
      </c>
      <c r="D54" s="486" t="s">
        <v>1408</v>
      </c>
      <c r="E54" s="486" t="s">
        <v>1419</v>
      </c>
      <c r="F54" s="486" t="s">
        <v>1430</v>
      </c>
      <c r="G54" s="486" t="s">
        <v>1431</v>
      </c>
      <c r="H54" s="490">
        <v>1029</v>
      </c>
      <c r="I54" s="490">
        <v>337512</v>
      </c>
      <c r="J54" s="486">
        <v>1.1873522458628842</v>
      </c>
      <c r="K54" s="486">
        <v>328</v>
      </c>
      <c r="L54" s="490">
        <v>864</v>
      </c>
      <c r="M54" s="490">
        <v>284256</v>
      </c>
      <c r="N54" s="486">
        <v>1</v>
      </c>
      <c r="O54" s="486">
        <v>329</v>
      </c>
      <c r="P54" s="490">
        <v>487</v>
      </c>
      <c r="Q54" s="490">
        <v>160223</v>
      </c>
      <c r="R54" s="512">
        <v>0.56365740740740744</v>
      </c>
      <c r="S54" s="491">
        <v>329</v>
      </c>
    </row>
    <row r="55" spans="1:19" ht="14.45" customHeight="1" x14ac:dyDescent="0.2">
      <c r="A55" s="485" t="s">
        <v>1442</v>
      </c>
      <c r="B55" s="486" t="s">
        <v>1443</v>
      </c>
      <c r="C55" s="486" t="s">
        <v>527</v>
      </c>
      <c r="D55" s="486" t="s">
        <v>1408</v>
      </c>
      <c r="E55" s="486" t="s">
        <v>1419</v>
      </c>
      <c r="F55" s="486" t="s">
        <v>1471</v>
      </c>
      <c r="G55" s="486" t="s">
        <v>1472</v>
      </c>
      <c r="H55" s="490">
        <v>1486</v>
      </c>
      <c r="I55" s="490">
        <v>242218</v>
      </c>
      <c r="J55" s="486">
        <v>1.2536190254379835</v>
      </c>
      <c r="K55" s="486">
        <v>163</v>
      </c>
      <c r="L55" s="490">
        <v>1171</v>
      </c>
      <c r="M55" s="490">
        <v>193215</v>
      </c>
      <c r="N55" s="486">
        <v>1</v>
      </c>
      <c r="O55" s="486">
        <v>165</v>
      </c>
      <c r="P55" s="490">
        <v>819</v>
      </c>
      <c r="Q55" s="490">
        <v>135954</v>
      </c>
      <c r="R55" s="512">
        <v>0.70364102165980902</v>
      </c>
      <c r="S55" s="491">
        <v>166</v>
      </c>
    </row>
    <row r="56" spans="1:19" ht="14.45" customHeight="1" x14ac:dyDescent="0.2">
      <c r="A56" s="485" t="s">
        <v>1442</v>
      </c>
      <c r="B56" s="486" t="s">
        <v>1443</v>
      </c>
      <c r="C56" s="486" t="s">
        <v>527</v>
      </c>
      <c r="D56" s="486" t="s">
        <v>1408</v>
      </c>
      <c r="E56" s="486" t="s">
        <v>1419</v>
      </c>
      <c r="F56" s="486" t="s">
        <v>1432</v>
      </c>
      <c r="G56" s="486" t="s">
        <v>1433</v>
      </c>
      <c r="H56" s="490">
        <v>994</v>
      </c>
      <c r="I56" s="490">
        <v>223650</v>
      </c>
      <c r="J56" s="486">
        <v>1.0947136563876652</v>
      </c>
      <c r="K56" s="486">
        <v>225</v>
      </c>
      <c r="L56" s="490">
        <v>900</v>
      </c>
      <c r="M56" s="490">
        <v>204300</v>
      </c>
      <c r="N56" s="486">
        <v>1</v>
      </c>
      <c r="O56" s="486">
        <v>227</v>
      </c>
      <c r="P56" s="490">
        <v>529</v>
      </c>
      <c r="Q56" s="490">
        <v>120083</v>
      </c>
      <c r="R56" s="512">
        <v>0.58777777777777773</v>
      </c>
      <c r="S56" s="491">
        <v>227</v>
      </c>
    </row>
    <row r="57" spans="1:19" ht="14.45" customHeight="1" x14ac:dyDescent="0.2">
      <c r="A57" s="485" t="s">
        <v>1442</v>
      </c>
      <c r="B57" s="486" t="s">
        <v>1443</v>
      </c>
      <c r="C57" s="486" t="s">
        <v>527</v>
      </c>
      <c r="D57" s="486" t="s">
        <v>1408</v>
      </c>
      <c r="E57" s="486" t="s">
        <v>1419</v>
      </c>
      <c r="F57" s="486" t="s">
        <v>1473</v>
      </c>
      <c r="G57" s="486" t="s">
        <v>1445</v>
      </c>
      <c r="H57" s="490">
        <v>2346</v>
      </c>
      <c r="I57" s="490">
        <v>168912</v>
      </c>
      <c r="J57" s="486">
        <v>1.016293230006498</v>
      </c>
      <c r="K57" s="486">
        <v>72</v>
      </c>
      <c r="L57" s="490">
        <v>2246</v>
      </c>
      <c r="M57" s="490">
        <v>166204</v>
      </c>
      <c r="N57" s="486">
        <v>1</v>
      </c>
      <c r="O57" s="486">
        <v>74</v>
      </c>
      <c r="P57" s="490">
        <v>2383</v>
      </c>
      <c r="Q57" s="490">
        <v>176342</v>
      </c>
      <c r="R57" s="512">
        <v>1.0609973285841496</v>
      </c>
      <c r="S57" s="491">
        <v>74</v>
      </c>
    </row>
    <row r="58" spans="1:19" ht="14.45" customHeight="1" x14ac:dyDescent="0.2">
      <c r="A58" s="485" t="s">
        <v>1442</v>
      </c>
      <c r="B58" s="486" t="s">
        <v>1443</v>
      </c>
      <c r="C58" s="486" t="s">
        <v>527</v>
      </c>
      <c r="D58" s="486" t="s">
        <v>1408</v>
      </c>
      <c r="E58" s="486" t="s">
        <v>1419</v>
      </c>
      <c r="F58" s="486" t="s">
        <v>1474</v>
      </c>
      <c r="G58" s="486" t="s">
        <v>1475</v>
      </c>
      <c r="H58" s="490">
        <v>235</v>
      </c>
      <c r="I58" s="490">
        <v>12220</v>
      </c>
      <c r="J58" s="486">
        <v>6.465608465608466</v>
      </c>
      <c r="K58" s="486">
        <v>52</v>
      </c>
      <c r="L58" s="490">
        <v>35</v>
      </c>
      <c r="M58" s="490">
        <v>1890</v>
      </c>
      <c r="N58" s="486">
        <v>1</v>
      </c>
      <c r="O58" s="486">
        <v>54</v>
      </c>
      <c r="P58" s="490">
        <v>45</v>
      </c>
      <c r="Q58" s="490">
        <v>2475</v>
      </c>
      <c r="R58" s="512">
        <v>1.3095238095238095</v>
      </c>
      <c r="S58" s="491">
        <v>55</v>
      </c>
    </row>
    <row r="59" spans="1:19" ht="14.45" customHeight="1" x14ac:dyDescent="0.2">
      <c r="A59" s="485" t="s">
        <v>1442</v>
      </c>
      <c r="B59" s="486" t="s">
        <v>1443</v>
      </c>
      <c r="C59" s="486" t="s">
        <v>527</v>
      </c>
      <c r="D59" s="486" t="s">
        <v>1408</v>
      </c>
      <c r="E59" s="486" t="s">
        <v>1419</v>
      </c>
      <c r="F59" s="486" t="s">
        <v>1436</v>
      </c>
      <c r="G59" s="486" t="s">
        <v>1437</v>
      </c>
      <c r="H59" s="490">
        <v>1740</v>
      </c>
      <c r="I59" s="490">
        <v>835200</v>
      </c>
      <c r="J59" s="486">
        <v>1.0031094953105353</v>
      </c>
      <c r="K59" s="486">
        <v>480</v>
      </c>
      <c r="L59" s="490">
        <v>1731</v>
      </c>
      <c r="M59" s="490">
        <v>832611</v>
      </c>
      <c r="N59" s="486">
        <v>1</v>
      </c>
      <c r="O59" s="486">
        <v>481</v>
      </c>
      <c r="P59" s="490">
        <v>983</v>
      </c>
      <c r="Q59" s="490">
        <v>473806</v>
      </c>
      <c r="R59" s="512">
        <v>0.56906046160812196</v>
      </c>
      <c r="S59" s="491">
        <v>482</v>
      </c>
    </row>
    <row r="60" spans="1:19" ht="14.45" customHeight="1" x14ac:dyDescent="0.2">
      <c r="A60" s="485" t="s">
        <v>1442</v>
      </c>
      <c r="B60" s="486" t="s">
        <v>1443</v>
      </c>
      <c r="C60" s="486" t="s">
        <v>527</v>
      </c>
      <c r="D60" s="486" t="s">
        <v>1408</v>
      </c>
      <c r="E60" s="486" t="s">
        <v>1419</v>
      </c>
      <c r="F60" s="486" t="s">
        <v>1476</v>
      </c>
      <c r="G60" s="486" t="s">
        <v>1477</v>
      </c>
      <c r="H60" s="490">
        <v>39</v>
      </c>
      <c r="I60" s="490">
        <v>8970</v>
      </c>
      <c r="J60" s="486">
        <v>1.0404825426284654</v>
      </c>
      <c r="K60" s="486">
        <v>230</v>
      </c>
      <c r="L60" s="490">
        <v>37</v>
      </c>
      <c r="M60" s="490">
        <v>8621</v>
      </c>
      <c r="N60" s="486">
        <v>1</v>
      </c>
      <c r="O60" s="486">
        <v>233</v>
      </c>
      <c r="P60" s="490">
        <v>38</v>
      </c>
      <c r="Q60" s="490">
        <v>8930</v>
      </c>
      <c r="R60" s="512">
        <v>1.0358427096624521</v>
      </c>
      <c r="S60" s="491">
        <v>235</v>
      </c>
    </row>
    <row r="61" spans="1:19" ht="14.45" customHeight="1" x14ac:dyDescent="0.2">
      <c r="A61" s="485" t="s">
        <v>1442</v>
      </c>
      <c r="B61" s="486" t="s">
        <v>1443</v>
      </c>
      <c r="C61" s="486" t="s">
        <v>527</v>
      </c>
      <c r="D61" s="486" t="s">
        <v>1408</v>
      </c>
      <c r="E61" s="486" t="s">
        <v>1419</v>
      </c>
      <c r="F61" s="486" t="s">
        <v>1478</v>
      </c>
      <c r="G61" s="486" t="s">
        <v>1479</v>
      </c>
      <c r="H61" s="490">
        <v>966</v>
      </c>
      <c r="I61" s="490">
        <v>1170792</v>
      </c>
      <c r="J61" s="486">
        <v>1.2803488941769317</v>
      </c>
      <c r="K61" s="486">
        <v>1212</v>
      </c>
      <c r="L61" s="490">
        <v>752</v>
      </c>
      <c r="M61" s="490">
        <v>914432</v>
      </c>
      <c r="N61" s="486">
        <v>1</v>
      </c>
      <c r="O61" s="486">
        <v>1216</v>
      </c>
      <c r="P61" s="490">
        <v>1048</v>
      </c>
      <c r="Q61" s="490">
        <v>1278560</v>
      </c>
      <c r="R61" s="512">
        <v>1.3982012877939529</v>
      </c>
      <c r="S61" s="491">
        <v>1220</v>
      </c>
    </row>
    <row r="62" spans="1:19" ht="14.45" customHeight="1" x14ac:dyDescent="0.2">
      <c r="A62" s="485" t="s">
        <v>1442</v>
      </c>
      <c r="B62" s="486" t="s">
        <v>1443</v>
      </c>
      <c r="C62" s="486" t="s">
        <v>527</v>
      </c>
      <c r="D62" s="486" t="s">
        <v>1408</v>
      </c>
      <c r="E62" s="486" t="s">
        <v>1419</v>
      </c>
      <c r="F62" s="486" t="s">
        <v>1480</v>
      </c>
      <c r="G62" s="486" t="s">
        <v>1481</v>
      </c>
      <c r="H62" s="490">
        <v>761</v>
      </c>
      <c r="I62" s="490">
        <v>87515</v>
      </c>
      <c r="J62" s="486">
        <v>1.1975232621784346</v>
      </c>
      <c r="K62" s="486">
        <v>115</v>
      </c>
      <c r="L62" s="490">
        <v>630</v>
      </c>
      <c r="M62" s="490">
        <v>73080</v>
      </c>
      <c r="N62" s="486">
        <v>1</v>
      </c>
      <c r="O62" s="486">
        <v>116</v>
      </c>
      <c r="P62" s="490">
        <v>661</v>
      </c>
      <c r="Q62" s="490">
        <v>77337</v>
      </c>
      <c r="R62" s="512">
        <v>1.0582512315270935</v>
      </c>
      <c r="S62" s="491">
        <v>117</v>
      </c>
    </row>
    <row r="63" spans="1:19" ht="14.45" customHeight="1" x14ac:dyDescent="0.2">
      <c r="A63" s="485" t="s">
        <v>1442</v>
      </c>
      <c r="B63" s="486" t="s">
        <v>1443</v>
      </c>
      <c r="C63" s="486" t="s">
        <v>527</v>
      </c>
      <c r="D63" s="486" t="s">
        <v>1408</v>
      </c>
      <c r="E63" s="486" t="s">
        <v>1419</v>
      </c>
      <c r="F63" s="486" t="s">
        <v>1482</v>
      </c>
      <c r="G63" s="486" t="s">
        <v>1483</v>
      </c>
      <c r="H63" s="490">
        <v>20</v>
      </c>
      <c r="I63" s="490">
        <v>6940</v>
      </c>
      <c r="J63" s="486">
        <v>1.3219047619047619</v>
      </c>
      <c r="K63" s="486">
        <v>347</v>
      </c>
      <c r="L63" s="490">
        <v>15</v>
      </c>
      <c r="M63" s="490">
        <v>5250</v>
      </c>
      <c r="N63" s="486">
        <v>1</v>
      </c>
      <c r="O63" s="486">
        <v>350</v>
      </c>
      <c r="P63" s="490">
        <v>24</v>
      </c>
      <c r="Q63" s="490">
        <v>8448</v>
      </c>
      <c r="R63" s="512">
        <v>1.6091428571428572</v>
      </c>
      <c r="S63" s="491">
        <v>352</v>
      </c>
    </row>
    <row r="64" spans="1:19" ht="14.45" customHeight="1" x14ac:dyDescent="0.2">
      <c r="A64" s="485" t="s">
        <v>1442</v>
      </c>
      <c r="B64" s="486" t="s">
        <v>1443</v>
      </c>
      <c r="C64" s="486" t="s">
        <v>527</v>
      </c>
      <c r="D64" s="486" t="s">
        <v>1408</v>
      </c>
      <c r="E64" s="486" t="s">
        <v>1419</v>
      </c>
      <c r="F64" s="486" t="s">
        <v>1484</v>
      </c>
      <c r="G64" s="486" t="s">
        <v>1485</v>
      </c>
      <c r="H64" s="490">
        <v>8</v>
      </c>
      <c r="I64" s="490">
        <v>1208</v>
      </c>
      <c r="J64" s="486">
        <v>1.3245614035087718</v>
      </c>
      <c r="K64" s="486">
        <v>151</v>
      </c>
      <c r="L64" s="490">
        <v>6</v>
      </c>
      <c r="M64" s="490">
        <v>912</v>
      </c>
      <c r="N64" s="486">
        <v>1</v>
      </c>
      <c r="O64" s="486">
        <v>152</v>
      </c>
      <c r="P64" s="490">
        <v>5</v>
      </c>
      <c r="Q64" s="490">
        <v>765</v>
      </c>
      <c r="R64" s="512">
        <v>0.83881578947368418</v>
      </c>
      <c r="S64" s="491">
        <v>153</v>
      </c>
    </row>
    <row r="65" spans="1:19" ht="14.45" customHeight="1" x14ac:dyDescent="0.2">
      <c r="A65" s="485" t="s">
        <v>1442</v>
      </c>
      <c r="B65" s="486" t="s">
        <v>1443</v>
      </c>
      <c r="C65" s="486" t="s">
        <v>527</v>
      </c>
      <c r="D65" s="486" t="s">
        <v>1408</v>
      </c>
      <c r="E65" s="486" t="s">
        <v>1419</v>
      </c>
      <c r="F65" s="486" t="s">
        <v>1486</v>
      </c>
      <c r="G65" s="486" t="s">
        <v>1487</v>
      </c>
      <c r="H65" s="490">
        <v>46</v>
      </c>
      <c r="I65" s="490">
        <v>49082</v>
      </c>
      <c r="J65" s="486">
        <v>1.1707096004770423</v>
      </c>
      <c r="K65" s="486">
        <v>1067</v>
      </c>
      <c r="L65" s="490">
        <v>39</v>
      </c>
      <c r="M65" s="490">
        <v>41925</v>
      </c>
      <c r="N65" s="486">
        <v>1</v>
      </c>
      <c r="O65" s="486">
        <v>1075</v>
      </c>
      <c r="P65" s="490">
        <v>37</v>
      </c>
      <c r="Q65" s="490">
        <v>40034</v>
      </c>
      <c r="R65" s="512">
        <v>0.95489564698867024</v>
      </c>
      <c r="S65" s="491">
        <v>1082</v>
      </c>
    </row>
    <row r="66" spans="1:19" ht="14.45" customHeight="1" x14ac:dyDescent="0.2">
      <c r="A66" s="485" t="s">
        <v>1442</v>
      </c>
      <c r="B66" s="486" t="s">
        <v>1443</v>
      </c>
      <c r="C66" s="486" t="s">
        <v>527</v>
      </c>
      <c r="D66" s="486" t="s">
        <v>1408</v>
      </c>
      <c r="E66" s="486" t="s">
        <v>1419</v>
      </c>
      <c r="F66" s="486" t="s">
        <v>1488</v>
      </c>
      <c r="G66" s="486" t="s">
        <v>1489</v>
      </c>
      <c r="H66" s="490">
        <v>31</v>
      </c>
      <c r="I66" s="490">
        <v>9362</v>
      </c>
      <c r="J66" s="486">
        <v>1.7108918128654971</v>
      </c>
      <c r="K66" s="486">
        <v>302</v>
      </c>
      <c r="L66" s="490">
        <v>18</v>
      </c>
      <c r="M66" s="490">
        <v>5472</v>
      </c>
      <c r="N66" s="486">
        <v>1</v>
      </c>
      <c r="O66" s="486">
        <v>304</v>
      </c>
      <c r="P66" s="490">
        <v>38</v>
      </c>
      <c r="Q66" s="490">
        <v>11628</v>
      </c>
      <c r="R66" s="512">
        <v>2.125</v>
      </c>
      <c r="S66" s="491">
        <v>306</v>
      </c>
    </row>
    <row r="67" spans="1:19" ht="14.45" customHeight="1" x14ac:dyDescent="0.2">
      <c r="A67" s="485" t="s">
        <v>1442</v>
      </c>
      <c r="B67" s="486" t="s">
        <v>1443</v>
      </c>
      <c r="C67" s="486" t="s">
        <v>527</v>
      </c>
      <c r="D67" s="486" t="s">
        <v>1408</v>
      </c>
      <c r="E67" s="486" t="s">
        <v>1419</v>
      </c>
      <c r="F67" s="486" t="s">
        <v>1490</v>
      </c>
      <c r="G67" s="486" t="s">
        <v>1491</v>
      </c>
      <c r="H67" s="490">
        <v>5</v>
      </c>
      <c r="I67" s="490">
        <v>3760</v>
      </c>
      <c r="J67" s="486">
        <v>0.99339498018494055</v>
      </c>
      <c r="K67" s="486">
        <v>752</v>
      </c>
      <c r="L67" s="490">
        <v>5</v>
      </c>
      <c r="M67" s="490">
        <v>3785</v>
      </c>
      <c r="N67" s="486">
        <v>1</v>
      </c>
      <c r="O67" s="486">
        <v>757</v>
      </c>
      <c r="P67" s="490">
        <v>5</v>
      </c>
      <c r="Q67" s="490">
        <v>3805</v>
      </c>
      <c r="R67" s="512">
        <v>1.0052840158520475</v>
      </c>
      <c r="S67" s="491">
        <v>761</v>
      </c>
    </row>
    <row r="68" spans="1:19" ht="14.45" customHeight="1" x14ac:dyDescent="0.2">
      <c r="A68" s="485" t="s">
        <v>1442</v>
      </c>
      <c r="B68" s="486" t="s">
        <v>1443</v>
      </c>
      <c r="C68" s="486" t="s">
        <v>532</v>
      </c>
      <c r="D68" s="486" t="s">
        <v>1408</v>
      </c>
      <c r="E68" s="486" t="s">
        <v>1419</v>
      </c>
      <c r="F68" s="486" t="s">
        <v>1422</v>
      </c>
      <c r="G68" s="486" t="s">
        <v>1423</v>
      </c>
      <c r="H68" s="490">
        <v>109</v>
      </c>
      <c r="I68" s="490">
        <v>37823</v>
      </c>
      <c r="J68" s="486">
        <v>0.89823786453880494</v>
      </c>
      <c r="K68" s="486">
        <v>347</v>
      </c>
      <c r="L68" s="490">
        <v>121</v>
      </c>
      <c r="M68" s="490">
        <v>42108</v>
      </c>
      <c r="N68" s="486">
        <v>1</v>
      </c>
      <c r="O68" s="486">
        <v>348</v>
      </c>
      <c r="P68" s="490">
        <v>104</v>
      </c>
      <c r="Q68" s="490">
        <v>36192</v>
      </c>
      <c r="R68" s="512">
        <v>0.85950413223140498</v>
      </c>
      <c r="S68" s="491">
        <v>348</v>
      </c>
    </row>
    <row r="69" spans="1:19" ht="14.45" customHeight="1" x14ac:dyDescent="0.2">
      <c r="A69" s="485" t="s">
        <v>1442</v>
      </c>
      <c r="B69" s="486" t="s">
        <v>1443</v>
      </c>
      <c r="C69" s="486" t="s">
        <v>532</v>
      </c>
      <c r="D69" s="486" t="s">
        <v>1408</v>
      </c>
      <c r="E69" s="486" t="s">
        <v>1419</v>
      </c>
      <c r="F69" s="486" t="s">
        <v>1430</v>
      </c>
      <c r="G69" s="486" t="s">
        <v>1431</v>
      </c>
      <c r="H69" s="490">
        <v>109</v>
      </c>
      <c r="I69" s="490">
        <v>35752</v>
      </c>
      <c r="J69" s="486">
        <v>0.89808837197618629</v>
      </c>
      <c r="K69" s="486">
        <v>328</v>
      </c>
      <c r="L69" s="490">
        <v>121</v>
      </c>
      <c r="M69" s="490">
        <v>39809</v>
      </c>
      <c r="N69" s="486">
        <v>1</v>
      </c>
      <c r="O69" s="486">
        <v>329</v>
      </c>
      <c r="P69" s="490">
        <v>104</v>
      </c>
      <c r="Q69" s="490">
        <v>34216</v>
      </c>
      <c r="R69" s="512">
        <v>0.85950413223140498</v>
      </c>
      <c r="S69" s="491">
        <v>329</v>
      </c>
    </row>
    <row r="70" spans="1:19" ht="14.45" customHeight="1" x14ac:dyDescent="0.2">
      <c r="A70" s="485" t="s">
        <v>1442</v>
      </c>
      <c r="B70" s="486" t="s">
        <v>1443</v>
      </c>
      <c r="C70" s="486" t="s">
        <v>532</v>
      </c>
      <c r="D70" s="486" t="s">
        <v>1408</v>
      </c>
      <c r="E70" s="486" t="s">
        <v>1419</v>
      </c>
      <c r="F70" s="486" t="s">
        <v>1432</v>
      </c>
      <c r="G70" s="486" t="s">
        <v>1433</v>
      </c>
      <c r="H70" s="490">
        <v>109</v>
      </c>
      <c r="I70" s="490">
        <v>24525</v>
      </c>
      <c r="J70" s="486">
        <v>0.89288964939745874</v>
      </c>
      <c r="K70" s="486">
        <v>225</v>
      </c>
      <c r="L70" s="490">
        <v>121</v>
      </c>
      <c r="M70" s="490">
        <v>27467</v>
      </c>
      <c r="N70" s="486">
        <v>1</v>
      </c>
      <c r="O70" s="486">
        <v>227</v>
      </c>
      <c r="P70" s="490">
        <v>104</v>
      </c>
      <c r="Q70" s="490">
        <v>23608</v>
      </c>
      <c r="R70" s="512">
        <v>0.85950413223140498</v>
      </c>
      <c r="S70" s="491">
        <v>227</v>
      </c>
    </row>
    <row r="71" spans="1:19" ht="14.45" customHeight="1" x14ac:dyDescent="0.2">
      <c r="A71" s="485" t="s">
        <v>1442</v>
      </c>
      <c r="B71" s="486" t="s">
        <v>1443</v>
      </c>
      <c r="C71" s="486" t="s">
        <v>532</v>
      </c>
      <c r="D71" s="486" t="s">
        <v>1408</v>
      </c>
      <c r="E71" s="486" t="s">
        <v>1419</v>
      </c>
      <c r="F71" s="486" t="s">
        <v>1436</v>
      </c>
      <c r="G71" s="486" t="s">
        <v>1437</v>
      </c>
      <c r="H71" s="490">
        <v>109</v>
      </c>
      <c r="I71" s="490">
        <v>52320</v>
      </c>
      <c r="J71" s="486">
        <v>0.89895362622635355</v>
      </c>
      <c r="K71" s="486">
        <v>480</v>
      </c>
      <c r="L71" s="490">
        <v>121</v>
      </c>
      <c r="M71" s="490">
        <v>58201</v>
      </c>
      <c r="N71" s="486">
        <v>1</v>
      </c>
      <c r="O71" s="486">
        <v>481</v>
      </c>
      <c r="P71" s="490">
        <v>104</v>
      </c>
      <c r="Q71" s="490">
        <v>50128</v>
      </c>
      <c r="R71" s="512">
        <v>0.86129104310922489</v>
      </c>
      <c r="S71" s="491">
        <v>482</v>
      </c>
    </row>
    <row r="72" spans="1:19" ht="14.45" customHeight="1" thickBot="1" x14ac:dyDescent="0.25">
      <c r="A72" s="492" t="s">
        <v>1442</v>
      </c>
      <c r="B72" s="493" t="s">
        <v>1443</v>
      </c>
      <c r="C72" s="493" t="s">
        <v>532</v>
      </c>
      <c r="D72" s="493" t="s">
        <v>1408</v>
      </c>
      <c r="E72" s="493" t="s">
        <v>1419</v>
      </c>
      <c r="F72" s="493" t="s">
        <v>1492</v>
      </c>
      <c r="G72" s="493" t="s">
        <v>1493</v>
      </c>
      <c r="H72" s="497">
        <v>209</v>
      </c>
      <c r="I72" s="497">
        <v>12331</v>
      </c>
      <c r="J72" s="493">
        <v>0.91057450893516467</v>
      </c>
      <c r="K72" s="493">
        <v>59</v>
      </c>
      <c r="L72" s="497">
        <v>222</v>
      </c>
      <c r="M72" s="497">
        <v>13542</v>
      </c>
      <c r="N72" s="493">
        <v>1</v>
      </c>
      <c r="O72" s="493">
        <v>61</v>
      </c>
      <c r="P72" s="497">
        <v>173</v>
      </c>
      <c r="Q72" s="497">
        <v>10726</v>
      </c>
      <c r="R72" s="505">
        <v>0.79205434943139863</v>
      </c>
      <c r="S72" s="498">
        <v>62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B33E4106-5BD7-4B4E-B3D4-B0473EF38CEC}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31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29" bestFit="1" customWidth="1" collapsed="1"/>
    <col min="2" max="2" width="7.7109375" style="106" hidden="1" customWidth="1" outlineLevel="1"/>
    <col min="3" max="3" width="0.140625" style="129" hidden="1" customWidth="1"/>
    <col min="4" max="4" width="7.7109375" style="106" customWidth="1"/>
    <col min="5" max="5" width="5.42578125" style="129" hidden="1" customWidth="1"/>
    <col min="6" max="6" width="7.7109375" style="106" customWidth="1"/>
    <col min="7" max="7" width="7.7109375" style="210" customWidth="1" collapsed="1"/>
    <col min="8" max="8" width="7.7109375" style="106" hidden="1" customWidth="1" outlineLevel="1"/>
    <col min="9" max="9" width="5.42578125" style="129" hidden="1" customWidth="1"/>
    <col min="10" max="10" width="7.7109375" style="106" customWidth="1"/>
    <col min="11" max="11" width="5.42578125" style="129" hidden="1" customWidth="1"/>
    <col min="12" max="12" width="7.7109375" style="106" customWidth="1"/>
    <col min="13" max="13" width="7.7109375" style="210" customWidth="1" collapsed="1"/>
    <col min="14" max="14" width="7.7109375" style="106" hidden="1" customWidth="1" outlineLevel="1"/>
    <col min="15" max="15" width="5" style="129" hidden="1" customWidth="1"/>
    <col min="16" max="16" width="7.7109375" style="106" customWidth="1"/>
    <col min="17" max="17" width="5" style="129" hidden="1" customWidth="1"/>
    <col min="18" max="18" width="7.7109375" style="106" customWidth="1"/>
    <col min="19" max="19" width="7.7109375" style="210" customWidth="1"/>
    <col min="20" max="16384" width="8.85546875" style="129"/>
  </cols>
  <sheetData>
    <row r="1" spans="1:19" ht="18.600000000000001" customHeight="1" thickBot="1" x14ac:dyDescent="0.35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5" customHeight="1" thickBot="1" x14ac:dyDescent="0.25">
      <c r="A2" s="232" t="s">
        <v>270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5" customHeight="1" thickBot="1" x14ac:dyDescent="0.25">
      <c r="A3" s="220" t="s">
        <v>127</v>
      </c>
      <c r="B3" s="221">
        <f>SUBTOTAL(9,B6:B1048576)</f>
        <v>10065025</v>
      </c>
      <c r="C3" s="222">
        <f t="shared" ref="C3:R3" si="0">SUBTOTAL(9,C6:C1048576)</f>
        <v>28.525685527797762</v>
      </c>
      <c r="D3" s="222">
        <f t="shared" si="0"/>
        <v>9411583</v>
      </c>
      <c r="E3" s="222">
        <f t="shared" si="0"/>
        <v>24</v>
      </c>
      <c r="F3" s="222">
        <f t="shared" si="0"/>
        <v>10324547</v>
      </c>
      <c r="G3" s="225">
        <f>IF(D3&lt;&gt;0,F3/D3,"")</f>
        <v>1.0970042977892243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IF(J3&lt;&gt;0,L3/J3,"")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IF(P3&lt;&gt;0,R3/P3,"")</f>
        <v/>
      </c>
    </row>
    <row r="4" spans="1:19" ht="14.45" customHeight="1" x14ac:dyDescent="0.2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5" customHeight="1" thickBot="1" x14ac:dyDescent="0.25">
      <c r="A5" s="582"/>
      <c r="B5" s="583">
        <v>2018</v>
      </c>
      <c r="C5" s="584"/>
      <c r="D5" s="584">
        <v>2019</v>
      </c>
      <c r="E5" s="584"/>
      <c r="F5" s="584">
        <v>2020</v>
      </c>
      <c r="G5" s="622" t="s">
        <v>2</v>
      </c>
      <c r="H5" s="583">
        <v>2018</v>
      </c>
      <c r="I5" s="584"/>
      <c r="J5" s="584">
        <v>2019</v>
      </c>
      <c r="K5" s="584"/>
      <c r="L5" s="584">
        <v>2020</v>
      </c>
      <c r="M5" s="622" t="s">
        <v>2</v>
      </c>
      <c r="N5" s="583">
        <v>2018</v>
      </c>
      <c r="O5" s="584"/>
      <c r="P5" s="584">
        <v>2019</v>
      </c>
      <c r="Q5" s="584"/>
      <c r="R5" s="584">
        <v>2020</v>
      </c>
      <c r="S5" s="622" t="s">
        <v>2</v>
      </c>
    </row>
    <row r="6" spans="1:19" ht="14.45" customHeight="1" x14ac:dyDescent="0.2">
      <c r="A6" s="579" t="s">
        <v>1496</v>
      </c>
      <c r="B6" s="604">
        <v>489936</v>
      </c>
      <c r="C6" s="565">
        <v>1.0347619842146503</v>
      </c>
      <c r="D6" s="604">
        <v>473477</v>
      </c>
      <c r="E6" s="565">
        <v>1</v>
      </c>
      <c r="F6" s="604">
        <v>463627</v>
      </c>
      <c r="G6" s="570">
        <v>0.97919645516044074</v>
      </c>
      <c r="H6" s="604"/>
      <c r="I6" s="565"/>
      <c r="J6" s="604"/>
      <c r="K6" s="565"/>
      <c r="L6" s="604"/>
      <c r="M6" s="570"/>
      <c r="N6" s="604"/>
      <c r="O6" s="565"/>
      <c r="P6" s="604"/>
      <c r="Q6" s="565"/>
      <c r="R6" s="604"/>
      <c r="S6" s="122"/>
    </row>
    <row r="7" spans="1:19" ht="14.45" customHeight="1" x14ac:dyDescent="0.2">
      <c r="A7" s="517" t="s">
        <v>1497</v>
      </c>
      <c r="B7" s="606">
        <v>744074</v>
      </c>
      <c r="C7" s="486">
        <v>1.0074576950468881</v>
      </c>
      <c r="D7" s="606">
        <v>738566</v>
      </c>
      <c r="E7" s="486">
        <v>1</v>
      </c>
      <c r="F7" s="606">
        <v>713158</v>
      </c>
      <c r="G7" s="512">
        <v>0.96559819975465966</v>
      </c>
      <c r="H7" s="606"/>
      <c r="I7" s="486"/>
      <c r="J7" s="606"/>
      <c r="K7" s="486"/>
      <c r="L7" s="606"/>
      <c r="M7" s="512"/>
      <c r="N7" s="606"/>
      <c r="O7" s="486"/>
      <c r="P7" s="606"/>
      <c r="Q7" s="486"/>
      <c r="R7" s="606"/>
      <c r="S7" s="529"/>
    </row>
    <row r="8" spans="1:19" ht="14.45" customHeight="1" x14ac:dyDescent="0.2">
      <c r="A8" s="517" t="s">
        <v>1498</v>
      </c>
      <c r="B8" s="606">
        <v>486217</v>
      </c>
      <c r="C8" s="486">
        <v>1.3640538644971245</v>
      </c>
      <c r="D8" s="606">
        <v>356450</v>
      </c>
      <c r="E8" s="486">
        <v>1</v>
      </c>
      <c r="F8" s="606">
        <v>376748</v>
      </c>
      <c r="G8" s="512">
        <v>1.0569448730537243</v>
      </c>
      <c r="H8" s="606"/>
      <c r="I8" s="486"/>
      <c r="J8" s="606"/>
      <c r="K8" s="486"/>
      <c r="L8" s="606"/>
      <c r="M8" s="512"/>
      <c r="N8" s="606"/>
      <c r="O8" s="486"/>
      <c r="P8" s="606"/>
      <c r="Q8" s="486"/>
      <c r="R8" s="606"/>
      <c r="S8" s="529"/>
    </row>
    <row r="9" spans="1:19" ht="14.45" customHeight="1" x14ac:dyDescent="0.2">
      <c r="A9" s="517" t="s">
        <v>1499</v>
      </c>
      <c r="B9" s="606">
        <v>826203</v>
      </c>
      <c r="C9" s="486">
        <v>0.89214885938826149</v>
      </c>
      <c r="D9" s="606">
        <v>926082</v>
      </c>
      <c r="E9" s="486">
        <v>1</v>
      </c>
      <c r="F9" s="606">
        <v>765164</v>
      </c>
      <c r="G9" s="512">
        <v>0.82623784934811384</v>
      </c>
      <c r="H9" s="606"/>
      <c r="I9" s="486"/>
      <c r="J9" s="606"/>
      <c r="K9" s="486"/>
      <c r="L9" s="606"/>
      <c r="M9" s="512"/>
      <c r="N9" s="606"/>
      <c r="O9" s="486"/>
      <c r="P9" s="606"/>
      <c r="Q9" s="486"/>
      <c r="R9" s="606"/>
      <c r="S9" s="529"/>
    </row>
    <row r="10" spans="1:19" ht="14.45" customHeight="1" x14ac:dyDescent="0.2">
      <c r="A10" s="517" t="s">
        <v>1500</v>
      </c>
      <c r="B10" s="606">
        <v>434907</v>
      </c>
      <c r="C10" s="486">
        <v>1.244889138238005</v>
      </c>
      <c r="D10" s="606">
        <v>349354</v>
      </c>
      <c r="E10" s="486">
        <v>1</v>
      </c>
      <c r="F10" s="606">
        <v>274922</v>
      </c>
      <c r="G10" s="512">
        <v>0.78694390217372634</v>
      </c>
      <c r="H10" s="606"/>
      <c r="I10" s="486"/>
      <c r="J10" s="606"/>
      <c r="K10" s="486"/>
      <c r="L10" s="606"/>
      <c r="M10" s="512"/>
      <c r="N10" s="606"/>
      <c r="O10" s="486"/>
      <c r="P10" s="606"/>
      <c r="Q10" s="486"/>
      <c r="R10" s="606"/>
      <c r="S10" s="529"/>
    </row>
    <row r="11" spans="1:19" ht="14.45" customHeight="1" x14ac:dyDescent="0.2">
      <c r="A11" s="517" t="s">
        <v>1501</v>
      </c>
      <c r="B11" s="606">
        <v>357294</v>
      </c>
      <c r="C11" s="486">
        <v>0.85044486654003804</v>
      </c>
      <c r="D11" s="606">
        <v>420126</v>
      </c>
      <c r="E11" s="486">
        <v>1</v>
      </c>
      <c r="F11" s="606">
        <v>451169</v>
      </c>
      <c r="G11" s="512">
        <v>1.0738897378405525</v>
      </c>
      <c r="H11" s="606"/>
      <c r="I11" s="486"/>
      <c r="J11" s="606"/>
      <c r="K11" s="486"/>
      <c r="L11" s="606"/>
      <c r="M11" s="512"/>
      <c r="N11" s="606"/>
      <c r="O11" s="486"/>
      <c r="P11" s="606"/>
      <c r="Q11" s="486"/>
      <c r="R11" s="606"/>
      <c r="S11" s="529"/>
    </row>
    <row r="12" spans="1:19" ht="14.45" customHeight="1" x14ac:dyDescent="0.2">
      <c r="A12" s="517" t="s">
        <v>1502</v>
      </c>
      <c r="B12" s="606">
        <v>456855</v>
      </c>
      <c r="C12" s="486">
        <v>1.3487171311918236</v>
      </c>
      <c r="D12" s="606">
        <v>338733</v>
      </c>
      <c r="E12" s="486">
        <v>1</v>
      </c>
      <c r="F12" s="606">
        <v>499275</v>
      </c>
      <c r="G12" s="512">
        <v>1.4739485081170125</v>
      </c>
      <c r="H12" s="606"/>
      <c r="I12" s="486"/>
      <c r="J12" s="606"/>
      <c r="K12" s="486"/>
      <c r="L12" s="606"/>
      <c r="M12" s="512"/>
      <c r="N12" s="606"/>
      <c r="O12" s="486"/>
      <c r="P12" s="606"/>
      <c r="Q12" s="486"/>
      <c r="R12" s="606"/>
      <c r="S12" s="529"/>
    </row>
    <row r="13" spans="1:19" ht="14.45" customHeight="1" x14ac:dyDescent="0.2">
      <c r="A13" s="517" t="s">
        <v>1503</v>
      </c>
      <c r="B13" s="606">
        <v>472609</v>
      </c>
      <c r="C13" s="486">
        <v>1.4483835477059526</v>
      </c>
      <c r="D13" s="606">
        <v>326301</v>
      </c>
      <c r="E13" s="486">
        <v>1</v>
      </c>
      <c r="F13" s="606">
        <v>411349</v>
      </c>
      <c r="G13" s="512">
        <v>1.2606427807453855</v>
      </c>
      <c r="H13" s="606"/>
      <c r="I13" s="486"/>
      <c r="J13" s="606"/>
      <c r="K13" s="486"/>
      <c r="L13" s="606"/>
      <c r="M13" s="512"/>
      <c r="N13" s="606"/>
      <c r="O13" s="486"/>
      <c r="P13" s="606"/>
      <c r="Q13" s="486"/>
      <c r="R13" s="606"/>
      <c r="S13" s="529"/>
    </row>
    <row r="14" spans="1:19" ht="14.45" customHeight="1" x14ac:dyDescent="0.2">
      <c r="A14" s="517" t="s">
        <v>1504</v>
      </c>
      <c r="B14" s="606">
        <v>776547</v>
      </c>
      <c r="C14" s="486">
        <v>1.1376927844023188</v>
      </c>
      <c r="D14" s="606">
        <v>682563</v>
      </c>
      <c r="E14" s="486">
        <v>1</v>
      </c>
      <c r="F14" s="606">
        <v>853421</v>
      </c>
      <c r="G14" s="512">
        <v>1.2503182856381023</v>
      </c>
      <c r="H14" s="606"/>
      <c r="I14" s="486"/>
      <c r="J14" s="606"/>
      <c r="K14" s="486"/>
      <c r="L14" s="606"/>
      <c r="M14" s="512"/>
      <c r="N14" s="606"/>
      <c r="O14" s="486"/>
      <c r="P14" s="606"/>
      <c r="Q14" s="486"/>
      <c r="R14" s="606"/>
      <c r="S14" s="529"/>
    </row>
    <row r="15" spans="1:19" ht="14.45" customHeight="1" x14ac:dyDescent="0.2">
      <c r="A15" s="517" t="s">
        <v>1505</v>
      </c>
      <c r="B15" s="606">
        <v>141130</v>
      </c>
      <c r="C15" s="486">
        <v>0.97752380952380957</v>
      </c>
      <c r="D15" s="606">
        <v>144375</v>
      </c>
      <c r="E15" s="486">
        <v>1</v>
      </c>
      <c r="F15" s="606">
        <v>228328</v>
      </c>
      <c r="G15" s="512">
        <v>1.5814926406926406</v>
      </c>
      <c r="H15" s="606"/>
      <c r="I15" s="486"/>
      <c r="J15" s="606"/>
      <c r="K15" s="486"/>
      <c r="L15" s="606"/>
      <c r="M15" s="512"/>
      <c r="N15" s="606"/>
      <c r="O15" s="486"/>
      <c r="P15" s="606"/>
      <c r="Q15" s="486"/>
      <c r="R15" s="606"/>
      <c r="S15" s="529"/>
    </row>
    <row r="16" spans="1:19" ht="14.45" customHeight="1" x14ac:dyDescent="0.2">
      <c r="A16" s="517" t="s">
        <v>1506</v>
      </c>
      <c r="B16" s="606">
        <v>678815</v>
      </c>
      <c r="C16" s="486">
        <v>0.90526409842995892</v>
      </c>
      <c r="D16" s="606">
        <v>749853</v>
      </c>
      <c r="E16" s="486">
        <v>1</v>
      </c>
      <c r="F16" s="606">
        <v>591526</v>
      </c>
      <c r="G16" s="512">
        <v>0.78885594909935686</v>
      </c>
      <c r="H16" s="606"/>
      <c r="I16" s="486"/>
      <c r="J16" s="606"/>
      <c r="K16" s="486"/>
      <c r="L16" s="606"/>
      <c r="M16" s="512"/>
      <c r="N16" s="606"/>
      <c r="O16" s="486"/>
      <c r="P16" s="606"/>
      <c r="Q16" s="486"/>
      <c r="R16" s="606"/>
      <c r="S16" s="529"/>
    </row>
    <row r="17" spans="1:19" ht="14.45" customHeight="1" x14ac:dyDescent="0.2">
      <c r="A17" s="517" t="s">
        <v>1507</v>
      </c>
      <c r="B17" s="606">
        <v>470000</v>
      </c>
      <c r="C17" s="486">
        <v>0.93068569753902941</v>
      </c>
      <c r="D17" s="606">
        <v>505004</v>
      </c>
      <c r="E17" s="486">
        <v>1</v>
      </c>
      <c r="F17" s="606">
        <v>573819</v>
      </c>
      <c r="G17" s="512">
        <v>1.1362662473960603</v>
      </c>
      <c r="H17" s="606"/>
      <c r="I17" s="486"/>
      <c r="J17" s="606"/>
      <c r="K17" s="486"/>
      <c r="L17" s="606"/>
      <c r="M17" s="512"/>
      <c r="N17" s="606"/>
      <c r="O17" s="486"/>
      <c r="P17" s="606"/>
      <c r="Q17" s="486"/>
      <c r="R17" s="606"/>
      <c r="S17" s="529"/>
    </row>
    <row r="18" spans="1:19" ht="14.45" customHeight="1" x14ac:dyDescent="0.2">
      <c r="A18" s="517" t="s">
        <v>1508</v>
      </c>
      <c r="B18" s="606">
        <v>34594</v>
      </c>
      <c r="C18" s="486">
        <v>1.2585128055878929</v>
      </c>
      <c r="D18" s="606">
        <v>27488</v>
      </c>
      <c r="E18" s="486">
        <v>1</v>
      </c>
      <c r="F18" s="606">
        <v>32341</v>
      </c>
      <c r="G18" s="512">
        <v>1.1765497671711291</v>
      </c>
      <c r="H18" s="606"/>
      <c r="I18" s="486"/>
      <c r="J18" s="606"/>
      <c r="K18" s="486"/>
      <c r="L18" s="606"/>
      <c r="M18" s="512"/>
      <c r="N18" s="606"/>
      <c r="O18" s="486"/>
      <c r="P18" s="606"/>
      <c r="Q18" s="486"/>
      <c r="R18" s="606"/>
      <c r="S18" s="529"/>
    </row>
    <row r="19" spans="1:19" ht="14.45" customHeight="1" x14ac:dyDescent="0.2">
      <c r="A19" s="517" t="s">
        <v>1509</v>
      </c>
      <c r="B19" s="606">
        <v>630</v>
      </c>
      <c r="C19" s="486"/>
      <c r="D19" s="606"/>
      <c r="E19" s="486"/>
      <c r="F19" s="606"/>
      <c r="G19" s="512"/>
      <c r="H19" s="606"/>
      <c r="I19" s="486"/>
      <c r="J19" s="606"/>
      <c r="K19" s="486"/>
      <c r="L19" s="606"/>
      <c r="M19" s="512"/>
      <c r="N19" s="606"/>
      <c r="O19" s="486"/>
      <c r="P19" s="606"/>
      <c r="Q19" s="486"/>
      <c r="R19" s="606"/>
      <c r="S19" s="529"/>
    </row>
    <row r="20" spans="1:19" ht="14.45" customHeight="1" x14ac:dyDescent="0.2">
      <c r="A20" s="517" t="s">
        <v>1510</v>
      </c>
      <c r="B20" s="606">
        <v>177616</v>
      </c>
      <c r="C20" s="486">
        <v>2.6033476973587781</v>
      </c>
      <c r="D20" s="606">
        <v>68226</v>
      </c>
      <c r="E20" s="486">
        <v>1</v>
      </c>
      <c r="F20" s="606">
        <v>188837</v>
      </c>
      <c r="G20" s="512">
        <v>2.7678157887022543</v>
      </c>
      <c r="H20" s="606"/>
      <c r="I20" s="486"/>
      <c r="J20" s="606"/>
      <c r="K20" s="486"/>
      <c r="L20" s="606"/>
      <c r="M20" s="512"/>
      <c r="N20" s="606"/>
      <c r="O20" s="486"/>
      <c r="P20" s="606"/>
      <c r="Q20" s="486"/>
      <c r="R20" s="606"/>
      <c r="S20" s="529"/>
    </row>
    <row r="21" spans="1:19" ht="14.45" customHeight="1" x14ac:dyDescent="0.2">
      <c r="A21" s="517" t="s">
        <v>1511</v>
      </c>
      <c r="B21" s="606">
        <v>35617</v>
      </c>
      <c r="C21" s="486">
        <v>0.61624305759814524</v>
      </c>
      <c r="D21" s="606">
        <v>57797</v>
      </c>
      <c r="E21" s="486">
        <v>1</v>
      </c>
      <c r="F21" s="606">
        <v>34004</v>
      </c>
      <c r="G21" s="512">
        <v>0.58833503469038184</v>
      </c>
      <c r="H21" s="606"/>
      <c r="I21" s="486"/>
      <c r="J21" s="606"/>
      <c r="K21" s="486"/>
      <c r="L21" s="606"/>
      <c r="M21" s="512"/>
      <c r="N21" s="606"/>
      <c r="O21" s="486"/>
      <c r="P21" s="606"/>
      <c r="Q21" s="486"/>
      <c r="R21" s="606"/>
      <c r="S21" s="529"/>
    </row>
    <row r="22" spans="1:19" ht="14.45" customHeight="1" x14ac:dyDescent="0.2">
      <c r="A22" s="517" t="s">
        <v>1512</v>
      </c>
      <c r="B22" s="606"/>
      <c r="C22" s="486"/>
      <c r="D22" s="606"/>
      <c r="E22" s="486"/>
      <c r="F22" s="606">
        <v>549</v>
      </c>
      <c r="G22" s="512"/>
      <c r="H22" s="606"/>
      <c r="I22" s="486"/>
      <c r="J22" s="606"/>
      <c r="K22" s="486"/>
      <c r="L22" s="606"/>
      <c r="M22" s="512"/>
      <c r="N22" s="606"/>
      <c r="O22" s="486"/>
      <c r="P22" s="606"/>
      <c r="Q22" s="486"/>
      <c r="R22" s="606"/>
      <c r="S22" s="529"/>
    </row>
    <row r="23" spans="1:19" ht="14.45" customHeight="1" x14ac:dyDescent="0.2">
      <c r="A23" s="517" t="s">
        <v>1513</v>
      </c>
      <c r="B23" s="606">
        <v>4858</v>
      </c>
      <c r="C23" s="486">
        <v>1.8174335952113729</v>
      </c>
      <c r="D23" s="606">
        <v>2673</v>
      </c>
      <c r="E23" s="486">
        <v>1</v>
      </c>
      <c r="F23" s="606">
        <v>8214</v>
      </c>
      <c r="G23" s="512">
        <v>3.0729517396184063</v>
      </c>
      <c r="H23" s="606"/>
      <c r="I23" s="486"/>
      <c r="J23" s="606"/>
      <c r="K23" s="486"/>
      <c r="L23" s="606"/>
      <c r="M23" s="512"/>
      <c r="N23" s="606"/>
      <c r="O23" s="486"/>
      <c r="P23" s="606"/>
      <c r="Q23" s="486"/>
      <c r="R23" s="606"/>
      <c r="S23" s="529"/>
    </row>
    <row r="24" spans="1:19" ht="14.45" customHeight="1" x14ac:dyDescent="0.2">
      <c r="A24" s="517" t="s">
        <v>1514</v>
      </c>
      <c r="B24" s="606">
        <v>224486</v>
      </c>
      <c r="C24" s="486">
        <v>0.67485968356275983</v>
      </c>
      <c r="D24" s="606">
        <v>332641</v>
      </c>
      <c r="E24" s="486">
        <v>1</v>
      </c>
      <c r="F24" s="606">
        <v>366971</v>
      </c>
      <c r="G24" s="512">
        <v>1.1032043554462618</v>
      </c>
      <c r="H24" s="606"/>
      <c r="I24" s="486"/>
      <c r="J24" s="606"/>
      <c r="K24" s="486"/>
      <c r="L24" s="606"/>
      <c r="M24" s="512"/>
      <c r="N24" s="606"/>
      <c r="O24" s="486"/>
      <c r="P24" s="606"/>
      <c r="Q24" s="486"/>
      <c r="R24" s="606"/>
      <c r="S24" s="529"/>
    </row>
    <row r="25" spans="1:19" ht="14.45" customHeight="1" x14ac:dyDescent="0.2">
      <c r="A25" s="517" t="s">
        <v>1515</v>
      </c>
      <c r="B25" s="606">
        <v>56469</v>
      </c>
      <c r="C25" s="486">
        <v>2.3356495843156719</v>
      </c>
      <c r="D25" s="606">
        <v>24177</v>
      </c>
      <c r="E25" s="486">
        <v>1</v>
      </c>
      <c r="F25" s="606">
        <v>32894</v>
      </c>
      <c r="G25" s="512">
        <v>1.3605492823758116</v>
      </c>
      <c r="H25" s="606"/>
      <c r="I25" s="486"/>
      <c r="J25" s="606"/>
      <c r="K25" s="486"/>
      <c r="L25" s="606"/>
      <c r="M25" s="512"/>
      <c r="N25" s="606"/>
      <c r="O25" s="486"/>
      <c r="P25" s="606"/>
      <c r="Q25" s="486"/>
      <c r="R25" s="606"/>
      <c r="S25" s="529"/>
    </row>
    <row r="26" spans="1:19" ht="14.45" customHeight="1" x14ac:dyDescent="0.2">
      <c r="A26" s="517" t="s">
        <v>1516</v>
      </c>
      <c r="B26" s="606">
        <v>959</v>
      </c>
      <c r="C26" s="486">
        <v>0.22926129572077455</v>
      </c>
      <c r="D26" s="606">
        <v>4183</v>
      </c>
      <c r="E26" s="486">
        <v>1</v>
      </c>
      <c r="F26" s="606">
        <v>2494</v>
      </c>
      <c r="G26" s="512">
        <v>0.59622280659813531</v>
      </c>
      <c r="H26" s="606"/>
      <c r="I26" s="486"/>
      <c r="J26" s="606"/>
      <c r="K26" s="486"/>
      <c r="L26" s="606"/>
      <c r="M26" s="512"/>
      <c r="N26" s="606"/>
      <c r="O26" s="486"/>
      <c r="P26" s="606"/>
      <c r="Q26" s="486"/>
      <c r="R26" s="606"/>
      <c r="S26" s="529"/>
    </row>
    <row r="27" spans="1:19" ht="14.45" customHeight="1" x14ac:dyDescent="0.2">
      <c r="A27" s="517" t="s">
        <v>1517</v>
      </c>
      <c r="B27" s="606">
        <v>49717</v>
      </c>
      <c r="C27" s="486">
        <v>1.5897739263901769</v>
      </c>
      <c r="D27" s="606">
        <v>31273</v>
      </c>
      <c r="E27" s="486">
        <v>1</v>
      </c>
      <c r="F27" s="606">
        <v>56524</v>
      </c>
      <c r="G27" s="512">
        <v>1.8074377258337864</v>
      </c>
      <c r="H27" s="606"/>
      <c r="I27" s="486"/>
      <c r="J27" s="606"/>
      <c r="K27" s="486"/>
      <c r="L27" s="606"/>
      <c r="M27" s="512"/>
      <c r="N27" s="606"/>
      <c r="O27" s="486"/>
      <c r="P27" s="606"/>
      <c r="Q27" s="486"/>
      <c r="R27" s="606"/>
      <c r="S27" s="529"/>
    </row>
    <row r="28" spans="1:19" ht="14.45" customHeight="1" x14ac:dyDescent="0.2">
      <c r="A28" s="517" t="s">
        <v>1518</v>
      </c>
      <c r="B28" s="606">
        <v>358346</v>
      </c>
      <c r="C28" s="486">
        <v>0.9163289155055272</v>
      </c>
      <c r="D28" s="606">
        <v>391067</v>
      </c>
      <c r="E28" s="486">
        <v>1</v>
      </c>
      <c r="F28" s="606">
        <v>470290</v>
      </c>
      <c r="G28" s="512">
        <v>1.202581654805954</v>
      </c>
      <c r="H28" s="606"/>
      <c r="I28" s="486"/>
      <c r="J28" s="606"/>
      <c r="K28" s="486"/>
      <c r="L28" s="606"/>
      <c r="M28" s="512"/>
      <c r="N28" s="606"/>
      <c r="O28" s="486"/>
      <c r="P28" s="606"/>
      <c r="Q28" s="486"/>
      <c r="R28" s="606"/>
      <c r="S28" s="529"/>
    </row>
    <row r="29" spans="1:19" ht="14.45" customHeight="1" x14ac:dyDescent="0.2">
      <c r="A29" s="517" t="s">
        <v>1519</v>
      </c>
      <c r="B29" s="606">
        <v>1458580</v>
      </c>
      <c r="C29" s="486">
        <v>1.2615215095566796</v>
      </c>
      <c r="D29" s="606">
        <v>1156207</v>
      </c>
      <c r="E29" s="486">
        <v>1</v>
      </c>
      <c r="F29" s="606">
        <v>1550980</v>
      </c>
      <c r="G29" s="512">
        <v>1.3414379950994935</v>
      </c>
      <c r="H29" s="606"/>
      <c r="I29" s="486"/>
      <c r="J29" s="606"/>
      <c r="K29" s="486"/>
      <c r="L29" s="606"/>
      <c r="M29" s="512"/>
      <c r="N29" s="606"/>
      <c r="O29" s="486"/>
      <c r="P29" s="606"/>
      <c r="Q29" s="486"/>
      <c r="R29" s="606"/>
      <c r="S29" s="529"/>
    </row>
    <row r="30" spans="1:19" ht="14.45" customHeight="1" x14ac:dyDescent="0.2">
      <c r="A30" s="517" t="s">
        <v>1520</v>
      </c>
      <c r="B30" s="606">
        <v>709005</v>
      </c>
      <c r="C30" s="486">
        <v>0.91857516910603443</v>
      </c>
      <c r="D30" s="606">
        <v>771853</v>
      </c>
      <c r="E30" s="486">
        <v>1</v>
      </c>
      <c r="F30" s="606">
        <v>794066</v>
      </c>
      <c r="G30" s="512">
        <v>1.0287787959624437</v>
      </c>
      <c r="H30" s="606"/>
      <c r="I30" s="486"/>
      <c r="J30" s="606"/>
      <c r="K30" s="486"/>
      <c r="L30" s="606"/>
      <c r="M30" s="512"/>
      <c r="N30" s="606"/>
      <c r="O30" s="486"/>
      <c r="P30" s="606"/>
      <c r="Q30" s="486"/>
      <c r="R30" s="606"/>
      <c r="S30" s="529"/>
    </row>
    <row r="31" spans="1:19" ht="14.45" customHeight="1" thickBot="1" x14ac:dyDescent="0.25">
      <c r="A31" s="610" t="s">
        <v>1521</v>
      </c>
      <c r="B31" s="608">
        <v>619561</v>
      </c>
      <c r="C31" s="493">
        <v>1.162154811166092</v>
      </c>
      <c r="D31" s="608">
        <v>533114</v>
      </c>
      <c r="E31" s="493">
        <v>1</v>
      </c>
      <c r="F31" s="608">
        <v>583877</v>
      </c>
      <c r="G31" s="505">
        <v>1.0952197841362261</v>
      </c>
      <c r="H31" s="608"/>
      <c r="I31" s="493"/>
      <c r="J31" s="608"/>
      <c r="K31" s="493"/>
      <c r="L31" s="608"/>
      <c r="M31" s="505"/>
      <c r="N31" s="608"/>
      <c r="O31" s="493"/>
      <c r="P31" s="608"/>
      <c r="Q31" s="493"/>
      <c r="R31" s="608"/>
      <c r="S31" s="530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C68CB926-7E15-471A-B1B3-B8DDA1E5B37C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515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29" bestFit="1" customWidth="1"/>
    <col min="2" max="2" width="8.7109375" style="129" bestFit="1" customWidth="1"/>
    <col min="3" max="3" width="2.140625" style="129" bestFit="1" customWidth="1"/>
    <col min="4" max="4" width="8" style="129" bestFit="1" customWidth="1"/>
    <col min="5" max="5" width="52.85546875" style="129" bestFit="1" customWidth="1" collapsed="1"/>
    <col min="6" max="7" width="11.140625" style="207" hidden="1" customWidth="1" outlineLevel="1"/>
    <col min="8" max="9" width="9.28515625" style="207" hidden="1" customWidth="1"/>
    <col min="10" max="11" width="11.140625" style="207" customWidth="1"/>
    <col min="12" max="13" width="9.28515625" style="207" hidden="1" customWidth="1"/>
    <col min="14" max="15" width="11.140625" style="207" customWidth="1"/>
    <col min="16" max="16" width="11.140625" style="210" customWidth="1"/>
    <col min="17" max="17" width="11.140625" style="207" customWidth="1"/>
    <col min="18" max="16384" width="8.85546875" style="129"/>
  </cols>
  <sheetData>
    <row r="1" spans="1:17" ht="18.600000000000001" customHeight="1" thickBot="1" x14ac:dyDescent="0.35">
      <c r="A1" s="329" t="s">
        <v>1550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5" customHeight="1" thickBot="1" x14ac:dyDescent="0.25">
      <c r="A2" s="232" t="s">
        <v>270</v>
      </c>
      <c r="B2" s="130"/>
      <c r="C2" s="130"/>
      <c r="D2" s="130"/>
      <c r="E2" s="130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5" customHeight="1" thickBot="1" x14ac:dyDescent="0.25">
      <c r="E3" s="87" t="s">
        <v>127</v>
      </c>
      <c r="F3" s="102">
        <f t="shared" ref="F3:O3" si="0">SUBTOTAL(9,F6:F1048576)</f>
        <v>59156</v>
      </c>
      <c r="G3" s="103">
        <f t="shared" si="0"/>
        <v>10065025</v>
      </c>
      <c r="H3" s="103"/>
      <c r="I3" s="103"/>
      <c r="J3" s="103">
        <f t="shared" si="0"/>
        <v>56806</v>
      </c>
      <c r="K3" s="103">
        <f t="shared" si="0"/>
        <v>9411583</v>
      </c>
      <c r="L3" s="103"/>
      <c r="M3" s="103"/>
      <c r="N3" s="103">
        <f t="shared" si="0"/>
        <v>58817</v>
      </c>
      <c r="O3" s="103">
        <f t="shared" si="0"/>
        <v>10324547</v>
      </c>
      <c r="P3" s="75">
        <f>IF(K3=0,0,O3/K3)</f>
        <v>1.0970042977892243</v>
      </c>
      <c r="Q3" s="104">
        <f>IF(N3=0,0,O3/N3)</f>
        <v>175.53678358297771</v>
      </c>
    </row>
    <row r="4" spans="1:17" ht="14.45" customHeight="1" x14ac:dyDescent="0.2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2018</v>
      </c>
      <c r="G4" s="456"/>
      <c r="H4" s="105"/>
      <c r="I4" s="105"/>
      <c r="J4" s="455">
        <v>2019</v>
      </c>
      <c r="K4" s="456"/>
      <c r="L4" s="105"/>
      <c r="M4" s="105"/>
      <c r="N4" s="455">
        <v>2020</v>
      </c>
      <c r="O4" s="456"/>
      <c r="P4" s="458" t="s">
        <v>2</v>
      </c>
      <c r="Q4" s="447" t="s">
        <v>97</v>
      </c>
    </row>
    <row r="5" spans="1:17" ht="14.45" customHeight="1" thickBot="1" x14ac:dyDescent="0.25">
      <c r="A5" s="613"/>
      <c r="B5" s="611"/>
      <c r="C5" s="613"/>
      <c r="D5" s="623"/>
      <c r="E5" s="615"/>
      <c r="F5" s="624" t="s">
        <v>71</v>
      </c>
      <c r="G5" s="625" t="s">
        <v>14</v>
      </c>
      <c r="H5" s="626"/>
      <c r="I5" s="626"/>
      <c r="J5" s="624" t="s">
        <v>71</v>
      </c>
      <c r="K5" s="625" t="s">
        <v>14</v>
      </c>
      <c r="L5" s="626"/>
      <c r="M5" s="626"/>
      <c r="N5" s="624" t="s">
        <v>71</v>
      </c>
      <c r="O5" s="625" t="s">
        <v>14</v>
      </c>
      <c r="P5" s="627"/>
      <c r="Q5" s="620"/>
    </row>
    <row r="6" spans="1:17" ht="14.45" customHeight="1" x14ac:dyDescent="0.2">
      <c r="A6" s="564" t="s">
        <v>1522</v>
      </c>
      <c r="B6" s="565" t="s">
        <v>1443</v>
      </c>
      <c r="C6" s="565" t="s">
        <v>1419</v>
      </c>
      <c r="D6" s="565" t="s">
        <v>1444</v>
      </c>
      <c r="E6" s="565" t="s">
        <v>1445</v>
      </c>
      <c r="F6" s="116">
        <v>122</v>
      </c>
      <c r="G6" s="116">
        <v>25864</v>
      </c>
      <c r="H6" s="116">
        <v>1.1038839095177124</v>
      </c>
      <c r="I6" s="116">
        <v>212</v>
      </c>
      <c r="J6" s="116">
        <v>110</v>
      </c>
      <c r="K6" s="116">
        <v>23430</v>
      </c>
      <c r="L6" s="116">
        <v>1</v>
      </c>
      <c r="M6" s="116">
        <v>213</v>
      </c>
      <c r="N6" s="116">
        <v>110</v>
      </c>
      <c r="O6" s="116">
        <v>23650</v>
      </c>
      <c r="P6" s="570">
        <v>1.0093896713615023</v>
      </c>
      <c r="Q6" s="578">
        <v>215</v>
      </c>
    </row>
    <row r="7" spans="1:17" ht="14.45" customHeight="1" x14ac:dyDescent="0.2">
      <c r="A7" s="485" t="s">
        <v>1522</v>
      </c>
      <c r="B7" s="486" t="s">
        <v>1443</v>
      </c>
      <c r="C7" s="486" t="s">
        <v>1419</v>
      </c>
      <c r="D7" s="486" t="s">
        <v>1446</v>
      </c>
      <c r="E7" s="486" t="s">
        <v>1445</v>
      </c>
      <c r="F7" s="490"/>
      <c r="G7" s="490"/>
      <c r="H7" s="490"/>
      <c r="I7" s="490"/>
      <c r="J7" s="490">
        <v>3</v>
      </c>
      <c r="K7" s="490">
        <v>264</v>
      </c>
      <c r="L7" s="490">
        <v>1</v>
      </c>
      <c r="M7" s="490">
        <v>88</v>
      </c>
      <c r="N7" s="490">
        <v>1</v>
      </c>
      <c r="O7" s="490">
        <v>89</v>
      </c>
      <c r="P7" s="512">
        <v>0.3371212121212121</v>
      </c>
      <c r="Q7" s="491">
        <v>89</v>
      </c>
    </row>
    <row r="8" spans="1:17" ht="14.45" customHeight="1" x14ac:dyDescent="0.2">
      <c r="A8" s="485" t="s">
        <v>1522</v>
      </c>
      <c r="B8" s="486" t="s">
        <v>1443</v>
      </c>
      <c r="C8" s="486" t="s">
        <v>1419</v>
      </c>
      <c r="D8" s="486" t="s">
        <v>1447</v>
      </c>
      <c r="E8" s="486" t="s">
        <v>1448</v>
      </c>
      <c r="F8" s="490">
        <v>453</v>
      </c>
      <c r="G8" s="490">
        <v>136806</v>
      </c>
      <c r="H8" s="490">
        <v>1.8428773489593857</v>
      </c>
      <c r="I8" s="490">
        <v>302</v>
      </c>
      <c r="J8" s="490">
        <v>245</v>
      </c>
      <c r="K8" s="490">
        <v>74235</v>
      </c>
      <c r="L8" s="490">
        <v>1</v>
      </c>
      <c r="M8" s="490">
        <v>303</v>
      </c>
      <c r="N8" s="490">
        <v>395</v>
      </c>
      <c r="O8" s="490">
        <v>120475</v>
      </c>
      <c r="P8" s="512">
        <v>1.6228867784737657</v>
      </c>
      <c r="Q8" s="491">
        <v>305</v>
      </c>
    </row>
    <row r="9" spans="1:17" ht="14.45" customHeight="1" x14ac:dyDescent="0.2">
      <c r="A9" s="485" t="s">
        <v>1522</v>
      </c>
      <c r="B9" s="486" t="s">
        <v>1443</v>
      </c>
      <c r="C9" s="486" t="s">
        <v>1419</v>
      </c>
      <c r="D9" s="486" t="s">
        <v>1449</v>
      </c>
      <c r="E9" s="486" t="s">
        <v>1450</v>
      </c>
      <c r="F9" s="490">
        <v>12</v>
      </c>
      <c r="G9" s="490">
        <v>1200</v>
      </c>
      <c r="H9" s="490">
        <v>0.8</v>
      </c>
      <c r="I9" s="490">
        <v>100</v>
      </c>
      <c r="J9" s="490">
        <v>15</v>
      </c>
      <c r="K9" s="490">
        <v>1500</v>
      </c>
      <c r="L9" s="490">
        <v>1</v>
      </c>
      <c r="M9" s="490">
        <v>100</v>
      </c>
      <c r="N9" s="490">
        <v>12</v>
      </c>
      <c r="O9" s="490">
        <v>1212</v>
      </c>
      <c r="P9" s="512">
        <v>0.80800000000000005</v>
      </c>
      <c r="Q9" s="491">
        <v>101</v>
      </c>
    </row>
    <row r="10" spans="1:17" ht="14.45" customHeight="1" x14ac:dyDescent="0.2">
      <c r="A10" s="485" t="s">
        <v>1522</v>
      </c>
      <c r="B10" s="486" t="s">
        <v>1443</v>
      </c>
      <c r="C10" s="486" t="s">
        <v>1419</v>
      </c>
      <c r="D10" s="486" t="s">
        <v>1451</v>
      </c>
      <c r="E10" s="486" t="s">
        <v>1452</v>
      </c>
      <c r="F10" s="490"/>
      <c r="G10" s="490"/>
      <c r="H10" s="490"/>
      <c r="I10" s="490"/>
      <c r="J10" s="490">
        <v>1</v>
      </c>
      <c r="K10" s="490">
        <v>235</v>
      </c>
      <c r="L10" s="490">
        <v>1</v>
      </c>
      <c r="M10" s="490">
        <v>235</v>
      </c>
      <c r="N10" s="490"/>
      <c r="O10" s="490"/>
      <c r="P10" s="512"/>
      <c r="Q10" s="491"/>
    </row>
    <row r="11" spans="1:17" ht="14.45" customHeight="1" x14ac:dyDescent="0.2">
      <c r="A11" s="485" t="s">
        <v>1522</v>
      </c>
      <c r="B11" s="486" t="s">
        <v>1443</v>
      </c>
      <c r="C11" s="486" t="s">
        <v>1419</v>
      </c>
      <c r="D11" s="486" t="s">
        <v>1453</v>
      </c>
      <c r="E11" s="486" t="s">
        <v>1454</v>
      </c>
      <c r="F11" s="490">
        <v>133</v>
      </c>
      <c r="G11" s="490">
        <v>18221</v>
      </c>
      <c r="H11" s="490">
        <v>0.62576413215193349</v>
      </c>
      <c r="I11" s="490">
        <v>137</v>
      </c>
      <c r="J11" s="490">
        <v>211</v>
      </c>
      <c r="K11" s="490">
        <v>29118</v>
      </c>
      <c r="L11" s="490">
        <v>1</v>
      </c>
      <c r="M11" s="490">
        <v>138</v>
      </c>
      <c r="N11" s="490">
        <v>217</v>
      </c>
      <c r="O11" s="490">
        <v>30163</v>
      </c>
      <c r="P11" s="512">
        <v>1.0358884538773268</v>
      </c>
      <c r="Q11" s="491">
        <v>139</v>
      </c>
    </row>
    <row r="12" spans="1:17" ht="14.45" customHeight="1" x14ac:dyDescent="0.2">
      <c r="A12" s="485" t="s">
        <v>1522</v>
      </c>
      <c r="B12" s="486" t="s">
        <v>1443</v>
      </c>
      <c r="C12" s="486" t="s">
        <v>1419</v>
      </c>
      <c r="D12" s="486" t="s">
        <v>1455</v>
      </c>
      <c r="E12" s="486" t="s">
        <v>1454</v>
      </c>
      <c r="F12" s="490"/>
      <c r="G12" s="490"/>
      <c r="H12" s="490"/>
      <c r="I12" s="490"/>
      <c r="J12" s="490">
        <v>2</v>
      </c>
      <c r="K12" s="490">
        <v>370</v>
      </c>
      <c r="L12" s="490">
        <v>1</v>
      </c>
      <c r="M12" s="490">
        <v>185</v>
      </c>
      <c r="N12" s="490">
        <v>1</v>
      </c>
      <c r="O12" s="490">
        <v>187</v>
      </c>
      <c r="P12" s="512">
        <v>0.50540540540540535</v>
      </c>
      <c r="Q12" s="491">
        <v>187</v>
      </c>
    </row>
    <row r="13" spans="1:17" ht="14.45" customHeight="1" x14ac:dyDescent="0.2">
      <c r="A13" s="485" t="s">
        <v>1522</v>
      </c>
      <c r="B13" s="486" t="s">
        <v>1443</v>
      </c>
      <c r="C13" s="486" t="s">
        <v>1419</v>
      </c>
      <c r="D13" s="486" t="s">
        <v>1456</v>
      </c>
      <c r="E13" s="486" t="s">
        <v>1457</v>
      </c>
      <c r="F13" s="490">
        <v>1</v>
      </c>
      <c r="G13" s="490">
        <v>640</v>
      </c>
      <c r="H13" s="490"/>
      <c r="I13" s="490">
        <v>640</v>
      </c>
      <c r="J13" s="490"/>
      <c r="K13" s="490"/>
      <c r="L13" s="490"/>
      <c r="M13" s="490"/>
      <c r="N13" s="490">
        <v>1</v>
      </c>
      <c r="O13" s="490">
        <v>649</v>
      </c>
      <c r="P13" s="512"/>
      <c r="Q13" s="491">
        <v>649</v>
      </c>
    </row>
    <row r="14" spans="1:17" ht="14.45" customHeight="1" x14ac:dyDescent="0.2">
      <c r="A14" s="485" t="s">
        <v>1522</v>
      </c>
      <c r="B14" s="486" t="s">
        <v>1443</v>
      </c>
      <c r="C14" s="486" t="s">
        <v>1419</v>
      </c>
      <c r="D14" s="486" t="s">
        <v>1458</v>
      </c>
      <c r="E14" s="486" t="s">
        <v>1459</v>
      </c>
      <c r="F14" s="490"/>
      <c r="G14" s="490"/>
      <c r="H14" s="490"/>
      <c r="I14" s="490"/>
      <c r="J14" s="490">
        <v>1</v>
      </c>
      <c r="K14" s="490">
        <v>614</v>
      </c>
      <c r="L14" s="490">
        <v>1</v>
      </c>
      <c r="M14" s="490">
        <v>614</v>
      </c>
      <c r="N14" s="490"/>
      <c r="O14" s="490"/>
      <c r="P14" s="512"/>
      <c r="Q14" s="491"/>
    </row>
    <row r="15" spans="1:17" ht="14.45" customHeight="1" x14ac:dyDescent="0.2">
      <c r="A15" s="485" t="s">
        <v>1522</v>
      </c>
      <c r="B15" s="486" t="s">
        <v>1443</v>
      </c>
      <c r="C15" s="486" t="s">
        <v>1419</v>
      </c>
      <c r="D15" s="486" t="s">
        <v>1460</v>
      </c>
      <c r="E15" s="486" t="s">
        <v>1461</v>
      </c>
      <c r="F15" s="490">
        <v>28</v>
      </c>
      <c r="G15" s="490">
        <v>4872</v>
      </c>
      <c r="H15" s="490">
        <v>1.74</v>
      </c>
      <c r="I15" s="490">
        <v>174</v>
      </c>
      <c r="J15" s="490">
        <v>16</v>
      </c>
      <c r="K15" s="490">
        <v>2800</v>
      </c>
      <c r="L15" s="490">
        <v>1</v>
      </c>
      <c r="M15" s="490">
        <v>175</v>
      </c>
      <c r="N15" s="490">
        <v>14</v>
      </c>
      <c r="O15" s="490">
        <v>2464</v>
      </c>
      <c r="P15" s="512">
        <v>0.88</v>
      </c>
      <c r="Q15" s="491">
        <v>176</v>
      </c>
    </row>
    <row r="16" spans="1:17" ht="14.45" customHeight="1" x14ac:dyDescent="0.2">
      <c r="A16" s="485" t="s">
        <v>1522</v>
      </c>
      <c r="B16" s="486" t="s">
        <v>1443</v>
      </c>
      <c r="C16" s="486" t="s">
        <v>1419</v>
      </c>
      <c r="D16" s="486" t="s">
        <v>1422</v>
      </c>
      <c r="E16" s="486" t="s">
        <v>1423</v>
      </c>
      <c r="F16" s="490">
        <v>154</v>
      </c>
      <c r="G16" s="490">
        <v>53438</v>
      </c>
      <c r="H16" s="490">
        <v>0.76396751872819813</v>
      </c>
      <c r="I16" s="490">
        <v>347</v>
      </c>
      <c r="J16" s="490">
        <v>201</v>
      </c>
      <c r="K16" s="490">
        <v>69948</v>
      </c>
      <c r="L16" s="490">
        <v>1</v>
      </c>
      <c r="M16" s="490">
        <v>348</v>
      </c>
      <c r="N16" s="490">
        <v>122</v>
      </c>
      <c r="O16" s="490">
        <v>42456</v>
      </c>
      <c r="P16" s="512">
        <v>0.60696517412935325</v>
      </c>
      <c r="Q16" s="491">
        <v>348</v>
      </c>
    </row>
    <row r="17" spans="1:17" ht="14.45" customHeight="1" x14ac:dyDescent="0.2">
      <c r="A17" s="485" t="s">
        <v>1522</v>
      </c>
      <c r="B17" s="486" t="s">
        <v>1443</v>
      </c>
      <c r="C17" s="486" t="s">
        <v>1419</v>
      </c>
      <c r="D17" s="486" t="s">
        <v>1462</v>
      </c>
      <c r="E17" s="486" t="s">
        <v>1463</v>
      </c>
      <c r="F17" s="490">
        <v>688</v>
      </c>
      <c r="G17" s="490">
        <v>11696</v>
      </c>
      <c r="H17" s="490">
        <v>0.84210526315789469</v>
      </c>
      <c r="I17" s="490">
        <v>17</v>
      </c>
      <c r="J17" s="490">
        <v>817</v>
      </c>
      <c r="K17" s="490">
        <v>13889</v>
      </c>
      <c r="L17" s="490">
        <v>1</v>
      </c>
      <c r="M17" s="490">
        <v>17</v>
      </c>
      <c r="N17" s="490">
        <v>723</v>
      </c>
      <c r="O17" s="490">
        <v>12291</v>
      </c>
      <c r="P17" s="512">
        <v>0.88494492044063644</v>
      </c>
      <c r="Q17" s="491">
        <v>17</v>
      </c>
    </row>
    <row r="18" spans="1:17" ht="14.45" customHeight="1" x14ac:dyDescent="0.2">
      <c r="A18" s="485" t="s">
        <v>1522</v>
      </c>
      <c r="B18" s="486" t="s">
        <v>1443</v>
      </c>
      <c r="C18" s="486" t="s">
        <v>1419</v>
      </c>
      <c r="D18" s="486" t="s">
        <v>1464</v>
      </c>
      <c r="E18" s="486" t="s">
        <v>1465</v>
      </c>
      <c r="F18" s="490">
        <v>29</v>
      </c>
      <c r="G18" s="490">
        <v>7946</v>
      </c>
      <c r="H18" s="490">
        <v>1.2472139381572751</v>
      </c>
      <c r="I18" s="490">
        <v>274</v>
      </c>
      <c r="J18" s="490">
        <v>23</v>
      </c>
      <c r="K18" s="490">
        <v>6371</v>
      </c>
      <c r="L18" s="490">
        <v>1</v>
      </c>
      <c r="M18" s="490">
        <v>277</v>
      </c>
      <c r="N18" s="490">
        <v>19</v>
      </c>
      <c r="O18" s="490">
        <v>5301</v>
      </c>
      <c r="P18" s="512">
        <v>0.83205148328362899</v>
      </c>
      <c r="Q18" s="491">
        <v>279</v>
      </c>
    </row>
    <row r="19" spans="1:17" ht="14.45" customHeight="1" x14ac:dyDescent="0.2">
      <c r="A19" s="485" t="s">
        <v>1522</v>
      </c>
      <c r="B19" s="486" t="s">
        <v>1443</v>
      </c>
      <c r="C19" s="486" t="s">
        <v>1419</v>
      </c>
      <c r="D19" s="486" t="s">
        <v>1466</v>
      </c>
      <c r="E19" s="486" t="s">
        <v>1467</v>
      </c>
      <c r="F19" s="490">
        <v>32</v>
      </c>
      <c r="G19" s="490">
        <v>4544</v>
      </c>
      <c r="H19" s="490">
        <v>1.2394980905619204</v>
      </c>
      <c r="I19" s="490">
        <v>142</v>
      </c>
      <c r="J19" s="490">
        <v>26</v>
      </c>
      <c r="K19" s="490">
        <v>3666</v>
      </c>
      <c r="L19" s="490">
        <v>1</v>
      </c>
      <c r="M19" s="490">
        <v>141</v>
      </c>
      <c r="N19" s="490">
        <v>28</v>
      </c>
      <c r="O19" s="490">
        <v>3976</v>
      </c>
      <c r="P19" s="512">
        <v>1.0845608292416804</v>
      </c>
      <c r="Q19" s="491">
        <v>142</v>
      </c>
    </row>
    <row r="20" spans="1:17" ht="14.45" customHeight="1" x14ac:dyDescent="0.2">
      <c r="A20" s="485" t="s">
        <v>1522</v>
      </c>
      <c r="B20" s="486" t="s">
        <v>1443</v>
      </c>
      <c r="C20" s="486" t="s">
        <v>1419</v>
      </c>
      <c r="D20" s="486" t="s">
        <v>1468</v>
      </c>
      <c r="E20" s="486" t="s">
        <v>1467</v>
      </c>
      <c r="F20" s="490">
        <v>133</v>
      </c>
      <c r="G20" s="490">
        <v>10374</v>
      </c>
      <c r="H20" s="490">
        <v>0.62235287059811628</v>
      </c>
      <c r="I20" s="490">
        <v>78</v>
      </c>
      <c r="J20" s="490">
        <v>211</v>
      </c>
      <c r="K20" s="490">
        <v>16669</v>
      </c>
      <c r="L20" s="490">
        <v>1</v>
      </c>
      <c r="M20" s="490">
        <v>79</v>
      </c>
      <c r="N20" s="490">
        <v>217</v>
      </c>
      <c r="O20" s="490">
        <v>17143</v>
      </c>
      <c r="P20" s="512">
        <v>1.028436018957346</v>
      </c>
      <c r="Q20" s="491">
        <v>79</v>
      </c>
    </row>
    <row r="21" spans="1:17" ht="14.45" customHeight="1" x14ac:dyDescent="0.2">
      <c r="A21" s="485" t="s">
        <v>1522</v>
      </c>
      <c r="B21" s="486" t="s">
        <v>1443</v>
      </c>
      <c r="C21" s="486" t="s">
        <v>1419</v>
      </c>
      <c r="D21" s="486" t="s">
        <v>1469</v>
      </c>
      <c r="E21" s="486" t="s">
        <v>1470</v>
      </c>
      <c r="F21" s="490">
        <v>32</v>
      </c>
      <c r="G21" s="490">
        <v>10048</v>
      </c>
      <c r="H21" s="490">
        <v>1.2229795520934761</v>
      </c>
      <c r="I21" s="490">
        <v>314</v>
      </c>
      <c r="J21" s="490">
        <v>26</v>
      </c>
      <c r="K21" s="490">
        <v>8216</v>
      </c>
      <c r="L21" s="490">
        <v>1</v>
      </c>
      <c r="M21" s="490">
        <v>316</v>
      </c>
      <c r="N21" s="490">
        <v>28</v>
      </c>
      <c r="O21" s="490">
        <v>8904</v>
      </c>
      <c r="P21" s="512">
        <v>1.0837390457643623</v>
      </c>
      <c r="Q21" s="491">
        <v>318</v>
      </c>
    </row>
    <row r="22" spans="1:17" ht="14.45" customHeight="1" x14ac:dyDescent="0.2">
      <c r="A22" s="485" t="s">
        <v>1522</v>
      </c>
      <c r="B22" s="486" t="s">
        <v>1443</v>
      </c>
      <c r="C22" s="486" t="s">
        <v>1419</v>
      </c>
      <c r="D22" s="486" t="s">
        <v>1430</v>
      </c>
      <c r="E22" s="486" t="s">
        <v>1431</v>
      </c>
      <c r="F22" s="490">
        <v>273</v>
      </c>
      <c r="G22" s="490">
        <v>89544</v>
      </c>
      <c r="H22" s="490">
        <v>0.8100303951367781</v>
      </c>
      <c r="I22" s="490">
        <v>328</v>
      </c>
      <c r="J22" s="490">
        <v>336</v>
      </c>
      <c r="K22" s="490">
        <v>110544</v>
      </c>
      <c r="L22" s="490">
        <v>1</v>
      </c>
      <c r="M22" s="490">
        <v>329</v>
      </c>
      <c r="N22" s="490">
        <v>248</v>
      </c>
      <c r="O22" s="490">
        <v>81592</v>
      </c>
      <c r="P22" s="512">
        <v>0.73809523809523814</v>
      </c>
      <c r="Q22" s="491">
        <v>329</v>
      </c>
    </row>
    <row r="23" spans="1:17" ht="14.45" customHeight="1" x14ac:dyDescent="0.2">
      <c r="A23" s="485" t="s">
        <v>1522</v>
      </c>
      <c r="B23" s="486" t="s">
        <v>1443</v>
      </c>
      <c r="C23" s="486" t="s">
        <v>1419</v>
      </c>
      <c r="D23" s="486" t="s">
        <v>1471</v>
      </c>
      <c r="E23" s="486" t="s">
        <v>1472</v>
      </c>
      <c r="F23" s="490">
        <v>333</v>
      </c>
      <c r="G23" s="490">
        <v>54279</v>
      </c>
      <c r="H23" s="490">
        <v>0.86569377990430618</v>
      </c>
      <c r="I23" s="490">
        <v>163</v>
      </c>
      <c r="J23" s="490">
        <v>380</v>
      </c>
      <c r="K23" s="490">
        <v>62700</v>
      </c>
      <c r="L23" s="490">
        <v>1</v>
      </c>
      <c r="M23" s="490">
        <v>165</v>
      </c>
      <c r="N23" s="490">
        <v>347</v>
      </c>
      <c r="O23" s="490">
        <v>57602</v>
      </c>
      <c r="P23" s="512">
        <v>0.91869218500797445</v>
      </c>
      <c r="Q23" s="491">
        <v>166</v>
      </c>
    </row>
    <row r="24" spans="1:17" ht="14.45" customHeight="1" x14ac:dyDescent="0.2">
      <c r="A24" s="485" t="s">
        <v>1522</v>
      </c>
      <c r="B24" s="486" t="s">
        <v>1443</v>
      </c>
      <c r="C24" s="486" t="s">
        <v>1419</v>
      </c>
      <c r="D24" s="486" t="s">
        <v>1473</v>
      </c>
      <c r="E24" s="486" t="s">
        <v>1445</v>
      </c>
      <c r="F24" s="490">
        <v>286</v>
      </c>
      <c r="G24" s="490">
        <v>20592</v>
      </c>
      <c r="H24" s="490">
        <v>0.97297297297297303</v>
      </c>
      <c r="I24" s="490">
        <v>72</v>
      </c>
      <c r="J24" s="490">
        <v>286</v>
      </c>
      <c r="K24" s="490">
        <v>21164</v>
      </c>
      <c r="L24" s="490">
        <v>1</v>
      </c>
      <c r="M24" s="490">
        <v>74</v>
      </c>
      <c r="N24" s="490">
        <v>419</v>
      </c>
      <c r="O24" s="490">
        <v>31006</v>
      </c>
      <c r="P24" s="512">
        <v>1.465034965034965</v>
      </c>
      <c r="Q24" s="491">
        <v>74</v>
      </c>
    </row>
    <row r="25" spans="1:17" ht="14.45" customHeight="1" x14ac:dyDescent="0.2">
      <c r="A25" s="485" t="s">
        <v>1522</v>
      </c>
      <c r="B25" s="486" t="s">
        <v>1443</v>
      </c>
      <c r="C25" s="486" t="s">
        <v>1419</v>
      </c>
      <c r="D25" s="486" t="s">
        <v>1476</v>
      </c>
      <c r="E25" s="486" t="s">
        <v>1477</v>
      </c>
      <c r="F25" s="490"/>
      <c r="G25" s="490"/>
      <c r="H25" s="490"/>
      <c r="I25" s="490"/>
      <c r="J25" s="490">
        <v>1</v>
      </c>
      <c r="K25" s="490">
        <v>233</v>
      </c>
      <c r="L25" s="490">
        <v>1</v>
      </c>
      <c r="M25" s="490">
        <v>233</v>
      </c>
      <c r="N25" s="490"/>
      <c r="O25" s="490"/>
      <c r="P25" s="512"/>
      <c r="Q25" s="491"/>
    </row>
    <row r="26" spans="1:17" ht="14.45" customHeight="1" x14ac:dyDescent="0.2">
      <c r="A26" s="485" t="s">
        <v>1522</v>
      </c>
      <c r="B26" s="486" t="s">
        <v>1443</v>
      </c>
      <c r="C26" s="486" t="s">
        <v>1419</v>
      </c>
      <c r="D26" s="486" t="s">
        <v>1478</v>
      </c>
      <c r="E26" s="486" t="s">
        <v>1479</v>
      </c>
      <c r="F26" s="490">
        <v>31</v>
      </c>
      <c r="G26" s="490">
        <v>37572</v>
      </c>
      <c r="H26" s="490">
        <v>1.5449013157894738</v>
      </c>
      <c r="I26" s="490">
        <v>1212</v>
      </c>
      <c r="J26" s="490">
        <v>20</v>
      </c>
      <c r="K26" s="490">
        <v>24320</v>
      </c>
      <c r="L26" s="490">
        <v>1</v>
      </c>
      <c r="M26" s="490">
        <v>1216</v>
      </c>
      <c r="N26" s="490">
        <v>19</v>
      </c>
      <c r="O26" s="490">
        <v>23180</v>
      </c>
      <c r="P26" s="512">
        <v>0.953125</v>
      </c>
      <c r="Q26" s="491">
        <v>1220</v>
      </c>
    </row>
    <row r="27" spans="1:17" ht="14.45" customHeight="1" x14ac:dyDescent="0.2">
      <c r="A27" s="485" t="s">
        <v>1522</v>
      </c>
      <c r="B27" s="486" t="s">
        <v>1443</v>
      </c>
      <c r="C27" s="486" t="s">
        <v>1419</v>
      </c>
      <c r="D27" s="486" t="s">
        <v>1480</v>
      </c>
      <c r="E27" s="486" t="s">
        <v>1481</v>
      </c>
      <c r="F27" s="490">
        <v>20</v>
      </c>
      <c r="G27" s="490">
        <v>2300</v>
      </c>
      <c r="H27" s="490">
        <v>1.5251989389920424</v>
      </c>
      <c r="I27" s="490">
        <v>115</v>
      </c>
      <c r="J27" s="490">
        <v>13</v>
      </c>
      <c r="K27" s="490">
        <v>1508</v>
      </c>
      <c r="L27" s="490">
        <v>1</v>
      </c>
      <c r="M27" s="490">
        <v>116</v>
      </c>
      <c r="N27" s="490">
        <v>11</v>
      </c>
      <c r="O27" s="490">
        <v>1287</v>
      </c>
      <c r="P27" s="512">
        <v>0.85344827586206895</v>
      </c>
      <c r="Q27" s="491">
        <v>117</v>
      </c>
    </row>
    <row r="28" spans="1:17" ht="14.45" customHeight="1" x14ac:dyDescent="0.2">
      <c r="A28" s="485" t="s">
        <v>1522</v>
      </c>
      <c r="B28" s="486" t="s">
        <v>1443</v>
      </c>
      <c r="C28" s="486" t="s">
        <v>1419</v>
      </c>
      <c r="D28" s="486" t="s">
        <v>1486</v>
      </c>
      <c r="E28" s="486" t="s">
        <v>1487</v>
      </c>
      <c r="F28" s="490"/>
      <c r="G28" s="490"/>
      <c r="H28" s="490"/>
      <c r="I28" s="490"/>
      <c r="J28" s="490">
        <v>1</v>
      </c>
      <c r="K28" s="490">
        <v>1075</v>
      </c>
      <c r="L28" s="490">
        <v>1</v>
      </c>
      <c r="M28" s="490">
        <v>1075</v>
      </c>
      <c r="N28" s="490"/>
      <c r="O28" s="490"/>
      <c r="P28" s="512"/>
      <c r="Q28" s="491"/>
    </row>
    <row r="29" spans="1:17" ht="14.45" customHeight="1" x14ac:dyDescent="0.2">
      <c r="A29" s="485" t="s">
        <v>1522</v>
      </c>
      <c r="B29" s="486" t="s">
        <v>1443</v>
      </c>
      <c r="C29" s="486" t="s">
        <v>1419</v>
      </c>
      <c r="D29" s="486" t="s">
        <v>1488</v>
      </c>
      <c r="E29" s="486" t="s">
        <v>1489</v>
      </c>
      <c r="F29" s="490"/>
      <c r="G29" s="490"/>
      <c r="H29" s="490"/>
      <c r="I29" s="490"/>
      <c r="J29" s="490">
        <v>2</v>
      </c>
      <c r="K29" s="490">
        <v>608</v>
      </c>
      <c r="L29" s="490">
        <v>1</v>
      </c>
      <c r="M29" s="490">
        <v>304</v>
      </c>
      <c r="N29" s="490"/>
      <c r="O29" s="490"/>
      <c r="P29" s="512"/>
      <c r="Q29" s="491"/>
    </row>
    <row r="30" spans="1:17" ht="14.45" customHeight="1" x14ac:dyDescent="0.2">
      <c r="A30" s="485" t="s">
        <v>1523</v>
      </c>
      <c r="B30" s="486" t="s">
        <v>1443</v>
      </c>
      <c r="C30" s="486" t="s">
        <v>1419</v>
      </c>
      <c r="D30" s="486" t="s">
        <v>1444</v>
      </c>
      <c r="E30" s="486" t="s">
        <v>1445</v>
      </c>
      <c r="F30" s="490">
        <v>615</v>
      </c>
      <c r="G30" s="490">
        <v>130380</v>
      </c>
      <c r="H30" s="490">
        <v>0.83507868493361259</v>
      </c>
      <c r="I30" s="490">
        <v>212</v>
      </c>
      <c r="J30" s="490">
        <v>733</v>
      </c>
      <c r="K30" s="490">
        <v>156129</v>
      </c>
      <c r="L30" s="490">
        <v>1</v>
      </c>
      <c r="M30" s="490">
        <v>213</v>
      </c>
      <c r="N30" s="490">
        <v>569</v>
      </c>
      <c r="O30" s="490">
        <v>122335</v>
      </c>
      <c r="P30" s="512">
        <v>0.78355078172536807</v>
      </c>
      <c r="Q30" s="491">
        <v>215</v>
      </c>
    </row>
    <row r="31" spans="1:17" ht="14.45" customHeight="1" x14ac:dyDescent="0.2">
      <c r="A31" s="485" t="s">
        <v>1523</v>
      </c>
      <c r="B31" s="486" t="s">
        <v>1443</v>
      </c>
      <c r="C31" s="486" t="s">
        <v>1419</v>
      </c>
      <c r="D31" s="486" t="s">
        <v>1446</v>
      </c>
      <c r="E31" s="486" t="s">
        <v>1445</v>
      </c>
      <c r="F31" s="490">
        <v>1</v>
      </c>
      <c r="G31" s="490">
        <v>87</v>
      </c>
      <c r="H31" s="490">
        <v>0.12357954545454546</v>
      </c>
      <c r="I31" s="490">
        <v>87</v>
      </c>
      <c r="J31" s="490">
        <v>8</v>
      </c>
      <c r="K31" s="490">
        <v>704</v>
      </c>
      <c r="L31" s="490">
        <v>1</v>
      </c>
      <c r="M31" s="490">
        <v>88</v>
      </c>
      <c r="N31" s="490">
        <v>5</v>
      </c>
      <c r="O31" s="490">
        <v>445</v>
      </c>
      <c r="P31" s="512">
        <v>0.63210227272727271</v>
      </c>
      <c r="Q31" s="491">
        <v>89</v>
      </c>
    </row>
    <row r="32" spans="1:17" ht="14.45" customHeight="1" x14ac:dyDescent="0.2">
      <c r="A32" s="485" t="s">
        <v>1523</v>
      </c>
      <c r="B32" s="486" t="s">
        <v>1443</v>
      </c>
      <c r="C32" s="486" t="s">
        <v>1419</v>
      </c>
      <c r="D32" s="486" t="s">
        <v>1447</v>
      </c>
      <c r="E32" s="486" t="s">
        <v>1448</v>
      </c>
      <c r="F32" s="490">
        <v>1061</v>
      </c>
      <c r="G32" s="490">
        <v>320422</v>
      </c>
      <c r="H32" s="490">
        <v>1.3751604029063504</v>
      </c>
      <c r="I32" s="490">
        <v>302</v>
      </c>
      <c r="J32" s="490">
        <v>769</v>
      </c>
      <c r="K32" s="490">
        <v>233007</v>
      </c>
      <c r="L32" s="490">
        <v>1</v>
      </c>
      <c r="M32" s="490">
        <v>303</v>
      </c>
      <c r="N32" s="490">
        <v>902</v>
      </c>
      <c r="O32" s="490">
        <v>275110</v>
      </c>
      <c r="P32" s="512">
        <v>1.1806941422360702</v>
      </c>
      <c r="Q32" s="491">
        <v>305</v>
      </c>
    </row>
    <row r="33" spans="1:17" ht="14.45" customHeight="1" x14ac:dyDescent="0.2">
      <c r="A33" s="485" t="s">
        <v>1523</v>
      </c>
      <c r="B33" s="486" t="s">
        <v>1443</v>
      </c>
      <c r="C33" s="486" t="s">
        <v>1419</v>
      </c>
      <c r="D33" s="486" t="s">
        <v>1449</v>
      </c>
      <c r="E33" s="486" t="s">
        <v>1450</v>
      </c>
      <c r="F33" s="490">
        <v>21</v>
      </c>
      <c r="G33" s="490">
        <v>2100</v>
      </c>
      <c r="H33" s="490">
        <v>0.77777777777777779</v>
      </c>
      <c r="I33" s="490">
        <v>100</v>
      </c>
      <c r="J33" s="490">
        <v>27</v>
      </c>
      <c r="K33" s="490">
        <v>2700</v>
      </c>
      <c r="L33" s="490">
        <v>1</v>
      </c>
      <c r="M33" s="490">
        <v>100</v>
      </c>
      <c r="N33" s="490">
        <v>27</v>
      </c>
      <c r="O33" s="490">
        <v>2727</v>
      </c>
      <c r="P33" s="512">
        <v>1.01</v>
      </c>
      <c r="Q33" s="491">
        <v>101</v>
      </c>
    </row>
    <row r="34" spans="1:17" ht="14.45" customHeight="1" x14ac:dyDescent="0.2">
      <c r="A34" s="485" t="s">
        <v>1523</v>
      </c>
      <c r="B34" s="486" t="s">
        <v>1443</v>
      </c>
      <c r="C34" s="486" t="s">
        <v>1419</v>
      </c>
      <c r="D34" s="486" t="s">
        <v>1451</v>
      </c>
      <c r="E34" s="486" t="s">
        <v>1452</v>
      </c>
      <c r="F34" s="490">
        <v>1</v>
      </c>
      <c r="G34" s="490">
        <v>232</v>
      </c>
      <c r="H34" s="490"/>
      <c r="I34" s="490">
        <v>232</v>
      </c>
      <c r="J34" s="490"/>
      <c r="K34" s="490"/>
      <c r="L34" s="490"/>
      <c r="M34" s="490"/>
      <c r="N34" s="490">
        <v>1</v>
      </c>
      <c r="O34" s="490">
        <v>237</v>
      </c>
      <c r="P34" s="512"/>
      <c r="Q34" s="491">
        <v>237</v>
      </c>
    </row>
    <row r="35" spans="1:17" ht="14.45" customHeight="1" x14ac:dyDescent="0.2">
      <c r="A35" s="485" t="s">
        <v>1523</v>
      </c>
      <c r="B35" s="486" t="s">
        <v>1443</v>
      </c>
      <c r="C35" s="486" t="s">
        <v>1419</v>
      </c>
      <c r="D35" s="486" t="s">
        <v>1453</v>
      </c>
      <c r="E35" s="486" t="s">
        <v>1454</v>
      </c>
      <c r="F35" s="490">
        <v>168</v>
      </c>
      <c r="G35" s="490">
        <v>23016</v>
      </c>
      <c r="H35" s="490">
        <v>0.70971322849213692</v>
      </c>
      <c r="I35" s="490">
        <v>137</v>
      </c>
      <c r="J35" s="490">
        <v>235</v>
      </c>
      <c r="K35" s="490">
        <v>32430</v>
      </c>
      <c r="L35" s="490">
        <v>1</v>
      </c>
      <c r="M35" s="490">
        <v>138</v>
      </c>
      <c r="N35" s="490">
        <v>207</v>
      </c>
      <c r="O35" s="490">
        <v>28773</v>
      </c>
      <c r="P35" s="512">
        <v>0.88723404255319149</v>
      </c>
      <c r="Q35" s="491">
        <v>139</v>
      </c>
    </row>
    <row r="36" spans="1:17" ht="14.45" customHeight="1" x14ac:dyDescent="0.2">
      <c r="A36" s="485" t="s">
        <v>1523</v>
      </c>
      <c r="B36" s="486" t="s">
        <v>1443</v>
      </c>
      <c r="C36" s="486" t="s">
        <v>1419</v>
      </c>
      <c r="D36" s="486" t="s">
        <v>1455</v>
      </c>
      <c r="E36" s="486" t="s">
        <v>1454</v>
      </c>
      <c r="F36" s="490">
        <v>1</v>
      </c>
      <c r="G36" s="490">
        <v>184</v>
      </c>
      <c r="H36" s="490">
        <v>0.33153153153153153</v>
      </c>
      <c r="I36" s="490">
        <v>184</v>
      </c>
      <c r="J36" s="490">
        <v>3</v>
      </c>
      <c r="K36" s="490">
        <v>555</v>
      </c>
      <c r="L36" s="490">
        <v>1</v>
      </c>
      <c r="M36" s="490">
        <v>185</v>
      </c>
      <c r="N36" s="490">
        <v>3</v>
      </c>
      <c r="O36" s="490">
        <v>561</v>
      </c>
      <c r="P36" s="512">
        <v>1.0108108108108107</v>
      </c>
      <c r="Q36" s="491">
        <v>187</v>
      </c>
    </row>
    <row r="37" spans="1:17" ht="14.45" customHeight="1" x14ac:dyDescent="0.2">
      <c r="A37" s="485" t="s">
        <v>1523</v>
      </c>
      <c r="B37" s="486" t="s">
        <v>1443</v>
      </c>
      <c r="C37" s="486" t="s">
        <v>1419</v>
      </c>
      <c r="D37" s="486" t="s">
        <v>1456</v>
      </c>
      <c r="E37" s="486" t="s">
        <v>1457</v>
      </c>
      <c r="F37" s="490">
        <v>2</v>
      </c>
      <c r="G37" s="490">
        <v>1280</v>
      </c>
      <c r="H37" s="490">
        <v>1.9844961240310077</v>
      </c>
      <c r="I37" s="490">
        <v>640</v>
      </c>
      <c r="J37" s="490">
        <v>1</v>
      </c>
      <c r="K37" s="490">
        <v>645</v>
      </c>
      <c r="L37" s="490">
        <v>1</v>
      </c>
      <c r="M37" s="490">
        <v>645</v>
      </c>
      <c r="N37" s="490">
        <v>5</v>
      </c>
      <c r="O37" s="490">
        <v>3245</v>
      </c>
      <c r="P37" s="512">
        <v>5.0310077519379846</v>
      </c>
      <c r="Q37" s="491">
        <v>649</v>
      </c>
    </row>
    <row r="38" spans="1:17" ht="14.45" customHeight="1" x14ac:dyDescent="0.2">
      <c r="A38" s="485" t="s">
        <v>1523</v>
      </c>
      <c r="B38" s="486" t="s">
        <v>1443</v>
      </c>
      <c r="C38" s="486" t="s">
        <v>1419</v>
      </c>
      <c r="D38" s="486" t="s">
        <v>1460</v>
      </c>
      <c r="E38" s="486" t="s">
        <v>1461</v>
      </c>
      <c r="F38" s="490">
        <v>41</v>
      </c>
      <c r="G38" s="490">
        <v>7134</v>
      </c>
      <c r="H38" s="490">
        <v>1.1323809523809525</v>
      </c>
      <c r="I38" s="490">
        <v>174</v>
      </c>
      <c r="J38" s="490">
        <v>36</v>
      </c>
      <c r="K38" s="490">
        <v>6300</v>
      </c>
      <c r="L38" s="490">
        <v>1</v>
      </c>
      <c r="M38" s="490">
        <v>175</v>
      </c>
      <c r="N38" s="490">
        <v>30</v>
      </c>
      <c r="O38" s="490">
        <v>5280</v>
      </c>
      <c r="P38" s="512">
        <v>0.83809523809523812</v>
      </c>
      <c r="Q38" s="491">
        <v>176</v>
      </c>
    </row>
    <row r="39" spans="1:17" ht="14.45" customHeight="1" x14ac:dyDescent="0.2">
      <c r="A39" s="485" t="s">
        <v>1523</v>
      </c>
      <c r="B39" s="486" t="s">
        <v>1443</v>
      </c>
      <c r="C39" s="486" t="s">
        <v>1419</v>
      </c>
      <c r="D39" s="486" t="s">
        <v>1422</v>
      </c>
      <c r="E39" s="486" t="s">
        <v>1423</v>
      </c>
      <c r="F39" s="490"/>
      <c r="G39" s="490"/>
      <c r="H39" s="490"/>
      <c r="I39" s="490"/>
      <c r="J39" s="490">
        <v>7</v>
      </c>
      <c r="K39" s="490">
        <v>2436</v>
      </c>
      <c r="L39" s="490">
        <v>1</v>
      </c>
      <c r="M39" s="490">
        <v>348</v>
      </c>
      <c r="N39" s="490"/>
      <c r="O39" s="490"/>
      <c r="P39" s="512"/>
      <c r="Q39" s="491"/>
    </row>
    <row r="40" spans="1:17" ht="14.45" customHeight="1" x14ac:dyDescent="0.2">
      <c r="A40" s="485" t="s">
        <v>1523</v>
      </c>
      <c r="B40" s="486" t="s">
        <v>1443</v>
      </c>
      <c r="C40" s="486" t="s">
        <v>1419</v>
      </c>
      <c r="D40" s="486" t="s">
        <v>1462</v>
      </c>
      <c r="E40" s="486" t="s">
        <v>1463</v>
      </c>
      <c r="F40" s="490">
        <v>351</v>
      </c>
      <c r="G40" s="490">
        <v>5967</v>
      </c>
      <c r="H40" s="490">
        <v>0.75646551724137934</v>
      </c>
      <c r="I40" s="490">
        <v>17</v>
      </c>
      <c r="J40" s="490">
        <v>464</v>
      </c>
      <c r="K40" s="490">
        <v>7888</v>
      </c>
      <c r="L40" s="490">
        <v>1</v>
      </c>
      <c r="M40" s="490">
        <v>17</v>
      </c>
      <c r="N40" s="490">
        <v>381</v>
      </c>
      <c r="O40" s="490">
        <v>6477</v>
      </c>
      <c r="P40" s="512">
        <v>0.82112068965517238</v>
      </c>
      <c r="Q40" s="491">
        <v>17</v>
      </c>
    </row>
    <row r="41" spans="1:17" ht="14.45" customHeight="1" x14ac:dyDescent="0.2">
      <c r="A41" s="485" t="s">
        <v>1523</v>
      </c>
      <c r="B41" s="486" t="s">
        <v>1443</v>
      </c>
      <c r="C41" s="486" t="s">
        <v>1419</v>
      </c>
      <c r="D41" s="486" t="s">
        <v>1464</v>
      </c>
      <c r="E41" s="486" t="s">
        <v>1465</v>
      </c>
      <c r="F41" s="490">
        <v>156</v>
      </c>
      <c r="G41" s="490">
        <v>42744</v>
      </c>
      <c r="H41" s="490">
        <v>0.89715389136092683</v>
      </c>
      <c r="I41" s="490">
        <v>274</v>
      </c>
      <c r="J41" s="490">
        <v>172</v>
      </c>
      <c r="K41" s="490">
        <v>47644</v>
      </c>
      <c r="L41" s="490">
        <v>1</v>
      </c>
      <c r="M41" s="490">
        <v>277</v>
      </c>
      <c r="N41" s="490">
        <v>147</v>
      </c>
      <c r="O41" s="490">
        <v>41013</v>
      </c>
      <c r="P41" s="512">
        <v>0.86082192930904211</v>
      </c>
      <c r="Q41" s="491">
        <v>279</v>
      </c>
    </row>
    <row r="42" spans="1:17" ht="14.45" customHeight="1" x14ac:dyDescent="0.2">
      <c r="A42" s="485" t="s">
        <v>1523</v>
      </c>
      <c r="B42" s="486" t="s">
        <v>1443</v>
      </c>
      <c r="C42" s="486" t="s">
        <v>1419</v>
      </c>
      <c r="D42" s="486" t="s">
        <v>1466</v>
      </c>
      <c r="E42" s="486" t="s">
        <v>1467</v>
      </c>
      <c r="F42" s="490">
        <v>173</v>
      </c>
      <c r="G42" s="490">
        <v>24566</v>
      </c>
      <c r="H42" s="490">
        <v>0.80660625164171262</v>
      </c>
      <c r="I42" s="490">
        <v>142</v>
      </c>
      <c r="J42" s="490">
        <v>216</v>
      </c>
      <c r="K42" s="490">
        <v>30456</v>
      </c>
      <c r="L42" s="490">
        <v>1</v>
      </c>
      <c r="M42" s="490">
        <v>141</v>
      </c>
      <c r="N42" s="490">
        <v>177</v>
      </c>
      <c r="O42" s="490">
        <v>25134</v>
      </c>
      <c r="P42" s="512">
        <v>0.82525610717100084</v>
      </c>
      <c r="Q42" s="491">
        <v>142</v>
      </c>
    </row>
    <row r="43" spans="1:17" ht="14.45" customHeight="1" x14ac:dyDescent="0.2">
      <c r="A43" s="485" t="s">
        <v>1523</v>
      </c>
      <c r="B43" s="486" t="s">
        <v>1443</v>
      </c>
      <c r="C43" s="486" t="s">
        <v>1419</v>
      </c>
      <c r="D43" s="486" t="s">
        <v>1468</v>
      </c>
      <c r="E43" s="486" t="s">
        <v>1467</v>
      </c>
      <c r="F43" s="490">
        <v>168</v>
      </c>
      <c r="G43" s="490">
        <v>13104</v>
      </c>
      <c r="H43" s="490">
        <v>0.70584433072986807</v>
      </c>
      <c r="I43" s="490">
        <v>78</v>
      </c>
      <c r="J43" s="490">
        <v>235</v>
      </c>
      <c r="K43" s="490">
        <v>18565</v>
      </c>
      <c r="L43" s="490">
        <v>1</v>
      </c>
      <c r="M43" s="490">
        <v>79</v>
      </c>
      <c r="N43" s="490">
        <v>207</v>
      </c>
      <c r="O43" s="490">
        <v>16353</v>
      </c>
      <c r="P43" s="512">
        <v>0.88085106382978728</v>
      </c>
      <c r="Q43" s="491">
        <v>79</v>
      </c>
    </row>
    <row r="44" spans="1:17" ht="14.45" customHeight="1" x14ac:dyDescent="0.2">
      <c r="A44" s="485" t="s">
        <v>1523</v>
      </c>
      <c r="B44" s="486" t="s">
        <v>1443</v>
      </c>
      <c r="C44" s="486" t="s">
        <v>1419</v>
      </c>
      <c r="D44" s="486" t="s">
        <v>1469</v>
      </c>
      <c r="E44" s="486" t="s">
        <v>1470</v>
      </c>
      <c r="F44" s="490">
        <v>173</v>
      </c>
      <c r="G44" s="490">
        <v>54322</v>
      </c>
      <c r="H44" s="490">
        <v>0.795856774496015</v>
      </c>
      <c r="I44" s="490">
        <v>314</v>
      </c>
      <c r="J44" s="490">
        <v>216</v>
      </c>
      <c r="K44" s="490">
        <v>68256</v>
      </c>
      <c r="L44" s="490">
        <v>1</v>
      </c>
      <c r="M44" s="490">
        <v>316</v>
      </c>
      <c r="N44" s="490">
        <v>177</v>
      </c>
      <c r="O44" s="490">
        <v>56286</v>
      </c>
      <c r="P44" s="512">
        <v>0.8246308016877637</v>
      </c>
      <c r="Q44" s="491">
        <v>318</v>
      </c>
    </row>
    <row r="45" spans="1:17" ht="14.45" customHeight="1" x14ac:dyDescent="0.2">
      <c r="A45" s="485" t="s">
        <v>1523</v>
      </c>
      <c r="B45" s="486" t="s">
        <v>1443</v>
      </c>
      <c r="C45" s="486" t="s">
        <v>1419</v>
      </c>
      <c r="D45" s="486" t="s">
        <v>1430</v>
      </c>
      <c r="E45" s="486" t="s">
        <v>1431</v>
      </c>
      <c r="F45" s="490">
        <v>1</v>
      </c>
      <c r="G45" s="490">
        <v>328</v>
      </c>
      <c r="H45" s="490">
        <v>0.33232016210739618</v>
      </c>
      <c r="I45" s="490">
        <v>328</v>
      </c>
      <c r="J45" s="490">
        <v>3</v>
      </c>
      <c r="K45" s="490">
        <v>987</v>
      </c>
      <c r="L45" s="490">
        <v>1</v>
      </c>
      <c r="M45" s="490">
        <v>329</v>
      </c>
      <c r="N45" s="490"/>
      <c r="O45" s="490"/>
      <c r="P45" s="512"/>
      <c r="Q45" s="491"/>
    </row>
    <row r="46" spans="1:17" ht="14.45" customHeight="1" x14ac:dyDescent="0.2">
      <c r="A46" s="485" t="s">
        <v>1523</v>
      </c>
      <c r="B46" s="486" t="s">
        <v>1443</v>
      </c>
      <c r="C46" s="486" t="s">
        <v>1419</v>
      </c>
      <c r="D46" s="486" t="s">
        <v>1471</v>
      </c>
      <c r="E46" s="486" t="s">
        <v>1472</v>
      </c>
      <c r="F46" s="490">
        <v>160</v>
      </c>
      <c r="G46" s="490">
        <v>26080</v>
      </c>
      <c r="H46" s="490">
        <v>0.83189792663476869</v>
      </c>
      <c r="I46" s="490">
        <v>163</v>
      </c>
      <c r="J46" s="490">
        <v>190</v>
      </c>
      <c r="K46" s="490">
        <v>31350</v>
      </c>
      <c r="L46" s="490">
        <v>1</v>
      </c>
      <c r="M46" s="490">
        <v>165</v>
      </c>
      <c r="N46" s="490">
        <v>150</v>
      </c>
      <c r="O46" s="490">
        <v>24900</v>
      </c>
      <c r="P46" s="512">
        <v>0.79425837320574166</v>
      </c>
      <c r="Q46" s="491">
        <v>166</v>
      </c>
    </row>
    <row r="47" spans="1:17" ht="14.45" customHeight="1" x14ac:dyDescent="0.2">
      <c r="A47" s="485" t="s">
        <v>1523</v>
      </c>
      <c r="B47" s="486" t="s">
        <v>1443</v>
      </c>
      <c r="C47" s="486" t="s">
        <v>1419</v>
      </c>
      <c r="D47" s="486" t="s">
        <v>1473</v>
      </c>
      <c r="E47" s="486" t="s">
        <v>1445</v>
      </c>
      <c r="F47" s="490">
        <v>611</v>
      </c>
      <c r="G47" s="490">
        <v>43992</v>
      </c>
      <c r="H47" s="490">
        <v>0.73666231287049133</v>
      </c>
      <c r="I47" s="490">
        <v>72</v>
      </c>
      <c r="J47" s="490">
        <v>807</v>
      </c>
      <c r="K47" s="490">
        <v>59718</v>
      </c>
      <c r="L47" s="490">
        <v>1</v>
      </c>
      <c r="M47" s="490">
        <v>74</v>
      </c>
      <c r="N47" s="490">
        <v>648</v>
      </c>
      <c r="O47" s="490">
        <v>47952</v>
      </c>
      <c r="P47" s="512">
        <v>0.80297397769516732</v>
      </c>
      <c r="Q47" s="491">
        <v>74</v>
      </c>
    </row>
    <row r="48" spans="1:17" ht="14.45" customHeight="1" x14ac:dyDescent="0.2">
      <c r="A48" s="485" t="s">
        <v>1523</v>
      </c>
      <c r="B48" s="486" t="s">
        <v>1443</v>
      </c>
      <c r="C48" s="486" t="s">
        <v>1419</v>
      </c>
      <c r="D48" s="486" t="s">
        <v>1476</v>
      </c>
      <c r="E48" s="486" t="s">
        <v>1477</v>
      </c>
      <c r="F48" s="490"/>
      <c r="G48" s="490"/>
      <c r="H48" s="490"/>
      <c r="I48" s="490"/>
      <c r="J48" s="490">
        <v>1</v>
      </c>
      <c r="K48" s="490">
        <v>233</v>
      </c>
      <c r="L48" s="490">
        <v>1</v>
      </c>
      <c r="M48" s="490">
        <v>233</v>
      </c>
      <c r="N48" s="490">
        <v>1</v>
      </c>
      <c r="O48" s="490">
        <v>235</v>
      </c>
      <c r="P48" s="512">
        <v>1.0085836909871244</v>
      </c>
      <c r="Q48" s="491">
        <v>235</v>
      </c>
    </row>
    <row r="49" spans="1:17" ht="14.45" customHeight="1" x14ac:dyDescent="0.2">
      <c r="A49" s="485" t="s">
        <v>1523</v>
      </c>
      <c r="B49" s="486" t="s">
        <v>1443</v>
      </c>
      <c r="C49" s="486" t="s">
        <v>1419</v>
      </c>
      <c r="D49" s="486" t="s">
        <v>1478</v>
      </c>
      <c r="E49" s="486" t="s">
        <v>1479</v>
      </c>
      <c r="F49" s="490">
        <v>37</v>
      </c>
      <c r="G49" s="490">
        <v>44844</v>
      </c>
      <c r="H49" s="490">
        <v>1.3170817669172932</v>
      </c>
      <c r="I49" s="490">
        <v>1212</v>
      </c>
      <c r="J49" s="490">
        <v>28</v>
      </c>
      <c r="K49" s="490">
        <v>34048</v>
      </c>
      <c r="L49" s="490">
        <v>1</v>
      </c>
      <c r="M49" s="490">
        <v>1216</v>
      </c>
      <c r="N49" s="490">
        <v>42</v>
      </c>
      <c r="O49" s="490">
        <v>51240</v>
      </c>
      <c r="P49" s="512">
        <v>1.5049342105263157</v>
      </c>
      <c r="Q49" s="491">
        <v>1220</v>
      </c>
    </row>
    <row r="50" spans="1:17" ht="14.45" customHeight="1" x14ac:dyDescent="0.2">
      <c r="A50" s="485" t="s">
        <v>1523</v>
      </c>
      <c r="B50" s="486" t="s">
        <v>1443</v>
      </c>
      <c r="C50" s="486" t="s">
        <v>1419</v>
      </c>
      <c r="D50" s="486" t="s">
        <v>1480</v>
      </c>
      <c r="E50" s="486" t="s">
        <v>1481</v>
      </c>
      <c r="F50" s="490">
        <v>26</v>
      </c>
      <c r="G50" s="490">
        <v>2990</v>
      </c>
      <c r="H50" s="490">
        <v>1.2274220032840724</v>
      </c>
      <c r="I50" s="490">
        <v>115</v>
      </c>
      <c r="J50" s="490">
        <v>21</v>
      </c>
      <c r="K50" s="490">
        <v>2436</v>
      </c>
      <c r="L50" s="490">
        <v>1</v>
      </c>
      <c r="M50" s="490">
        <v>116</v>
      </c>
      <c r="N50" s="490">
        <v>21</v>
      </c>
      <c r="O50" s="490">
        <v>2457</v>
      </c>
      <c r="P50" s="512">
        <v>1.0086206896551724</v>
      </c>
      <c r="Q50" s="491">
        <v>117</v>
      </c>
    </row>
    <row r="51" spans="1:17" ht="14.45" customHeight="1" x14ac:dyDescent="0.2">
      <c r="A51" s="485" t="s">
        <v>1523</v>
      </c>
      <c r="B51" s="486" t="s">
        <v>1443</v>
      </c>
      <c r="C51" s="486" t="s">
        <v>1419</v>
      </c>
      <c r="D51" s="486" t="s">
        <v>1482</v>
      </c>
      <c r="E51" s="486" t="s">
        <v>1483</v>
      </c>
      <c r="F51" s="490"/>
      <c r="G51" s="490"/>
      <c r="H51" s="490"/>
      <c r="I51" s="490"/>
      <c r="J51" s="490">
        <v>2</v>
      </c>
      <c r="K51" s="490">
        <v>700</v>
      </c>
      <c r="L51" s="490">
        <v>1</v>
      </c>
      <c r="M51" s="490">
        <v>350</v>
      </c>
      <c r="N51" s="490">
        <v>2</v>
      </c>
      <c r="O51" s="490">
        <v>704</v>
      </c>
      <c r="P51" s="512">
        <v>1.0057142857142858</v>
      </c>
      <c r="Q51" s="491">
        <v>352</v>
      </c>
    </row>
    <row r="52" spans="1:17" ht="14.45" customHeight="1" x14ac:dyDescent="0.2">
      <c r="A52" s="485" t="s">
        <v>1523</v>
      </c>
      <c r="B52" s="486" t="s">
        <v>1443</v>
      </c>
      <c r="C52" s="486" t="s">
        <v>1419</v>
      </c>
      <c r="D52" s="486" t="s">
        <v>1486</v>
      </c>
      <c r="E52" s="486" t="s">
        <v>1487</v>
      </c>
      <c r="F52" s="490"/>
      <c r="G52" s="490"/>
      <c r="H52" s="490"/>
      <c r="I52" s="490"/>
      <c r="J52" s="490">
        <v>1</v>
      </c>
      <c r="K52" s="490">
        <v>1075</v>
      </c>
      <c r="L52" s="490">
        <v>1</v>
      </c>
      <c r="M52" s="490">
        <v>1075</v>
      </c>
      <c r="N52" s="490">
        <v>1</v>
      </c>
      <c r="O52" s="490">
        <v>1082</v>
      </c>
      <c r="P52" s="512">
        <v>1.0065116279069768</v>
      </c>
      <c r="Q52" s="491">
        <v>1082</v>
      </c>
    </row>
    <row r="53" spans="1:17" ht="14.45" customHeight="1" x14ac:dyDescent="0.2">
      <c r="A53" s="485" t="s">
        <v>1523</v>
      </c>
      <c r="B53" s="486" t="s">
        <v>1443</v>
      </c>
      <c r="C53" s="486" t="s">
        <v>1419</v>
      </c>
      <c r="D53" s="486" t="s">
        <v>1488</v>
      </c>
      <c r="E53" s="486" t="s">
        <v>1489</v>
      </c>
      <c r="F53" s="490">
        <v>1</v>
      </c>
      <c r="G53" s="490">
        <v>302</v>
      </c>
      <c r="H53" s="490">
        <v>0.99342105263157898</v>
      </c>
      <c r="I53" s="490">
        <v>302</v>
      </c>
      <c r="J53" s="490">
        <v>1</v>
      </c>
      <c r="K53" s="490">
        <v>304</v>
      </c>
      <c r="L53" s="490">
        <v>1</v>
      </c>
      <c r="M53" s="490">
        <v>304</v>
      </c>
      <c r="N53" s="490">
        <v>2</v>
      </c>
      <c r="O53" s="490">
        <v>612</v>
      </c>
      <c r="P53" s="512">
        <v>2.013157894736842</v>
      </c>
      <c r="Q53" s="491">
        <v>306</v>
      </c>
    </row>
    <row r="54" spans="1:17" ht="14.45" customHeight="1" x14ac:dyDescent="0.2">
      <c r="A54" s="485" t="s">
        <v>1524</v>
      </c>
      <c r="B54" s="486" t="s">
        <v>1443</v>
      </c>
      <c r="C54" s="486" t="s">
        <v>1419</v>
      </c>
      <c r="D54" s="486" t="s">
        <v>1444</v>
      </c>
      <c r="E54" s="486" t="s">
        <v>1445</v>
      </c>
      <c r="F54" s="490">
        <v>162</v>
      </c>
      <c r="G54" s="490">
        <v>34344</v>
      </c>
      <c r="H54" s="490">
        <v>1.1943661971830986</v>
      </c>
      <c r="I54" s="490">
        <v>212</v>
      </c>
      <c r="J54" s="490">
        <v>135</v>
      </c>
      <c r="K54" s="490">
        <v>28755</v>
      </c>
      <c r="L54" s="490">
        <v>1</v>
      </c>
      <c r="M54" s="490">
        <v>213</v>
      </c>
      <c r="N54" s="490">
        <v>140</v>
      </c>
      <c r="O54" s="490">
        <v>30100</v>
      </c>
      <c r="P54" s="512">
        <v>1.0467744740045211</v>
      </c>
      <c r="Q54" s="491">
        <v>215</v>
      </c>
    </row>
    <row r="55" spans="1:17" ht="14.45" customHeight="1" x14ac:dyDescent="0.2">
      <c r="A55" s="485" t="s">
        <v>1524</v>
      </c>
      <c r="B55" s="486" t="s">
        <v>1443</v>
      </c>
      <c r="C55" s="486" t="s">
        <v>1419</v>
      </c>
      <c r="D55" s="486" t="s">
        <v>1446</v>
      </c>
      <c r="E55" s="486" t="s">
        <v>1445</v>
      </c>
      <c r="F55" s="490">
        <v>12</v>
      </c>
      <c r="G55" s="490">
        <v>1044</v>
      </c>
      <c r="H55" s="490">
        <v>1.3181818181818181</v>
      </c>
      <c r="I55" s="490">
        <v>87</v>
      </c>
      <c r="J55" s="490">
        <v>9</v>
      </c>
      <c r="K55" s="490">
        <v>792</v>
      </c>
      <c r="L55" s="490">
        <v>1</v>
      </c>
      <c r="M55" s="490">
        <v>88</v>
      </c>
      <c r="N55" s="490">
        <v>3</v>
      </c>
      <c r="O55" s="490">
        <v>267</v>
      </c>
      <c r="P55" s="512">
        <v>0.3371212121212121</v>
      </c>
      <c r="Q55" s="491">
        <v>89</v>
      </c>
    </row>
    <row r="56" spans="1:17" ht="14.45" customHeight="1" x14ac:dyDescent="0.2">
      <c r="A56" s="485" t="s">
        <v>1524</v>
      </c>
      <c r="B56" s="486" t="s">
        <v>1443</v>
      </c>
      <c r="C56" s="486" t="s">
        <v>1419</v>
      </c>
      <c r="D56" s="486" t="s">
        <v>1447</v>
      </c>
      <c r="E56" s="486" t="s">
        <v>1448</v>
      </c>
      <c r="F56" s="490">
        <v>760</v>
      </c>
      <c r="G56" s="490">
        <v>229520</v>
      </c>
      <c r="H56" s="490">
        <v>1.6431491305312744</v>
      </c>
      <c r="I56" s="490">
        <v>302</v>
      </c>
      <c r="J56" s="490">
        <v>461</v>
      </c>
      <c r="K56" s="490">
        <v>139683</v>
      </c>
      <c r="L56" s="490">
        <v>1</v>
      </c>
      <c r="M56" s="490">
        <v>303</v>
      </c>
      <c r="N56" s="490">
        <v>536</v>
      </c>
      <c r="O56" s="490">
        <v>163480</v>
      </c>
      <c r="P56" s="512">
        <v>1.1703643249357474</v>
      </c>
      <c r="Q56" s="491">
        <v>305</v>
      </c>
    </row>
    <row r="57" spans="1:17" ht="14.45" customHeight="1" x14ac:dyDescent="0.2">
      <c r="A57" s="485" t="s">
        <v>1524</v>
      </c>
      <c r="B57" s="486" t="s">
        <v>1443</v>
      </c>
      <c r="C57" s="486" t="s">
        <v>1419</v>
      </c>
      <c r="D57" s="486" t="s">
        <v>1449</v>
      </c>
      <c r="E57" s="486" t="s">
        <v>1450</v>
      </c>
      <c r="F57" s="490">
        <v>39</v>
      </c>
      <c r="G57" s="490">
        <v>3900</v>
      </c>
      <c r="H57" s="490">
        <v>1.3</v>
      </c>
      <c r="I57" s="490">
        <v>100</v>
      </c>
      <c r="J57" s="490">
        <v>30</v>
      </c>
      <c r="K57" s="490">
        <v>3000</v>
      </c>
      <c r="L57" s="490">
        <v>1</v>
      </c>
      <c r="M57" s="490">
        <v>100</v>
      </c>
      <c r="N57" s="490">
        <v>36</v>
      </c>
      <c r="O57" s="490">
        <v>3636</v>
      </c>
      <c r="P57" s="512">
        <v>1.212</v>
      </c>
      <c r="Q57" s="491">
        <v>101</v>
      </c>
    </row>
    <row r="58" spans="1:17" ht="14.45" customHeight="1" x14ac:dyDescent="0.2">
      <c r="A58" s="485" t="s">
        <v>1524</v>
      </c>
      <c r="B58" s="486" t="s">
        <v>1443</v>
      </c>
      <c r="C58" s="486" t="s">
        <v>1419</v>
      </c>
      <c r="D58" s="486" t="s">
        <v>1451</v>
      </c>
      <c r="E58" s="486" t="s">
        <v>1452</v>
      </c>
      <c r="F58" s="490">
        <v>2</v>
      </c>
      <c r="G58" s="490">
        <v>464</v>
      </c>
      <c r="H58" s="490"/>
      <c r="I58" s="490">
        <v>232</v>
      </c>
      <c r="J58" s="490"/>
      <c r="K58" s="490"/>
      <c r="L58" s="490"/>
      <c r="M58" s="490"/>
      <c r="N58" s="490"/>
      <c r="O58" s="490"/>
      <c r="P58" s="512"/>
      <c r="Q58" s="491"/>
    </row>
    <row r="59" spans="1:17" ht="14.45" customHeight="1" x14ac:dyDescent="0.2">
      <c r="A59" s="485" t="s">
        <v>1524</v>
      </c>
      <c r="B59" s="486" t="s">
        <v>1443</v>
      </c>
      <c r="C59" s="486" t="s">
        <v>1419</v>
      </c>
      <c r="D59" s="486" t="s">
        <v>1453</v>
      </c>
      <c r="E59" s="486" t="s">
        <v>1454</v>
      </c>
      <c r="F59" s="490">
        <v>189</v>
      </c>
      <c r="G59" s="490">
        <v>25893</v>
      </c>
      <c r="H59" s="490">
        <v>0.95729813664596275</v>
      </c>
      <c r="I59" s="490">
        <v>137</v>
      </c>
      <c r="J59" s="490">
        <v>196</v>
      </c>
      <c r="K59" s="490">
        <v>27048</v>
      </c>
      <c r="L59" s="490">
        <v>1</v>
      </c>
      <c r="M59" s="490">
        <v>138</v>
      </c>
      <c r="N59" s="490">
        <v>193</v>
      </c>
      <c r="O59" s="490">
        <v>26827</v>
      </c>
      <c r="P59" s="512">
        <v>0.99182934043182491</v>
      </c>
      <c r="Q59" s="491">
        <v>139</v>
      </c>
    </row>
    <row r="60" spans="1:17" ht="14.45" customHeight="1" x14ac:dyDescent="0.2">
      <c r="A60" s="485" t="s">
        <v>1524</v>
      </c>
      <c r="B60" s="486" t="s">
        <v>1443</v>
      </c>
      <c r="C60" s="486" t="s">
        <v>1419</v>
      </c>
      <c r="D60" s="486" t="s">
        <v>1455</v>
      </c>
      <c r="E60" s="486" t="s">
        <v>1454</v>
      </c>
      <c r="F60" s="490">
        <v>10</v>
      </c>
      <c r="G60" s="490">
        <v>1840</v>
      </c>
      <c r="H60" s="490">
        <v>1.1051051051051051</v>
      </c>
      <c r="I60" s="490">
        <v>184</v>
      </c>
      <c r="J60" s="490">
        <v>9</v>
      </c>
      <c r="K60" s="490">
        <v>1665</v>
      </c>
      <c r="L60" s="490">
        <v>1</v>
      </c>
      <c r="M60" s="490">
        <v>185</v>
      </c>
      <c r="N60" s="490">
        <v>3</v>
      </c>
      <c r="O60" s="490">
        <v>561</v>
      </c>
      <c r="P60" s="512">
        <v>0.33693693693693694</v>
      </c>
      <c r="Q60" s="491">
        <v>187</v>
      </c>
    </row>
    <row r="61" spans="1:17" ht="14.45" customHeight="1" x14ac:dyDescent="0.2">
      <c r="A61" s="485" t="s">
        <v>1524</v>
      </c>
      <c r="B61" s="486" t="s">
        <v>1443</v>
      </c>
      <c r="C61" s="486" t="s">
        <v>1419</v>
      </c>
      <c r="D61" s="486" t="s">
        <v>1456</v>
      </c>
      <c r="E61" s="486" t="s">
        <v>1457</v>
      </c>
      <c r="F61" s="490">
        <v>2</v>
      </c>
      <c r="G61" s="490">
        <v>1280</v>
      </c>
      <c r="H61" s="490">
        <v>1.9844961240310077</v>
      </c>
      <c r="I61" s="490">
        <v>640</v>
      </c>
      <c r="J61" s="490">
        <v>1</v>
      </c>
      <c r="K61" s="490">
        <v>645</v>
      </c>
      <c r="L61" s="490">
        <v>1</v>
      </c>
      <c r="M61" s="490">
        <v>645</v>
      </c>
      <c r="N61" s="490">
        <v>1</v>
      </c>
      <c r="O61" s="490">
        <v>649</v>
      </c>
      <c r="P61" s="512">
        <v>1.006201550387597</v>
      </c>
      <c r="Q61" s="491">
        <v>649</v>
      </c>
    </row>
    <row r="62" spans="1:17" ht="14.45" customHeight="1" x14ac:dyDescent="0.2">
      <c r="A62" s="485" t="s">
        <v>1524</v>
      </c>
      <c r="B62" s="486" t="s">
        <v>1443</v>
      </c>
      <c r="C62" s="486" t="s">
        <v>1419</v>
      </c>
      <c r="D62" s="486" t="s">
        <v>1458</v>
      </c>
      <c r="E62" s="486" t="s">
        <v>1459</v>
      </c>
      <c r="F62" s="490">
        <v>5</v>
      </c>
      <c r="G62" s="490">
        <v>3045</v>
      </c>
      <c r="H62" s="490">
        <v>2.4796416938110748</v>
      </c>
      <c r="I62" s="490">
        <v>609</v>
      </c>
      <c r="J62" s="490">
        <v>2</v>
      </c>
      <c r="K62" s="490">
        <v>1228</v>
      </c>
      <c r="L62" s="490">
        <v>1</v>
      </c>
      <c r="M62" s="490">
        <v>614</v>
      </c>
      <c r="N62" s="490">
        <v>1</v>
      </c>
      <c r="O62" s="490">
        <v>618</v>
      </c>
      <c r="P62" s="512">
        <v>0.50325732899022801</v>
      </c>
      <c r="Q62" s="491">
        <v>618</v>
      </c>
    </row>
    <row r="63" spans="1:17" ht="14.45" customHeight="1" x14ac:dyDescent="0.2">
      <c r="A63" s="485" t="s">
        <v>1524</v>
      </c>
      <c r="B63" s="486" t="s">
        <v>1443</v>
      </c>
      <c r="C63" s="486" t="s">
        <v>1419</v>
      </c>
      <c r="D63" s="486" t="s">
        <v>1460</v>
      </c>
      <c r="E63" s="486" t="s">
        <v>1461</v>
      </c>
      <c r="F63" s="490">
        <v>46</v>
      </c>
      <c r="G63" s="490">
        <v>8004</v>
      </c>
      <c r="H63" s="490">
        <v>0.95285714285714285</v>
      </c>
      <c r="I63" s="490">
        <v>174</v>
      </c>
      <c r="J63" s="490">
        <v>48</v>
      </c>
      <c r="K63" s="490">
        <v>8400</v>
      </c>
      <c r="L63" s="490">
        <v>1</v>
      </c>
      <c r="M63" s="490">
        <v>175</v>
      </c>
      <c r="N63" s="490">
        <v>44</v>
      </c>
      <c r="O63" s="490">
        <v>7744</v>
      </c>
      <c r="P63" s="512">
        <v>0.92190476190476189</v>
      </c>
      <c r="Q63" s="491">
        <v>176</v>
      </c>
    </row>
    <row r="64" spans="1:17" ht="14.45" customHeight="1" x14ac:dyDescent="0.2">
      <c r="A64" s="485" t="s">
        <v>1524</v>
      </c>
      <c r="B64" s="486" t="s">
        <v>1443</v>
      </c>
      <c r="C64" s="486" t="s">
        <v>1419</v>
      </c>
      <c r="D64" s="486" t="s">
        <v>1422</v>
      </c>
      <c r="E64" s="486" t="s">
        <v>1423</v>
      </c>
      <c r="F64" s="490">
        <v>2</v>
      </c>
      <c r="G64" s="490">
        <v>694</v>
      </c>
      <c r="H64" s="490">
        <v>1.9942528735632183</v>
      </c>
      <c r="I64" s="490">
        <v>347</v>
      </c>
      <c r="J64" s="490">
        <v>1</v>
      </c>
      <c r="K64" s="490">
        <v>348</v>
      </c>
      <c r="L64" s="490">
        <v>1</v>
      </c>
      <c r="M64" s="490">
        <v>348</v>
      </c>
      <c r="N64" s="490"/>
      <c r="O64" s="490"/>
      <c r="P64" s="512"/>
      <c r="Q64" s="491"/>
    </row>
    <row r="65" spans="1:17" ht="14.45" customHeight="1" x14ac:dyDescent="0.2">
      <c r="A65" s="485" t="s">
        <v>1524</v>
      </c>
      <c r="B65" s="486" t="s">
        <v>1443</v>
      </c>
      <c r="C65" s="486" t="s">
        <v>1419</v>
      </c>
      <c r="D65" s="486" t="s">
        <v>1462</v>
      </c>
      <c r="E65" s="486" t="s">
        <v>1463</v>
      </c>
      <c r="F65" s="490">
        <v>260</v>
      </c>
      <c r="G65" s="490">
        <v>4420</v>
      </c>
      <c r="H65" s="490">
        <v>0.98484848484848486</v>
      </c>
      <c r="I65" s="490">
        <v>17</v>
      </c>
      <c r="J65" s="490">
        <v>264</v>
      </c>
      <c r="K65" s="490">
        <v>4488</v>
      </c>
      <c r="L65" s="490">
        <v>1</v>
      </c>
      <c r="M65" s="490">
        <v>17</v>
      </c>
      <c r="N65" s="490">
        <v>264</v>
      </c>
      <c r="O65" s="490">
        <v>4488</v>
      </c>
      <c r="P65" s="512">
        <v>1</v>
      </c>
      <c r="Q65" s="491">
        <v>17</v>
      </c>
    </row>
    <row r="66" spans="1:17" ht="14.45" customHeight="1" x14ac:dyDescent="0.2">
      <c r="A66" s="485" t="s">
        <v>1524</v>
      </c>
      <c r="B66" s="486" t="s">
        <v>1443</v>
      </c>
      <c r="C66" s="486" t="s">
        <v>1419</v>
      </c>
      <c r="D66" s="486" t="s">
        <v>1464</v>
      </c>
      <c r="E66" s="486" t="s">
        <v>1465</v>
      </c>
      <c r="F66" s="490">
        <v>57</v>
      </c>
      <c r="G66" s="490">
        <v>15618</v>
      </c>
      <c r="H66" s="490">
        <v>1.6583138670630708</v>
      </c>
      <c r="I66" s="490">
        <v>274</v>
      </c>
      <c r="J66" s="490">
        <v>34</v>
      </c>
      <c r="K66" s="490">
        <v>9418</v>
      </c>
      <c r="L66" s="490">
        <v>1</v>
      </c>
      <c r="M66" s="490">
        <v>277</v>
      </c>
      <c r="N66" s="490">
        <v>38</v>
      </c>
      <c r="O66" s="490">
        <v>10602</v>
      </c>
      <c r="P66" s="512">
        <v>1.1257167126778509</v>
      </c>
      <c r="Q66" s="491">
        <v>279</v>
      </c>
    </row>
    <row r="67" spans="1:17" ht="14.45" customHeight="1" x14ac:dyDescent="0.2">
      <c r="A67" s="485" t="s">
        <v>1524</v>
      </c>
      <c r="B67" s="486" t="s">
        <v>1443</v>
      </c>
      <c r="C67" s="486" t="s">
        <v>1419</v>
      </c>
      <c r="D67" s="486" t="s">
        <v>1466</v>
      </c>
      <c r="E67" s="486" t="s">
        <v>1467</v>
      </c>
      <c r="F67" s="490">
        <v>62</v>
      </c>
      <c r="G67" s="490">
        <v>8804</v>
      </c>
      <c r="H67" s="490">
        <v>1.2742799247358518</v>
      </c>
      <c r="I67" s="490">
        <v>142</v>
      </c>
      <c r="J67" s="490">
        <v>49</v>
      </c>
      <c r="K67" s="490">
        <v>6909</v>
      </c>
      <c r="L67" s="490">
        <v>1</v>
      </c>
      <c r="M67" s="490">
        <v>141</v>
      </c>
      <c r="N67" s="490">
        <v>49</v>
      </c>
      <c r="O67" s="490">
        <v>6958</v>
      </c>
      <c r="P67" s="512">
        <v>1.0070921985815602</v>
      </c>
      <c r="Q67" s="491">
        <v>142</v>
      </c>
    </row>
    <row r="68" spans="1:17" ht="14.45" customHeight="1" x14ac:dyDescent="0.2">
      <c r="A68" s="485" t="s">
        <v>1524</v>
      </c>
      <c r="B68" s="486" t="s">
        <v>1443</v>
      </c>
      <c r="C68" s="486" t="s">
        <v>1419</v>
      </c>
      <c r="D68" s="486" t="s">
        <v>1468</v>
      </c>
      <c r="E68" s="486" t="s">
        <v>1467</v>
      </c>
      <c r="F68" s="490">
        <v>170</v>
      </c>
      <c r="G68" s="490">
        <v>13260</v>
      </c>
      <c r="H68" s="490">
        <v>0.94296686104394822</v>
      </c>
      <c r="I68" s="490">
        <v>78</v>
      </c>
      <c r="J68" s="490">
        <v>178</v>
      </c>
      <c r="K68" s="490">
        <v>14062</v>
      </c>
      <c r="L68" s="490">
        <v>1</v>
      </c>
      <c r="M68" s="490">
        <v>79</v>
      </c>
      <c r="N68" s="490">
        <v>193</v>
      </c>
      <c r="O68" s="490">
        <v>15247</v>
      </c>
      <c r="P68" s="512">
        <v>1.0842696629213484</v>
      </c>
      <c r="Q68" s="491">
        <v>79</v>
      </c>
    </row>
    <row r="69" spans="1:17" ht="14.45" customHeight="1" x14ac:dyDescent="0.2">
      <c r="A69" s="485" t="s">
        <v>1524</v>
      </c>
      <c r="B69" s="486" t="s">
        <v>1443</v>
      </c>
      <c r="C69" s="486" t="s">
        <v>1419</v>
      </c>
      <c r="D69" s="486" t="s">
        <v>1469</v>
      </c>
      <c r="E69" s="486" t="s">
        <v>1470</v>
      </c>
      <c r="F69" s="490">
        <v>62</v>
      </c>
      <c r="G69" s="490">
        <v>19468</v>
      </c>
      <c r="H69" s="490">
        <v>1.2572978558512011</v>
      </c>
      <c r="I69" s="490">
        <v>314</v>
      </c>
      <c r="J69" s="490">
        <v>49</v>
      </c>
      <c r="K69" s="490">
        <v>15484</v>
      </c>
      <c r="L69" s="490">
        <v>1</v>
      </c>
      <c r="M69" s="490">
        <v>316</v>
      </c>
      <c r="N69" s="490">
        <v>49</v>
      </c>
      <c r="O69" s="490">
        <v>15582</v>
      </c>
      <c r="P69" s="512">
        <v>1.0063291139240507</v>
      </c>
      <c r="Q69" s="491">
        <v>318</v>
      </c>
    </row>
    <row r="70" spans="1:17" ht="14.45" customHeight="1" x14ac:dyDescent="0.2">
      <c r="A70" s="485" t="s">
        <v>1524</v>
      </c>
      <c r="B70" s="486" t="s">
        <v>1443</v>
      </c>
      <c r="C70" s="486" t="s">
        <v>1419</v>
      </c>
      <c r="D70" s="486" t="s">
        <v>1430</v>
      </c>
      <c r="E70" s="486" t="s">
        <v>1431</v>
      </c>
      <c r="F70" s="490">
        <v>2</v>
      </c>
      <c r="G70" s="490">
        <v>656</v>
      </c>
      <c r="H70" s="490">
        <v>0.99696048632218848</v>
      </c>
      <c r="I70" s="490">
        <v>328</v>
      </c>
      <c r="J70" s="490">
        <v>2</v>
      </c>
      <c r="K70" s="490">
        <v>658</v>
      </c>
      <c r="L70" s="490">
        <v>1</v>
      </c>
      <c r="M70" s="490">
        <v>329</v>
      </c>
      <c r="N70" s="490"/>
      <c r="O70" s="490"/>
      <c r="P70" s="512"/>
      <c r="Q70" s="491"/>
    </row>
    <row r="71" spans="1:17" ht="14.45" customHeight="1" x14ac:dyDescent="0.2">
      <c r="A71" s="485" t="s">
        <v>1524</v>
      </c>
      <c r="B71" s="486" t="s">
        <v>1443</v>
      </c>
      <c r="C71" s="486" t="s">
        <v>1419</v>
      </c>
      <c r="D71" s="486" t="s">
        <v>1471</v>
      </c>
      <c r="E71" s="486" t="s">
        <v>1472</v>
      </c>
      <c r="F71" s="490">
        <v>152</v>
      </c>
      <c r="G71" s="490">
        <v>24776</v>
      </c>
      <c r="H71" s="490">
        <v>1.1462410363173723</v>
      </c>
      <c r="I71" s="490">
        <v>163</v>
      </c>
      <c r="J71" s="490">
        <v>131</v>
      </c>
      <c r="K71" s="490">
        <v>21615</v>
      </c>
      <c r="L71" s="490">
        <v>1</v>
      </c>
      <c r="M71" s="490">
        <v>165</v>
      </c>
      <c r="N71" s="490">
        <v>130</v>
      </c>
      <c r="O71" s="490">
        <v>21580</v>
      </c>
      <c r="P71" s="512">
        <v>0.99838075410594496</v>
      </c>
      <c r="Q71" s="491">
        <v>166</v>
      </c>
    </row>
    <row r="72" spans="1:17" ht="14.45" customHeight="1" x14ac:dyDescent="0.2">
      <c r="A72" s="485" t="s">
        <v>1524</v>
      </c>
      <c r="B72" s="486" t="s">
        <v>1443</v>
      </c>
      <c r="C72" s="486" t="s">
        <v>1419</v>
      </c>
      <c r="D72" s="486" t="s">
        <v>1473</v>
      </c>
      <c r="E72" s="486" t="s">
        <v>1445</v>
      </c>
      <c r="F72" s="490">
        <v>382</v>
      </c>
      <c r="G72" s="490">
        <v>27504</v>
      </c>
      <c r="H72" s="490">
        <v>0.97552670781017237</v>
      </c>
      <c r="I72" s="490">
        <v>72</v>
      </c>
      <c r="J72" s="490">
        <v>381</v>
      </c>
      <c r="K72" s="490">
        <v>28194</v>
      </c>
      <c r="L72" s="490">
        <v>1</v>
      </c>
      <c r="M72" s="490">
        <v>74</v>
      </c>
      <c r="N72" s="490">
        <v>454</v>
      </c>
      <c r="O72" s="490">
        <v>33596</v>
      </c>
      <c r="P72" s="512">
        <v>1.1916010498687664</v>
      </c>
      <c r="Q72" s="491">
        <v>74</v>
      </c>
    </row>
    <row r="73" spans="1:17" ht="14.45" customHeight="1" x14ac:dyDescent="0.2">
      <c r="A73" s="485" t="s">
        <v>1524</v>
      </c>
      <c r="B73" s="486" t="s">
        <v>1443</v>
      </c>
      <c r="C73" s="486" t="s">
        <v>1419</v>
      </c>
      <c r="D73" s="486" t="s">
        <v>1476</v>
      </c>
      <c r="E73" s="486" t="s">
        <v>1477</v>
      </c>
      <c r="F73" s="490">
        <v>3</v>
      </c>
      <c r="G73" s="490">
        <v>690</v>
      </c>
      <c r="H73" s="490">
        <v>1.4806866952789699</v>
      </c>
      <c r="I73" s="490">
        <v>230</v>
      </c>
      <c r="J73" s="490">
        <v>2</v>
      </c>
      <c r="K73" s="490">
        <v>466</v>
      </c>
      <c r="L73" s="490">
        <v>1</v>
      </c>
      <c r="M73" s="490">
        <v>233</v>
      </c>
      <c r="N73" s="490">
        <v>1</v>
      </c>
      <c r="O73" s="490">
        <v>235</v>
      </c>
      <c r="P73" s="512">
        <v>0.50429184549356221</v>
      </c>
      <c r="Q73" s="491">
        <v>235</v>
      </c>
    </row>
    <row r="74" spans="1:17" ht="14.45" customHeight="1" x14ac:dyDescent="0.2">
      <c r="A74" s="485" t="s">
        <v>1524</v>
      </c>
      <c r="B74" s="486" t="s">
        <v>1443</v>
      </c>
      <c r="C74" s="486" t="s">
        <v>1419</v>
      </c>
      <c r="D74" s="486" t="s">
        <v>1478</v>
      </c>
      <c r="E74" s="486" t="s">
        <v>1479</v>
      </c>
      <c r="F74" s="490">
        <v>42</v>
      </c>
      <c r="G74" s="490">
        <v>50904</v>
      </c>
      <c r="H74" s="490">
        <v>1.4435117967332123</v>
      </c>
      <c r="I74" s="490">
        <v>1212</v>
      </c>
      <c r="J74" s="490">
        <v>29</v>
      </c>
      <c r="K74" s="490">
        <v>35264</v>
      </c>
      <c r="L74" s="490">
        <v>1</v>
      </c>
      <c r="M74" s="490">
        <v>1216</v>
      </c>
      <c r="N74" s="490">
        <v>23</v>
      </c>
      <c r="O74" s="490">
        <v>28060</v>
      </c>
      <c r="P74" s="512">
        <v>0.79571234119782219</v>
      </c>
      <c r="Q74" s="491">
        <v>1220</v>
      </c>
    </row>
    <row r="75" spans="1:17" ht="14.45" customHeight="1" x14ac:dyDescent="0.2">
      <c r="A75" s="485" t="s">
        <v>1524</v>
      </c>
      <c r="B75" s="486" t="s">
        <v>1443</v>
      </c>
      <c r="C75" s="486" t="s">
        <v>1419</v>
      </c>
      <c r="D75" s="486" t="s">
        <v>1480</v>
      </c>
      <c r="E75" s="486" t="s">
        <v>1481</v>
      </c>
      <c r="F75" s="490">
        <v>49</v>
      </c>
      <c r="G75" s="490">
        <v>5635</v>
      </c>
      <c r="H75" s="490">
        <v>1.0795019157088122</v>
      </c>
      <c r="I75" s="490">
        <v>115</v>
      </c>
      <c r="J75" s="490">
        <v>45</v>
      </c>
      <c r="K75" s="490">
        <v>5220</v>
      </c>
      <c r="L75" s="490">
        <v>1</v>
      </c>
      <c r="M75" s="490">
        <v>116</v>
      </c>
      <c r="N75" s="490">
        <v>36</v>
      </c>
      <c r="O75" s="490">
        <v>4212</v>
      </c>
      <c r="P75" s="512">
        <v>0.80689655172413788</v>
      </c>
      <c r="Q75" s="491">
        <v>117</v>
      </c>
    </row>
    <row r="76" spans="1:17" ht="14.45" customHeight="1" x14ac:dyDescent="0.2">
      <c r="A76" s="485" t="s">
        <v>1524</v>
      </c>
      <c r="B76" s="486" t="s">
        <v>1443</v>
      </c>
      <c r="C76" s="486" t="s">
        <v>1419</v>
      </c>
      <c r="D76" s="486" t="s">
        <v>1482</v>
      </c>
      <c r="E76" s="486" t="s">
        <v>1483</v>
      </c>
      <c r="F76" s="490">
        <v>1</v>
      </c>
      <c r="G76" s="490">
        <v>347</v>
      </c>
      <c r="H76" s="490">
        <v>0.99142857142857144</v>
      </c>
      <c r="I76" s="490">
        <v>347</v>
      </c>
      <c r="J76" s="490">
        <v>1</v>
      </c>
      <c r="K76" s="490">
        <v>350</v>
      </c>
      <c r="L76" s="490">
        <v>1</v>
      </c>
      <c r="M76" s="490">
        <v>350</v>
      </c>
      <c r="N76" s="490"/>
      <c r="O76" s="490"/>
      <c r="P76" s="512"/>
      <c r="Q76" s="491"/>
    </row>
    <row r="77" spans="1:17" ht="14.45" customHeight="1" x14ac:dyDescent="0.2">
      <c r="A77" s="485" t="s">
        <v>1524</v>
      </c>
      <c r="B77" s="486" t="s">
        <v>1443</v>
      </c>
      <c r="C77" s="486" t="s">
        <v>1419</v>
      </c>
      <c r="D77" s="486" t="s">
        <v>1486</v>
      </c>
      <c r="E77" s="486" t="s">
        <v>1487</v>
      </c>
      <c r="F77" s="490">
        <v>3</v>
      </c>
      <c r="G77" s="490">
        <v>3201</v>
      </c>
      <c r="H77" s="490">
        <v>1.4888372093023257</v>
      </c>
      <c r="I77" s="490">
        <v>1067</v>
      </c>
      <c r="J77" s="490">
        <v>2</v>
      </c>
      <c r="K77" s="490">
        <v>2150</v>
      </c>
      <c r="L77" s="490">
        <v>1</v>
      </c>
      <c r="M77" s="490">
        <v>1075</v>
      </c>
      <c r="N77" s="490">
        <v>1</v>
      </c>
      <c r="O77" s="490">
        <v>1082</v>
      </c>
      <c r="P77" s="512">
        <v>0.5032558139534884</v>
      </c>
      <c r="Q77" s="491">
        <v>1082</v>
      </c>
    </row>
    <row r="78" spans="1:17" ht="14.45" customHeight="1" x14ac:dyDescent="0.2">
      <c r="A78" s="485" t="s">
        <v>1524</v>
      </c>
      <c r="B78" s="486" t="s">
        <v>1443</v>
      </c>
      <c r="C78" s="486" t="s">
        <v>1419</v>
      </c>
      <c r="D78" s="486" t="s">
        <v>1488</v>
      </c>
      <c r="E78" s="486" t="s">
        <v>1489</v>
      </c>
      <c r="F78" s="490">
        <v>3</v>
      </c>
      <c r="G78" s="490">
        <v>906</v>
      </c>
      <c r="H78" s="490">
        <v>1.4901315789473684</v>
      </c>
      <c r="I78" s="490">
        <v>302</v>
      </c>
      <c r="J78" s="490">
        <v>2</v>
      </c>
      <c r="K78" s="490">
        <v>608</v>
      </c>
      <c r="L78" s="490">
        <v>1</v>
      </c>
      <c r="M78" s="490">
        <v>304</v>
      </c>
      <c r="N78" s="490">
        <v>4</v>
      </c>
      <c r="O78" s="490">
        <v>1224</v>
      </c>
      <c r="P78" s="512">
        <v>2.013157894736842</v>
      </c>
      <c r="Q78" s="491">
        <v>306</v>
      </c>
    </row>
    <row r="79" spans="1:17" ht="14.45" customHeight="1" x14ac:dyDescent="0.2">
      <c r="A79" s="485" t="s">
        <v>1525</v>
      </c>
      <c r="B79" s="486" t="s">
        <v>1443</v>
      </c>
      <c r="C79" s="486" t="s">
        <v>1419</v>
      </c>
      <c r="D79" s="486" t="s">
        <v>1444</v>
      </c>
      <c r="E79" s="486" t="s">
        <v>1445</v>
      </c>
      <c r="F79" s="490">
        <v>492</v>
      </c>
      <c r="G79" s="490">
        <v>104304</v>
      </c>
      <c r="H79" s="490">
        <v>0.96776707676891383</v>
      </c>
      <c r="I79" s="490">
        <v>212</v>
      </c>
      <c r="J79" s="490">
        <v>506</v>
      </c>
      <c r="K79" s="490">
        <v>107778</v>
      </c>
      <c r="L79" s="490">
        <v>1</v>
      </c>
      <c r="M79" s="490">
        <v>213</v>
      </c>
      <c r="N79" s="490">
        <v>445</v>
      </c>
      <c r="O79" s="490">
        <v>95675</v>
      </c>
      <c r="P79" s="512">
        <v>0.88770435524875202</v>
      </c>
      <c r="Q79" s="491">
        <v>215</v>
      </c>
    </row>
    <row r="80" spans="1:17" ht="14.45" customHeight="1" x14ac:dyDescent="0.2">
      <c r="A80" s="485" t="s">
        <v>1525</v>
      </c>
      <c r="B80" s="486" t="s">
        <v>1443</v>
      </c>
      <c r="C80" s="486" t="s">
        <v>1419</v>
      </c>
      <c r="D80" s="486" t="s">
        <v>1446</v>
      </c>
      <c r="E80" s="486" t="s">
        <v>1445</v>
      </c>
      <c r="F80" s="490"/>
      <c r="G80" s="490"/>
      <c r="H80" s="490"/>
      <c r="I80" s="490"/>
      <c r="J80" s="490"/>
      <c r="K80" s="490"/>
      <c r="L80" s="490"/>
      <c r="M80" s="490"/>
      <c r="N80" s="490">
        <v>4</v>
      </c>
      <c r="O80" s="490">
        <v>356</v>
      </c>
      <c r="P80" s="512"/>
      <c r="Q80" s="491">
        <v>89</v>
      </c>
    </row>
    <row r="81" spans="1:17" ht="14.45" customHeight="1" x14ac:dyDescent="0.2">
      <c r="A81" s="485" t="s">
        <v>1525</v>
      </c>
      <c r="B81" s="486" t="s">
        <v>1443</v>
      </c>
      <c r="C81" s="486" t="s">
        <v>1419</v>
      </c>
      <c r="D81" s="486" t="s">
        <v>1447</v>
      </c>
      <c r="E81" s="486" t="s">
        <v>1448</v>
      </c>
      <c r="F81" s="490">
        <v>847</v>
      </c>
      <c r="G81" s="490">
        <v>255794</v>
      </c>
      <c r="H81" s="490">
        <v>0.81644547433466752</v>
      </c>
      <c r="I81" s="490">
        <v>302</v>
      </c>
      <c r="J81" s="490">
        <v>1034</v>
      </c>
      <c r="K81" s="490">
        <v>313302</v>
      </c>
      <c r="L81" s="490">
        <v>1</v>
      </c>
      <c r="M81" s="490">
        <v>303</v>
      </c>
      <c r="N81" s="490">
        <v>822</v>
      </c>
      <c r="O81" s="490">
        <v>250710</v>
      </c>
      <c r="P81" s="512">
        <v>0.8002183197043109</v>
      </c>
      <c r="Q81" s="491">
        <v>305</v>
      </c>
    </row>
    <row r="82" spans="1:17" ht="14.45" customHeight="1" x14ac:dyDescent="0.2">
      <c r="A82" s="485" t="s">
        <v>1525</v>
      </c>
      <c r="B82" s="486" t="s">
        <v>1443</v>
      </c>
      <c r="C82" s="486" t="s">
        <v>1419</v>
      </c>
      <c r="D82" s="486" t="s">
        <v>1449</v>
      </c>
      <c r="E82" s="486" t="s">
        <v>1450</v>
      </c>
      <c r="F82" s="490">
        <v>9</v>
      </c>
      <c r="G82" s="490">
        <v>900</v>
      </c>
      <c r="H82" s="490">
        <v>1</v>
      </c>
      <c r="I82" s="490">
        <v>100</v>
      </c>
      <c r="J82" s="490">
        <v>9</v>
      </c>
      <c r="K82" s="490">
        <v>900</v>
      </c>
      <c r="L82" s="490">
        <v>1</v>
      </c>
      <c r="M82" s="490">
        <v>100</v>
      </c>
      <c r="N82" s="490">
        <v>3</v>
      </c>
      <c r="O82" s="490">
        <v>303</v>
      </c>
      <c r="P82" s="512">
        <v>0.33666666666666667</v>
      </c>
      <c r="Q82" s="491">
        <v>101</v>
      </c>
    </row>
    <row r="83" spans="1:17" ht="14.45" customHeight="1" x14ac:dyDescent="0.2">
      <c r="A83" s="485" t="s">
        <v>1525</v>
      </c>
      <c r="B83" s="486" t="s">
        <v>1443</v>
      </c>
      <c r="C83" s="486" t="s">
        <v>1419</v>
      </c>
      <c r="D83" s="486" t="s">
        <v>1451</v>
      </c>
      <c r="E83" s="486" t="s">
        <v>1452</v>
      </c>
      <c r="F83" s="490"/>
      <c r="G83" s="490"/>
      <c r="H83" s="490"/>
      <c r="I83" s="490"/>
      <c r="J83" s="490">
        <v>1</v>
      </c>
      <c r="K83" s="490">
        <v>235</v>
      </c>
      <c r="L83" s="490">
        <v>1</v>
      </c>
      <c r="M83" s="490">
        <v>235</v>
      </c>
      <c r="N83" s="490"/>
      <c r="O83" s="490"/>
      <c r="P83" s="512"/>
      <c r="Q83" s="491"/>
    </row>
    <row r="84" spans="1:17" ht="14.45" customHeight="1" x14ac:dyDescent="0.2">
      <c r="A84" s="485" t="s">
        <v>1525</v>
      </c>
      <c r="B84" s="486" t="s">
        <v>1443</v>
      </c>
      <c r="C84" s="486" t="s">
        <v>1419</v>
      </c>
      <c r="D84" s="486" t="s">
        <v>1453</v>
      </c>
      <c r="E84" s="486" t="s">
        <v>1454</v>
      </c>
      <c r="F84" s="490">
        <v>521</v>
      </c>
      <c r="G84" s="490">
        <v>71377</v>
      </c>
      <c r="H84" s="490">
        <v>0.91544183660382195</v>
      </c>
      <c r="I84" s="490">
        <v>137</v>
      </c>
      <c r="J84" s="490">
        <v>565</v>
      </c>
      <c r="K84" s="490">
        <v>77970</v>
      </c>
      <c r="L84" s="490">
        <v>1</v>
      </c>
      <c r="M84" s="490">
        <v>138</v>
      </c>
      <c r="N84" s="490">
        <v>471</v>
      </c>
      <c r="O84" s="490">
        <v>65469</v>
      </c>
      <c r="P84" s="512">
        <v>0.83966910350134671</v>
      </c>
      <c r="Q84" s="491">
        <v>139</v>
      </c>
    </row>
    <row r="85" spans="1:17" ht="14.45" customHeight="1" x14ac:dyDescent="0.2">
      <c r="A85" s="485" t="s">
        <v>1525</v>
      </c>
      <c r="B85" s="486" t="s">
        <v>1443</v>
      </c>
      <c r="C85" s="486" t="s">
        <v>1419</v>
      </c>
      <c r="D85" s="486" t="s">
        <v>1455</v>
      </c>
      <c r="E85" s="486" t="s">
        <v>1454</v>
      </c>
      <c r="F85" s="490"/>
      <c r="G85" s="490"/>
      <c r="H85" s="490"/>
      <c r="I85" s="490"/>
      <c r="J85" s="490"/>
      <c r="K85" s="490"/>
      <c r="L85" s="490"/>
      <c r="M85" s="490"/>
      <c r="N85" s="490">
        <v>1</v>
      </c>
      <c r="O85" s="490">
        <v>187</v>
      </c>
      <c r="P85" s="512"/>
      <c r="Q85" s="491">
        <v>187</v>
      </c>
    </row>
    <row r="86" spans="1:17" ht="14.45" customHeight="1" x14ac:dyDescent="0.2">
      <c r="A86" s="485" t="s">
        <v>1525</v>
      </c>
      <c r="B86" s="486" t="s">
        <v>1443</v>
      </c>
      <c r="C86" s="486" t="s">
        <v>1419</v>
      </c>
      <c r="D86" s="486" t="s">
        <v>1456</v>
      </c>
      <c r="E86" s="486" t="s">
        <v>1457</v>
      </c>
      <c r="F86" s="490">
        <v>1</v>
      </c>
      <c r="G86" s="490">
        <v>640</v>
      </c>
      <c r="H86" s="490">
        <v>0.33074935400516797</v>
      </c>
      <c r="I86" s="490">
        <v>640</v>
      </c>
      <c r="J86" s="490">
        <v>3</v>
      </c>
      <c r="K86" s="490">
        <v>1935</v>
      </c>
      <c r="L86" s="490">
        <v>1</v>
      </c>
      <c r="M86" s="490">
        <v>645</v>
      </c>
      <c r="N86" s="490">
        <v>2</v>
      </c>
      <c r="O86" s="490">
        <v>1298</v>
      </c>
      <c r="P86" s="512">
        <v>0.67080103359173127</v>
      </c>
      <c r="Q86" s="491">
        <v>649</v>
      </c>
    </row>
    <row r="87" spans="1:17" ht="14.45" customHeight="1" x14ac:dyDescent="0.2">
      <c r="A87" s="485" t="s">
        <v>1525</v>
      </c>
      <c r="B87" s="486" t="s">
        <v>1443</v>
      </c>
      <c r="C87" s="486" t="s">
        <v>1419</v>
      </c>
      <c r="D87" s="486" t="s">
        <v>1458</v>
      </c>
      <c r="E87" s="486" t="s">
        <v>1459</v>
      </c>
      <c r="F87" s="490">
        <v>1</v>
      </c>
      <c r="G87" s="490">
        <v>609</v>
      </c>
      <c r="H87" s="490"/>
      <c r="I87" s="490">
        <v>609</v>
      </c>
      <c r="J87" s="490"/>
      <c r="K87" s="490"/>
      <c r="L87" s="490"/>
      <c r="M87" s="490"/>
      <c r="N87" s="490"/>
      <c r="O87" s="490"/>
      <c r="P87" s="512"/>
      <c r="Q87" s="491"/>
    </row>
    <row r="88" spans="1:17" ht="14.45" customHeight="1" x14ac:dyDescent="0.2">
      <c r="A88" s="485" t="s">
        <v>1525</v>
      </c>
      <c r="B88" s="486" t="s">
        <v>1443</v>
      </c>
      <c r="C88" s="486" t="s">
        <v>1419</v>
      </c>
      <c r="D88" s="486" t="s">
        <v>1460</v>
      </c>
      <c r="E88" s="486" t="s">
        <v>1461</v>
      </c>
      <c r="F88" s="490">
        <v>30</v>
      </c>
      <c r="G88" s="490">
        <v>5220</v>
      </c>
      <c r="H88" s="490">
        <v>0.63465045592705172</v>
      </c>
      <c r="I88" s="490">
        <v>174</v>
      </c>
      <c r="J88" s="490">
        <v>47</v>
      </c>
      <c r="K88" s="490">
        <v>8225</v>
      </c>
      <c r="L88" s="490">
        <v>1</v>
      </c>
      <c r="M88" s="490">
        <v>175</v>
      </c>
      <c r="N88" s="490">
        <v>33</v>
      </c>
      <c r="O88" s="490">
        <v>5808</v>
      </c>
      <c r="P88" s="512">
        <v>0.70613981762917932</v>
      </c>
      <c r="Q88" s="491">
        <v>176</v>
      </c>
    </row>
    <row r="89" spans="1:17" ht="14.45" customHeight="1" x14ac:dyDescent="0.2">
      <c r="A89" s="485" t="s">
        <v>1525</v>
      </c>
      <c r="B89" s="486" t="s">
        <v>1443</v>
      </c>
      <c r="C89" s="486" t="s">
        <v>1419</v>
      </c>
      <c r="D89" s="486" t="s">
        <v>1462</v>
      </c>
      <c r="E89" s="486" t="s">
        <v>1463</v>
      </c>
      <c r="F89" s="490">
        <v>655</v>
      </c>
      <c r="G89" s="490">
        <v>11135</v>
      </c>
      <c r="H89" s="490">
        <v>0.93571428571428572</v>
      </c>
      <c r="I89" s="490">
        <v>17</v>
      </c>
      <c r="J89" s="490">
        <v>700</v>
      </c>
      <c r="K89" s="490">
        <v>11900</v>
      </c>
      <c r="L89" s="490">
        <v>1</v>
      </c>
      <c r="M89" s="490">
        <v>17</v>
      </c>
      <c r="N89" s="490">
        <v>612</v>
      </c>
      <c r="O89" s="490">
        <v>10404</v>
      </c>
      <c r="P89" s="512">
        <v>0.87428571428571433</v>
      </c>
      <c r="Q89" s="491">
        <v>17</v>
      </c>
    </row>
    <row r="90" spans="1:17" ht="14.45" customHeight="1" x14ac:dyDescent="0.2">
      <c r="A90" s="485" t="s">
        <v>1525</v>
      </c>
      <c r="B90" s="486" t="s">
        <v>1443</v>
      </c>
      <c r="C90" s="486" t="s">
        <v>1419</v>
      </c>
      <c r="D90" s="486" t="s">
        <v>1464</v>
      </c>
      <c r="E90" s="486" t="s">
        <v>1465</v>
      </c>
      <c r="F90" s="490">
        <v>117</v>
      </c>
      <c r="G90" s="490">
        <v>32058</v>
      </c>
      <c r="H90" s="490">
        <v>1.1573285198555956</v>
      </c>
      <c r="I90" s="490">
        <v>274</v>
      </c>
      <c r="J90" s="490">
        <v>100</v>
      </c>
      <c r="K90" s="490">
        <v>27700</v>
      </c>
      <c r="L90" s="490">
        <v>1</v>
      </c>
      <c r="M90" s="490">
        <v>277</v>
      </c>
      <c r="N90" s="490">
        <v>98</v>
      </c>
      <c r="O90" s="490">
        <v>27342</v>
      </c>
      <c r="P90" s="512">
        <v>0.98707581227436825</v>
      </c>
      <c r="Q90" s="491">
        <v>279</v>
      </c>
    </row>
    <row r="91" spans="1:17" ht="14.45" customHeight="1" x14ac:dyDescent="0.2">
      <c r="A91" s="485" t="s">
        <v>1525</v>
      </c>
      <c r="B91" s="486" t="s">
        <v>1443</v>
      </c>
      <c r="C91" s="486" t="s">
        <v>1419</v>
      </c>
      <c r="D91" s="486" t="s">
        <v>1466</v>
      </c>
      <c r="E91" s="486" t="s">
        <v>1467</v>
      </c>
      <c r="F91" s="490">
        <v>131</v>
      </c>
      <c r="G91" s="490">
        <v>18602</v>
      </c>
      <c r="H91" s="490">
        <v>0.94913005765600289</v>
      </c>
      <c r="I91" s="490">
        <v>142</v>
      </c>
      <c r="J91" s="490">
        <v>139</v>
      </c>
      <c r="K91" s="490">
        <v>19599</v>
      </c>
      <c r="L91" s="490">
        <v>1</v>
      </c>
      <c r="M91" s="490">
        <v>141</v>
      </c>
      <c r="N91" s="490">
        <v>134</v>
      </c>
      <c r="O91" s="490">
        <v>19028</v>
      </c>
      <c r="P91" s="512">
        <v>0.97086586050308687</v>
      </c>
      <c r="Q91" s="491">
        <v>142</v>
      </c>
    </row>
    <row r="92" spans="1:17" ht="14.45" customHeight="1" x14ac:dyDescent="0.2">
      <c r="A92" s="485" t="s">
        <v>1525</v>
      </c>
      <c r="B92" s="486" t="s">
        <v>1443</v>
      </c>
      <c r="C92" s="486" t="s">
        <v>1419</v>
      </c>
      <c r="D92" s="486" t="s">
        <v>1468</v>
      </c>
      <c r="E92" s="486" t="s">
        <v>1467</v>
      </c>
      <c r="F92" s="490">
        <v>521</v>
      </c>
      <c r="G92" s="490">
        <v>40638</v>
      </c>
      <c r="H92" s="490">
        <v>0.91045143945334384</v>
      </c>
      <c r="I92" s="490">
        <v>78</v>
      </c>
      <c r="J92" s="490">
        <v>565</v>
      </c>
      <c r="K92" s="490">
        <v>44635</v>
      </c>
      <c r="L92" s="490">
        <v>1</v>
      </c>
      <c r="M92" s="490">
        <v>79</v>
      </c>
      <c r="N92" s="490">
        <v>471</v>
      </c>
      <c r="O92" s="490">
        <v>37209</v>
      </c>
      <c r="P92" s="512">
        <v>0.83362831858407083</v>
      </c>
      <c r="Q92" s="491">
        <v>79</v>
      </c>
    </row>
    <row r="93" spans="1:17" ht="14.45" customHeight="1" x14ac:dyDescent="0.2">
      <c r="A93" s="485" t="s">
        <v>1525</v>
      </c>
      <c r="B93" s="486" t="s">
        <v>1443</v>
      </c>
      <c r="C93" s="486" t="s">
        <v>1419</v>
      </c>
      <c r="D93" s="486" t="s">
        <v>1469</v>
      </c>
      <c r="E93" s="486" t="s">
        <v>1470</v>
      </c>
      <c r="F93" s="490">
        <v>131</v>
      </c>
      <c r="G93" s="490">
        <v>41134</v>
      </c>
      <c r="H93" s="490">
        <v>0.93648119479100267</v>
      </c>
      <c r="I93" s="490">
        <v>314</v>
      </c>
      <c r="J93" s="490">
        <v>139</v>
      </c>
      <c r="K93" s="490">
        <v>43924</v>
      </c>
      <c r="L93" s="490">
        <v>1</v>
      </c>
      <c r="M93" s="490">
        <v>316</v>
      </c>
      <c r="N93" s="490">
        <v>134</v>
      </c>
      <c r="O93" s="490">
        <v>42612</v>
      </c>
      <c r="P93" s="512">
        <v>0.97013022493397683</v>
      </c>
      <c r="Q93" s="491">
        <v>318</v>
      </c>
    </row>
    <row r="94" spans="1:17" ht="14.45" customHeight="1" x14ac:dyDescent="0.2">
      <c r="A94" s="485" t="s">
        <v>1525</v>
      </c>
      <c r="B94" s="486" t="s">
        <v>1443</v>
      </c>
      <c r="C94" s="486" t="s">
        <v>1419</v>
      </c>
      <c r="D94" s="486" t="s">
        <v>1471</v>
      </c>
      <c r="E94" s="486" t="s">
        <v>1472</v>
      </c>
      <c r="F94" s="490">
        <v>499</v>
      </c>
      <c r="G94" s="490">
        <v>81337</v>
      </c>
      <c r="H94" s="490">
        <v>0.97614161416141609</v>
      </c>
      <c r="I94" s="490">
        <v>163</v>
      </c>
      <c r="J94" s="490">
        <v>505</v>
      </c>
      <c r="K94" s="490">
        <v>83325</v>
      </c>
      <c r="L94" s="490">
        <v>1</v>
      </c>
      <c r="M94" s="490">
        <v>165</v>
      </c>
      <c r="N94" s="490">
        <v>447</v>
      </c>
      <c r="O94" s="490">
        <v>74202</v>
      </c>
      <c r="P94" s="512">
        <v>0.89051305130513048</v>
      </c>
      <c r="Q94" s="491">
        <v>166</v>
      </c>
    </row>
    <row r="95" spans="1:17" ht="14.45" customHeight="1" x14ac:dyDescent="0.2">
      <c r="A95" s="485" t="s">
        <v>1525</v>
      </c>
      <c r="B95" s="486" t="s">
        <v>1443</v>
      </c>
      <c r="C95" s="486" t="s">
        <v>1419</v>
      </c>
      <c r="D95" s="486" t="s">
        <v>1473</v>
      </c>
      <c r="E95" s="486" t="s">
        <v>1445</v>
      </c>
      <c r="F95" s="490">
        <v>1402</v>
      </c>
      <c r="G95" s="490">
        <v>100944</v>
      </c>
      <c r="H95" s="490">
        <v>0.82874125644478014</v>
      </c>
      <c r="I95" s="490">
        <v>72</v>
      </c>
      <c r="J95" s="490">
        <v>1646</v>
      </c>
      <c r="K95" s="490">
        <v>121804</v>
      </c>
      <c r="L95" s="490">
        <v>1</v>
      </c>
      <c r="M95" s="490">
        <v>74</v>
      </c>
      <c r="N95" s="490">
        <v>1334</v>
      </c>
      <c r="O95" s="490">
        <v>98716</v>
      </c>
      <c r="P95" s="512">
        <v>0.81044957472660994</v>
      </c>
      <c r="Q95" s="491">
        <v>74</v>
      </c>
    </row>
    <row r="96" spans="1:17" ht="14.45" customHeight="1" x14ac:dyDescent="0.2">
      <c r="A96" s="485" t="s">
        <v>1525</v>
      </c>
      <c r="B96" s="486" t="s">
        <v>1443</v>
      </c>
      <c r="C96" s="486" t="s">
        <v>1419</v>
      </c>
      <c r="D96" s="486" t="s">
        <v>1478</v>
      </c>
      <c r="E96" s="486" t="s">
        <v>1479</v>
      </c>
      <c r="F96" s="490">
        <v>48</v>
      </c>
      <c r="G96" s="490">
        <v>58176</v>
      </c>
      <c r="H96" s="490">
        <v>0.99671052631578949</v>
      </c>
      <c r="I96" s="490">
        <v>1212</v>
      </c>
      <c r="J96" s="490">
        <v>48</v>
      </c>
      <c r="K96" s="490">
        <v>58368</v>
      </c>
      <c r="L96" s="490">
        <v>1</v>
      </c>
      <c r="M96" s="490">
        <v>1216</v>
      </c>
      <c r="N96" s="490">
        <v>26</v>
      </c>
      <c r="O96" s="490">
        <v>31720</v>
      </c>
      <c r="P96" s="512">
        <v>0.54344846491228072</v>
      </c>
      <c r="Q96" s="491">
        <v>1220</v>
      </c>
    </row>
    <row r="97" spans="1:17" ht="14.45" customHeight="1" x14ac:dyDescent="0.2">
      <c r="A97" s="485" t="s">
        <v>1525</v>
      </c>
      <c r="B97" s="486" t="s">
        <v>1443</v>
      </c>
      <c r="C97" s="486" t="s">
        <v>1419</v>
      </c>
      <c r="D97" s="486" t="s">
        <v>1480</v>
      </c>
      <c r="E97" s="486" t="s">
        <v>1481</v>
      </c>
      <c r="F97" s="490">
        <v>29</v>
      </c>
      <c r="G97" s="490">
        <v>3335</v>
      </c>
      <c r="H97" s="490">
        <v>0.87121212121212122</v>
      </c>
      <c r="I97" s="490">
        <v>115</v>
      </c>
      <c r="J97" s="490">
        <v>33</v>
      </c>
      <c r="K97" s="490">
        <v>3828</v>
      </c>
      <c r="L97" s="490">
        <v>1</v>
      </c>
      <c r="M97" s="490">
        <v>116</v>
      </c>
      <c r="N97" s="490">
        <v>23</v>
      </c>
      <c r="O97" s="490">
        <v>2691</v>
      </c>
      <c r="P97" s="512">
        <v>0.70297805642633227</v>
      </c>
      <c r="Q97" s="491">
        <v>117</v>
      </c>
    </row>
    <row r="98" spans="1:17" ht="14.45" customHeight="1" x14ac:dyDescent="0.2">
      <c r="A98" s="485" t="s">
        <v>1525</v>
      </c>
      <c r="B98" s="486" t="s">
        <v>1443</v>
      </c>
      <c r="C98" s="486" t="s">
        <v>1419</v>
      </c>
      <c r="D98" s="486" t="s">
        <v>1482</v>
      </c>
      <c r="E98" s="486" t="s">
        <v>1483</v>
      </c>
      <c r="F98" s="490"/>
      <c r="G98" s="490"/>
      <c r="H98" s="490"/>
      <c r="I98" s="490"/>
      <c r="J98" s="490">
        <v>1</v>
      </c>
      <c r="K98" s="490">
        <v>350</v>
      </c>
      <c r="L98" s="490">
        <v>1</v>
      </c>
      <c r="M98" s="490">
        <v>350</v>
      </c>
      <c r="N98" s="490">
        <v>1</v>
      </c>
      <c r="O98" s="490">
        <v>352</v>
      </c>
      <c r="P98" s="512">
        <v>1.0057142857142858</v>
      </c>
      <c r="Q98" s="491">
        <v>352</v>
      </c>
    </row>
    <row r="99" spans="1:17" ht="14.45" customHeight="1" x14ac:dyDescent="0.2">
      <c r="A99" s="485" t="s">
        <v>1525</v>
      </c>
      <c r="B99" s="486" t="s">
        <v>1443</v>
      </c>
      <c r="C99" s="486" t="s">
        <v>1419</v>
      </c>
      <c r="D99" s="486" t="s">
        <v>1486</v>
      </c>
      <c r="E99" s="486" t="s">
        <v>1487</v>
      </c>
      <c r="F99" s="490"/>
      <c r="G99" s="490"/>
      <c r="H99" s="490"/>
      <c r="I99" s="490"/>
      <c r="J99" s="490"/>
      <c r="K99" s="490"/>
      <c r="L99" s="490"/>
      <c r="M99" s="490"/>
      <c r="N99" s="490">
        <v>1</v>
      </c>
      <c r="O99" s="490">
        <v>1082</v>
      </c>
      <c r="P99" s="512"/>
      <c r="Q99" s="491">
        <v>1082</v>
      </c>
    </row>
    <row r="100" spans="1:17" ht="14.45" customHeight="1" x14ac:dyDescent="0.2">
      <c r="A100" s="485" t="s">
        <v>1525</v>
      </c>
      <c r="B100" s="486" t="s">
        <v>1443</v>
      </c>
      <c r="C100" s="486" t="s">
        <v>1419</v>
      </c>
      <c r="D100" s="486" t="s">
        <v>1488</v>
      </c>
      <c r="E100" s="486" t="s">
        <v>1489</v>
      </c>
      <c r="F100" s="490"/>
      <c r="G100" s="490"/>
      <c r="H100" s="490"/>
      <c r="I100" s="490"/>
      <c r="J100" s="490">
        <v>1</v>
      </c>
      <c r="K100" s="490">
        <v>304</v>
      </c>
      <c r="L100" s="490">
        <v>1</v>
      </c>
      <c r="M100" s="490">
        <v>304</v>
      </c>
      <c r="N100" s="490"/>
      <c r="O100" s="490"/>
      <c r="P100" s="512"/>
      <c r="Q100" s="491"/>
    </row>
    <row r="101" spans="1:17" ht="14.45" customHeight="1" x14ac:dyDescent="0.2">
      <c r="A101" s="485" t="s">
        <v>1526</v>
      </c>
      <c r="B101" s="486" t="s">
        <v>1443</v>
      </c>
      <c r="C101" s="486" t="s">
        <v>1419</v>
      </c>
      <c r="D101" s="486" t="s">
        <v>1444</v>
      </c>
      <c r="E101" s="486" t="s">
        <v>1445</v>
      </c>
      <c r="F101" s="490">
        <v>319</v>
      </c>
      <c r="G101" s="490">
        <v>67628</v>
      </c>
      <c r="H101" s="490">
        <v>1.1715953779256103</v>
      </c>
      <c r="I101" s="490">
        <v>212</v>
      </c>
      <c r="J101" s="490">
        <v>271</v>
      </c>
      <c r="K101" s="490">
        <v>57723</v>
      </c>
      <c r="L101" s="490">
        <v>1</v>
      </c>
      <c r="M101" s="490">
        <v>213</v>
      </c>
      <c r="N101" s="490">
        <v>224</v>
      </c>
      <c r="O101" s="490">
        <v>48160</v>
      </c>
      <c r="P101" s="512">
        <v>0.83432947005526392</v>
      </c>
      <c r="Q101" s="491">
        <v>215</v>
      </c>
    </row>
    <row r="102" spans="1:17" ht="14.45" customHeight="1" x14ac:dyDescent="0.2">
      <c r="A102" s="485" t="s">
        <v>1526</v>
      </c>
      <c r="B102" s="486" t="s">
        <v>1443</v>
      </c>
      <c r="C102" s="486" t="s">
        <v>1419</v>
      </c>
      <c r="D102" s="486" t="s">
        <v>1447</v>
      </c>
      <c r="E102" s="486" t="s">
        <v>1448</v>
      </c>
      <c r="F102" s="490">
        <v>483</v>
      </c>
      <c r="G102" s="490">
        <v>145866</v>
      </c>
      <c r="H102" s="490">
        <v>1.3793866492666458</v>
      </c>
      <c r="I102" s="490">
        <v>302</v>
      </c>
      <c r="J102" s="490">
        <v>349</v>
      </c>
      <c r="K102" s="490">
        <v>105747</v>
      </c>
      <c r="L102" s="490">
        <v>1</v>
      </c>
      <c r="M102" s="490">
        <v>303</v>
      </c>
      <c r="N102" s="490">
        <v>282</v>
      </c>
      <c r="O102" s="490">
        <v>86010</v>
      </c>
      <c r="P102" s="512">
        <v>0.81335640727396519</v>
      </c>
      <c r="Q102" s="491">
        <v>305</v>
      </c>
    </row>
    <row r="103" spans="1:17" ht="14.45" customHeight="1" x14ac:dyDescent="0.2">
      <c r="A103" s="485" t="s">
        <v>1526</v>
      </c>
      <c r="B103" s="486" t="s">
        <v>1443</v>
      </c>
      <c r="C103" s="486" t="s">
        <v>1419</v>
      </c>
      <c r="D103" s="486" t="s">
        <v>1449</v>
      </c>
      <c r="E103" s="486" t="s">
        <v>1450</v>
      </c>
      <c r="F103" s="490">
        <v>6</v>
      </c>
      <c r="G103" s="490">
        <v>600</v>
      </c>
      <c r="H103" s="490">
        <v>1</v>
      </c>
      <c r="I103" s="490">
        <v>100</v>
      </c>
      <c r="J103" s="490">
        <v>6</v>
      </c>
      <c r="K103" s="490">
        <v>600</v>
      </c>
      <c r="L103" s="490">
        <v>1</v>
      </c>
      <c r="M103" s="490">
        <v>100</v>
      </c>
      <c r="N103" s="490">
        <v>6</v>
      </c>
      <c r="O103" s="490">
        <v>606</v>
      </c>
      <c r="P103" s="512">
        <v>1.01</v>
      </c>
      <c r="Q103" s="491">
        <v>101</v>
      </c>
    </row>
    <row r="104" spans="1:17" ht="14.45" customHeight="1" x14ac:dyDescent="0.2">
      <c r="A104" s="485" t="s">
        <v>1526</v>
      </c>
      <c r="B104" s="486" t="s">
        <v>1443</v>
      </c>
      <c r="C104" s="486" t="s">
        <v>1419</v>
      </c>
      <c r="D104" s="486" t="s">
        <v>1453</v>
      </c>
      <c r="E104" s="486" t="s">
        <v>1454</v>
      </c>
      <c r="F104" s="490">
        <v>208</v>
      </c>
      <c r="G104" s="490">
        <v>28496</v>
      </c>
      <c r="H104" s="490">
        <v>1.0222413545702396</v>
      </c>
      <c r="I104" s="490">
        <v>137</v>
      </c>
      <c r="J104" s="490">
        <v>202</v>
      </c>
      <c r="K104" s="490">
        <v>27876</v>
      </c>
      <c r="L104" s="490">
        <v>1</v>
      </c>
      <c r="M104" s="490">
        <v>138</v>
      </c>
      <c r="N104" s="490">
        <v>141</v>
      </c>
      <c r="O104" s="490">
        <v>19599</v>
      </c>
      <c r="P104" s="512">
        <v>0.70307791648730089</v>
      </c>
      <c r="Q104" s="491">
        <v>139</v>
      </c>
    </row>
    <row r="105" spans="1:17" ht="14.45" customHeight="1" x14ac:dyDescent="0.2">
      <c r="A105" s="485" t="s">
        <v>1526</v>
      </c>
      <c r="B105" s="486" t="s">
        <v>1443</v>
      </c>
      <c r="C105" s="486" t="s">
        <v>1419</v>
      </c>
      <c r="D105" s="486" t="s">
        <v>1456</v>
      </c>
      <c r="E105" s="486" t="s">
        <v>1457</v>
      </c>
      <c r="F105" s="490">
        <v>4</v>
      </c>
      <c r="G105" s="490">
        <v>2560</v>
      </c>
      <c r="H105" s="490">
        <v>3.9689922480620154</v>
      </c>
      <c r="I105" s="490">
        <v>640</v>
      </c>
      <c r="J105" s="490">
        <v>1</v>
      </c>
      <c r="K105" s="490">
        <v>645</v>
      </c>
      <c r="L105" s="490">
        <v>1</v>
      </c>
      <c r="M105" s="490">
        <v>645</v>
      </c>
      <c r="N105" s="490">
        <v>3</v>
      </c>
      <c r="O105" s="490">
        <v>1947</v>
      </c>
      <c r="P105" s="512">
        <v>3.0186046511627906</v>
      </c>
      <c r="Q105" s="491">
        <v>649</v>
      </c>
    </row>
    <row r="106" spans="1:17" ht="14.45" customHeight="1" x14ac:dyDescent="0.2">
      <c r="A106" s="485" t="s">
        <v>1526</v>
      </c>
      <c r="B106" s="486" t="s">
        <v>1443</v>
      </c>
      <c r="C106" s="486" t="s">
        <v>1419</v>
      </c>
      <c r="D106" s="486" t="s">
        <v>1460</v>
      </c>
      <c r="E106" s="486" t="s">
        <v>1461</v>
      </c>
      <c r="F106" s="490">
        <v>20</v>
      </c>
      <c r="G106" s="490">
        <v>3480</v>
      </c>
      <c r="H106" s="490">
        <v>1.4204081632653061</v>
      </c>
      <c r="I106" s="490">
        <v>174</v>
      </c>
      <c r="J106" s="490">
        <v>14</v>
      </c>
      <c r="K106" s="490">
        <v>2450</v>
      </c>
      <c r="L106" s="490">
        <v>1</v>
      </c>
      <c r="M106" s="490">
        <v>175</v>
      </c>
      <c r="N106" s="490">
        <v>11</v>
      </c>
      <c r="O106" s="490">
        <v>1936</v>
      </c>
      <c r="P106" s="512">
        <v>0.7902040816326531</v>
      </c>
      <c r="Q106" s="491">
        <v>176</v>
      </c>
    </row>
    <row r="107" spans="1:17" ht="14.45" customHeight="1" x14ac:dyDescent="0.2">
      <c r="A107" s="485" t="s">
        <v>1526</v>
      </c>
      <c r="B107" s="486" t="s">
        <v>1443</v>
      </c>
      <c r="C107" s="486" t="s">
        <v>1419</v>
      </c>
      <c r="D107" s="486" t="s">
        <v>1422</v>
      </c>
      <c r="E107" s="486" t="s">
        <v>1423</v>
      </c>
      <c r="F107" s="490"/>
      <c r="G107" s="490"/>
      <c r="H107" s="490"/>
      <c r="I107" s="490"/>
      <c r="J107" s="490">
        <v>2</v>
      </c>
      <c r="K107" s="490">
        <v>696</v>
      </c>
      <c r="L107" s="490">
        <v>1</v>
      </c>
      <c r="M107" s="490">
        <v>348</v>
      </c>
      <c r="N107" s="490"/>
      <c r="O107" s="490"/>
      <c r="P107" s="512"/>
      <c r="Q107" s="491"/>
    </row>
    <row r="108" spans="1:17" ht="14.45" customHeight="1" x14ac:dyDescent="0.2">
      <c r="A108" s="485" t="s">
        <v>1526</v>
      </c>
      <c r="B108" s="486" t="s">
        <v>1443</v>
      </c>
      <c r="C108" s="486" t="s">
        <v>1419</v>
      </c>
      <c r="D108" s="486" t="s">
        <v>1462</v>
      </c>
      <c r="E108" s="486" t="s">
        <v>1463</v>
      </c>
      <c r="F108" s="490">
        <v>298</v>
      </c>
      <c r="G108" s="490">
        <v>5066</v>
      </c>
      <c r="H108" s="490">
        <v>1.1203007518796992</v>
      </c>
      <c r="I108" s="490">
        <v>17</v>
      </c>
      <c r="J108" s="490">
        <v>266</v>
      </c>
      <c r="K108" s="490">
        <v>4522</v>
      </c>
      <c r="L108" s="490">
        <v>1</v>
      </c>
      <c r="M108" s="490">
        <v>17</v>
      </c>
      <c r="N108" s="490">
        <v>194</v>
      </c>
      <c r="O108" s="490">
        <v>3298</v>
      </c>
      <c r="P108" s="512">
        <v>0.72932330827067671</v>
      </c>
      <c r="Q108" s="491">
        <v>17</v>
      </c>
    </row>
    <row r="109" spans="1:17" ht="14.45" customHeight="1" x14ac:dyDescent="0.2">
      <c r="A109" s="485" t="s">
        <v>1526</v>
      </c>
      <c r="B109" s="486" t="s">
        <v>1443</v>
      </c>
      <c r="C109" s="486" t="s">
        <v>1419</v>
      </c>
      <c r="D109" s="486" t="s">
        <v>1464</v>
      </c>
      <c r="E109" s="486" t="s">
        <v>1465</v>
      </c>
      <c r="F109" s="490">
        <v>71</v>
      </c>
      <c r="G109" s="490">
        <v>19454</v>
      </c>
      <c r="H109" s="490">
        <v>1.404620938628159</v>
      </c>
      <c r="I109" s="490">
        <v>274</v>
      </c>
      <c r="J109" s="490">
        <v>50</v>
      </c>
      <c r="K109" s="490">
        <v>13850</v>
      </c>
      <c r="L109" s="490">
        <v>1</v>
      </c>
      <c r="M109" s="490">
        <v>277</v>
      </c>
      <c r="N109" s="490">
        <v>45</v>
      </c>
      <c r="O109" s="490">
        <v>12555</v>
      </c>
      <c r="P109" s="512">
        <v>0.90649819494584838</v>
      </c>
      <c r="Q109" s="491">
        <v>279</v>
      </c>
    </row>
    <row r="110" spans="1:17" ht="14.45" customHeight="1" x14ac:dyDescent="0.2">
      <c r="A110" s="485" t="s">
        <v>1526</v>
      </c>
      <c r="B110" s="486" t="s">
        <v>1443</v>
      </c>
      <c r="C110" s="486" t="s">
        <v>1419</v>
      </c>
      <c r="D110" s="486" t="s">
        <v>1466</v>
      </c>
      <c r="E110" s="486" t="s">
        <v>1467</v>
      </c>
      <c r="F110" s="490">
        <v>80</v>
      </c>
      <c r="G110" s="490">
        <v>11360</v>
      </c>
      <c r="H110" s="490">
        <v>1.4919884423430523</v>
      </c>
      <c r="I110" s="490">
        <v>142</v>
      </c>
      <c r="J110" s="490">
        <v>54</v>
      </c>
      <c r="K110" s="490">
        <v>7614</v>
      </c>
      <c r="L110" s="490">
        <v>1</v>
      </c>
      <c r="M110" s="490">
        <v>141</v>
      </c>
      <c r="N110" s="490">
        <v>50</v>
      </c>
      <c r="O110" s="490">
        <v>7100</v>
      </c>
      <c r="P110" s="512">
        <v>0.93249277646440765</v>
      </c>
      <c r="Q110" s="491">
        <v>142</v>
      </c>
    </row>
    <row r="111" spans="1:17" ht="14.45" customHeight="1" x14ac:dyDescent="0.2">
      <c r="A111" s="485" t="s">
        <v>1526</v>
      </c>
      <c r="B111" s="486" t="s">
        <v>1443</v>
      </c>
      <c r="C111" s="486" t="s">
        <v>1419</v>
      </c>
      <c r="D111" s="486" t="s">
        <v>1468</v>
      </c>
      <c r="E111" s="486" t="s">
        <v>1467</v>
      </c>
      <c r="F111" s="490">
        <v>208</v>
      </c>
      <c r="G111" s="490">
        <v>16224</v>
      </c>
      <c r="H111" s="490">
        <v>1.0166687554831433</v>
      </c>
      <c r="I111" s="490">
        <v>78</v>
      </c>
      <c r="J111" s="490">
        <v>202</v>
      </c>
      <c r="K111" s="490">
        <v>15958</v>
      </c>
      <c r="L111" s="490">
        <v>1</v>
      </c>
      <c r="M111" s="490">
        <v>79</v>
      </c>
      <c r="N111" s="490">
        <v>141</v>
      </c>
      <c r="O111" s="490">
        <v>11139</v>
      </c>
      <c r="P111" s="512">
        <v>0.69801980198019797</v>
      </c>
      <c r="Q111" s="491">
        <v>79</v>
      </c>
    </row>
    <row r="112" spans="1:17" ht="14.45" customHeight="1" x14ac:dyDescent="0.2">
      <c r="A112" s="485" t="s">
        <v>1526</v>
      </c>
      <c r="B112" s="486" t="s">
        <v>1443</v>
      </c>
      <c r="C112" s="486" t="s">
        <v>1419</v>
      </c>
      <c r="D112" s="486" t="s">
        <v>1469</v>
      </c>
      <c r="E112" s="486" t="s">
        <v>1470</v>
      </c>
      <c r="F112" s="490">
        <v>80</v>
      </c>
      <c r="G112" s="490">
        <v>25120</v>
      </c>
      <c r="H112" s="490">
        <v>1.4721050164088139</v>
      </c>
      <c r="I112" s="490">
        <v>314</v>
      </c>
      <c r="J112" s="490">
        <v>54</v>
      </c>
      <c r="K112" s="490">
        <v>17064</v>
      </c>
      <c r="L112" s="490">
        <v>1</v>
      </c>
      <c r="M112" s="490">
        <v>316</v>
      </c>
      <c r="N112" s="490">
        <v>50</v>
      </c>
      <c r="O112" s="490">
        <v>15900</v>
      </c>
      <c r="P112" s="512">
        <v>0.9317862165963432</v>
      </c>
      <c r="Q112" s="491">
        <v>318</v>
      </c>
    </row>
    <row r="113" spans="1:17" ht="14.45" customHeight="1" x14ac:dyDescent="0.2">
      <c r="A113" s="485" t="s">
        <v>1526</v>
      </c>
      <c r="B113" s="486" t="s">
        <v>1443</v>
      </c>
      <c r="C113" s="486" t="s">
        <v>1419</v>
      </c>
      <c r="D113" s="486" t="s">
        <v>1430</v>
      </c>
      <c r="E113" s="486" t="s">
        <v>1431</v>
      </c>
      <c r="F113" s="490"/>
      <c r="G113" s="490"/>
      <c r="H113" s="490"/>
      <c r="I113" s="490"/>
      <c r="J113" s="490">
        <v>2</v>
      </c>
      <c r="K113" s="490">
        <v>658</v>
      </c>
      <c r="L113" s="490">
        <v>1</v>
      </c>
      <c r="M113" s="490">
        <v>329</v>
      </c>
      <c r="N113" s="490"/>
      <c r="O113" s="490"/>
      <c r="P113" s="512"/>
      <c r="Q113" s="491"/>
    </row>
    <row r="114" spans="1:17" ht="14.45" customHeight="1" x14ac:dyDescent="0.2">
      <c r="A114" s="485" t="s">
        <v>1526</v>
      </c>
      <c r="B114" s="486" t="s">
        <v>1443</v>
      </c>
      <c r="C114" s="486" t="s">
        <v>1419</v>
      </c>
      <c r="D114" s="486" t="s">
        <v>1471</v>
      </c>
      <c r="E114" s="486" t="s">
        <v>1472</v>
      </c>
      <c r="F114" s="490">
        <v>199</v>
      </c>
      <c r="G114" s="490">
        <v>32437</v>
      </c>
      <c r="H114" s="490">
        <v>1.0742507037589004</v>
      </c>
      <c r="I114" s="490">
        <v>163</v>
      </c>
      <c r="J114" s="490">
        <v>183</v>
      </c>
      <c r="K114" s="490">
        <v>30195</v>
      </c>
      <c r="L114" s="490">
        <v>1</v>
      </c>
      <c r="M114" s="490">
        <v>165</v>
      </c>
      <c r="N114" s="490">
        <v>127</v>
      </c>
      <c r="O114" s="490">
        <v>21082</v>
      </c>
      <c r="P114" s="512">
        <v>0.69819506540818022</v>
      </c>
      <c r="Q114" s="491">
        <v>166</v>
      </c>
    </row>
    <row r="115" spans="1:17" ht="14.45" customHeight="1" x14ac:dyDescent="0.2">
      <c r="A115" s="485" t="s">
        <v>1526</v>
      </c>
      <c r="B115" s="486" t="s">
        <v>1443</v>
      </c>
      <c r="C115" s="486" t="s">
        <v>1419</v>
      </c>
      <c r="D115" s="486" t="s">
        <v>1473</v>
      </c>
      <c r="E115" s="486" t="s">
        <v>1445</v>
      </c>
      <c r="F115" s="490">
        <v>544</v>
      </c>
      <c r="G115" s="490">
        <v>39168</v>
      </c>
      <c r="H115" s="490">
        <v>1.0628459785086291</v>
      </c>
      <c r="I115" s="490">
        <v>72</v>
      </c>
      <c r="J115" s="490">
        <v>498</v>
      </c>
      <c r="K115" s="490">
        <v>36852</v>
      </c>
      <c r="L115" s="490">
        <v>1</v>
      </c>
      <c r="M115" s="490">
        <v>74</v>
      </c>
      <c r="N115" s="490">
        <v>352</v>
      </c>
      <c r="O115" s="490">
        <v>26048</v>
      </c>
      <c r="P115" s="512">
        <v>0.70682730923694781</v>
      </c>
      <c r="Q115" s="491">
        <v>74</v>
      </c>
    </row>
    <row r="116" spans="1:17" ht="14.45" customHeight="1" x14ac:dyDescent="0.2">
      <c r="A116" s="485" t="s">
        <v>1526</v>
      </c>
      <c r="B116" s="486" t="s">
        <v>1443</v>
      </c>
      <c r="C116" s="486" t="s">
        <v>1419</v>
      </c>
      <c r="D116" s="486" t="s">
        <v>1476</v>
      </c>
      <c r="E116" s="486" t="s">
        <v>1477</v>
      </c>
      <c r="F116" s="490"/>
      <c r="G116" s="490"/>
      <c r="H116" s="490"/>
      <c r="I116" s="490"/>
      <c r="J116" s="490">
        <v>1</v>
      </c>
      <c r="K116" s="490">
        <v>233</v>
      </c>
      <c r="L116" s="490">
        <v>1</v>
      </c>
      <c r="M116" s="490">
        <v>233</v>
      </c>
      <c r="N116" s="490"/>
      <c r="O116" s="490"/>
      <c r="P116" s="512"/>
      <c r="Q116" s="491"/>
    </row>
    <row r="117" spans="1:17" ht="14.45" customHeight="1" x14ac:dyDescent="0.2">
      <c r="A117" s="485" t="s">
        <v>1526</v>
      </c>
      <c r="B117" s="486" t="s">
        <v>1443</v>
      </c>
      <c r="C117" s="486" t="s">
        <v>1419</v>
      </c>
      <c r="D117" s="486" t="s">
        <v>1478</v>
      </c>
      <c r="E117" s="486" t="s">
        <v>1479</v>
      </c>
      <c r="F117" s="490">
        <v>29</v>
      </c>
      <c r="G117" s="490">
        <v>35148</v>
      </c>
      <c r="H117" s="490">
        <v>1.4452302631578948</v>
      </c>
      <c r="I117" s="490">
        <v>1212</v>
      </c>
      <c r="J117" s="490">
        <v>20</v>
      </c>
      <c r="K117" s="490">
        <v>24320</v>
      </c>
      <c r="L117" s="490">
        <v>1</v>
      </c>
      <c r="M117" s="490">
        <v>1216</v>
      </c>
      <c r="N117" s="490">
        <v>15</v>
      </c>
      <c r="O117" s="490">
        <v>18300</v>
      </c>
      <c r="P117" s="512">
        <v>0.75246710526315785</v>
      </c>
      <c r="Q117" s="491">
        <v>1220</v>
      </c>
    </row>
    <row r="118" spans="1:17" ht="14.45" customHeight="1" x14ac:dyDescent="0.2">
      <c r="A118" s="485" t="s">
        <v>1526</v>
      </c>
      <c r="B118" s="486" t="s">
        <v>1443</v>
      </c>
      <c r="C118" s="486" t="s">
        <v>1419</v>
      </c>
      <c r="D118" s="486" t="s">
        <v>1480</v>
      </c>
      <c r="E118" s="486" t="s">
        <v>1481</v>
      </c>
      <c r="F118" s="490">
        <v>20</v>
      </c>
      <c r="G118" s="490">
        <v>2300</v>
      </c>
      <c r="H118" s="490">
        <v>1.8025078369905956</v>
      </c>
      <c r="I118" s="490">
        <v>115</v>
      </c>
      <c r="J118" s="490">
        <v>11</v>
      </c>
      <c r="K118" s="490">
        <v>1276</v>
      </c>
      <c r="L118" s="490">
        <v>1</v>
      </c>
      <c r="M118" s="490">
        <v>116</v>
      </c>
      <c r="N118" s="490">
        <v>8</v>
      </c>
      <c r="O118" s="490">
        <v>936</v>
      </c>
      <c r="P118" s="512">
        <v>0.73354231974921635</v>
      </c>
      <c r="Q118" s="491">
        <v>117</v>
      </c>
    </row>
    <row r="119" spans="1:17" ht="14.45" customHeight="1" x14ac:dyDescent="0.2">
      <c r="A119" s="485" t="s">
        <v>1526</v>
      </c>
      <c r="B119" s="486" t="s">
        <v>1443</v>
      </c>
      <c r="C119" s="486" t="s">
        <v>1419</v>
      </c>
      <c r="D119" s="486" t="s">
        <v>1486</v>
      </c>
      <c r="E119" s="486" t="s">
        <v>1487</v>
      </c>
      <c r="F119" s="490"/>
      <c r="G119" s="490"/>
      <c r="H119" s="490"/>
      <c r="I119" s="490"/>
      <c r="J119" s="490">
        <v>1</v>
      </c>
      <c r="K119" s="490">
        <v>1075</v>
      </c>
      <c r="L119" s="490">
        <v>1</v>
      </c>
      <c r="M119" s="490">
        <v>1075</v>
      </c>
      <c r="N119" s="490"/>
      <c r="O119" s="490"/>
      <c r="P119" s="512"/>
      <c r="Q119" s="491"/>
    </row>
    <row r="120" spans="1:17" ht="14.45" customHeight="1" x14ac:dyDescent="0.2">
      <c r="A120" s="485" t="s">
        <v>1526</v>
      </c>
      <c r="B120" s="486" t="s">
        <v>1443</v>
      </c>
      <c r="C120" s="486" t="s">
        <v>1419</v>
      </c>
      <c r="D120" s="486" t="s">
        <v>1488</v>
      </c>
      <c r="E120" s="486" t="s">
        <v>1489</v>
      </c>
      <c r="F120" s="490"/>
      <c r="G120" s="490"/>
      <c r="H120" s="490"/>
      <c r="I120" s="490"/>
      <c r="J120" s="490"/>
      <c r="K120" s="490"/>
      <c r="L120" s="490"/>
      <c r="M120" s="490"/>
      <c r="N120" s="490">
        <v>1</v>
      </c>
      <c r="O120" s="490">
        <v>306</v>
      </c>
      <c r="P120" s="512"/>
      <c r="Q120" s="491">
        <v>306</v>
      </c>
    </row>
    <row r="121" spans="1:17" ht="14.45" customHeight="1" x14ac:dyDescent="0.2">
      <c r="A121" s="485" t="s">
        <v>1417</v>
      </c>
      <c r="B121" s="486" t="s">
        <v>1443</v>
      </c>
      <c r="C121" s="486" t="s">
        <v>1419</v>
      </c>
      <c r="D121" s="486" t="s">
        <v>1444</v>
      </c>
      <c r="E121" s="486" t="s">
        <v>1445</v>
      </c>
      <c r="F121" s="490">
        <v>344</v>
      </c>
      <c r="G121" s="490">
        <v>72928</v>
      </c>
      <c r="H121" s="490">
        <v>0.94061806737863074</v>
      </c>
      <c r="I121" s="490">
        <v>212</v>
      </c>
      <c r="J121" s="490">
        <v>364</v>
      </c>
      <c r="K121" s="490">
        <v>77532</v>
      </c>
      <c r="L121" s="490">
        <v>1</v>
      </c>
      <c r="M121" s="490">
        <v>213</v>
      </c>
      <c r="N121" s="490">
        <v>358</v>
      </c>
      <c r="O121" s="490">
        <v>76970</v>
      </c>
      <c r="P121" s="512">
        <v>0.99275138007532371</v>
      </c>
      <c r="Q121" s="491">
        <v>215</v>
      </c>
    </row>
    <row r="122" spans="1:17" ht="14.45" customHeight="1" x14ac:dyDescent="0.2">
      <c r="A122" s="485" t="s">
        <v>1417</v>
      </c>
      <c r="B122" s="486" t="s">
        <v>1443</v>
      </c>
      <c r="C122" s="486" t="s">
        <v>1419</v>
      </c>
      <c r="D122" s="486" t="s">
        <v>1446</v>
      </c>
      <c r="E122" s="486" t="s">
        <v>1445</v>
      </c>
      <c r="F122" s="490"/>
      <c r="G122" s="490"/>
      <c r="H122" s="490"/>
      <c r="I122" s="490"/>
      <c r="J122" s="490">
        <v>7</v>
      </c>
      <c r="K122" s="490">
        <v>616</v>
      </c>
      <c r="L122" s="490">
        <v>1</v>
      </c>
      <c r="M122" s="490">
        <v>88</v>
      </c>
      <c r="N122" s="490">
        <v>2</v>
      </c>
      <c r="O122" s="490">
        <v>178</v>
      </c>
      <c r="P122" s="512">
        <v>0.28896103896103897</v>
      </c>
      <c r="Q122" s="491">
        <v>89</v>
      </c>
    </row>
    <row r="123" spans="1:17" ht="14.45" customHeight="1" x14ac:dyDescent="0.2">
      <c r="A123" s="485" t="s">
        <v>1417</v>
      </c>
      <c r="B123" s="486" t="s">
        <v>1443</v>
      </c>
      <c r="C123" s="486" t="s">
        <v>1419</v>
      </c>
      <c r="D123" s="486" t="s">
        <v>1447</v>
      </c>
      <c r="E123" s="486" t="s">
        <v>1448</v>
      </c>
      <c r="F123" s="490">
        <v>243</v>
      </c>
      <c r="G123" s="490">
        <v>73386</v>
      </c>
      <c r="H123" s="490">
        <v>0.62745600984968963</v>
      </c>
      <c r="I123" s="490">
        <v>302</v>
      </c>
      <c r="J123" s="490">
        <v>386</v>
      </c>
      <c r="K123" s="490">
        <v>116958</v>
      </c>
      <c r="L123" s="490">
        <v>1</v>
      </c>
      <c r="M123" s="490">
        <v>303</v>
      </c>
      <c r="N123" s="490">
        <v>515</v>
      </c>
      <c r="O123" s="490">
        <v>157075</v>
      </c>
      <c r="P123" s="512">
        <v>1.343003471331589</v>
      </c>
      <c r="Q123" s="491">
        <v>305</v>
      </c>
    </row>
    <row r="124" spans="1:17" ht="14.45" customHeight="1" x14ac:dyDescent="0.2">
      <c r="A124" s="485" t="s">
        <v>1417</v>
      </c>
      <c r="B124" s="486" t="s">
        <v>1443</v>
      </c>
      <c r="C124" s="486" t="s">
        <v>1419</v>
      </c>
      <c r="D124" s="486" t="s">
        <v>1449</v>
      </c>
      <c r="E124" s="486" t="s">
        <v>1450</v>
      </c>
      <c r="F124" s="490"/>
      <c r="G124" s="490"/>
      <c r="H124" s="490"/>
      <c r="I124" s="490"/>
      <c r="J124" s="490">
        <v>3</v>
      </c>
      <c r="K124" s="490">
        <v>300</v>
      </c>
      <c r="L124" s="490">
        <v>1</v>
      </c>
      <c r="M124" s="490">
        <v>100</v>
      </c>
      <c r="N124" s="490">
        <v>6</v>
      </c>
      <c r="O124" s="490">
        <v>606</v>
      </c>
      <c r="P124" s="512">
        <v>2.02</v>
      </c>
      <c r="Q124" s="491">
        <v>101</v>
      </c>
    </row>
    <row r="125" spans="1:17" ht="14.45" customHeight="1" x14ac:dyDescent="0.2">
      <c r="A125" s="485" t="s">
        <v>1417</v>
      </c>
      <c r="B125" s="486" t="s">
        <v>1443</v>
      </c>
      <c r="C125" s="486" t="s">
        <v>1419</v>
      </c>
      <c r="D125" s="486" t="s">
        <v>1451</v>
      </c>
      <c r="E125" s="486" t="s">
        <v>1452</v>
      </c>
      <c r="F125" s="490"/>
      <c r="G125" s="490"/>
      <c r="H125" s="490"/>
      <c r="I125" s="490"/>
      <c r="J125" s="490"/>
      <c r="K125" s="490"/>
      <c r="L125" s="490"/>
      <c r="M125" s="490"/>
      <c r="N125" s="490">
        <v>1</v>
      </c>
      <c r="O125" s="490">
        <v>237</v>
      </c>
      <c r="P125" s="512"/>
      <c r="Q125" s="491">
        <v>237</v>
      </c>
    </row>
    <row r="126" spans="1:17" ht="14.45" customHeight="1" x14ac:dyDescent="0.2">
      <c r="A126" s="485" t="s">
        <v>1417</v>
      </c>
      <c r="B126" s="486" t="s">
        <v>1443</v>
      </c>
      <c r="C126" s="486" t="s">
        <v>1419</v>
      </c>
      <c r="D126" s="486" t="s">
        <v>1453</v>
      </c>
      <c r="E126" s="486" t="s">
        <v>1454</v>
      </c>
      <c r="F126" s="490">
        <v>160</v>
      </c>
      <c r="G126" s="490">
        <v>21920</v>
      </c>
      <c r="H126" s="490">
        <v>1.0117234376442352</v>
      </c>
      <c r="I126" s="490">
        <v>137</v>
      </c>
      <c r="J126" s="490">
        <v>157</v>
      </c>
      <c r="K126" s="490">
        <v>21666</v>
      </c>
      <c r="L126" s="490">
        <v>1</v>
      </c>
      <c r="M126" s="490">
        <v>138</v>
      </c>
      <c r="N126" s="490">
        <v>151</v>
      </c>
      <c r="O126" s="490">
        <v>20989</v>
      </c>
      <c r="P126" s="512">
        <v>0.96875288470414478</v>
      </c>
      <c r="Q126" s="491">
        <v>139</v>
      </c>
    </row>
    <row r="127" spans="1:17" ht="14.45" customHeight="1" x14ac:dyDescent="0.2">
      <c r="A127" s="485" t="s">
        <v>1417</v>
      </c>
      <c r="B127" s="486" t="s">
        <v>1443</v>
      </c>
      <c r="C127" s="486" t="s">
        <v>1419</v>
      </c>
      <c r="D127" s="486" t="s">
        <v>1455</v>
      </c>
      <c r="E127" s="486" t="s">
        <v>1454</v>
      </c>
      <c r="F127" s="490">
        <v>1</v>
      </c>
      <c r="G127" s="490">
        <v>184</v>
      </c>
      <c r="H127" s="490">
        <v>0.99459459459459465</v>
      </c>
      <c r="I127" s="490">
        <v>184</v>
      </c>
      <c r="J127" s="490">
        <v>1</v>
      </c>
      <c r="K127" s="490">
        <v>185</v>
      </c>
      <c r="L127" s="490">
        <v>1</v>
      </c>
      <c r="M127" s="490">
        <v>185</v>
      </c>
      <c r="N127" s="490">
        <v>1</v>
      </c>
      <c r="O127" s="490">
        <v>187</v>
      </c>
      <c r="P127" s="512">
        <v>1.0108108108108107</v>
      </c>
      <c r="Q127" s="491">
        <v>187</v>
      </c>
    </row>
    <row r="128" spans="1:17" ht="14.45" customHeight="1" x14ac:dyDescent="0.2">
      <c r="A128" s="485" t="s">
        <v>1417</v>
      </c>
      <c r="B128" s="486" t="s">
        <v>1443</v>
      </c>
      <c r="C128" s="486" t="s">
        <v>1419</v>
      </c>
      <c r="D128" s="486" t="s">
        <v>1456</v>
      </c>
      <c r="E128" s="486" t="s">
        <v>1457</v>
      </c>
      <c r="F128" s="490"/>
      <c r="G128" s="490"/>
      <c r="H128" s="490"/>
      <c r="I128" s="490"/>
      <c r="J128" s="490">
        <v>1</v>
      </c>
      <c r="K128" s="490">
        <v>645</v>
      </c>
      <c r="L128" s="490">
        <v>1</v>
      </c>
      <c r="M128" s="490">
        <v>645</v>
      </c>
      <c r="N128" s="490">
        <v>1</v>
      </c>
      <c r="O128" s="490">
        <v>649</v>
      </c>
      <c r="P128" s="512">
        <v>1.006201550387597</v>
      </c>
      <c r="Q128" s="491">
        <v>649</v>
      </c>
    </row>
    <row r="129" spans="1:17" ht="14.45" customHeight="1" x14ac:dyDescent="0.2">
      <c r="A129" s="485" t="s">
        <v>1417</v>
      </c>
      <c r="B129" s="486" t="s">
        <v>1443</v>
      </c>
      <c r="C129" s="486" t="s">
        <v>1419</v>
      </c>
      <c r="D129" s="486" t="s">
        <v>1460</v>
      </c>
      <c r="E129" s="486" t="s">
        <v>1461</v>
      </c>
      <c r="F129" s="490">
        <v>12</v>
      </c>
      <c r="G129" s="490">
        <v>2088</v>
      </c>
      <c r="H129" s="490">
        <v>0.54233766233766234</v>
      </c>
      <c r="I129" s="490">
        <v>174</v>
      </c>
      <c r="J129" s="490">
        <v>22</v>
      </c>
      <c r="K129" s="490">
        <v>3850</v>
      </c>
      <c r="L129" s="490">
        <v>1</v>
      </c>
      <c r="M129" s="490">
        <v>175</v>
      </c>
      <c r="N129" s="490">
        <v>19</v>
      </c>
      <c r="O129" s="490">
        <v>3344</v>
      </c>
      <c r="P129" s="512">
        <v>0.86857142857142855</v>
      </c>
      <c r="Q129" s="491">
        <v>176</v>
      </c>
    </row>
    <row r="130" spans="1:17" ht="14.45" customHeight="1" x14ac:dyDescent="0.2">
      <c r="A130" s="485" t="s">
        <v>1417</v>
      </c>
      <c r="B130" s="486" t="s">
        <v>1443</v>
      </c>
      <c r="C130" s="486" t="s">
        <v>1419</v>
      </c>
      <c r="D130" s="486" t="s">
        <v>1462</v>
      </c>
      <c r="E130" s="486" t="s">
        <v>1463</v>
      </c>
      <c r="F130" s="490">
        <v>293</v>
      </c>
      <c r="G130" s="490">
        <v>4981</v>
      </c>
      <c r="H130" s="490">
        <v>1.0539568345323742</v>
      </c>
      <c r="I130" s="490">
        <v>17</v>
      </c>
      <c r="J130" s="490">
        <v>278</v>
      </c>
      <c r="K130" s="490">
        <v>4726</v>
      </c>
      <c r="L130" s="490">
        <v>1</v>
      </c>
      <c r="M130" s="490">
        <v>17</v>
      </c>
      <c r="N130" s="490">
        <v>286</v>
      </c>
      <c r="O130" s="490">
        <v>4862</v>
      </c>
      <c r="P130" s="512">
        <v>1.0287769784172662</v>
      </c>
      <c r="Q130" s="491">
        <v>17</v>
      </c>
    </row>
    <row r="131" spans="1:17" ht="14.45" customHeight="1" x14ac:dyDescent="0.2">
      <c r="A131" s="485" t="s">
        <v>1417</v>
      </c>
      <c r="B131" s="486" t="s">
        <v>1443</v>
      </c>
      <c r="C131" s="486" t="s">
        <v>1419</v>
      </c>
      <c r="D131" s="486" t="s">
        <v>1464</v>
      </c>
      <c r="E131" s="486" t="s">
        <v>1465</v>
      </c>
      <c r="F131" s="490">
        <v>125</v>
      </c>
      <c r="G131" s="490">
        <v>34250</v>
      </c>
      <c r="H131" s="490">
        <v>1.075184429445927</v>
      </c>
      <c r="I131" s="490">
        <v>274</v>
      </c>
      <c r="J131" s="490">
        <v>115</v>
      </c>
      <c r="K131" s="490">
        <v>31855</v>
      </c>
      <c r="L131" s="490">
        <v>1</v>
      </c>
      <c r="M131" s="490">
        <v>277</v>
      </c>
      <c r="N131" s="490">
        <v>113</v>
      </c>
      <c r="O131" s="490">
        <v>31527</v>
      </c>
      <c r="P131" s="512">
        <v>0.98970334327421128</v>
      </c>
      <c r="Q131" s="491">
        <v>279</v>
      </c>
    </row>
    <row r="132" spans="1:17" ht="14.45" customHeight="1" x14ac:dyDescent="0.2">
      <c r="A132" s="485" t="s">
        <v>1417</v>
      </c>
      <c r="B132" s="486" t="s">
        <v>1443</v>
      </c>
      <c r="C132" s="486" t="s">
        <v>1419</v>
      </c>
      <c r="D132" s="486" t="s">
        <v>1466</v>
      </c>
      <c r="E132" s="486" t="s">
        <v>1467</v>
      </c>
      <c r="F132" s="490">
        <v>134</v>
      </c>
      <c r="G132" s="490">
        <v>19028</v>
      </c>
      <c r="H132" s="490">
        <v>1.0461267799219309</v>
      </c>
      <c r="I132" s="490">
        <v>142</v>
      </c>
      <c r="J132" s="490">
        <v>129</v>
      </c>
      <c r="K132" s="490">
        <v>18189</v>
      </c>
      <c r="L132" s="490">
        <v>1</v>
      </c>
      <c r="M132" s="490">
        <v>141</v>
      </c>
      <c r="N132" s="490">
        <v>135</v>
      </c>
      <c r="O132" s="490">
        <v>19170</v>
      </c>
      <c r="P132" s="512">
        <v>1.053933696190005</v>
      </c>
      <c r="Q132" s="491">
        <v>142</v>
      </c>
    </row>
    <row r="133" spans="1:17" ht="14.45" customHeight="1" x14ac:dyDescent="0.2">
      <c r="A133" s="485" t="s">
        <v>1417</v>
      </c>
      <c r="B133" s="486" t="s">
        <v>1443</v>
      </c>
      <c r="C133" s="486" t="s">
        <v>1419</v>
      </c>
      <c r="D133" s="486" t="s">
        <v>1468</v>
      </c>
      <c r="E133" s="486" t="s">
        <v>1467</v>
      </c>
      <c r="F133" s="490">
        <v>160</v>
      </c>
      <c r="G133" s="490">
        <v>12480</v>
      </c>
      <c r="H133" s="490">
        <v>1.0062081754414254</v>
      </c>
      <c r="I133" s="490">
        <v>78</v>
      </c>
      <c r="J133" s="490">
        <v>157</v>
      </c>
      <c r="K133" s="490">
        <v>12403</v>
      </c>
      <c r="L133" s="490">
        <v>1</v>
      </c>
      <c r="M133" s="490">
        <v>79</v>
      </c>
      <c r="N133" s="490">
        <v>151</v>
      </c>
      <c r="O133" s="490">
        <v>11929</v>
      </c>
      <c r="P133" s="512">
        <v>0.96178343949044587</v>
      </c>
      <c r="Q133" s="491">
        <v>79</v>
      </c>
    </row>
    <row r="134" spans="1:17" ht="14.45" customHeight="1" x14ac:dyDescent="0.2">
      <c r="A134" s="485" t="s">
        <v>1417</v>
      </c>
      <c r="B134" s="486" t="s">
        <v>1443</v>
      </c>
      <c r="C134" s="486" t="s">
        <v>1419</v>
      </c>
      <c r="D134" s="486" t="s">
        <v>1469</v>
      </c>
      <c r="E134" s="486" t="s">
        <v>1470</v>
      </c>
      <c r="F134" s="490">
        <v>134</v>
      </c>
      <c r="G134" s="490">
        <v>42076</v>
      </c>
      <c r="H134" s="490">
        <v>1.0321852615052498</v>
      </c>
      <c r="I134" s="490">
        <v>314</v>
      </c>
      <c r="J134" s="490">
        <v>129</v>
      </c>
      <c r="K134" s="490">
        <v>40764</v>
      </c>
      <c r="L134" s="490">
        <v>1</v>
      </c>
      <c r="M134" s="490">
        <v>316</v>
      </c>
      <c r="N134" s="490">
        <v>135</v>
      </c>
      <c r="O134" s="490">
        <v>42930</v>
      </c>
      <c r="P134" s="512">
        <v>1.0531351192228438</v>
      </c>
      <c r="Q134" s="491">
        <v>318</v>
      </c>
    </row>
    <row r="135" spans="1:17" ht="14.45" customHeight="1" x14ac:dyDescent="0.2">
      <c r="A135" s="485" t="s">
        <v>1417</v>
      </c>
      <c r="B135" s="486" t="s">
        <v>1443</v>
      </c>
      <c r="C135" s="486" t="s">
        <v>1419</v>
      </c>
      <c r="D135" s="486" t="s">
        <v>1471</v>
      </c>
      <c r="E135" s="486" t="s">
        <v>1472</v>
      </c>
      <c r="F135" s="490">
        <v>157</v>
      </c>
      <c r="G135" s="490">
        <v>25591</v>
      </c>
      <c r="H135" s="490">
        <v>1.0006256109481917</v>
      </c>
      <c r="I135" s="490">
        <v>163</v>
      </c>
      <c r="J135" s="490">
        <v>155</v>
      </c>
      <c r="K135" s="490">
        <v>25575</v>
      </c>
      <c r="L135" s="490">
        <v>1</v>
      </c>
      <c r="M135" s="490">
        <v>165</v>
      </c>
      <c r="N135" s="490">
        <v>148</v>
      </c>
      <c r="O135" s="490">
        <v>24568</v>
      </c>
      <c r="P135" s="512">
        <v>0.96062561094819154</v>
      </c>
      <c r="Q135" s="491">
        <v>166</v>
      </c>
    </row>
    <row r="136" spans="1:17" ht="14.45" customHeight="1" x14ac:dyDescent="0.2">
      <c r="A136" s="485" t="s">
        <v>1417</v>
      </c>
      <c r="B136" s="486" t="s">
        <v>1443</v>
      </c>
      <c r="C136" s="486" t="s">
        <v>1419</v>
      </c>
      <c r="D136" s="486" t="s">
        <v>1473</v>
      </c>
      <c r="E136" s="486" t="s">
        <v>1445</v>
      </c>
      <c r="F136" s="490">
        <v>353</v>
      </c>
      <c r="G136" s="490">
        <v>25416</v>
      </c>
      <c r="H136" s="490">
        <v>0.91834080069374191</v>
      </c>
      <c r="I136" s="490">
        <v>72</v>
      </c>
      <c r="J136" s="490">
        <v>374</v>
      </c>
      <c r="K136" s="490">
        <v>27676</v>
      </c>
      <c r="L136" s="490">
        <v>1</v>
      </c>
      <c r="M136" s="490">
        <v>74</v>
      </c>
      <c r="N136" s="490">
        <v>317</v>
      </c>
      <c r="O136" s="490">
        <v>23458</v>
      </c>
      <c r="P136" s="512">
        <v>0.84759358288770048</v>
      </c>
      <c r="Q136" s="491">
        <v>74</v>
      </c>
    </row>
    <row r="137" spans="1:17" ht="14.45" customHeight="1" x14ac:dyDescent="0.2">
      <c r="A137" s="485" t="s">
        <v>1417</v>
      </c>
      <c r="B137" s="486" t="s">
        <v>1443</v>
      </c>
      <c r="C137" s="486" t="s">
        <v>1419</v>
      </c>
      <c r="D137" s="486" t="s">
        <v>1478</v>
      </c>
      <c r="E137" s="486" t="s">
        <v>1479</v>
      </c>
      <c r="F137" s="490">
        <v>18</v>
      </c>
      <c r="G137" s="490">
        <v>21816</v>
      </c>
      <c r="H137" s="490">
        <v>0.66447368421052633</v>
      </c>
      <c r="I137" s="490">
        <v>1212</v>
      </c>
      <c r="J137" s="490">
        <v>27</v>
      </c>
      <c r="K137" s="490">
        <v>32832</v>
      </c>
      <c r="L137" s="490">
        <v>1</v>
      </c>
      <c r="M137" s="490">
        <v>1216</v>
      </c>
      <c r="N137" s="490">
        <v>25</v>
      </c>
      <c r="O137" s="490">
        <v>30500</v>
      </c>
      <c r="P137" s="512">
        <v>0.9289717348927875</v>
      </c>
      <c r="Q137" s="491">
        <v>1220</v>
      </c>
    </row>
    <row r="138" spans="1:17" ht="14.45" customHeight="1" x14ac:dyDescent="0.2">
      <c r="A138" s="485" t="s">
        <v>1417</v>
      </c>
      <c r="B138" s="486" t="s">
        <v>1443</v>
      </c>
      <c r="C138" s="486" t="s">
        <v>1419</v>
      </c>
      <c r="D138" s="486" t="s">
        <v>1480</v>
      </c>
      <c r="E138" s="486" t="s">
        <v>1481</v>
      </c>
      <c r="F138" s="490">
        <v>10</v>
      </c>
      <c r="G138" s="490">
        <v>1150</v>
      </c>
      <c r="H138" s="490">
        <v>0.52177858439201452</v>
      </c>
      <c r="I138" s="490">
        <v>115</v>
      </c>
      <c r="J138" s="490">
        <v>19</v>
      </c>
      <c r="K138" s="490">
        <v>2204</v>
      </c>
      <c r="L138" s="490">
        <v>1</v>
      </c>
      <c r="M138" s="490">
        <v>116</v>
      </c>
      <c r="N138" s="490">
        <v>14</v>
      </c>
      <c r="O138" s="490">
        <v>1638</v>
      </c>
      <c r="P138" s="512">
        <v>0.74319419237749551</v>
      </c>
      <c r="Q138" s="491">
        <v>117</v>
      </c>
    </row>
    <row r="139" spans="1:17" ht="14.45" customHeight="1" x14ac:dyDescent="0.2">
      <c r="A139" s="485" t="s">
        <v>1417</v>
      </c>
      <c r="B139" s="486" t="s">
        <v>1443</v>
      </c>
      <c r="C139" s="486" t="s">
        <v>1419</v>
      </c>
      <c r="D139" s="486" t="s">
        <v>1482</v>
      </c>
      <c r="E139" s="486" t="s">
        <v>1483</v>
      </c>
      <c r="F139" s="490"/>
      <c r="G139" s="490"/>
      <c r="H139" s="490"/>
      <c r="I139" s="490"/>
      <c r="J139" s="490"/>
      <c r="K139" s="490"/>
      <c r="L139" s="490"/>
      <c r="M139" s="490"/>
      <c r="N139" s="490">
        <v>1</v>
      </c>
      <c r="O139" s="490">
        <v>352</v>
      </c>
      <c r="P139" s="512"/>
      <c r="Q139" s="491">
        <v>352</v>
      </c>
    </row>
    <row r="140" spans="1:17" ht="14.45" customHeight="1" x14ac:dyDescent="0.2">
      <c r="A140" s="485" t="s">
        <v>1417</v>
      </c>
      <c r="B140" s="486" t="s">
        <v>1443</v>
      </c>
      <c r="C140" s="486" t="s">
        <v>1419</v>
      </c>
      <c r="D140" s="486" t="s">
        <v>1486</v>
      </c>
      <c r="E140" s="486" t="s">
        <v>1487</v>
      </c>
      <c r="F140" s="490"/>
      <c r="G140" s="490"/>
      <c r="H140" s="490"/>
      <c r="I140" s="490"/>
      <c r="J140" s="490">
        <v>2</v>
      </c>
      <c r="K140" s="490">
        <v>2150</v>
      </c>
      <c r="L140" s="490">
        <v>1</v>
      </c>
      <c r="M140" s="490">
        <v>1075</v>
      </c>
      <c r="N140" s="490"/>
      <c r="O140" s="490"/>
      <c r="P140" s="512"/>
      <c r="Q140" s="491"/>
    </row>
    <row r="141" spans="1:17" ht="14.45" customHeight="1" x14ac:dyDescent="0.2">
      <c r="A141" s="485" t="s">
        <v>1527</v>
      </c>
      <c r="B141" s="486" t="s">
        <v>1443</v>
      </c>
      <c r="C141" s="486" t="s">
        <v>1419</v>
      </c>
      <c r="D141" s="486" t="s">
        <v>1444</v>
      </c>
      <c r="E141" s="486" t="s">
        <v>1445</v>
      </c>
      <c r="F141" s="490">
        <v>596</v>
      </c>
      <c r="G141" s="490">
        <v>126352</v>
      </c>
      <c r="H141" s="490">
        <v>1.373152495218223</v>
      </c>
      <c r="I141" s="490">
        <v>212</v>
      </c>
      <c r="J141" s="490">
        <v>432</v>
      </c>
      <c r="K141" s="490">
        <v>92016</v>
      </c>
      <c r="L141" s="490">
        <v>1</v>
      </c>
      <c r="M141" s="490">
        <v>213</v>
      </c>
      <c r="N141" s="490">
        <v>573</v>
      </c>
      <c r="O141" s="490">
        <v>123195</v>
      </c>
      <c r="P141" s="512">
        <v>1.3388432446531038</v>
      </c>
      <c r="Q141" s="491">
        <v>215</v>
      </c>
    </row>
    <row r="142" spans="1:17" ht="14.45" customHeight="1" x14ac:dyDescent="0.2">
      <c r="A142" s="485" t="s">
        <v>1527</v>
      </c>
      <c r="B142" s="486" t="s">
        <v>1443</v>
      </c>
      <c r="C142" s="486" t="s">
        <v>1419</v>
      </c>
      <c r="D142" s="486" t="s">
        <v>1447</v>
      </c>
      <c r="E142" s="486" t="s">
        <v>1448</v>
      </c>
      <c r="F142" s="490">
        <v>540</v>
      </c>
      <c r="G142" s="490">
        <v>163080</v>
      </c>
      <c r="H142" s="490">
        <v>1.490908093579441</v>
      </c>
      <c r="I142" s="490">
        <v>302</v>
      </c>
      <c r="J142" s="490">
        <v>361</v>
      </c>
      <c r="K142" s="490">
        <v>109383</v>
      </c>
      <c r="L142" s="490">
        <v>1</v>
      </c>
      <c r="M142" s="490">
        <v>303</v>
      </c>
      <c r="N142" s="490">
        <v>665</v>
      </c>
      <c r="O142" s="490">
        <v>202825</v>
      </c>
      <c r="P142" s="512">
        <v>1.8542643738058016</v>
      </c>
      <c r="Q142" s="491">
        <v>305</v>
      </c>
    </row>
    <row r="143" spans="1:17" ht="14.45" customHeight="1" x14ac:dyDescent="0.2">
      <c r="A143" s="485" t="s">
        <v>1527</v>
      </c>
      <c r="B143" s="486" t="s">
        <v>1443</v>
      </c>
      <c r="C143" s="486" t="s">
        <v>1419</v>
      </c>
      <c r="D143" s="486" t="s">
        <v>1449</v>
      </c>
      <c r="E143" s="486" t="s">
        <v>1450</v>
      </c>
      <c r="F143" s="490">
        <v>9</v>
      </c>
      <c r="G143" s="490">
        <v>900</v>
      </c>
      <c r="H143" s="490">
        <v>1</v>
      </c>
      <c r="I143" s="490">
        <v>100</v>
      </c>
      <c r="J143" s="490">
        <v>9</v>
      </c>
      <c r="K143" s="490">
        <v>900</v>
      </c>
      <c r="L143" s="490">
        <v>1</v>
      </c>
      <c r="M143" s="490">
        <v>100</v>
      </c>
      <c r="N143" s="490">
        <v>12</v>
      </c>
      <c r="O143" s="490">
        <v>1212</v>
      </c>
      <c r="P143" s="512">
        <v>1.3466666666666667</v>
      </c>
      <c r="Q143" s="491">
        <v>101</v>
      </c>
    </row>
    <row r="144" spans="1:17" ht="14.45" customHeight="1" x14ac:dyDescent="0.2">
      <c r="A144" s="485" t="s">
        <v>1527</v>
      </c>
      <c r="B144" s="486" t="s">
        <v>1443</v>
      </c>
      <c r="C144" s="486" t="s">
        <v>1419</v>
      </c>
      <c r="D144" s="486" t="s">
        <v>1451</v>
      </c>
      <c r="E144" s="486" t="s">
        <v>1452</v>
      </c>
      <c r="F144" s="490"/>
      <c r="G144" s="490"/>
      <c r="H144" s="490"/>
      <c r="I144" s="490"/>
      <c r="J144" s="490"/>
      <c r="K144" s="490"/>
      <c r="L144" s="490"/>
      <c r="M144" s="490"/>
      <c r="N144" s="490">
        <v>1</v>
      </c>
      <c r="O144" s="490">
        <v>237</v>
      </c>
      <c r="P144" s="512"/>
      <c r="Q144" s="491">
        <v>237</v>
      </c>
    </row>
    <row r="145" spans="1:17" ht="14.45" customHeight="1" x14ac:dyDescent="0.2">
      <c r="A145" s="485" t="s">
        <v>1527</v>
      </c>
      <c r="B145" s="486" t="s">
        <v>1443</v>
      </c>
      <c r="C145" s="486" t="s">
        <v>1419</v>
      </c>
      <c r="D145" s="486" t="s">
        <v>1453</v>
      </c>
      <c r="E145" s="486" t="s">
        <v>1454</v>
      </c>
      <c r="F145" s="490">
        <v>81</v>
      </c>
      <c r="G145" s="490">
        <v>11097</v>
      </c>
      <c r="H145" s="490">
        <v>0.99275362318840576</v>
      </c>
      <c r="I145" s="490">
        <v>137</v>
      </c>
      <c r="J145" s="490">
        <v>81</v>
      </c>
      <c r="K145" s="490">
        <v>11178</v>
      </c>
      <c r="L145" s="490">
        <v>1</v>
      </c>
      <c r="M145" s="490">
        <v>138</v>
      </c>
      <c r="N145" s="490">
        <v>67</v>
      </c>
      <c r="O145" s="490">
        <v>9313</v>
      </c>
      <c r="P145" s="512">
        <v>0.83315441044909644</v>
      </c>
      <c r="Q145" s="491">
        <v>139</v>
      </c>
    </row>
    <row r="146" spans="1:17" ht="14.45" customHeight="1" x14ac:dyDescent="0.2">
      <c r="A146" s="485" t="s">
        <v>1527</v>
      </c>
      <c r="B146" s="486" t="s">
        <v>1443</v>
      </c>
      <c r="C146" s="486" t="s">
        <v>1419</v>
      </c>
      <c r="D146" s="486" t="s">
        <v>1455</v>
      </c>
      <c r="E146" s="486" t="s">
        <v>1454</v>
      </c>
      <c r="F146" s="490"/>
      <c r="G146" s="490"/>
      <c r="H146" s="490"/>
      <c r="I146" s="490"/>
      <c r="J146" s="490">
        <v>1</v>
      </c>
      <c r="K146" s="490">
        <v>185</v>
      </c>
      <c r="L146" s="490">
        <v>1</v>
      </c>
      <c r="M146" s="490">
        <v>185</v>
      </c>
      <c r="N146" s="490"/>
      <c r="O146" s="490"/>
      <c r="P146" s="512"/>
      <c r="Q146" s="491"/>
    </row>
    <row r="147" spans="1:17" ht="14.45" customHeight="1" x14ac:dyDescent="0.2">
      <c r="A147" s="485" t="s">
        <v>1527</v>
      </c>
      <c r="B147" s="486" t="s">
        <v>1443</v>
      </c>
      <c r="C147" s="486" t="s">
        <v>1419</v>
      </c>
      <c r="D147" s="486" t="s">
        <v>1456</v>
      </c>
      <c r="E147" s="486" t="s">
        <v>1457</v>
      </c>
      <c r="F147" s="490">
        <v>1</v>
      </c>
      <c r="G147" s="490">
        <v>640</v>
      </c>
      <c r="H147" s="490"/>
      <c r="I147" s="490">
        <v>640</v>
      </c>
      <c r="J147" s="490"/>
      <c r="K147" s="490"/>
      <c r="L147" s="490"/>
      <c r="M147" s="490"/>
      <c r="N147" s="490">
        <v>1</v>
      </c>
      <c r="O147" s="490">
        <v>649</v>
      </c>
      <c r="P147" s="512"/>
      <c r="Q147" s="491">
        <v>649</v>
      </c>
    </row>
    <row r="148" spans="1:17" ht="14.45" customHeight="1" x14ac:dyDescent="0.2">
      <c r="A148" s="485" t="s">
        <v>1527</v>
      </c>
      <c r="B148" s="486" t="s">
        <v>1443</v>
      </c>
      <c r="C148" s="486" t="s">
        <v>1419</v>
      </c>
      <c r="D148" s="486" t="s">
        <v>1460</v>
      </c>
      <c r="E148" s="486" t="s">
        <v>1461</v>
      </c>
      <c r="F148" s="490">
        <v>15</v>
      </c>
      <c r="G148" s="490">
        <v>2610</v>
      </c>
      <c r="H148" s="490">
        <v>1.4914285714285713</v>
      </c>
      <c r="I148" s="490">
        <v>174</v>
      </c>
      <c r="J148" s="490">
        <v>10</v>
      </c>
      <c r="K148" s="490">
        <v>1750</v>
      </c>
      <c r="L148" s="490">
        <v>1</v>
      </c>
      <c r="M148" s="490">
        <v>175</v>
      </c>
      <c r="N148" s="490">
        <v>27</v>
      </c>
      <c r="O148" s="490">
        <v>4752</v>
      </c>
      <c r="P148" s="512">
        <v>2.7154285714285713</v>
      </c>
      <c r="Q148" s="491">
        <v>176</v>
      </c>
    </row>
    <row r="149" spans="1:17" ht="14.45" customHeight="1" x14ac:dyDescent="0.2">
      <c r="A149" s="485" t="s">
        <v>1527</v>
      </c>
      <c r="B149" s="486" t="s">
        <v>1443</v>
      </c>
      <c r="C149" s="486" t="s">
        <v>1419</v>
      </c>
      <c r="D149" s="486" t="s">
        <v>1422</v>
      </c>
      <c r="E149" s="486" t="s">
        <v>1423</v>
      </c>
      <c r="F149" s="490"/>
      <c r="G149" s="490"/>
      <c r="H149" s="490"/>
      <c r="I149" s="490"/>
      <c r="J149" s="490">
        <v>1</v>
      </c>
      <c r="K149" s="490">
        <v>348</v>
      </c>
      <c r="L149" s="490">
        <v>1</v>
      </c>
      <c r="M149" s="490">
        <v>348</v>
      </c>
      <c r="N149" s="490"/>
      <c r="O149" s="490"/>
      <c r="P149" s="512"/>
      <c r="Q149" s="491"/>
    </row>
    <row r="150" spans="1:17" ht="14.45" customHeight="1" x14ac:dyDescent="0.2">
      <c r="A150" s="485" t="s">
        <v>1527</v>
      </c>
      <c r="B150" s="486" t="s">
        <v>1443</v>
      </c>
      <c r="C150" s="486" t="s">
        <v>1419</v>
      </c>
      <c r="D150" s="486" t="s">
        <v>1462</v>
      </c>
      <c r="E150" s="486" t="s">
        <v>1463</v>
      </c>
      <c r="F150" s="490">
        <v>219</v>
      </c>
      <c r="G150" s="490">
        <v>3723</v>
      </c>
      <c r="H150" s="490">
        <v>1.1230769230769231</v>
      </c>
      <c r="I150" s="490">
        <v>17</v>
      </c>
      <c r="J150" s="490">
        <v>195</v>
      </c>
      <c r="K150" s="490">
        <v>3315</v>
      </c>
      <c r="L150" s="490">
        <v>1</v>
      </c>
      <c r="M150" s="490">
        <v>17</v>
      </c>
      <c r="N150" s="490">
        <v>204</v>
      </c>
      <c r="O150" s="490">
        <v>3468</v>
      </c>
      <c r="P150" s="512">
        <v>1.0461538461538462</v>
      </c>
      <c r="Q150" s="491">
        <v>17</v>
      </c>
    </row>
    <row r="151" spans="1:17" ht="14.45" customHeight="1" x14ac:dyDescent="0.2">
      <c r="A151" s="485" t="s">
        <v>1527</v>
      </c>
      <c r="B151" s="486" t="s">
        <v>1443</v>
      </c>
      <c r="C151" s="486" t="s">
        <v>1419</v>
      </c>
      <c r="D151" s="486" t="s">
        <v>1464</v>
      </c>
      <c r="E151" s="486" t="s">
        <v>1465</v>
      </c>
      <c r="F151" s="490">
        <v>102</v>
      </c>
      <c r="G151" s="490">
        <v>27948</v>
      </c>
      <c r="H151" s="490">
        <v>1.3634500926919699</v>
      </c>
      <c r="I151" s="490">
        <v>274</v>
      </c>
      <c r="J151" s="490">
        <v>74</v>
      </c>
      <c r="K151" s="490">
        <v>20498</v>
      </c>
      <c r="L151" s="490">
        <v>1</v>
      </c>
      <c r="M151" s="490">
        <v>277</v>
      </c>
      <c r="N151" s="490">
        <v>73</v>
      </c>
      <c r="O151" s="490">
        <v>20367</v>
      </c>
      <c r="P151" s="512">
        <v>0.9936091325983023</v>
      </c>
      <c r="Q151" s="491">
        <v>279</v>
      </c>
    </row>
    <row r="152" spans="1:17" ht="14.45" customHeight="1" x14ac:dyDescent="0.2">
      <c r="A152" s="485" t="s">
        <v>1527</v>
      </c>
      <c r="B152" s="486" t="s">
        <v>1443</v>
      </c>
      <c r="C152" s="486" t="s">
        <v>1419</v>
      </c>
      <c r="D152" s="486" t="s">
        <v>1466</v>
      </c>
      <c r="E152" s="486" t="s">
        <v>1467</v>
      </c>
      <c r="F152" s="490">
        <v>129</v>
      </c>
      <c r="G152" s="490">
        <v>18318</v>
      </c>
      <c r="H152" s="490">
        <v>1.2491816693944353</v>
      </c>
      <c r="I152" s="490">
        <v>142</v>
      </c>
      <c r="J152" s="490">
        <v>104</v>
      </c>
      <c r="K152" s="490">
        <v>14664</v>
      </c>
      <c r="L152" s="490">
        <v>1</v>
      </c>
      <c r="M152" s="490">
        <v>141</v>
      </c>
      <c r="N152" s="490">
        <v>133</v>
      </c>
      <c r="O152" s="490">
        <v>18886</v>
      </c>
      <c r="P152" s="512">
        <v>1.2879159847244954</v>
      </c>
      <c r="Q152" s="491">
        <v>142</v>
      </c>
    </row>
    <row r="153" spans="1:17" ht="14.45" customHeight="1" x14ac:dyDescent="0.2">
      <c r="A153" s="485" t="s">
        <v>1527</v>
      </c>
      <c r="B153" s="486" t="s">
        <v>1443</v>
      </c>
      <c r="C153" s="486" t="s">
        <v>1419</v>
      </c>
      <c r="D153" s="486" t="s">
        <v>1468</v>
      </c>
      <c r="E153" s="486" t="s">
        <v>1467</v>
      </c>
      <c r="F153" s="490">
        <v>81</v>
      </c>
      <c r="G153" s="490">
        <v>6318</v>
      </c>
      <c r="H153" s="490">
        <v>0.98734177215189878</v>
      </c>
      <c r="I153" s="490">
        <v>78</v>
      </c>
      <c r="J153" s="490">
        <v>81</v>
      </c>
      <c r="K153" s="490">
        <v>6399</v>
      </c>
      <c r="L153" s="490">
        <v>1</v>
      </c>
      <c r="M153" s="490">
        <v>79</v>
      </c>
      <c r="N153" s="490">
        <v>67</v>
      </c>
      <c r="O153" s="490">
        <v>5293</v>
      </c>
      <c r="P153" s="512">
        <v>0.8271604938271605</v>
      </c>
      <c r="Q153" s="491">
        <v>79</v>
      </c>
    </row>
    <row r="154" spans="1:17" ht="14.45" customHeight="1" x14ac:dyDescent="0.2">
      <c r="A154" s="485" t="s">
        <v>1527</v>
      </c>
      <c r="B154" s="486" t="s">
        <v>1443</v>
      </c>
      <c r="C154" s="486" t="s">
        <v>1419</v>
      </c>
      <c r="D154" s="486" t="s">
        <v>1469</v>
      </c>
      <c r="E154" s="486" t="s">
        <v>1470</v>
      </c>
      <c r="F154" s="490">
        <v>129</v>
      </c>
      <c r="G154" s="490">
        <v>40506</v>
      </c>
      <c r="H154" s="490">
        <v>1.2325340798442064</v>
      </c>
      <c r="I154" s="490">
        <v>314</v>
      </c>
      <c r="J154" s="490">
        <v>104</v>
      </c>
      <c r="K154" s="490">
        <v>32864</v>
      </c>
      <c r="L154" s="490">
        <v>1</v>
      </c>
      <c r="M154" s="490">
        <v>316</v>
      </c>
      <c r="N154" s="490">
        <v>133</v>
      </c>
      <c r="O154" s="490">
        <v>42294</v>
      </c>
      <c r="P154" s="512">
        <v>1.2869401168451802</v>
      </c>
      <c r="Q154" s="491">
        <v>318</v>
      </c>
    </row>
    <row r="155" spans="1:17" ht="14.45" customHeight="1" x14ac:dyDescent="0.2">
      <c r="A155" s="485" t="s">
        <v>1527</v>
      </c>
      <c r="B155" s="486" t="s">
        <v>1443</v>
      </c>
      <c r="C155" s="486" t="s">
        <v>1419</v>
      </c>
      <c r="D155" s="486" t="s">
        <v>1430</v>
      </c>
      <c r="E155" s="486" t="s">
        <v>1431</v>
      </c>
      <c r="F155" s="490">
        <v>1</v>
      </c>
      <c r="G155" s="490">
        <v>328</v>
      </c>
      <c r="H155" s="490">
        <v>0.99696048632218848</v>
      </c>
      <c r="I155" s="490">
        <v>328</v>
      </c>
      <c r="J155" s="490">
        <v>1</v>
      </c>
      <c r="K155" s="490">
        <v>329</v>
      </c>
      <c r="L155" s="490">
        <v>1</v>
      </c>
      <c r="M155" s="490">
        <v>329</v>
      </c>
      <c r="N155" s="490"/>
      <c r="O155" s="490"/>
      <c r="P155" s="512"/>
      <c r="Q155" s="491"/>
    </row>
    <row r="156" spans="1:17" ht="14.45" customHeight="1" x14ac:dyDescent="0.2">
      <c r="A156" s="485" t="s">
        <v>1527</v>
      </c>
      <c r="B156" s="486" t="s">
        <v>1443</v>
      </c>
      <c r="C156" s="486" t="s">
        <v>1419</v>
      </c>
      <c r="D156" s="486" t="s">
        <v>1471</v>
      </c>
      <c r="E156" s="486" t="s">
        <v>1472</v>
      </c>
      <c r="F156" s="490">
        <v>74</v>
      </c>
      <c r="G156" s="490">
        <v>12062</v>
      </c>
      <c r="H156" s="490">
        <v>1.2183838383838383</v>
      </c>
      <c r="I156" s="490">
        <v>163</v>
      </c>
      <c r="J156" s="490">
        <v>60</v>
      </c>
      <c r="K156" s="490">
        <v>9900</v>
      </c>
      <c r="L156" s="490">
        <v>1</v>
      </c>
      <c r="M156" s="490">
        <v>165</v>
      </c>
      <c r="N156" s="490">
        <v>45</v>
      </c>
      <c r="O156" s="490">
        <v>7470</v>
      </c>
      <c r="P156" s="512">
        <v>0.75454545454545452</v>
      </c>
      <c r="Q156" s="491">
        <v>166</v>
      </c>
    </row>
    <row r="157" spans="1:17" ht="14.45" customHeight="1" x14ac:dyDescent="0.2">
      <c r="A157" s="485" t="s">
        <v>1527</v>
      </c>
      <c r="B157" s="486" t="s">
        <v>1443</v>
      </c>
      <c r="C157" s="486" t="s">
        <v>1419</v>
      </c>
      <c r="D157" s="486" t="s">
        <v>1473</v>
      </c>
      <c r="E157" s="486" t="s">
        <v>1445</v>
      </c>
      <c r="F157" s="490">
        <v>350</v>
      </c>
      <c r="G157" s="490">
        <v>25200</v>
      </c>
      <c r="H157" s="490">
        <v>1.3250604690293406</v>
      </c>
      <c r="I157" s="490">
        <v>72</v>
      </c>
      <c r="J157" s="490">
        <v>257</v>
      </c>
      <c r="K157" s="490">
        <v>19018</v>
      </c>
      <c r="L157" s="490">
        <v>1</v>
      </c>
      <c r="M157" s="490">
        <v>74</v>
      </c>
      <c r="N157" s="490">
        <v>294</v>
      </c>
      <c r="O157" s="490">
        <v>21756</v>
      </c>
      <c r="P157" s="512">
        <v>1.1439688715953307</v>
      </c>
      <c r="Q157" s="491">
        <v>74</v>
      </c>
    </row>
    <row r="158" spans="1:17" ht="14.45" customHeight="1" x14ac:dyDescent="0.2">
      <c r="A158" s="485" t="s">
        <v>1527</v>
      </c>
      <c r="B158" s="486" t="s">
        <v>1443</v>
      </c>
      <c r="C158" s="486" t="s">
        <v>1419</v>
      </c>
      <c r="D158" s="486" t="s">
        <v>1478</v>
      </c>
      <c r="E158" s="486" t="s">
        <v>1479</v>
      </c>
      <c r="F158" s="490">
        <v>14</v>
      </c>
      <c r="G158" s="490">
        <v>16968</v>
      </c>
      <c r="H158" s="490">
        <v>1.162828947368421</v>
      </c>
      <c r="I158" s="490">
        <v>1212</v>
      </c>
      <c r="J158" s="490">
        <v>12</v>
      </c>
      <c r="K158" s="490">
        <v>14592</v>
      </c>
      <c r="L158" s="490">
        <v>1</v>
      </c>
      <c r="M158" s="490">
        <v>1216</v>
      </c>
      <c r="N158" s="490">
        <v>29</v>
      </c>
      <c r="O158" s="490">
        <v>35380</v>
      </c>
      <c r="P158" s="512">
        <v>2.4246162280701755</v>
      </c>
      <c r="Q158" s="491">
        <v>1220</v>
      </c>
    </row>
    <row r="159" spans="1:17" ht="14.45" customHeight="1" x14ac:dyDescent="0.2">
      <c r="A159" s="485" t="s">
        <v>1527</v>
      </c>
      <c r="B159" s="486" t="s">
        <v>1443</v>
      </c>
      <c r="C159" s="486" t="s">
        <v>1419</v>
      </c>
      <c r="D159" s="486" t="s">
        <v>1480</v>
      </c>
      <c r="E159" s="486" t="s">
        <v>1481</v>
      </c>
      <c r="F159" s="490">
        <v>7</v>
      </c>
      <c r="G159" s="490">
        <v>805</v>
      </c>
      <c r="H159" s="490">
        <v>0.77107279693486586</v>
      </c>
      <c r="I159" s="490">
        <v>115</v>
      </c>
      <c r="J159" s="490">
        <v>9</v>
      </c>
      <c r="K159" s="490">
        <v>1044</v>
      </c>
      <c r="L159" s="490">
        <v>1</v>
      </c>
      <c r="M159" s="490">
        <v>116</v>
      </c>
      <c r="N159" s="490">
        <v>16</v>
      </c>
      <c r="O159" s="490">
        <v>1872</v>
      </c>
      <c r="P159" s="512">
        <v>1.7931034482758621</v>
      </c>
      <c r="Q159" s="491">
        <v>117</v>
      </c>
    </row>
    <row r="160" spans="1:17" ht="14.45" customHeight="1" x14ac:dyDescent="0.2">
      <c r="A160" s="485" t="s">
        <v>1527</v>
      </c>
      <c r="B160" s="486" t="s">
        <v>1443</v>
      </c>
      <c r="C160" s="486" t="s">
        <v>1419</v>
      </c>
      <c r="D160" s="486" t="s">
        <v>1482</v>
      </c>
      <c r="E160" s="486" t="s">
        <v>1483</v>
      </c>
      <c r="F160" s="490"/>
      <c r="G160" s="490"/>
      <c r="H160" s="490"/>
      <c r="I160" s="490"/>
      <c r="J160" s="490">
        <v>1</v>
      </c>
      <c r="K160" s="490">
        <v>350</v>
      </c>
      <c r="L160" s="490">
        <v>1</v>
      </c>
      <c r="M160" s="490">
        <v>350</v>
      </c>
      <c r="N160" s="490"/>
      <c r="O160" s="490"/>
      <c r="P160" s="512"/>
      <c r="Q160" s="491"/>
    </row>
    <row r="161" spans="1:17" ht="14.45" customHeight="1" x14ac:dyDescent="0.2">
      <c r="A161" s="485" t="s">
        <v>1527</v>
      </c>
      <c r="B161" s="486" t="s">
        <v>1443</v>
      </c>
      <c r="C161" s="486" t="s">
        <v>1419</v>
      </c>
      <c r="D161" s="486" t="s">
        <v>1488</v>
      </c>
      <c r="E161" s="486" t="s">
        <v>1489</v>
      </c>
      <c r="F161" s="490"/>
      <c r="G161" s="490"/>
      <c r="H161" s="490"/>
      <c r="I161" s="490"/>
      <c r="J161" s="490"/>
      <c r="K161" s="490"/>
      <c r="L161" s="490"/>
      <c r="M161" s="490"/>
      <c r="N161" s="490">
        <v>1</v>
      </c>
      <c r="O161" s="490">
        <v>306</v>
      </c>
      <c r="P161" s="512"/>
      <c r="Q161" s="491">
        <v>306</v>
      </c>
    </row>
    <row r="162" spans="1:17" ht="14.45" customHeight="1" x14ac:dyDescent="0.2">
      <c r="A162" s="485" t="s">
        <v>1528</v>
      </c>
      <c r="B162" s="486" t="s">
        <v>1443</v>
      </c>
      <c r="C162" s="486" t="s">
        <v>1419</v>
      </c>
      <c r="D162" s="486" t="s">
        <v>1444</v>
      </c>
      <c r="E162" s="486" t="s">
        <v>1445</v>
      </c>
      <c r="F162" s="490">
        <v>276</v>
      </c>
      <c r="G162" s="490">
        <v>58512</v>
      </c>
      <c r="H162" s="490">
        <v>1.1212417361310723</v>
      </c>
      <c r="I162" s="490">
        <v>212</v>
      </c>
      <c r="J162" s="490">
        <v>245</v>
      </c>
      <c r="K162" s="490">
        <v>52185</v>
      </c>
      <c r="L162" s="490">
        <v>1</v>
      </c>
      <c r="M162" s="490">
        <v>213</v>
      </c>
      <c r="N162" s="490">
        <v>253</v>
      </c>
      <c r="O162" s="490">
        <v>54395</v>
      </c>
      <c r="P162" s="512">
        <v>1.0423493340998371</v>
      </c>
      <c r="Q162" s="491">
        <v>215</v>
      </c>
    </row>
    <row r="163" spans="1:17" ht="14.45" customHeight="1" x14ac:dyDescent="0.2">
      <c r="A163" s="485" t="s">
        <v>1528</v>
      </c>
      <c r="B163" s="486" t="s">
        <v>1443</v>
      </c>
      <c r="C163" s="486" t="s">
        <v>1419</v>
      </c>
      <c r="D163" s="486" t="s">
        <v>1446</v>
      </c>
      <c r="E163" s="486" t="s">
        <v>1445</v>
      </c>
      <c r="F163" s="490">
        <v>8</v>
      </c>
      <c r="G163" s="490">
        <v>696</v>
      </c>
      <c r="H163" s="490">
        <v>1.5818181818181818</v>
      </c>
      <c r="I163" s="490">
        <v>87</v>
      </c>
      <c r="J163" s="490">
        <v>5</v>
      </c>
      <c r="K163" s="490">
        <v>440</v>
      </c>
      <c r="L163" s="490">
        <v>1</v>
      </c>
      <c r="M163" s="490">
        <v>88</v>
      </c>
      <c r="N163" s="490"/>
      <c r="O163" s="490"/>
      <c r="P163" s="512"/>
      <c r="Q163" s="491"/>
    </row>
    <row r="164" spans="1:17" ht="14.45" customHeight="1" x14ac:dyDescent="0.2">
      <c r="A164" s="485" t="s">
        <v>1528</v>
      </c>
      <c r="B164" s="486" t="s">
        <v>1443</v>
      </c>
      <c r="C164" s="486" t="s">
        <v>1419</v>
      </c>
      <c r="D164" s="486" t="s">
        <v>1447</v>
      </c>
      <c r="E164" s="486" t="s">
        <v>1448</v>
      </c>
      <c r="F164" s="490">
        <v>575</v>
      </c>
      <c r="G164" s="490">
        <v>173650</v>
      </c>
      <c r="H164" s="490">
        <v>2.4181532077258359</v>
      </c>
      <c r="I164" s="490">
        <v>302</v>
      </c>
      <c r="J164" s="490">
        <v>237</v>
      </c>
      <c r="K164" s="490">
        <v>71811</v>
      </c>
      <c r="L164" s="490">
        <v>1</v>
      </c>
      <c r="M164" s="490">
        <v>303</v>
      </c>
      <c r="N164" s="490">
        <v>383</v>
      </c>
      <c r="O164" s="490">
        <v>116815</v>
      </c>
      <c r="P164" s="512">
        <v>1.626700644748019</v>
      </c>
      <c r="Q164" s="491">
        <v>305</v>
      </c>
    </row>
    <row r="165" spans="1:17" ht="14.45" customHeight="1" x14ac:dyDescent="0.2">
      <c r="A165" s="485" t="s">
        <v>1528</v>
      </c>
      <c r="B165" s="486" t="s">
        <v>1443</v>
      </c>
      <c r="C165" s="486" t="s">
        <v>1419</v>
      </c>
      <c r="D165" s="486" t="s">
        <v>1449</v>
      </c>
      <c r="E165" s="486" t="s">
        <v>1450</v>
      </c>
      <c r="F165" s="490">
        <v>6</v>
      </c>
      <c r="G165" s="490">
        <v>600</v>
      </c>
      <c r="H165" s="490">
        <v>2</v>
      </c>
      <c r="I165" s="490">
        <v>100</v>
      </c>
      <c r="J165" s="490">
        <v>3</v>
      </c>
      <c r="K165" s="490">
        <v>300</v>
      </c>
      <c r="L165" s="490">
        <v>1</v>
      </c>
      <c r="M165" s="490">
        <v>100</v>
      </c>
      <c r="N165" s="490"/>
      <c r="O165" s="490"/>
      <c r="P165" s="512"/>
      <c r="Q165" s="491"/>
    </row>
    <row r="166" spans="1:17" ht="14.45" customHeight="1" x14ac:dyDescent="0.2">
      <c r="A166" s="485" t="s">
        <v>1528</v>
      </c>
      <c r="B166" s="486" t="s">
        <v>1443</v>
      </c>
      <c r="C166" s="486" t="s">
        <v>1419</v>
      </c>
      <c r="D166" s="486" t="s">
        <v>1451</v>
      </c>
      <c r="E166" s="486" t="s">
        <v>1452</v>
      </c>
      <c r="F166" s="490">
        <v>1</v>
      </c>
      <c r="G166" s="490">
        <v>232</v>
      </c>
      <c r="H166" s="490"/>
      <c r="I166" s="490">
        <v>232</v>
      </c>
      <c r="J166" s="490"/>
      <c r="K166" s="490"/>
      <c r="L166" s="490"/>
      <c r="M166" s="490"/>
      <c r="N166" s="490"/>
      <c r="O166" s="490"/>
      <c r="P166" s="512"/>
      <c r="Q166" s="491"/>
    </row>
    <row r="167" spans="1:17" ht="14.45" customHeight="1" x14ac:dyDescent="0.2">
      <c r="A167" s="485" t="s">
        <v>1528</v>
      </c>
      <c r="B167" s="486" t="s">
        <v>1443</v>
      </c>
      <c r="C167" s="486" t="s">
        <v>1419</v>
      </c>
      <c r="D167" s="486" t="s">
        <v>1453</v>
      </c>
      <c r="E167" s="486" t="s">
        <v>1454</v>
      </c>
      <c r="F167" s="490">
        <v>181</v>
      </c>
      <c r="G167" s="490">
        <v>24797</v>
      </c>
      <c r="H167" s="490">
        <v>1.1821605644546147</v>
      </c>
      <c r="I167" s="490">
        <v>137</v>
      </c>
      <c r="J167" s="490">
        <v>152</v>
      </c>
      <c r="K167" s="490">
        <v>20976</v>
      </c>
      <c r="L167" s="490">
        <v>1</v>
      </c>
      <c r="M167" s="490">
        <v>138</v>
      </c>
      <c r="N167" s="490">
        <v>176</v>
      </c>
      <c r="O167" s="490">
        <v>24464</v>
      </c>
      <c r="P167" s="512">
        <v>1.1662852784134248</v>
      </c>
      <c r="Q167" s="491">
        <v>139</v>
      </c>
    </row>
    <row r="168" spans="1:17" ht="14.45" customHeight="1" x14ac:dyDescent="0.2">
      <c r="A168" s="485" t="s">
        <v>1528</v>
      </c>
      <c r="B168" s="486" t="s">
        <v>1443</v>
      </c>
      <c r="C168" s="486" t="s">
        <v>1419</v>
      </c>
      <c r="D168" s="486" t="s">
        <v>1455</v>
      </c>
      <c r="E168" s="486" t="s">
        <v>1454</v>
      </c>
      <c r="F168" s="490">
        <v>3</v>
      </c>
      <c r="G168" s="490">
        <v>552</v>
      </c>
      <c r="H168" s="490">
        <v>1.491891891891892</v>
      </c>
      <c r="I168" s="490">
        <v>184</v>
      </c>
      <c r="J168" s="490">
        <v>2</v>
      </c>
      <c r="K168" s="490">
        <v>370</v>
      </c>
      <c r="L168" s="490">
        <v>1</v>
      </c>
      <c r="M168" s="490">
        <v>185</v>
      </c>
      <c r="N168" s="490"/>
      <c r="O168" s="490"/>
      <c r="P168" s="512"/>
      <c r="Q168" s="491"/>
    </row>
    <row r="169" spans="1:17" ht="14.45" customHeight="1" x14ac:dyDescent="0.2">
      <c r="A169" s="485" t="s">
        <v>1528</v>
      </c>
      <c r="B169" s="486" t="s">
        <v>1443</v>
      </c>
      <c r="C169" s="486" t="s">
        <v>1419</v>
      </c>
      <c r="D169" s="486" t="s">
        <v>1456</v>
      </c>
      <c r="E169" s="486" t="s">
        <v>1457</v>
      </c>
      <c r="F169" s="490">
        <v>3</v>
      </c>
      <c r="G169" s="490">
        <v>1920</v>
      </c>
      <c r="H169" s="490">
        <v>1.4883720930232558</v>
      </c>
      <c r="I169" s="490">
        <v>640</v>
      </c>
      <c r="J169" s="490">
        <v>2</v>
      </c>
      <c r="K169" s="490">
        <v>1290</v>
      </c>
      <c r="L169" s="490">
        <v>1</v>
      </c>
      <c r="M169" s="490">
        <v>645</v>
      </c>
      <c r="N169" s="490">
        <v>2</v>
      </c>
      <c r="O169" s="490">
        <v>1298</v>
      </c>
      <c r="P169" s="512">
        <v>1.006201550387597</v>
      </c>
      <c r="Q169" s="491">
        <v>649</v>
      </c>
    </row>
    <row r="170" spans="1:17" ht="14.45" customHeight="1" x14ac:dyDescent="0.2">
      <c r="A170" s="485" t="s">
        <v>1528</v>
      </c>
      <c r="B170" s="486" t="s">
        <v>1443</v>
      </c>
      <c r="C170" s="486" t="s">
        <v>1419</v>
      </c>
      <c r="D170" s="486" t="s">
        <v>1458</v>
      </c>
      <c r="E170" s="486" t="s">
        <v>1459</v>
      </c>
      <c r="F170" s="490">
        <v>1</v>
      </c>
      <c r="G170" s="490">
        <v>609</v>
      </c>
      <c r="H170" s="490"/>
      <c r="I170" s="490">
        <v>609</v>
      </c>
      <c r="J170" s="490"/>
      <c r="K170" s="490"/>
      <c r="L170" s="490"/>
      <c r="M170" s="490"/>
      <c r="N170" s="490"/>
      <c r="O170" s="490"/>
      <c r="P170" s="512"/>
      <c r="Q170" s="491"/>
    </row>
    <row r="171" spans="1:17" ht="14.45" customHeight="1" x14ac:dyDescent="0.2">
      <c r="A171" s="485" t="s">
        <v>1528</v>
      </c>
      <c r="B171" s="486" t="s">
        <v>1443</v>
      </c>
      <c r="C171" s="486" t="s">
        <v>1419</v>
      </c>
      <c r="D171" s="486" t="s">
        <v>1460</v>
      </c>
      <c r="E171" s="486" t="s">
        <v>1461</v>
      </c>
      <c r="F171" s="490">
        <v>38</v>
      </c>
      <c r="G171" s="490">
        <v>6612</v>
      </c>
      <c r="H171" s="490">
        <v>1.1807142857142856</v>
      </c>
      <c r="I171" s="490">
        <v>174</v>
      </c>
      <c r="J171" s="490">
        <v>32</v>
      </c>
      <c r="K171" s="490">
        <v>5600</v>
      </c>
      <c r="L171" s="490">
        <v>1</v>
      </c>
      <c r="M171" s="490">
        <v>175</v>
      </c>
      <c r="N171" s="490">
        <v>39</v>
      </c>
      <c r="O171" s="490">
        <v>6864</v>
      </c>
      <c r="P171" s="512">
        <v>1.2257142857142858</v>
      </c>
      <c r="Q171" s="491">
        <v>176</v>
      </c>
    </row>
    <row r="172" spans="1:17" ht="14.45" customHeight="1" x14ac:dyDescent="0.2">
      <c r="A172" s="485" t="s">
        <v>1528</v>
      </c>
      <c r="B172" s="486" t="s">
        <v>1443</v>
      </c>
      <c r="C172" s="486" t="s">
        <v>1419</v>
      </c>
      <c r="D172" s="486" t="s">
        <v>1422</v>
      </c>
      <c r="E172" s="486" t="s">
        <v>1423</v>
      </c>
      <c r="F172" s="490">
        <v>3</v>
      </c>
      <c r="G172" s="490">
        <v>1041</v>
      </c>
      <c r="H172" s="490">
        <v>0.49856321839080459</v>
      </c>
      <c r="I172" s="490">
        <v>347</v>
      </c>
      <c r="J172" s="490">
        <v>6</v>
      </c>
      <c r="K172" s="490">
        <v>2088</v>
      </c>
      <c r="L172" s="490">
        <v>1</v>
      </c>
      <c r="M172" s="490">
        <v>348</v>
      </c>
      <c r="N172" s="490">
        <v>2</v>
      </c>
      <c r="O172" s="490">
        <v>696</v>
      </c>
      <c r="P172" s="512">
        <v>0.33333333333333331</v>
      </c>
      <c r="Q172" s="491">
        <v>348</v>
      </c>
    </row>
    <row r="173" spans="1:17" ht="14.45" customHeight="1" x14ac:dyDescent="0.2">
      <c r="A173" s="485" t="s">
        <v>1528</v>
      </c>
      <c r="B173" s="486" t="s">
        <v>1443</v>
      </c>
      <c r="C173" s="486" t="s">
        <v>1419</v>
      </c>
      <c r="D173" s="486" t="s">
        <v>1462</v>
      </c>
      <c r="E173" s="486" t="s">
        <v>1463</v>
      </c>
      <c r="F173" s="490">
        <v>308</v>
      </c>
      <c r="G173" s="490">
        <v>5236</v>
      </c>
      <c r="H173" s="490">
        <v>1.1159420289855073</v>
      </c>
      <c r="I173" s="490">
        <v>17</v>
      </c>
      <c r="J173" s="490">
        <v>276</v>
      </c>
      <c r="K173" s="490">
        <v>4692</v>
      </c>
      <c r="L173" s="490">
        <v>1</v>
      </c>
      <c r="M173" s="490">
        <v>17</v>
      </c>
      <c r="N173" s="490">
        <v>304</v>
      </c>
      <c r="O173" s="490">
        <v>5168</v>
      </c>
      <c r="P173" s="512">
        <v>1.1014492753623188</v>
      </c>
      <c r="Q173" s="491">
        <v>17</v>
      </c>
    </row>
    <row r="174" spans="1:17" ht="14.45" customHeight="1" x14ac:dyDescent="0.2">
      <c r="A174" s="485" t="s">
        <v>1528</v>
      </c>
      <c r="B174" s="486" t="s">
        <v>1443</v>
      </c>
      <c r="C174" s="486" t="s">
        <v>1419</v>
      </c>
      <c r="D174" s="486" t="s">
        <v>1464</v>
      </c>
      <c r="E174" s="486" t="s">
        <v>1465</v>
      </c>
      <c r="F174" s="490">
        <v>83</v>
      </c>
      <c r="G174" s="490">
        <v>22742</v>
      </c>
      <c r="H174" s="490">
        <v>1.1728726147498711</v>
      </c>
      <c r="I174" s="490">
        <v>274</v>
      </c>
      <c r="J174" s="490">
        <v>70</v>
      </c>
      <c r="K174" s="490">
        <v>19390</v>
      </c>
      <c r="L174" s="490">
        <v>1</v>
      </c>
      <c r="M174" s="490">
        <v>277</v>
      </c>
      <c r="N174" s="490">
        <v>72</v>
      </c>
      <c r="O174" s="490">
        <v>20088</v>
      </c>
      <c r="P174" s="512">
        <v>1.0359979370809695</v>
      </c>
      <c r="Q174" s="491">
        <v>279</v>
      </c>
    </row>
    <row r="175" spans="1:17" ht="14.45" customHeight="1" x14ac:dyDescent="0.2">
      <c r="A175" s="485" t="s">
        <v>1528</v>
      </c>
      <c r="B175" s="486" t="s">
        <v>1443</v>
      </c>
      <c r="C175" s="486" t="s">
        <v>1419</v>
      </c>
      <c r="D175" s="486" t="s">
        <v>1466</v>
      </c>
      <c r="E175" s="486" t="s">
        <v>1467</v>
      </c>
      <c r="F175" s="490">
        <v>88</v>
      </c>
      <c r="G175" s="490">
        <v>12496</v>
      </c>
      <c r="H175" s="490">
        <v>1.1816548463356975</v>
      </c>
      <c r="I175" s="490">
        <v>142</v>
      </c>
      <c r="J175" s="490">
        <v>75</v>
      </c>
      <c r="K175" s="490">
        <v>10575</v>
      </c>
      <c r="L175" s="490">
        <v>1</v>
      </c>
      <c r="M175" s="490">
        <v>141</v>
      </c>
      <c r="N175" s="490">
        <v>87</v>
      </c>
      <c r="O175" s="490">
        <v>12354</v>
      </c>
      <c r="P175" s="512">
        <v>1.1682269503546099</v>
      </c>
      <c r="Q175" s="491">
        <v>142</v>
      </c>
    </row>
    <row r="176" spans="1:17" ht="14.45" customHeight="1" x14ac:dyDescent="0.2">
      <c r="A176" s="485" t="s">
        <v>1528</v>
      </c>
      <c r="B176" s="486" t="s">
        <v>1443</v>
      </c>
      <c r="C176" s="486" t="s">
        <v>1419</v>
      </c>
      <c r="D176" s="486" t="s">
        <v>1468</v>
      </c>
      <c r="E176" s="486" t="s">
        <v>1467</v>
      </c>
      <c r="F176" s="490">
        <v>181</v>
      </c>
      <c r="G176" s="490">
        <v>14118</v>
      </c>
      <c r="H176" s="490">
        <v>1.1757161892071952</v>
      </c>
      <c r="I176" s="490">
        <v>78</v>
      </c>
      <c r="J176" s="490">
        <v>152</v>
      </c>
      <c r="K176" s="490">
        <v>12008</v>
      </c>
      <c r="L176" s="490">
        <v>1</v>
      </c>
      <c r="M176" s="490">
        <v>79</v>
      </c>
      <c r="N176" s="490">
        <v>176</v>
      </c>
      <c r="O176" s="490">
        <v>13904</v>
      </c>
      <c r="P176" s="512">
        <v>1.1578947368421053</v>
      </c>
      <c r="Q176" s="491">
        <v>79</v>
      </c>
    </row>
    <row r="177" spans="1:17" ht="14.45" customHeight="1" x14ac:dyDescent="0.2">
      <c r="A177" s="485" t="s">
        <v>1528</v>
      </c>
      <c r="B177" s="486" t="s">
        <v>1443</v>
      </c>
      <c r="C177" s="486" t="s">
        <v>1419</v>
      </c>
      <c r="D177" s="486" t="s">
        <v>1469</v>
      </c>
      <c r="E177" s="486" t="s">
        <v>1470</v>
      </c>
      <c r="F177" s="490">
        <v>88</v>
      </c>
      <c r="G177" s="490">
        <v>27632</v>
      </c>
      <c r="H177" s="490">
        <v>1.1659071729957806</v>
      </c>
      <c r="I177" s="490">
        <v>314</v>
      </c>
      <c r="J177" s="490">
        <v>75</v>
      </c>
      <c r="K177" s="490">
        <v>23700</v>
      </c>
      <c r="L177" s="490">
        <v>1</v>
      </c>
      <c r="M177" s="490">
        <v>316</v>
      </c>
      <c r="N177" s="490">
        <v>87</v>
      </c>
      <c r="O177" s="490">
        <v>27666</v>
      </c>
      <c r="P177" s="512">
        <v>1.1673417721518988</v>
      </c>
      <c r="Q177" s="491">
        <v>318</v>
      </c>
    </row>
    <row r="178" spans="1:17" ht="14.45" customHeight="1" x14ac:dyDescent="0.2">
      <c r="A178" s="485" t="s">
        <v>1528</v>
      </c>
      <c r="B178" s="486" t="s">
        <v>1443</v>
      </c>
      <c r="C178" s="486" t="s">
        <v>1419</v>
      </c>
      <c r="D178" s="486" t="s">
        <v>1430</v>
      </c>
      <c r="E178" s="486" t="s">
        <v>1431</v>
      </c>
      <c r="F178" s="490">
        <v>9</v>
      </c>
      <c r="G178" s="490">
        <v>2952</v>
      </c>
      <c r="H178" s="490">
        <v>0.6902034136076689</v>
      </c>
      <c r="I178" s="490">
        <v>328</v>
      </c>
      <c r="J178" s="490">
        <v>13</v>
      </c>
      <c r="K178" s="490">
        <v>4277</v>
      </c>
      <c r="L178" s="490">
        <v>1</v>
      </c>
      <c r="M178" s="490">
        <v>329</v>
      </c>
      <c r="N178" s="490">
        <v>6</v>
      </c>
      <c r="O178" s="490">
        <v>1974</v>
      </c>
      <c r="P178" s="512">
        <v>0.46153846153846156</v>
      </c>
      <c r="Q178" s="491">
        <v>329</v>
      </c>
    </row>
    <row r="179" spans="1:17" ht="14.45" customHeight="1" x14ac:dyDescent="0.2">
      <c r="A179" s="485" t="s">
        <v>1528</v>
      </c>
      <c r="B179" s="486" t="s">
        <v>1443</v>
      </c>
      <c r="C179" s="486" t="s">
        <v>1419</v>
      </c>
      <c r="D179" s="486" t="s">
        <v>1471</v>
      </c>
      <c r="E179" s="486" t="s">
        <v>1472</v>
      </c>
      <c r="F179" s="490">
        <v>200</v>
      </c>
      <c r="G179" s="490">
        <v>32600</v>
      </c>
      <c r="H179" s="490">
        <v>1.0679770679770679</v>
      </c>
      <c r="I179" s="490">
        <v>163</v>
      </c>
      <c r="J179" s="490">
        <v>185</v>
      </c>
      <c r="K179" s="490">
        <v>30525</v>
      </c>
      <c r="L179" s="490">
        <v>1</v>
      </c>
      <c r="M179" s="490">
        <v>165</v>
      </c>
      <c r="N179" s="490">
        <v>206</v>
      </c>
      <c r="O179" s="490">
        <v>34196</v>
      </c>
      <c r="P179" s="512">
        <v>1.1202620802620802</v>
      </c>
      <c r="Q179" s="491">
        <v>166</v>
      </c>
    </row>
    <row r="180" spans="1:17" ht="14.45" customHeight="1" x14ac:dyDescent="0.2">
      <c r="A180" s="485" t="s">
        <v>1528</v>
      </c>
      <c r="B180" s="486" t="s">
        <v>1443</v>
      </c>
      <c r="C180" s="486" t="s">
        <v>1419</v>
      </c>
      <c r="D180" s="486" t="s">
        <v>1473</v>
      </c>
      <c r="E180" s="486" t="s">
        <v>1445</v>
      </c>
      <c r="F180" s="490">
        <v>358</v>
      </c>
      <c r="G180" s="490">
        <v>25776</v>
      </c>
      <c r="H180" s="490">
        <v>1.0717671517671519</v>
      </c>
      <c r="I180" s="490">
        <v>72</v>
      </c>
      <c r="J180" s="490">
        <v>325</v>
      </c>
      <c r="K180" s="490">
        <v>24050</v>
      </c>
      <c r="L180" s="490">
        <v>1</v>
      </c>
      <c r="M180" s="490">
        <v>74</v>
      </c>
      <c r="N180" s="490">
        <v>388</v>
      </c>
      <c r="O180" s="490">
        <v>28712</v>
      </c>
      <c r="P180" s="512">
        <v>1.1938461538461538</v>
      </c>
      <c r="Q180" s="491">
        <v>74</v>
      </c>
    </row>
    <row r="181" spans="1:17" ht="14.45" customHeight="1" x14ac:dyDescent="0.2">
      <c r="A181" s="485" t="s">
        <v>1528</v>
      </c>
      <c r="B181" s="486" t="s">
        <v>1443</v>
      </c>
      <c r="C181" s="486" t="s">
        <v>1419</v>
      </c>
      <c r="D181" s="486" t="s">
        <v>1476</v>
      </c>
      <c r="E181" s="486" t="s">
        <v>1477</v>
      </c>
      <c r="F181" s="490">
        <v>2</v>
      </c>
      <c r="G181" s="490">
        <v>460</v>
      </c>
      <c r="H181" s="490">
        <v>1.9742489270386265</v>
      </c>
      <c r="I181" s="490">
        <v>230</v>
      </c>
      <c r="J181" s="490">
        <v>1</v>
      </c>
      <c r="K181" s="490">
        <v>233</v>
      </c>
      <c r="L181" s="490">
        <v>1</v>
      </c>
      <c r="M181" s="490">
        <v>233</v>
      </c>
      <c r="N181" s="490"/>
      <c r="O181" s="490"/>
      <c r="P181" s="512"/>
      <c r="Q181" s="491"/>
    </row>
    <row r="182" spans="1:17" ht="14.45" customHeight="1" x14ac:dyDescent="0.2">
      <c r="A182" s="485" t="s">
        <v>1528</v>
      </c>
      <c r="B182" s="486" t="s">
        <v>1443</v>
      </c>
      <c r="C182" s="486" t="s">
        <v>1419</v>
      </c>
      <c r="D182" s="486" t="s">
        <v>1478</v>
      </c>
      <c r="E182" s="486" t="s">
        <v>1479</v>
      </c>
      <c r="F182" s="490">
        <v>44</v>
      </c>
      <c r="G182" s="490">
        <v>53328</v>
      </c>
      <c r="H182" s="490">
        <v>1.4146859083191852</v>
      </c>
      <c r="I182" s="490">
        <v>1212</v>
      </c>
      <c r="J182" s="490">
        <v>31</v>
      </c>
      <c r="K182" s="490">
        <v>37696</v>
      </c>
      <c r="L182" s="490">
        <v>1</v>
      </c>
      <c r="M182" s="490">
        <v>1216</v>
      </c>
      <c r="N182" s="490">
        <v>50</v>
      </c>
      <c r="O182" s="490">
        <v>61000</v>
      </c>
      <c r="P182" s="512">
        <v>1.6182088285229201</v>
      </c>
      <c r="Q182" s="491">
        <v>1220</v>
      </c>
    </row>
    <row r="183" spans="1:17" ht="14.45" customHeight="1" x14ac:dyDescent="0.2">
      <c r="A183" s="485" t="s">
        <v>1528</v>
      </c>
      <c r="B183" s="486" t="s">
        <v>1443</v>
      </c>
      <c r="C183" s="486" t="s">
        <v>1419</v>
      </c>
      <c r="D183" s="486" t="s">
        <v>1480</v>
      </c>
      <c r="E183" s="486" t="s">
        <v>1481</v>
      </c>
      <c r="F183" s="490">
        <v>28</v>
      </c>
      <c r="G183" s="490">
        <v>3220</v>
      </c>
      <c r="H183" s="490">
        <v>1.3879310344827587</v>
      </c>
      <c r="I183" s="490">
        <v>115</v>
      </c>
      <c r="J183" s="490">
        <v>20</v>
      </c>
      <c r="K183" s="490">
        <v>2320</v>
      </c>
      <c r="L183" s="490">
        <v>1</v>
      </c>
      <c r="M183" s="490">
        <v>116</v>
      </c>
      <c r="N183" s="490">
        <v>15</v>
      </c>
      <c r="O183" s="490">
        <v>1755</v>
      </c>
      <c r="P183" s="512">
        <v>0.75646551724137934</v>
      </c>
      <c r="Q183" s="491">
        <v>117</v>
      </c>
    </row>
    <row r="184" spans="1:17" ht="14.45" customHeight="1" x14ac:dyDescent="0.2">
      <c r="A184" s="485" t="s">
        <v>1528</v>
      </c>
      <c r="B184" s="486" t="s">
        <v>1443</v>
      </c>
      <c r="C184" s="486" t="s">
        <v>1419</v>
      </c>
      <c r="D184" s="486" t="s">
        <v>1482</v>
      </c>
      <c r="E184" s="486" t="s">
        <v>1483</v>
      </c>
      <c r="F184" s="490">
        <v>2</v>
      </c>
      <c r="G184" s="490">
        <v>694</v>
      </c>
      <c r="H184" s="490">
        <v>0.99142857142857144</v>
      </c>
      <c r="I184" s="490">
        <v>347</v>
      </c>
      <c r="J184" s="490">
        <v>2</v>
      </c>
      <c r="K184" s="490">
        <v>700</v>
      </c>
      <c r="L184" s="490">
        <v>1</v>
      </c>
      <c r="M184" s="490">
        <v>350</v>
      </c>
      <c r="N184" s="490"/>
      <c r="O184" s="490"/>
      <c r="P184" s="512"/>
      <c r="Q184" s="491"/>
    </row>
    <row r="185" spans="1:17" ht="14.45" customHeight="1" x14ac:dyDescent="0.2">
      <c r="A185" s="485" t="s">
        <v>1528</v>
      </c>
      <c r="B185" s="486" t="s">
        <v>1443</v>
      </c>
      <c r="C185" s="486" t="s">
        <v>1419</v>
      </c>
      <c r="D185" s="486" t="s">
        <v>1486</v>
      </c>
      <c r="E185" s="486" t="s">
        <v>1487</v>
      </c>
      <c r="F185" s="490">
        <v>2</v>
      </c>
      <c r="G185" s="490">
        <v>2134</v>
      </c>
      <c r="H185" s="490">
        <v>1.9851162790697674</v>
      </c>
      <c r="I185" s="490">
        <v>1067</v>
      </c>
      <c r="J185" s="490">
        <v>1</v>
      </c>
      <c r="K185" s="490">
        <v>1075</v>
      </c>
      <c r="L185" s="490">
        <v>1</v>
      </c>
      <c r="M185" s="490">
        <v>1075</v>
      </c>
      <c r="N185" s="490"/>
      <c r="O185" s="490"/>
      <c r="P185" s="512"/>
      <c r="Q185" s="491"/>
    </row>
    <row r="186" spans="1:17" ht="14.45" customHeight="1" x14ac:dyDescent="0.2">
      <c r="A186" s="485" t="s">
        <v>1442</v>
      </c>
      <c r="B186" s="486" t="s">
        <v>1443</v>
      </c>
      <c r="C186" s="486" t="s">
        <v>1419</v>
      </c>
      <c r="D186" s="486" t="s">
        <v>1444</v>
      </c>
      <c r="E186" s="486" t="s">
        <v>1445</v>
      </c>
      <c r="F186" s="490">
        <v>13</v>
      </c>
      <c r="G186" s="490">
        <v>2756</v>
      </c>
      <c r="H186" s="490">
        <v>1.0782472613458529</v>
      </c>
      <c r="I186" s="490">
        <v>212</v>
      </c>
      <c r="J186" s="490">
        <v>12</v>
      </c>
      <c r="K186" s="490">
        <v>2556</v>
      </c>
      <c r="L186" s="490">
        <v>1</v>
      </c>
      <c r="M186" s="490">
        <v>213</v>
      </c>
      <c r="N186" s="490">
        <v>8</v>
      </c>
      <c r="O186" s="490">
        <v>1720</v>
      </c>
      <c r="P186" s="512">
        <v>0.67292644757433495</v>
      </c>
      <c r="Q186" s="491">
        <v>215</v>
      </c>
    </row>
    <row r="187" spans="1:17" ht="14.45" customHeight="1" x14ac:dyDescent="0.2">
      <c r="A187" s="485" t="s">
        <v>1442</v>
      </c>
      <c r="B187" s="486" t="s">
        <v>1443</v>
      </c>
      <c r="C187" s="486" t="s">
        <v>1419</v>
      </c>
      <c r="D187" s="486" t="s">
        <v>1447</v>
      </c>
      <c r="E187" s="486" t="s">
        <v>1448</v>
      </c>
      <c r="F187" s="490">
        <v>201</v>
      </c>
      <c r="G187" s="490">
        <v>60702</v>
      </c>
      <c r="H187" s="490">
        <v>2.2765526552655264</v>
      </c>
      <c r="I187" s="490">
        <v>302</v>
      </c>
      <c r="J187" s="490">
        <v>88</v>
      </c>
      <c r="K187" s="490">
        <v>26664</v>
      </c>
      <c r="L187" s="490">
        <v>1</v>
      </c>
      <c r="M187" s="490">
        <v>303</v>
      </c>
      <c r="N187" s="490">
        <v>166</v>
      </c>
      <c r="O187" s="490">
        <v>50630</v>
      </c>
      <c r="P187" s="512">
        <v>1.8988148814881489</v>
      </c>
      <c r="Q187" s="491">
        <v>305</v>
      </c>
    </row>
    <row r="188" spans="1:17" ht="14.45" customHeight="1" x14ac:dyDescent="0.2">
      <c r="A188" s="485" t="s">
        <v>1442</v>
      </c>
      <c r="B188" s="486" t="s">
        <v>1443</v>
      </c>
      <c r="C188" s="486" t="s">
        <v>1419</v>
      </c>
      <c r="D188" s="486" t="s">
        <v>1449</v>
      </c>
      <c r="E188" s="486" t="s">
        <v>1450</v>
      </c>
      <c r="F188" s="490">
        <v>12</v>
      </c>
      <c r="G188" s="490">
        <v>1200</v>
      </c>
      <c r="H188" s="490">
        <v>1</v>
      </c>
      <c r="I188" s="490">
        <v>100</v>
      </c>
      <c r="J188" s="490">
        <v>12</v>
      </c>
      <c r="K188" s="490">
        <v>1200</v>
      </c>
      <c r="L188" s="490">
        <v>1</v>
      </c>
      <c r="M188" s="490">
        <v>100</v>
      </c>
      <c r="N188" s="490">
        <v>15</v>
      </c>
      <c r="O188" s="490">
        <v>1515</v>
      </c>
      <c r="P188" s="512">
        <v>1.2625</v>
      </c>
      <c r="Q188" s="491">
        <v>101</v>
      </c>
    </row>
    <row r="189" spans="1:17" ht="14.45" customHeight="1" x14ac:dyDescent="0.2">
      <c r="A189" s="485" t="s">
        <v>1442</v>
      </c>
      <c r="B189" s="486" t="s">
        <v>1443</v>
      </c>
      <c r="C189" s="486" t="s">
        <v>1419</v>
      </c>
      <c r="D189" s="486" t="s">
        <v>1451</v>
      </c>
      <c r="E189" s="486" t="s">
        <v>1452</v>
      </c>
      <c r="F189" s="490">
        <v>5</v>
      </c>
      <c r="G189" s="490">
        <v>1160</v>
      </c>
      <c r="H189" s="490">
        <v>0.98723404255319147</v>
      </c>
      <c r="I189" s="490">
        <v>232</v>
      </c>
      <c r="J189" s="490">
        <v>5</v>
      </c>
      <c r="K189" s="490">
        <v>1175</v>
      </c>
      <c r="L189" s="490">
        <v>1</v>
      </c>
      <c r="M189" s="490">
        <v>235</v>
      </c>
      <c r="N189" s="490">
        <v>4</v>
      </c>
      <c r="O189" s="490">
        <v>948</v>
      </c>
      <c r="P189" s="512">
        <v>0.80680851063829784</v>
      </c>
      <c r="Q189" s="491">
        <v>237</v>
      </c>
    </row>
    <row r="190" spans="1:17" ht="14.45" customHeight="1" x14ac:dyDescent="0.2">
      <c r="A190" s="485" t="s">
        <v>1442</v>
      </c>
      <c r="B190" s="486" t="s">
        <v>1443</v>
      </c>
      <c r="C190" s="486" t="s">
        <v>1419</v>
      </c>
      <c r="D190" s="486" t="s">
        <v>1453</v>
      </c>
      <c r="E190" s="486" t="s">
        <v>1454</v>
      </c>
      <c r="F190" s="490">
        <v>33</v>
      </c>
      <c r="G190" s="490">
        <v>4521</v>
      </c>
      <c r="H190" s="490">
        <v>1.0568022440392706</v>
      </c>
      <c r="I190" s="490">
        <v>137</v>
      </c>
      <c r="J190" s="490">
        <v>31</v>
      </c>
      <c r="K190" s="490">
        <v>4278</v>
      </c>
      <c r="L190" s="490">
        <v>1</v>
      </c>
      <c r="M190" s="490">
        <v>138</v>
      </c>
      <c r="N190" s="490">
        <v>21</v>
      </c>
      <c r="O190" s="490">
        <v>2919</v>
      </c>
      <c r="P190" s="512">
        <v>0.68232819074333806</v>
      </c>
      <c r="Q190" s="491">
        <v>139</v>
      </c>
    </row>
    <row r="191" spans="1:17" ht="14.45" customHeight="1" x14ac:dyDescent="0.2">
      <c r="A191" s="485" t="s">
        <v>1442</v>
      </c>
      <c r="B191" s="486" t="s">
        <v>1443</v>
      </c>
      <c r="C191" s="486" t="s">
        <v>1419</v>
      </c>
      <c r="D191" s="486" t="s">
        <v>1455</v>
      </c>
      <c r="E191" s="486" t="s">
        <v>1454</v>
      </c>
      <c r="F191" s="490">
        <v>4</v>
      </c>
      <c r="G191" s="490">
        <v>736</v>
      </c>
      <c r="H191" s="490"/>
      <c r="I191" s="490">
        <v>184</v>
      </c>
      <c r="J191" s="490"/>
      <c r="K191" s="490"/>
      <c r="L191" s="490"/>
      <c r="M191" s="490"/>
      <c r="N191" s="490">
        <v>9</v>
      </c>
      <c r="O191" s="490">
        <v>1683</v>
      </c>
      <c r="P191" s="512"/>
      <c r="Q191" s="491">
        <v>187</v>
      </c>
    </row>
    <row r="192" spans="1:17" ht="14.45" customHeight="1" x14ac:dyDescent="0.2">
      <c r="A192" s="485" t="s">
        <v>1442</v>
      </c>
      <c r="B192" s="486" t="s">
        <v>1443</v>
      </c>
      <c r="C192" s="486" t="s">
        <v>1419</v>
      </c>
      <c r="D192" s="486" t="s">
        <v>1529</v>
      </c>
      <c r="E192" s="486" t="s">
        <v>1530</v>
      </c>
      <c r="F192" s="490">
        <v>9</v>
      </c>
      <c r="G192" s="490">
        <v>2691</v>
      </c>
      <c r="H192" s="490">
        <v>2.9701986754966887</v>
      </c>
      <c r="I192" s="490">
        <v>299</v>
      </c>
      <c r="J192" s="490">
        <v>3</v>
      </c>
      <c r="K192" s="490">
        <v>906</v>
      </c>
      <c r="L192" s="490">
        <v>1</v>
      </c>
      <c r="M192" s="490">
        <v>302</v>
      </c>
      <c r="N192" s="490">
        <v>9</v>
      </c>
      <c r="O192" s="490">
        <v>2745</v>
      </c>
      <c r="P192" s="512">
        <v>3.0298013245033113</v>
      </c>
      <c r="Q192" s="491">
        <v>305</v>
      </c>
    </row>
    <row r="193" spans="1:17" ht="14.45" customHeight="1" x14ac:dyDescent="0.2">
      <c r="A193" s="485" t="s">
        <v>1442</v>
      </c>
      <c r="B193" s="486" t="s">
        <v>1443</v>
      </c>
      <c r="C193" s="486" t="s">
        <v>1419</v>
      </c>
      <c r="D193" s="486" t="s">
        <v>1460</v>
      </c>
      <c r="E193" s="486" t="s">
        <v>1461</v>
      </c>
      <c r="F193" s="490">
        <v>35</v>
      </c>
      <c r="G193" s="490">
        <v>6090</v>
      </c>
      <c r="H193" s="490">
        <v>1.3919999999999999</v>
      </c>
      <c r="I193" s="490">
        <v>174</v>
      </c>
      <c r="J193" s="490">
        <v>25</v>
      </c>
      <c r="K193" s="490">
        <v>4375</v>
      </c>
      <c r="L193" s="490">
        <v>1</v>
      </c>
      <c r="M193" s="490">
        <v>175</v>
      </c>
      <c r="N193" s="490">
        <v>45</v>
      </c>
      <c r="O193" s="490">
        <v>7920</v>
      </c>
      <c r="P193" s="512">
        <v>1.8102857142857143</v>
      </c>
      <c r="Q193" s="491">
        <v>176</v>
      </c>
    </row>
    <row r="194" spans="1:17" ht="14.45" customHeight="1" x14ac:dyDescent="0.2">
      <c r="A194" s="485" t="s">
        <v>1442</v>
      </c>
      <c r="B194" s="486" t="s">
        <v>1443</v>
      </c>
      <c r="C194" s="486" t="s">
        <v>1419</v>
      </c>
      <c r="D194" s="486" t="s">
        <v>1422</v>
      </c>
      <c r="E194" s="486" t="s">
        <v>1423</v>
      </c>
      <c r="F194" s="490">
        <v>11</v>
      </c>
      <c r="G194" s="490">
        <v>3817</v>
      </c>
      <c r="H194" s="490">
        <v>0.47688655672163915</v>
      </c>
      <c r="I194" s="490">
        <v>347</v>
      </c>
      <c r="J194" s="490">
        <v>23</v>
      </c>
      <c r="K194" s="490">
        <v>8004</v>
      </c>
      <c r="L194" s="490">
        <v>1</v>
      </c>
      <c r="M194" s="490">
        <v>348</v>
      </c>
      <c r="N194" s="490"/>
      <c r="O194" s="490"/>
      <c r="P194" s="512"/>
      <c r="Q194" s="491"/>
    </row>
    <row r="195" spans="1:17" ht="14.45" customHeight="1" x14ac:dyDescent="0.2">
      <c r="A195" s="485" t="s">
        <v>1442</v>
      </c>
      <c r="B195" s="486" t="s">
        <v>1443</v>
      </c>
      <c r="C195" s="486" t="s">
        <v>1419</v>
      </c>
      <c r="D195" s="486" t="s">
        <v>1462</v>
      </c>
      <c r="E195" s="486" t="s">
        <v>1463</v>
      </c>
      <c r="F195" s="490">
        <v>2199</v>
      </c>
      <c r="G195" s="490">
        <v>37383</v>
      </c>
      <c r="H195" s="490">
        <v>1.3908918406072106</v>
      </c>
      <c r="I195" s="490">
        <v>17</v>
      </c>
      <c r="J195" s="490">
        <v>1581</v>
      </c>
      <c r="K195" s="490">
        <v>26877</v>
      </c>
      <c r="L195" s="490">
        <v>1</v>
      </c>
      <c r="M195" s="490">
        <v>17</v>
      </c>
      <c r="N195" s="490">
        <v>1863</v>
      </c>
      <c r="O195" s="490">
        <v>31671</v>
      </c>
      <c r="P195" s="512">
        <v>1.1783681214421253</v>
      </c>
      <c r="Q195" s="491">
        <v>17</v>
      </c>
    </row>
    <row r="196" spans="1:17" ht="14.45" customHeight="1" x14ac:dyDescent="0.2">
      <c r="A196" s="485" t="s">
        <v>1442</v>
      </c>
      <c r="B196" s="486" t="s">
        <v>1443</v>
      </c>
      <c r="C196" s="486" t="s">
        <v>1419</v>
      </c>
      <c r="D196" s="486" t="s">
        <v>1464</v>
      </c>
      <c r="E196" s="486" t="s">
        <v>1465</v>
      </c>
      <c r="F196" s="490">
        <v>1</v>
      </c>
      <c r="G196" s="490">
        <v>274</v>
      </c>
      <c r="H196" s="490"/>
      <c r="I196" s="490">
        <v>274</v>
      </c>
      <c r="J196" s="490"/>
      <c r="K196" s="490"/>
      <c r="L196" s="490"/>
      <c r="M196" s="490"/>
      <c r="N196" s="490"/>
      <c r="O196" s="490"/>
      <c r="P196" s="512"/>
      <c r="Q196" s="491"/>
    </row>
    <row r="197" spans="1:17" ht="14.45" customHeight="1" x14ac:dyDescent="0.2">
      <c r="A197" s="485" t="s">
        <v>1442</v>
      </c>
      <c r="B197" s="486" t="s">
        <v>1443</v>
      </c>
      <c r="C197" s="486" t="s">
        <v>1419</v>
      </c>
      <c r="D197" s="486" t="s">
        <v>1466</v>
      </c>
      <c r="E197" s="486" t="s">
        <v>1467</v>
      </c>
      <c r="F197" s="490">
        <v>1</v>
      </c>
      <c r="G197" s="490">
        <v>142</v>
      </c>
      <c r="H197" s="490"/>
      <c r="I197" s="490">
        <v>142</v>
      </c>
      <c r="J197" s="490"/>
      <c r="K197" s="490"/>
      <c r="L197" s="490"/>
      <c r="M197" s="490"/>
      <c r="N197" s="490">
        <v>2</v>
      </c>
      <c r="O197" s="490">
        <v>284</v>
      </c>
      <c r="P197" s="512"/>
      <c r="Q197" s="491">
        <v>142</v>
      </c>
    </row>
    <row r="198" spans="1:17" ht="14.45" customHeight="1" x14ac:dyDescent="0.2">
      <c r="A198" s="485" t="s">
        <v>1442</v>
      </c>
      <c r="B198" s="486" t="s">
        <v>1443</v>
      </c>
      <c r="C198" s="486" t="s">
        <v>1419</v>
      </c>
      <c r="D198" s="486" t="s">
        <v>1468</v>
      </c>
      <c r="E198" s="486" t="s">
        <v>1467</v>
      </c>
      <c r="F198" s="490">
        <v>32</v>
      </c>
      <c r="G198" s="490">
        <v>2496</v>
      </c>
      <c r="H198" s="490">
        <v>1.019191506737444</v>
      </c>
      <c r="I198" s="490">
        <v>78</v>
      </c>
      <c r="J198" s="490">
        <v>31</v>
      </c>
      <c r="K198" s="490">
        <v>2449</v>
      </c>
      <c r="L198" s="490">
        <v>1</v>
      </c>
      <c r="M198" s="490">
        <v>79</v>
      </c>
      <c r="N198" s="490">
        <v>21</v>
      </c>
      <c r="O198" s="490">
        <v>1659</v>
      </c>
      <c r="P198" s="512">
        <v>0.67741935483870963</v>
      </c>
      <c r="Q198" s="491">
        <v>79</v>
      </c>
    </row>
    <row r="199" spans="1:17" ht="14.45" customHeight="1" x14ac:dyDescent="0.2">
      <c r="A199" s="485" t="s">
        <v>1442</v>
      </c>
      <c r="B199" s="486" t="s">
        <v>1443</v>
      </c>
      <c r="C199" s="486" t="s">
        <v>1419</v>
      </c>
      <c r="D199" s="486" t="s">
        <v>1469</v>
      </c>
      <c r="E199" s="486" t="s">
        <v>1470</v>
      </c>
      <c r="F199" s="490">
        <v>1</v>
      </c>
      <c r="G199" s="490">
        <v>314</v>
      </c>
      <c r="H199" s="490"/>
      <c r="I199" s="490">
        <v>314</v>
      </c>
      <c r="J199" s="490"/>
      <c r="K199" s="490"/>
      <c r="L199" s="490"/>
      <c r="M199" s="490"/>
      <c r="N199" s="490">
        <v>2</v>
      </c>
      <c r="O199" s="490">
        <v>636</v>
      </c>
      <c r="P199" s="512"/>
      <c r="Q199" s="491">
        <v>318</v>
      </c>
    </row>
    <row r="200" spans="1:17" ht="14.45" customHeight="1" x14ac:dyDescent="0.2">
      <c r="A200" s="485" t="s">
        <v>1442</v>
      </c>
      <c r="B200" s="486" t="s">
        <v>1443</v>
      </c>
      <c r="C200" s="486" t="s">
        <v>1419</v>
      </c>
      <c r="D200" s="486" t="s">
        <v>1430</v>
      </c>
      <c r="E200" s="486" t="s">
        <v>1431</v>
      </c>
      <c r="F200" s="490">
        <v>1437</v>
      </c>
      <c r="G200" s="490">
        <v>471336</v>
      </c>
      <c r="H200" s="490">
        <v>1.0426726483587954</v>
      </c>
      <c r="I200" s="490">
        <v>328</v>
      </c>
      <c r="J200" s="490">
        <v>1374</v>
      </c>
      <c r="K200" s="490">
        <v>452046</v>
      </c>
      <c r="L200" s="490">
        <v>1</v>
      </c>
      <c r="M200" s="490">
        <v>329</v>
      </c>
      <c r="N200" s="490">
        <v>1772</v>
      </c>
      <c r="O200" s="490">
        <v>582988</v>
      </c>
      <c r="P200" s="512">
        <v>1.289665211062591</v>
      </c>
      <c r="Q200" s="491">
        <v>329</v>
      </c>
    </row>
    <row r="201" spans="1:17" ht="14.45" customHeight="1" x14ac:dyDescent="0.2">
      <c r="A201" s="485" t="s">
        <v>1442</v>
      </c>
      <c r="B201" s="486" t="s">
        <v>1443</v>
      </c>
      <c r="C201" s="486" t="s">
        <v>1419</v>
      </c>
      <c r="D201" s="486" t="s">
        <v>1471</v>
      </c>
      <c r="E201" s="486" t="s">
        <v>1472</v>
      </c>
      <c r="F201" s="490">
        <v>16</v>
      </c>
      <c r="G201" s="490">
        <v>2608</v>
      </c>
      <c r="H201" s="490">
        <v>1.7562289562289561</v>
      </c>
      <c r="I201" s="490">
        <v>163</v>
      </c>
      <c r="J201" s="490">
        <v>9</v>
      </c>
      <c r="K201" s="490">
        <v>1485</v>
      </c>
      <c r="L201" s="490">
        <v>1</v>
      </c>
      <c r="M201" s="490">
        <v>165</v>
      </c>
      <c r="N201" s="490">
        <v>9</v>
      </c>
      <c r="O201" s="490">
        <v>1494</v>
      </c>
      <c r="P201" s="512">
        <v>1.0060606060606061</v>
      </c>
      <c r="Q201" s="491">
        <v>166</v>
      </c>
    </row>
    <row r="202" spans="1:17" ht="14.45" customHeight="1" x14ac:dyDescent="0.2">
      <c r="A202" s="485" t="s">
        <v>1442</v>
      </c>
      <c r="B202" s="486" t="s">
        <v>1443</v>
      </c>
      <c r="C202" s="486" t="s">
        <v>1419</v>
      </c>
      <c r="D202" s="486" t="s">
        <v>1473</v>
      </c>
      <c r="E202" s="486" t="s">
        <v>1445</v>
      </c>
      <c r="F202" s="490">
        <v>42</v>
      </c>
      <c r="G202" s="490">
        <v>3024</v>
      </c>
      <c r="H202" s="490">
        <v>0.81729729729729728</v>
      </c>
      <c r="I202" s="490">
        <v>72</v>
      </c>
      <c r="J202" s="490">
        <v>50</v>
      </c>
      <c r="K202" s="490">
        <v>3700</v>
      </c>
      <c r="L202" s="490">
        <v>1</v>
      </c>
      <c r="M202" s="490">
        <v>74</v>
      </c>
      <c r="N202" s="490">
        <v>48</v>
      </c>
      <c r="O202" s="490">
        <v>3552</v>
      </c>
      <c r="P202" s="512">
        <v>0.96</v>
      </c>
      <c r="Q202" s="491">
        <v>74</v>
      </c>
    </row>
    <row r="203" spans="1:17" ht="14.45" customHeight="1" x14ac:dyDescent="0.2">
      <c r="A203" s="485" t="s">
        <v>1442</v>
      </c>
      <c r="B203" s="486" t="s">
        <v>1443</v>
      </c>
      <c r="C203" s="486" t="s">
        <v>1419</v>
      </c>
      <c r="D203" s="486" t="s">
        <v>1478</v>
      </c>
      <c r="E203" s="486" t="s">
        <v>1479</v>
      </c>
      <c r="F203" s="490">
        <v>22</v>
      </c>
      <c r="G203" s="490">
        <v>26664</v>
      </c>
      <c r="H203" s="490">
        <v>2.1927631578947366</v>
      </c>
      <c r="I203" s="490">
        <v>1212</v>
      </c>
      <c r="J203" s="490">
        <v>10</v>
      </c>
      <c r="K203" s="490">
        <v>12160</v>
      </c>
      <c r="L203" s="490">
        <v>1</v>
      </c>
      <c r="M203" s="490">
        <v>1216</v>
      </c>
      <c r="N203" s="490">
        <v>18</v>
      </c>
      <c r="O203" s="490">
        <v>21960</v>
      </c>
      <c r="P203" s="512">
        <v>1.805921052631579</v>
      </c>
      <c r="Q203" s="491">
        <v>1220</v>
      </c>
    </row>
    <row r="204" spans="1:17" ht="14.45" customHeight="1" x14ac:dyDescent="0.2">
      <c r="A204" s="485" t="s">
        <v>1442</v>
      </c>
      <c r="B204" s="486" t="s">
        <v>1443</v>
      </c>
      <c r="C204" s="486" t="s">
        <v>1419</v>
      </c>
      <c r="D204" s="486" t="s">
        <v>1480</v>
      </c>
      <c r="E204" s="486" t="s">
        <v>1481</v>
      </c>
      <c r="F204" s="490">
        <v>330</v>
      </c>
      <c r="G204" s="490">
        <v>37950</v>
      </c>
      <c r="H204" s="490">
        <v>1.1939969796123835</v>
      </c>
      <c r="I204" s="490">
        <v>115</v>
      </c>
      <c r="J204" s="490">
        <v>274</v>
      </c>
      <c r="K204" s="490">
        <v>31784</v>
      </c>
      <c r="L204" s="490">
        <v>1</v>
      </c>
      <c r="M204" s="490">
        <v>116</v>
      </c>
      <c r="N204" s="490">
        <v>274</v>
      </c>
      <c r="O204" s="490">
        <v>32058</v>
      </c>
      <c r="P204" s="512">
        <v>1.0086206896551724</v>
      </c>
      <c r="Q204" s="491">
        <v>117</v>
      </c>
    </row>
    <row r="205" spans="1:17" ht="14.45" customHeight="1" x14ac:dyDescent="0.2">
      <c r="A205" s="485" t="s">
        <v>1442</v>
      </c>
      <c r="B205" s="486" t="s">
        <v>1443</v>
      </c>
      <c r="C205" s="486" t="s">
        <v>1419</v>
      </c>
      <c r="D205" s="486" t="s">
        <v>1482</v>
      </c>
      <c r="E205" s="486" t="s">
        <v>1483</v>
      </c>
      <c r="F205" s="490"/>
      <c r="G205" s="490"/>
      <c r="H205" s="490"/>
      <c r="I205" s="490"/>
      <c r="J205" s="490"/>
      <c r="K205" s="490"/>
      <c r="L205" s="490"/>
      <c r="M205" s="490"/>
      <c r="N205" s="490">
        <v>2</v>
      </c>
      <c r="O205" s="490">
        <v>704</v>
      </c>
      <c r="P205" s="512"/>
      <c r="Q205" s="491">
        <v>352</v>
      </c>
    </row>
    <row r="206" spans="1:17" ht="14.45" customHeight="1" x14ac:dyDescent="0.2">
      <c r="A206" s="485" t="s">
        <v>1442</v>
      </c>
      <c r="B206" s="486" t="s">
        <v>1443</v>
      </c>
      <c r="C206" s="486" t="s">
        <v>1419</v>
      </c>
      <c r="D206" s="486" t="s">
        <v>1484</v>
      </c>
      <c r="E206" s="486" t="s">
        <v>1485</v>
      </c>
      <c r="F206" s="490">
        <v>727</v>
      </c>
      <c r="G206" s="490">
        <v>109777</v>
      </c>
      <c r="H206" s="490">
        <v>1.0795472425458263</v>
      </c>
      <c r="I206" s="490">
        <v>151</v>
      </c>
      <c r="J206" s="490">
        <v>669</v>
      </c>
      <c r="K206" s="490">
        <v>101688</v>
      </c>
      <c r="L206" s="490">
        <v>1</v>
      </c>
      <c r="M206" s="490">
        <v>152</v>
      </c>
      <c r="N206" s="490">
        <v>687</v>
      </c>
      <c r="O206" s="490">
        <v>105111</v>
      </c>
      <c r="P206" s="512">
        <v>1.0336617890016522</v>
      </c>
      <c r="Q206" s="491">
        <v>153</v>
      </c>
    </row>
    <row r="207" spans="1:17" ht="14.45" customHeight="1" x14ac:dyDescent="0.2">
      <c r="A207" s="485" t="s">
        <v>1442</v>
      </c>
      <c r="B207" s="486" t="s">
        <v>1443</v>
      </c>
      <c r="C207" s="486" t="s">
        <v>1419</v>
      </c>
      <c r="D207" s="486" t="s">
        <v>1488</v>
      </c>
      <c r="E207" s="486" t="s">
        <v>1489</v>
      </c>
      <c r="F207" s="490">
        <v>3</v>
      </c>
      <c r="G207" s="490">
        <v>906</v>
      </c>
      <c r="H207" s="490">
        <v>0.74506578947368418</v>
      </c>
      <c r="I207" s="490">
        <v>302</v>
      </c>
      <c r="J207" s="490">
        <v>4</v>
      </c>
      <c r="K207" s="490">
        <v>1216</v>
      </c>
      <c r="L207" s="490">
        <v>1</v>
      </c>
      <c r="M207" s="490">
        <v>304</v>
      </c>
      <c r="N207" s="490">
        <v>4</v>
      </c>
      <c r="O207" s="490">
        <v>1224</v>
      </c>
      <c r="P207" s="512">
        <v>1.006578947368421</v>
      </c>
      <c r="Q207" s="491">
        <v>306</v>
      </c>
    </row>
    <row r="208" spans="1:17" ht="14.45" customHeight="1" x14ac:dyDescent="0.2">
      <c r="A208" s="485" t="s">
        <v>1531</v>
      </c>
      <c r="B208" s="486" t="s">
        <v>1443</v>
      </c>
      <c r="C208" s="486" t="s">
        <v>1419</v>
      </c>
      <c r="D208" s="486" t="s">
        <v>1444</v>
      </c>
      <c r="E208" s="486" t="s">
        <v>1445</v>
      </c>
      <c r="F208" s="490">
        <v>47</v>
      </c>
      <c r="G208" s="490">
        <v>9964</v>
      </c>
      <c r="H208" s="490">
        <v>0.68793151063242197</v>
      </c>
      <c r="I208" s="490">
        <v>212</v>
      </c>
      <c r="J208" s="490">
        <v>68</v>
      </c>
      <c r="K208" s="490">
        <v>14484</v>
      </c>
      <c r="L208" s="490">
        <v>1</v>
      </c>
      <c r="M208" s="490">
        <v>213</v>
      </c>
      <c r="N208" s="490">
        <v>82</v>
      </c>
      <c r="O208" s="490">
        <v>17630</v>
      </c>
      <c r="P208" s="512">
        <v>1.2172051919359292</v>
      </c>
      <c r="Q208" s="491">
        <v>215</v>
      </c>
    </row>
    <row r="209" spans="1:17" ht="14.45" customHeight="1" x14ac:dyDescent="0.2">
      <c r="A209" s="485" t="s">
        <v>1531</v>
      </c>
      <c r="B209" s="486" t="s">
        <v>1443</v>
      </c>
      <c r="C209" s="486" t="s">
        <v>1419</v>
      </c>
      <c r="D209" s="486" t="s">
        <v>1446</v>
      </c>
      <c r="E209" s="486" t="s">
        <v>1445</v>
      </c>
      <c r="F209" s="490">
        <v>3</v>
      </c>
      <c r="G209" s="490">
        <v>261</v>
      </c>
      <c r="H209" s="490">
        <v>2.9659090909090908</v>
      </c>
      <c r="I209" s="490">
        <v>87</v>
      </c>
      <c r="J209" s="490">
        <v>1</v>
      </c>
      <c r="K209" s="490">
        <v>88</v>
      </c>
      <c r="L209" s="490">
        <v>1</v>
      </c>
      <c r="M209" s="490">
        <v>88</v>
      </c>
      <c r="N209" s="490">
        <v>5</v>
      </c>
      <c r="O209" s="490">
        <v>445</v>
      </c>
      <c r="P209" s="512">
        <v>5.0568181818181817</v>
      </c>
      <c r="Q209" s="491">
        <v>89</v>
      </c>
    </row>
    <row r="210" spans="1:17" ht="14.45" customHeight="1" x14ac:dyDescent="0.2">
      <c r="A210" s="485" t="s">
        <v>1531</v>
      </c>
      <c r="B210" s="486" t="s">
        <v>1443</v>
      </c>
      <c r="C210" s="486" t="s">
        <v>1419</v>
      </c>
      <c r="D210" s="486" t="s">
        <v>1447</v>
      </c>
      <c r="E210" s="486" t="s">
        <v>1448</v>
      </c>
      <c r="F210" s="490">
        <v>146</v>
      </c>
      <c r="G210" s="490">
        <v>44092</v>
      </c>
      <c r="H210" s="490">
        <v>0.8713661785340211</v>
      </c>
      <c r="I210" s="490">
        <v>302</v>
      </c>
      <c r="J210" s="490">
        <v>167</v>
      </c>
      <c r="K210" s="490">
        <v>50601</v>
      </c>
      <c r="L210" s="490">
        <v>1</v>
      </c>
      <c r="M210" s="490">
        <v>303</v>
      </c>
      <c r="N210" s="490">
        <v>382</v>
      </c>
      <c r="O210" s="490">
        <v>116510</v>
      </c>
      <c r="P210" s="512">
        <v>2.3025236655402068</v>
      </c>
      <c r="Q210" s="491">
        <v>305</v>
      </c>
    </row>
    <row r="211" spans="1:17" ht="14.45" customHeight="1" x14ac:dyDescent="0.2">
      <c r="A211" s="485" t="s">
        <v>1531</v>
      </c>
      <c r="B211" s="486" t="s">
        <v>1443</v>
      </c>
      <c r="C211" s="486" t="s">
        <v>1419</v>
      </c>
      <c r="D211" s="486" t="s">
        <v>1449</v>
      </c>
      <c r="E211" s="486" t="s">
        <v>1450</v>
      </c>
      <c r="F211" s="490"/>
      <c r="G211" s="490"/>
      <c r="H211" s="490"/>
      <c r="I211" s="490"/>
      <c r="J211" s="490">
        <v>15</v>
      </c>
      <c r="K211" s="490">
        <v>1500</v>
      </c>
      <c r="L211" s="490">
        <v>1</v>
      </c>
      <c r="M211" s="490">
        <v>100</v>
      </c>
      <c r="N211" s="490">
        <v>9</v>
      </c>
      <c r="O211" s="490">
        <v>909</v>
      </c>
      <c r="P211" s="512">
        <v>0.60599999999999998</v>
      </c>
      <c r="Q211" s="491">
        <v>101</v>
      </c>
    </row>
    <row r="212" spans="1:17" ht="14.45" customHeight="1" x14ac:dyDescent="0.2">
      <c r="A212" s="485" t="s">
        <v>1531</v>
      </c>
      <c r="B212" s="486" t="s">
        <v>1443</v>
      </c>
      <c r="C212" s="486" t="s">
        <v>1419</v>
      </c>
      <c r="D212" s="486" t="s">
        <v>1453</v>
      </c>
      <c r="E212" s="486" t="s">
        <v>1454</v>
      </c>
      <c r="F212" s="490">
        <v>87</v>
      </c>
      <c r="G212" s="490">
        <v>11919</v>
      </c>
      <c r="H212" s="490">
        <v>1.1995772946859904</v>
      </c>
      <c r="I212" s="490">
        <v>137</v>
      </c>
      <c r="J212" s="490">
        <v>72</v>
      </c>
      <c r="K212" s="490">
        <v>9936</v>
      </c>
      <c r="L212" s="490">
        <v>1</v>
      </c>
      <c r="M212" s="490">
        <v>138</v>
      </c>
      <c r="N212" s="490">
        <v>72</v>
      </c>
      <c r="O212" s="490">
        <v>10008</v>
      </c>
      <c r="P212" s="512">
        <v>1.0072463768115942</v>
      </c>
      <c r="Q212" s="491">
        <v>139</v>
      </c>
    </row>
    <row r="213" spans="1:17" ht="14.45" customHeight="1" x14ac:dyDescent="0.2">
      <c r="A213" s="485" t="s">
        <v>1531</v>
      </c>
      <c r="B213" s="486" t="s">
        <v>1443</v>
      </c>
      <c r="C213" s="486" t="s">
        <v>1419</v>
      </c>
      <c r="D213" s="486" t="s">
        <v>1455</v>
      </c>
      <c r="E213" s="486" t="s">
        <v>1454</v>
      </c>
      <c r="F213" s="490">
        <v>1</v>
      </c>
      <c r="G213" s="490">
        <v>184</v>
      </c>
      <c r="H213" s="490">
        <v>0.99459459459459465</v>
      </c>
      <c r="I213" s="490">
        <v>184</v>
      </c>
      <c r="J213" s="490">
        <v>1</v>
      </c>
      <c r="K213" s="490">
        <v>185</v>
      </c>
      <c r="L213" s="490">
        <v>1</v>
      </c>
      <c r="M213" s="490">
        <v>185</v>
      </c>
      <c r="N213" s="490">
        <v>3</v>
      </c>
      <c r="O213" s="490">
        <v>561</v>
      </c>
      <c r="P213" s="512">
        <v>3.0324324324324325</v>
      </c>
      <c r="Q213" s="491">
        <v>187</v>
      </c>
    </row>
    <row r="214" spans="1:17" ht="14.45" customHeight="1" x14ac:dyDescent="0.2">
      <c r="A214" s="485" t="s">
        <v>1531</v>
      </c>
      <c r="B214" s="486" t="s">
        <v>1443</v>
      </c>
      <c r="C214" s="486" t="s">
        <v>1419</v>
      </c>
      <c r="D214" s="486" t="s">
        <v>1456</v>
      </c>
      <c r="E214" s="486" t="s">
        <v>1457</v>
      </c>
      <c r="F214" s="490"/>
      <c r="G214" s="490"/>
      <c r="H214" s="490"/>
      <c r="I214" s="490"/>
      <c r="J214" s="490"/>
      <c r="K214" s="490"/>
      <c r="L214" s="490"/>
      <c r="M214" s="490"/>
      <c r="N214" s="490">
        <v>1</v>
      </c>
      <c r="O214" s="490">
        <v>649</v>
      </c>
      <c r="P214" s="512"/>
      <c r="Q214" s="491">
        <v>649</v>
      </c>
    </row>
    <row r="215" spans="1:17" ht="14.45" customHeight="1" x14ac:dyDescent="0.2">
      <c r="A215" s="485" t="s">
        <v>1531</v>
      </c>
      <c r="B215" s="486" t="s">
        <v>1443</v>
      </c>
      <c r="C215" s="486" t="s">
        <v>1419</v>
      </c>
      <c r="D215" s="486" t="s">
        <v>1458</v>
      </c>
      <c r="E215" s="486" t="s">
        <v>1459</v>
      </c>
      <c r="F215" s="490"/>
      <c r="G215" s="490"/>
      <c r="H215" s="490"/>
      <c r="I215" s="490"/>
      <c r="J215" s="490">
        <v>1</v>
      </c>
      <c r="K215" s="490">
        <v>614</v>
      </c>
      <c r="L215" s="490">
        <v>1</v>
      </c>
      <c r="M215" s="490">
        <v>614</v>
      </c>
      <c r="N215" s="490">
        <v>1</v>
      </c>
      <c r="O215" s="490">
        <v>618</v>
      </c>
      <c r="P215" s="512">
        <v>1.006514657980456</v>
      </c>
      <c r="Q215" s="491">
        <v>618</v>
      </c>
    </row>
    <row r="216" spans="1:17" ht="14.45" customHeight="1" x14ac:dyDescent="0.2">
      <c r="A216" s="485" t="s">
        <v>1531</v>
      </c>
      <c r="B216" s="486" t="s">
        <v>1443</v>
      </c>
      <c r="C216" s="486" t="s">
        <v>1419</v>
      </c>
      <c r="D216" s="486" t="s">
        <v>1460</v>
      </c>
      <c r="E216" s="486" t="s">
        <v>1461</v>
      </c>
      <c r="F216" s="490">
        <v>14</v>
      </c>
      <c r="G216" s="490">
        <v>2436</v>
      </c>
      <c r="H216" s="490">
        <v>0.55679999999999996</v>
      </c>
      <c r="I216" s="490">
        <v>174</v>
      </c>
      <c r="J216" s="490">
        <v>25</v>
      </c>
      <c r="K216" s="490">
        <v>4375</v>
      </c>
      <c r="L216" s="490">
        <v>1</v>
      </c>
      <c r="M216" s="490">
        <v>175</v>
      </c>
      <c r="N216" s="490">
        <v>25</v>
      </c>
      <c r="O216" s="490">
        <v>4400</v>
      </c>
      <c r="P216" s="512">
        <v>1.0057142857142858</v>
      </c>
      <c r="Q216" s="491">
        <v>176</v>
      </c>
    </row>
    <row r="217" spans="1:17" ht="14.45" customHeight="1" x14ac:dyDescent="0.2">
      <c r="A217" s="485" t="s">
        <v>1531</v>
      </c>
      <c r="B217" s="486" t="s">
        <v>1443</v>
      </c>
      <c r="C217" s="486" t="s">
        <v>1419</v>
      </c>
      <c r="D217" s="486" t="s">
        <v>1422</v>
      </c>
      <c r="E217" s="486" t="s">
        <v>1423</v>
      </c>
      <c r="F217" s="490"/>
      <c r="G217" s="490"/>
      <c r="H217" s="490"/>
      <c r="I217" s="490"/>
      <c r="J217" s="490">
        <v>1</v>
      </c>
      <c r="K217" s="490">
        <v>348</v>
      </c>
      <c r="L217" s="490">
        <v>1</v>
      </c>
      <c r="M217" s="490">
        <v>348</v>
      </c>
      <c r="N217" s="490"/>
      <c r="O217" s="490"/>
      <c r="P217" s="512"/>
      <c r="Q217" s="491"/>
    </row>
    <row r="218" spans="1:17" ht="14.45" customHeight="1" x14ac:dyDescent="0.2">
      <c r="A218" s="485" t="s">
        <v>1531</v>
      </c>
      <c r="B218" s="486" t="s">
        <v>1443</v>
      </c>
      <c r="C218" s="486" t="s">
        <v>1419</v>
      </c>
      <c r="D218" s="486" t="s">
        <v>1462</v>
      </c>
      <c r="E218" s="486" t="s">
        <v>1463</v>
      </c>
      <c r="F218" s="490">
        <v>186</v>
      </c>
      <c r="G218" s="490">
        <v>3162</v>
      </c>
      <c r="H218" s="490">
        <v>1.24</v>
      </c>
      <c r="I218" s="490">
        <v>17</v>
      </c>
      <c r="J218" s="490">
        <v>150</v>
      </c>
      <c r="K218" s="490">
        <v>2550</v>
      </c>
      <c r="L218" s="490">
        <v>1</v>
      </c>
      <c r="M218" s="490">
        <v>17</v>
      </c>
      <c r="N218" s="490">
        <v>176</v>
      </c>
      <c r="O218" s="490">
        <v>2992</v>
      </c>
      <c r="P218" s="512">
        <v>1.1733333333333333</v>
      </c>
      <c r="Q218" s="491">
        <v>17</v>
      </c>
    </row>
    <row r="219" spans="1:17" ht="14.45" customHeight="1" x14ac:dyDescent="0.2">
      <c r="A219" s="485" t="s">
        <v>1531</v>
      </c>
      <c r="B219" s="486" t="s">
        <v>1443</v>
      </c>
      <c r="C219" s="486" t="s">
        <v>1419</v>
      </c>
      <c r="D219" s="486" t="s">
        <v>1464</v>
      </c>
      <c r="E219" s="486" t="s">
        <v>1465</v>
      </c>
      <c r="F219" s="490">
        <v>23</v>
      </c>
      <c r="G219" s="490">
        <v>6302</v>
      </c>
      <c r="H219" s="490">
        <v>0.94795427196149218</v>
      </c>
      <c r="I219" s="490">
        <v>274</v>
      </c>
      <c r="J219" s="490">
        <v>24</v>
      </c>
      <c r="K219" s="490">
        <v>6648</v>
      </c>
      <c r="L219" s="490">
        <v>1</v>
      </c>
      <c r="M219" s="490">
        <v>277</v>
      </c>
      <c r="N219" s="490">
        <v>29</v>
      </c>
      <c r="O219" s="490">
        <v>8091</v>
      </c>
      <c r="P219" s="512">
        <v>1.217057761732852</v>
      </c>
      <c r="Q219" s="491">
        <v>279</v>
      </c>
    </row>
    <row r="220" spans="1:17" ht="14.45" customHeight="1" x14ac:dyDescent="0.2">
      <c r="A220" s="485" t="s">
        <v>1531</v>
      </c>
      <c r="B220" s="486" t="s">
        <v>1443</v>
      </c>
      <c r="C220" s="486" t="s">
        <v>1419</v>
      </c>
      <c r="D220" s="486" t="s">
        <v>1466</v>
      </c>
      <c r="E220" s="486" t="s">
        <v>1467</v>
      </c>
      <c r="F220" s="490">
        <v>32</v>
      </c>
      <c r="G220" s="490">
        <v>4544</v>
      </c>
      <c r="H220" s="490">
        <v>1.0070921985815602</v>
      </c>
      <c r="I220" s="490">
        <v>142</v>
      </c>
      <c r="J220" s="490">
        <v>32</v>
      </c>
      <c r="K220" s="490">
        <v>4512</v>
      </c>
      <c r="L220" s="490">
        <v>1</v>
      </c>
      <c r="M220" s="490">
        <v>141</v>
      </c>
      <c r="N220" s="490">
        <v>49</v>
      </c>
      <c r="O220" s="490">
        <v>6958</v>
      </c>
      <c r="P220" s="512">
        <v>1.5421099290780143</v>
      </c>
      <c r="Q220" s="491">
        <v>142</v>
      </c>
    </row>
    <row r="221" spans="1:17" ht="14.45" customHeight="1" x14ac:dyDescent="0.2">
      <c r="A221" s="485" t="s">
        <v>1531</v>
      </c>
      <c r="B221" s="486" t="s">
        <v>1443</v>
      </c>
      <c r="C221" s="486" t="s">
        <v>1419</v>
      </c>
      <c r="D221" s="486" t="s">
        <v>1468</v>
      </c>
      <c r="E221" s="486" t="s">
        <v>1467</v>
      </c>
      <c r="F221" s="490">
        <v>80</v>
      </c>
      <c r="G221" s="490">
        <v>6240</v>
      </c>
      <c r="H221" s="490">
        <v>1.1447440836543754</v>
      </c>
      <c r="I221" s="490">
        <v>78</v>
      </c>
      <c r="J221" s="490">
        <v>69</v>
      </c>
      <c r="K221" s="490">
        <v>5451</v>
      </c>
      <c r="L221" s="490">
        <v>1</v>
      </c>
      <c r="M221" s="490">
        <v>79</v>
      </c>
      <c r="N221" s="490">
        <v>72</v>
      </c>
      <c r="O221" s="490">
        <v>5688</v>
      </c>
      <c r="P221" s="512">
        <v>1.0434782608695652</v>
      </c>
      <c r="Q221" s="491">
        <v>79</v>
      </c>
    </row>
    <row r="222" spans="1:17" ht="14.45" customHeight="1" x14ac:dyDescent="0.2">
      <c r="A222" s="485" t="s">
        <v>1531</v>
      </c>
      <c r="B222" s="486" t="s">
        <v>1443</v>
      </c>
      <c r="C222" s="486" t="s">
        <v>1419</v>
      </c>
      <c r="D222" s="486" t="s">
        <v>1469</v>
      </c>
      <c r="E222" s="486" t="s">
        <v>1470</v>
      </c>
      <c r="F222" s="490">
        <v>32</v>
      </c>
      <c r="G222" s="490">
        <v>10048</v>
      </c>
      <c r="H222" s="490">
        <v>0.99367088607594933</v>
      </c>
      <c r="I222" s="490">
        <v>314</v>
      </c>
      <c r="J222" s="490">
        <v>32</v>
      </c>
      <c r="K222" s="490">
        <v>10112</v>
      </c>
      <c r="L222" s="490">
        <v>1</v>
      </c>
      <c r="M222" s="490">
        <v>316</v>
      </c>
      <c r="N222" s="490">
        <v>49</v>
      </c>
      <c r="O222" s="490">
        <v>15582</v>
      </c>
      <c r="P222" s="512">
        <v>1.5409414556962024</v>
      </c>
      <c r="Q222" s="491">
        <v>318</v>
      </c>
    </row>
    <row r="223" spans="1:17" ht="14.45" customHeight="1" x14ac:dyDescent="0.2">
      <c r="A223" s="485" t="s">
        <v>1531</v>
      </c>
      <c r="B223" s="486" t="s">
        <v>1443</v>
      </c>
      <c r="C223" s="486" t="s">
        <v>1419</v>
      </c>
      <c r="D223" s="486" t="s">
        <v>1471</v>
      </c>
      <c r="E223" s="486" t="s">
        <v>1472</v>
      </c>
      <c r="F223" s="490">
        <v>107</v>
      </c>
      <c r="G223" s="490">
        <v>17441</v>
      </c>
      <c r="H223" s="490">
        <v>1.5776571687019447</v>
      </c>
      <c r="I223" s="490">
        <v>163</v>
      </c>
      <c r="J223" s="490">
        <v>67</v>
      </c>
      <c r="K223" s="490">
        <v>11055</v>
      </c>
      <c r="L223" s="490">
        <v>1</v>
      </c>
      <c r="M223" s="490">
        <v>165</v>
      </c>
      <c r="N223" s="490">
        <v>61</v>
      </c>
      <c r="O223" s="490">
        <v>10126</v>
      </c>
      <c r="P223" s="512">
        <v>0.91596562641338763</v>
      </c>
      <c r="Q223" s="491">
        <v>166</v>
      </c>
    </row>
    <row r="224" spans="1:17" ht="14.45" customHeight="1" x14ac:dyDescent="0.2">
      <c r="A224" s="485" t="s">
        <v>1531</v>
      </c>
      <c r="B224" s="486" t="s">
        <v>1443</v>
      </c>
      <c r="C224" s="486" t="s">
        <v>1419</v>
      </c>
      <c r="D224" s="486" t="s">
        <v>1473</v>
      </c>
      <c r="E224" s="486" t="s">
        <v>1445</v>
      </c>
      <c r="F224" s="490">
        <v>116</v>
      </c>
      <c r="G224" s="490">
        <v>8352</v>
      </c>
      <c r="H224" s="490">
        <v>1.2540540540540541</v>
      </c>
      <c r="I224" s="490">
        <v>72</v>
      </c>
      <c r="J224" s="490">
        <v>90</v>
      </c>
      <c r="K224" s="490">
        <v>6660</v>
      </c>
      <c r="L224" s="490">
        <v>1</v>
      </c>
      <c r="M224" s="490">
        <v>74</v>
      </c>
      <c r="N224" s="490">
        <v>122</v>
      </c>
      <c r="O224" s="490">
        <v>9028</v>
      </c>
      <c r="P224" s="512">
        <v>1.3555555555555556</v>
      </c>
      <c r="Q224" s="491">
        <v>74</v>
      </c>
    </row>
    <row r="225" spans="1:17" ht="14.45" customHeight="1" x14ac:dyDescent="0.2">
      <c r="A225" s="485" t="s">
        <v>1531</v>
      </c>
      <c r="B225" s="486" t="s">
        <v>1443</v>
      </c>
      <c r="C225" s="486" t="s">
        <v>1419</v>
      </c>
      <c r="D225" s="486" t="s">
        <v>1476</v>
      </c>
      <c r="E225" s="486" t="s">
        <v>1477</v>
      </c>
      <c r="F225" s="490"/>
      <c r="G225" s="490"/>
      <c r="H225" s="490"/>
      <c r="I225" s="490"/>
      <c r="J225" s="490">
        <v>1</v>
      </c>
      <c r="K225" s="490">
        <v>233</v>
      </c>
      <c r="L225" s="490">
        <v>1</v>
      </c>
      <c r="M225" s="490">
        <v>233</v>
      </c>
      <c r="N225" s="490">
        <v>1</v>
      </c>
      <c r="O225" s="490">
        <v>235</v>
      </c>
      <c r="P225" s="512">
        <v>1.0085836909871244</v>
      </c>
      <c r="Q225" s="491">
        <v>235</v>
      </c>
    </row>
    <row r="226" spans="1:17" ht="14.45" customHeight="1" x14ac:dyDescent="0.2">
      <c r="A226" s="485" t="s">
        <v>1531</v>
      </c>
      <c r="B226" s="486" t="s">
        <v>1443</v>
      </c>
      <c r="C226" s="486" t="s">
        <v>1419</v>
      </c>
      <c r="D226" s="486" t="s">
        <v>1478</v>
      </c>
      <c r="E226" s="486" t="s">
        <v>1479</v>
      </c>
      <c r="F226" s="490">
        <v>5</v>
      </c>
      <c r="G226" s="490">
        <v>6060</v>
      </c>
      <c r="H226" s="490">
        <v>0.83059210526315785</v>
      </c>
      <c r="I226" s="490">
        <v>1212</v>
      </c>
      <c r="J226" s="490">
        <v>6</v>
      </c>
      <c r="K226" s="490">
        <v>7296</v>
      </c>
      <c r="L226" s="490">
        <v>1</v>
      </c>
      <c r="M226" s="490">
        <v>1216</v>
      </c>
      <c r="N226" s="490">
        <v>10</v>
      </c>
      <c r="O226" s="490">
        <v>12200</v>
      </c>
      <c r="P226" s="512">
        <v>1.6721491228070176</v>
      </c>
      <c r="Q226" s="491">
        <v>1220</v>
      </c>
    </row>
    <row r="227" spans="1:17" ht="14.45" customHeight="1" x14ac:dyDescent="0.2">
      <c r="A227" s="485" t="s">
        <v>1531</v>
      </c>
      <c r="B227" s="486" t="s">
        <v>1443</v>
      </c>
      <c r="C227" s="486" t="s">
        <v>1419</v>
      </c>
      <c r="D227" s="486" t="s">
        <v>1480</v>
      </c>
      <c r="E227" s="486" t="s">
        <v>1481</v>
      </c>
      <c r="F227" s="490">
        <v>42</v>
      </c>
      <c r="G227" s="490">
        <v>4830</v>
      </c>
      <c r="H227" s="490">
        <v>1.0676392572944298</v>
      </c>
      <c r="I227" s="490">
        <v>115</v>
      </c>
      <c r="J227" s="490">
        <v>39</v>
      </c>
      <c r="K227" s="490">
        <v>4524</v>
      </c>
      <c r="L227" s="490">
        <v>1</v>
      </c>
      <c r="M227" s="490">
        <v>116</v>
      </c>
      <c r="N227" s="490">
        <v>30</v>
      </c>
      <c r="O227" s="490">
        <v>3510</v>
      </c>
      <c r="P227" s="512">
        <v>0.77586206896551724</v>
      </c>
      <c r="Q227" s="491">
        <v>117</v>
      </c>
    </row>
    <row r="228" spans="1:17" ht="14.45" customHeight="1" x14ac:dyDescent="0.2">
      <c r="A228" s="485" t="s">
        <v>1531</v>
      </c>
      <c r="B228" s="486" t="s">
        <v>1443</v>
      </c>
      <c r="C228" s="486" t="s">
        <v>1419</v>
      </c>
      <c r="D228" s="486" t="s">
        <v>1482</v>
      </c>
      <c r="E228" s="486" t="s">
        <v>1483</v>
      </c>
      <c r="F228" s="490"/>
      <c r="G228" s="490"/>
      <c r="H228" s="490"/>
      <c r="I228" s="490"/>
      <c r="J228" s="490"/>
      <c r="K228" s="490"/>
      <c r="L228" s="490"/>
      <c r="M228" s="490"/>
      <c r="N228" s="490">
        <v>1</v>
      </c>
      <c r="O228" s="490">
        <v>352</v>
      </c>
      <c r="P228" s="512"/>
      <c r="Q228" s="491">
        <v>352</v>
      </c>
    </row>
    <row r="229" spans="1:17" ht="14.45" customHeight="1" x14ac:dyDescent="0.2">
      <c r="A229" s="485" t="s">
        <v>1531</v>
      </c>
      <c r="B229" s="486" t="s">
        <v>1443</v>
      </c>
      <c r="C229" s="486" t="s">
        <v>1419</v>
      </c>
      <c r="D229" s="486" t="s">
        <v>1484</v>
      </c>
      <c r="E229" s="486" t="s">
        <v>1485</v>
      </c>
      <c r="F229" s="490">
        <v>28</v>
      </c>
      <c r="G229" s="490">
        <v>4228</v>
      </c>
      <c r="H229" s="490">
        <v>1.986842105263158</v>
      </c>
      <c r="I229" s="490">
        <v>151</v>
      </c>
      <c r="J229" s="490">
        <v>14</v>
      </c>
      <c r="K229" s="490">
        <v>2128</v>
      </c>
      <c r="L229" s="490">
        <v>1</v>
      </c>
      <c r="M229" s="490">
        <v>152</v>
      </c>
      <c r="N229" s="490">
        <v>10</v>
      </c>
      <c r="O229" s="490">
        <v>1530</v>
      </c>
      <c r="P229" s="512">
        <v>0.71898496240601506</v>
      </c>
      <c r="Q229" s="491">
        <v>153</v>
      </c>
    </row>
    <row r="230" spans="1:17" ht="14.45" customHeight="1" x14ac:dyDescent="0.2">
      <c r="A230" s="485" t="s">
        <v>1531</v>
      </c>
      <c r="B230" s="486" t="s">
        <v>1443</v>
      </c>
      <c r="C230" s="486" t="s">
        <v>1419</v>
      </c>
      <c r="D230" s="486" t="s">
        <v>1486</v>
      </c>
      <c r="E230" s="486" t="s">
        <v>1487</v>
      </c>
      <c r="F230" s="490">
        <v>1</v>
      </c>
      <c r="G230" s="490">
        <v>1067</v>
      </c>
      <c r="H230" s="490">
        <v>0.9925581395348837</v>
      </c>
      <c r="I230" s="490">
        <v>1067</v>
      </c>
      <c r="J230" s="490">
        <v>1</v>
      </c>
      <c r="K230" s="490">
        <v>1075</v>
      </c>
      <c r="L230" s="490">
        <v>1</v>
      </c>
      <c r="M230" s="490">
        <v>1075</v>
      </c>
      <c r="N230" s="490"/>
      <c r="O230" s="490"/>
      <c r="P230" s="512"/>
      <c r="Q230" s="491"/>
    </row>
    <row r="231" spans="1:17" ht="14.45" customHeight="1" x14ac:dyDescent="0.2">
      <c r="A231" s="485" t="s">
        <v>1531</v>
      </c>
      <c r="B231" s="486" t="s">
        <v>1443</v>
      </c>
      <c r="C231" s="486" t="s">
        <v>1419</v>
      </c>
      <c r="D231" s="486" t="s">
        <v>1488</v>
      </c>
      <c r="E231" s="486" t="s">
        <v>1489</v>
      </c>
      <c r="F231" s="490"/>
      <c r="G231" s="490"/>
      <c r="H231" s="490"/>
      <c r="I231" s="490"/>
      <c r="J231" s="490"/>
      <c r="K231" s="490"/>
      <c r="L231" s="490"/>
      <c r="M231" s="490"/>
      <c r="N231" s="490">
        <v>1</v>
      </c>
      <c r="O231" s="490">
        <v>306</v>
      </c>
      <c r="P231" s="512"/>
      <c r="Q231" s="491">
        <v>306</v>
      </c>
    </row>
    <row r="232" spans="1:17" ht="14.45" customHeight="1" x14ac:dyDescent="0.2">
      <c r="A232" s="485" t="s">
        <v>1532</v>
      </c>
      <c r="B232" s="486" t="s">
        <v>1443</v>
      </c>
      <c r="C232" s="486" t="s">
        <v>1419</v>
      </c>
      <c r="D232" s="486" t="s">
        <v>1444</v>
      </c>
      <c r="E232" s="486" t="s">
        <v>1445</v>
      </c>
      <c r="F232" s="490">
        <v>150</v>
      </c>
      <c r="G232" s="490">
        <v>31800</v>
      </c>
      <c r="H232" s="490">
        <v>0.89937213643305614</v>
      </c>
      <c r="I232" s="490">
        <v>212</v>
      </c>
      <c r="J232" s="490">
        <v>166</v>
      </c>
      <c r="K232" s="490">
        <v>35358</v>
      </c>
      <c r="L232" s="490">
        <v>1</v>
      </c>
      <c r="M232" s="490">
        <v>213</v>
      </c>
      <c r="N232" s="490">
        <v>145</v>
      </c>
      <c r="O232" s="490">
        <v>31175</v>
      </c>
      <c r="P232" s="512">
        <v>0.88169579727360148</v>
      </c>
      <c r="Q232" s="491">
        <v>215</v>
      </c>
    </row>
    <row r="233" spans="1:17" ht="14.45" customHeight="1" x14ac:dyDescent="0.2">
      <c r="A233" s="485" t="s">
        <v>1532</v>
      </c>
      <c r="B233" s="486" t="s">
        <v>1443</v>
      </c>
      <c r="C233" s="486" t="s">
        <v>1419</v>
      </c>
      <c r="D233" s="486" t="s">
        <v>1446</v>
      </c>
      <c r="E233" s="486" t="s">
        <v>1445</v>
      </c>
      <c r="F233" s="490">
        <v>1</v>
      </c>
      <c r="G233" s="490">
        <v>87</v>
      </c>
      <c r="H233" s="490">
        <v>0.49431818181818182</v>
      </c>
      <c r="I233" s="490">
        <v>87</v>
      </c>
      <c r="J233" s="490">
        <v>2</v>
      </c>
      <c r="K233" s="490">
        <v>176</v>
      </c>
      <c r="L233" s="490">
        <v>1</v>
      </c>
      <c r="M233" s="490">
        <v>88</v>
      </c>
      <c r="N233" s="490">
        <v>6</v>
      </c>
      <c r="O233" s="490">
        <v>534</v>
      </c>
      <c r="P233" s="512">
        <v>3.0340909090909092</v>
      </c>
      <c r="Q233" s="491">
        <v>89</v>
      </c>
    </row>
    <row r="234" spans="1:17" ht="14.45" customHeight="1" x14ac:dyDescent="0.2">
      <c r="A234" s="485" t="s">
        <v>1532</v>
      </c>
      <c r="B234" s="486" t="s">
        <v>1443</v>
      </c>
      <c r="C234" s="486" t="s">
        <v>1419</v>
      </c>
      <c r="D234" s="486" t="s">
        <v>1447</v>
      </c>
      <c r="E234" s="486" t="s">
        <v>1448</v>
      </c>
      <c r="F234" s="490">
        <v>753</v>
      </c>
      <c r="G234" s="490">
        <v>227406</v>
      </c>
      <c r="H234" s="490">
        <v>0.97723287953795379</v>
      </c>
      <c r="I234" s="490">
        <v>302</v>
      </c>
      <c r="J234" s="490">
        <v>768</v>
      </c>
      <c r="K234" s="490">
        <v>232704</v>
      </c>
      <c r="L234" s="490">
        <v>1</v>
      </c>
      <c r="M234" s="490">
        <v>303</v>
      </c>
      <c r="N234" s="490">
        <v>705</v>
      </c>
      <c r="O234" s="490">
        <v>215025</v>
      </c>
      <c r="P234" s="512">
        <v>0.92402794966996704</v>
      </c>
      <c r="Q234" s="491">
        <v>305</v>
      </c>
    </row>
    <row r="235" spans="1:17" ht="14.45" customHeight="1" x14ac:dyDescent="0.2">
      <c r="A235" s="485" t="s">
        <v>1532</v>
      </c>
      <c r="B235" s="486" t="s">
        <v>1443</v>
      </c>
      <c r="C235" s="486" t="s">
        <v>1419</v>
      </c>
      <c r="D235" s="486" t="s">
        <v>1449</v>
      </c>
      <c r="E235" s="486" t="s">
        <v>1450</v>
      </c>
      <c r="F235" s="490">
        <v>3</v>
      </c>
      <c r="G235" s="490">
        <v>300</v>
      </c>
      <c r="H235" s="490">
        <v>0.5</v>
      </c>
      <c r="I235" s="490">
        <v>100</v>
      </c>
      <c r="J235" s="490">
        <v>6</v>
      </c>
      <c r="K235" s="490">
        <v>600</v>
      </c>
      <c r="L235" s="490">
        <v>1</v>
      </c>
      <c r="M235" s="490">
        <v>100</v>
      </c>
      <c r="N235" s="490">
        <v>9</v>
      </c>
      <c r="O235" s="490">
        <v>909</v>
      </c>
      <c r="P235" s="512">
        <v>1.5149999999999999</v>
      </c>
      <c r="Q235" s="491">
        <v>101</v>
      </c>
    </row>
    <row r="236" spans="1:17" ht="14.45" customHeight="1" x14ac:dyDescent="0.2">
      <c r="A236" s="485" t="s">
        <v>1532</v>
      </c>
      <c r="B236" s="486" t="s">
        <v>1443</v>
      </c>
      <c r="C236" s="486" t="s">
        <v>1419</v>
      </c>
      <c r="D236" s="486" t="s">
        <v>1451</v>
      </c>
      <c r="E236" s="486" t="s">
        <v>1452</v>
      </c>
      <c r="F236" s="490"/>
      <c r="G236" s="490"/>
      <c r="H236" s="490"/>
      <c r="I236" s="490"/>
      <c r="J236" s="490">
        <v>1</v>
      </c>
      <c r="K236" s="490">
        <v>235</v>
      </c>
      <c r="L236" s="490">
        <v>1</v>
      </c>
      <c r="M236" s="490">
        <v>235</v>
      </c>
      <c r="N236" s="490"/>
      <c r="O236" s="490"/>
      <c r="P236" s="512"/>
      <c r="Q236" s="491"/>
    </row>
    <row r="237" spans="1:17" ht="14.45" customHeight="1" x14ac:dyDescent="0.2">
      <c r="A237" s="485" t="s">
        <v>1532</v>
      </c>
      <c r="B237" s="486" t="s">
        <v>1443</v>
      </c>
      <c r="C237" s="486" t="s">
        <v>1419</v>
      </c>
      <c r="D237" s="486" t="s">
        <v>1453</v>
      </c>
      <c r="E237" s="486" t="s">
        <v>1454</v>
      </c>
      <c r="F237" s="490">
        <v>518</v>
      </c>
      <c r="G237" s="490">
        <v>70966</v>
      </c>
      <c r="H237" s="490">
        <v>0.91993985118353172</v>
      </c>
      <c r="I237" s="490">
        <v>137</v>
      </c>
      <c r="J237" s="490">
        <v>559</v>
      </c>
      <c r="K237" s="490">
        <v>77142</v>
      </c>
      <c r="L237" s="490">
        <v>1</v>
      </c>
      <c r="M237" s="490">
        <v>138</v>
      </c>
      <c r="N237" s="490">
        <v>398</v>
      </c>
      <c r="O237" s="490">
        <v>55322</v>
      </c>
      <c r="P237" s="512">
        <v>0.71714500531487391</v>
      </c>
      <c r="Q237" s="491">
        <v>139</v>
      </c>
    </row>
    <row r="238" spans="1:17" ht="14.45" customHeight="1" x14ac:dyDescent="0.2">
      <c r="A238" s="485" t="s">
        <v>1532</v>
      </c>
      <c r="B238" s="486" t="s">
        <v>1443</v>
      </c>
      <c r="C238" s="486" t="s">
        <v>1419</v>
      </c>
      <c r="D238" s="486" t="s">
        <v>1455</v>
      </c>
      <c r="E238" s="486" t="s">
        <v>1454</v>
      </c>
      <c r="F238" s="490">
        <v>1</v>
      </c>
      <c r="G238" s="490">
        <v>184</v>
      </c>
      <c r="H238" s="490">
        <v>0.49729729729729732</v>
      </c>
      <c r="I238" s="490">
        <v>184</v>
      </c>
      <c r="J238" s="490">
        <v>2</v>
      </c>
      <c r="K238" s="490">
        <v>370</v>
      </c>
      <c r="L238" s="490">
        <v>1</v>
      </c>
      <c r="M238" s="490">
        <v>185</v>
      </c>
      <c r="N238" s="490">
        <v>2</v>
      </c>
      <c r="O238" s="490">
        <v>374</v>
      </c>
      <c r="P238" s="512">
        <v>1.0108108108108107</v>
      </c>
      <c r="Q238" s="491">
        <v>187</v>
      </c>
    </row>
    <row r="239" spans="1:17" ht="14.45" customHeight="1" x14ac:dyDescent="0.2">
      <c r="A239" s="485" t="s">
        <v>1532</v>
      </c>
      <c r="B239" s="486" t="s">
        <v>1443</v>
      </c>
      <c r="C239" s="486" t="s">
        <v>1419</v>
      </c>
      <c r="D239" s="486" t="s">
        <v>1456</v>
      </c>
      <c r="E239" s="486" t="s">
        <v>1457</v>
      </c>
      <c r="F239" s="490">
        <v>1</v>
      </c>
      <c r="G239" s="490">
        <v>640</v>
      </c>
      <c r="H239" s="490">
        <v>0.49612403100775193</v>
      </c>
      <c r="I239" s="490">
        <v>640</v>
      </c>
      <c r="J239" s="490">
        <v>2</v>
      </c>
      <c r="K239" s="490">
        <v>1290</v>
      </c>
      <c r="L239" s="490">
        <v>1</v>
      </c>
      <c r="M239" s="490">
        <v>645</v>
      </c>
      <c r="N239" s="490">
        <v>3</v>
      </c>
      <c r="O239" s="490">
        <v>1947</v>
      </c>
      <c r="P239" s="512">
        <v>1.5093023255813953</v>
      </c>
      <c r="Q239" s="491">
        <v>649</v>
      </c>
    </row>
    <row r="240" spans="1:17" ht="14.45" customHeight="1" x14ac:dyDescent="0.2">
      <c r="A240" s="485" t="s">
        <v>1532</v>
      </c>
      <c r="B240" s="486" t="s">
        <v>1443</v>
      </c>
      <c r="C240" s="486" t="s">
        <v>1419</v>
      </c>
      <c r="D240" s="486" t="s">
        <v>1458</v>
      </c>
      <c r="E240" s="486" t="s">
        <v>1459</v>
      </c>
      <c r="F240" s="490">
        <v>1</v>
      </c>
      <c r="G240" s="490">
        <v>609</v>
      </c>
      <c r="H240" s="490"/>
      <c r="I240" s="490">
        <v>609</v>
      </c>
      <c r="J240" s="490"/>
      <c r="K240" s="490"/>
      <c r="L240" s="490"/>
      <c r="M240" s="490"/>
      <c r="N240" s="490"/>
      <c r="O240" s="490"/>
      <c r="P240" s="512"/>
      <c r="Q240" s="491"/>
    </row>
    <row r="241" spans="1:17" ht="14.45" customHeight="1" x14ac:dyDescent="0.2">
      <c r="A241" s="485" t="s">
        <v>1532</v>
      </c>
      <c r="B241" s="486" t="s">
        <v>1443</v>
      </c>
      <c r="C241" s="486" t="s">
        <v>1419</v>
      </c>
      <c r="D241" s="486" t="s">
        <v>1460</v>
      </c>
      <c r="E241" s="486" t="s">
        <v>1461</v>
      </c>
      <c r="F241" s="490">
        <v>30</v>
      </c>
      <c r="G241" s="490">
        <v>5220</v>
      </c>
      <c r="H241" s="490">
        <v>0.96221198156682031</v>
      </c>
      <c r="I241" s="490">
        <v>174</v>
      </c>
      <c r="J241" s="490">
        <v>31</v>
      </c>
      <c r="K241" s="490">
        <v>5425</v>
      </c>
      <c r="L241" s="490">
        <v>1</v>
      </c>
      <c r="M241" s="490">
        <v>175</v>
      </c>
      <c r="N241" s="490">
        <v>21</v>
      </c>
      <c r="O241" s="490">
        <v>3696</v>
      </c>
      <c r="P241" s="512">
        <v>0.68129032258064515</v>
      </c>
      <c r="Q241" s="491">
        <v>176</v>
      </c>
    </row>
    <row r="242" spans="1:17" ht="14.45" customHeight="1" x14ac:dyDescent="0.2">
      <c r="A242" s="485" t="s">
        <v>1532</v>
      </c>
      <c r="B242" s="486" t="s">
        <v>1443</v>
      </c>
      <c r="C242" s="486" t="s">
        <v>1419</v>
      </c>
      <c r="D242" s="486" t="s">
        <v>1422</v>
      </c>
      <c r="E242" s="486" t="s">
        <v>1423</v>
      </c>
      <c r="F242" s="490">
        <v>36</v>
      </c>
      <c r="G242" s="490">
        <v>12492</v>
      </c>
      <c r="H242" s="490">
        <v>0.52023988005997002</v>
      </c>
      <c r="I242" s="490">
        <v>347</v>
      </c>
      <c r="J242" s="490">
        <v>69</v>
      </c>
      <c r="K242" s="490">
        <v>24012</v>
      </c>
      <c r="L242" s="490">
        <v>1</v>
      </c>
      <c r="M242" s="490">
        <v>348</v>
      </c>
      <c r="N242" s="490">
        <v>19</v>
      </c>
      <c r="O242" s="490">
        <v>6612</v>
      </c>
      <c r="P242" s="512">
        <v>0.27536231884057971</v>
      </c>
      <c r="Q242" s="491">
        <v>348</v>
      </c>
    </row>
    <row r="243" spans="1:17" ht="14.45" customHeight="1" x14ac:dyDescent="0.2">
      <c r="A243" s="485" t="s">
        <v>1532</v>
      </c>
      <c r="B243" s="486" t="s">
        <v>1443</v>
      </c>
      <c r="C243" s="486" t="s">
        <v>1419</v>
      </c>
      <c r="D243" s="486" t="s">
        <v>1462</v>
      </c>
      <c r="E243" s="486" t="s">
        <v>1463</v>
      </c>
      <c r="F243" s="490">
        <v>617</v>
      </c>
      <c r="G243" s="490">
        <v>10489</v>
      </c>
      <c r="H243" s="490">
        <v>0.91272189349112431</v>
      </c>
      <c r="I243" s="490">
        <v>17</v>
      </c>
      <c r="J243" s="490">
        <v>676</v>
      </c>
      <c r="K243" s="490">
        <v>11492</v>
      </c>
      <c r="L243" s="490">
        <v>1</v>
      </c>
      <c r="M243" s="490">
        <v>17</v>
      </c>
      <c r="N243" s="490">
        <v>461</v>
      </c>
      <c r="O243" s="490">
        <v>7837</v>
      </c>
      <c r="P243" s="512">
        <v>0.68195266272189348</v>
      </c>
      <c r="Q243" s="491">
        <v>17</v>
      </c>
    </row>
    <row r="244" spans="1:17" ht="14.45" customHeight="1" x14ac:dyDescent="0.2">
      <c r="A244" s="485" t="s">
        <v>1532</v>
      </c>
      <c r="B244" s="486" t="s">
        <v>1443</v>
      </c>
      <c r="C244" s="486" t="s">
        <v>1419</v>
      </c>
      <c r="D244" s="486" t="s">
        <v>1464</v>
      </c>
      <c r="E244" s="486" t="s">
        <v>1465</v>
      </c>
      <c r="F244" s="490">
        <v>46</v>
      </c>
      <c r="G244" s="490">
        <v>12604</v>
      </c>
      <c r="H244" s="490">
        <v>1.1667129501064519</v>
      </c>
      <c r="I244" s="490">
        <v>274</v>
      </c>
      <c r="J244" s="490">
        <v>39</v>
      </c>
      <c r="K244" s="490">
        <v>10803</v>
      </c>
      <c r="L244" s="490">
        <v>1</v>
      </c>
      <c r="M244" s="490">
        <v>277</v>
      </c>
      <c r="N244" s="490">
        <v>38</v>
      </c>
      <c r="O244" s="490">
        <v>10602</v>
      </c>
      <c r="P244" s="512">
        <v>0.98139405720633155</v>
      </c>
      <c r="Q244" s="491">
        <v>279</v>
      </c>
    </row>
    <row r="245" spans="1:17" ht="14.45" customHeight="1" x14ac:dyDescent="0.2">
      <c r="A245" s="485" t="s">
        <v>1532</v>
      </c>
      <c r="B245" s="486" t="s">
        <v>1443</v>
      </c>
      <c r="C245" s="486" t="s">
        <v>1419</v>
      </c>
      <c r="D245" s="486" t="s">
        <v>1466</v>
      </c>
      <c r="E245" s="486" t="s">
        <v>1467</v>
      </c>
      <c r="F245" s="490">
        <v>49</v>
      </c>
      <c r="G245" s="490">
        <v>6958</v>
      </c>
      <c r="H245" s="490">
        <v>1.265320967448627</v>
      </c>
      <c r="I245" s="490">
        <v>142</v>
      </c>
      <c r="J245" s="490">
        <v>39</v>
      </c>
      <c r="K245" s="490">
        <v>5499</v>
      </c>
      <c r="L245" s="490">
        <v>1</v>
      </c>
      <c r="M245" s="490">
        <v>141</v>
      </c>
      <c r="N245" s="490">
        <v>43</v>
      </c>
      <c r="O245" s="490">
        <v>6106</v>
      </c>
      <c r="P245" s="512">
        <v>1.110383706128387</v>
      </c>
      <c r="Q245" s="491">
        <v>142</v>
      </c>
    </row>
    <row r="246" spans="1:17" ht="14.45" customHeight="1" x14ac:dyDescent="0.2">
      <c r="A246" s="485" t="s">
        <v>1532</v>
      </c>
      <c r="B246" s="486" t="s">
        <v>1443</v>
      </c>
      <c r="C246" s="486" t="s">
        <v>1419</v>
      </c>
      <c r="D246" s="486" t="s">
        <v>1468</v>
      </c>
      <c r="E246" s="486" t="s">
        <v>1467</v>
      </c>
      <c r="F246" s="490">
        <v>518</v>
      </c>
      <c r="G246" s="490">
        <v>40404</v>
      </c>
      <c r="H246" s="490">
        <v>0.91492493376508688</v>
      </c>
      <c r="I246" s="490">
        <v>78</v>
      </c>
      <c r="J246" s="490">
        <v>559</v>
      </c>
      <c r="K246" s="490">
        <v>44161</v>
      </c>
      <c r="L246" s="490">
        <v>1</v>
      </c>
      <c r="M246" s="490">
        <v>79</v>
      </c>
      <c r="N246" s="490">
        <v>398</v>
      </c>
      <c r="O246" s="490">
        <v>31442</v>
      </c>
      <c r="P246" s="512">
        <v>0.71198568872987478</v>
      </c>
      <c r="Q246" s="491">
        <v>79</v>
      </c>
    </row>
    <row r="247" spans="1:17" ht="14.45" customHeight="1" x14ac:dyDescent="0.2">
      <c r="A247" s="485" t="s">
        <v>1532</v>
      </c>
      <c r="B247" s="486" t="s">
        <v>1443</v>
      </c>
      <c r="C247" s="486" t="s">
        <v>1419</v>
      </c>
      <c r="D247" s="486" t="s">
        <v>1469</v>
      </c>
      <c r="E247" s="486" t="s">
        <v>1470</v>
      </c>
      <c r="F247" s="490">
        <v>49</v>
      </c>
      <c r="G247" s="490">
        <v>15386</v>
      </c>
      <c r="H247" s="490">
        <v>1.2484582927620902</v>
      </c>
      <c r="I247" s="490">
        <v>314</v>
      </c>
      <c r="J247" s="490">
        <v>39</v>
      </c>
      <c r="K247" s="490">
        <v>12324</v>
      </c>
      <c r="L247" s="490">
        <v>1</v>
      </c>
      <c r="M247" s="490">
        <v>316</v>
      </c>
      <c r="N247" s="490">
        <v>43</v>
      </c>
      <c r="O247" s="490">
        <v>13674</v>
      </c>
      <c r="P247" s="512">
        <v>1.1095423563777995</v>
      </c>
      <c r="Q247" s="491">
        <v>318</v>
      </c>
    </row>
    <row r="248" spans="1:17" ht="14.45" customHeight="1" x14ac:dyDescent="0.2">
      <c r="A248" s="485" t="s">
        <v>1532</v>
      </c>
      <c r="B248" s="486" t="s">
        <v>1443</v>
      </c>
      <c r="C248" s="486" t="s">
        <v>1419</v>
      </c>
      <c r="D248" s="486" t="s">
        <v>1430</v>
      </c>
      <c r="E248" s="486" t="s">
        <v>1431</v>
      </c>
      <c r="F248" s="490">
        <v>36</v>
      </c>
      <c r="G248" s="490">
        <v>11808</v>
      </c>
      <c r="H248" s="490">
        <v>0.52015329721157655</v>
      </c>
      <c r="I248" s="490">
        <v>328</v>
      </c>
      <c r="J248" s="490">
        <v>69</v>
      </c>
      <c r="K248" s="490">
        <v>22701</v>
      </c>
      <c r="L248" s="490">
        <v>1</v>
      </c>
      <c r="M248" s="490">
        <v>329</v>
      </c>
      <c r="N248" s="490">
        <v>19</v>
      </c>
      <c r="O248" s="490">
        <v>6251</v>
      </c>
      <c r="P248" s="512">
        <v>0.27536231884057971</v>
      </c>
      <c r="Q248" s="491">
        <v>329</v>
      </c>
    </row>
    <row r="249" spans="1:17" ht="14.45" customHeight="1" x14ac:dyDescent="0.2">
      <c r="A249" s="485" t="s">
        <v>1532</v>
      </c>
      <c r="B249" s="486" t="s">
        <v>1443</v>
      </c>
      <c r="C249" s="486" t="s">
        <v>1419</v>
      </c>
      <c r="D249" s="486" t="s">
        <v>1471</v>
      </c>
      <c r="E249" s="486" t="s">
        <v>1472</v>
      </c>
      <c r="F249" s="490">
        <v>481</v>
      </c>
      <c r="G249" s="490">
        <v>78403</v>
      </c>
      <c r="H249" s="490">
        <v>0.94467136574492439</v>
      </c>
      <c r="I249" s="490">
        <v>163</v>
      </c>
      <c r="J249" s="490">
        <v>503</v>
      </c>
      <c r="K249" s="490">
        <v>82995</v>
      </c>
      <c r="L249" s="490">
        <v>1</v>
      </c>
      <c r="M249" s="490">
        <v>165</v>
      </c>
      <c r="N249" s="490">
        <v>365</v>
      </c>
      <c r="O249" s="490">
        <v>60590</v>
      </c>
      <c r="P249" s="512">
        <v>0.73004397855292491</v>
      </c>
      <c r="Q249" s="491">
        <v>166</v>
      </c>
    </row>
    <row r="250" spans="1:17" ht="14.45" customHeight="1" x14ac:dyDescent="0.2">
      <c r="A250" s="485" t="s">
        <v>1532</v>
      </c>
      <c r="B250" s="486" t="s">
        <v>1443</v>
      </c>
      <c r="C250" s="486" t="s">
        <v>1419</v>
      </c>
      <c r="D250" s="486" t="s">
        <v>1473</v>
      </c>
      <c r="E250" s="486" t="s">
        <v>1445</v>
      </c>
      <c r="F250" s="490">
        <v>1534</v>
      </c>
      <c r="G250" s="490">
        <v>110448</v>
      </c>
      <c r="H250" s="490">
        <v>0.86373873873873874</v>
      </c>
      <c r="I250" s="490">
        <v>72</v>
      </c>
      <c r="J250" s="490">
        <v>1728</v>
      </c>
      <c r="K250" s="490">
        <v>127872</v>
      </c>
      <c r="L250" s="490">
        <v>1</v>
      </c>
      <c r="M250" s="490">
        <v>74</v>
      </c>
      <c r="N250" s="490">
        <v>1181</v>
      </c>
      <c r="O250" s="490">
        <v>87394</v>
      </c>
      <c r="P250" s="512">
        <v>0.68344907407407407</v>
      </c>
      <c r="Q250" s="491">
        <v>74</v>
      </c>
    </row>
    <row r="251" spans="1:17" ht="14.45" customHeight="1" x14ac:dyDescent="0.2">
      <c r="A251" s="485" t="s">
        <v>1532</v>
      </c>
      <c r="B251" s="486" t="s">
        <v>1443</v>
      </c>
      <c r="C251" s="486" t="s">
        <v>1419</v>
      </c>
      <c r="D251" s="486" t="s">
        <v>1476</v>
      </c>
      <c r="E251" s="486" t="s">
        <v>1477</v>
      </c>
      <c r="F251" s="490"/>
      <c r="G251" s="490"/>
      <c r="H251" s="490"/>
      <c r="I251" s="490"/>
      <c r="J251" s="490">
        <v>2</v>
      </c>
      <c r="K251" s="490">
        <v>466</v>
      </c>
      <c r="L251" s="490">
        <v>1</v>
      </c>
      <c r="M251" s="490">
        <v>233</v>
      </c>
      <c r="N251" s="490">
        <v>1</v>
      </c>
      <c r="O251" s="490">
        <v>235</v>
      </c>
      <c r="P251" s="512">
        <v>0.50429184549356221</v>
      </c>
      <c r="Q251" s="491">
        <v>235</v>
      </c>
    </row>
    <row r="252" spans="1:17" ht="14.45" customHeight="1" x14ac:dyDescent="0.2">
      <c r="A252" s="485" t="s">
        <v>1532</v>
      </c>
      <c r="B252" s="486" t="s">
        <v>1443</v>
      </c>
      <c r="C252" s="486" t="s">
        <v>1419</v>
      </c>
      <c r="D252" s="486" t="s">
        <v>1478</v>
      </c>
      <c r="E252" s="486" t="s">
        <v>1479</v>
      </c>
      <c r="F252" s="490">
        <v>32</v>
      </c>
      <c r="G252" s="490">
        <v>38784</v>
      </c>
      <c r="H252" s="490">
        <v>0.79736842105263162</v>
      </c>
      <c r="I252" s="490">
        <v>1212</v>
      </c>
      <c r="J252" s="490">
        <v>40</v>
      </c>
      <c r="K252" s="490">
        <v>48640</v>
      </c>
      <c r="L252" s="490">
        <v>1</v>
      </c>
      <c r="M252" s="490">
        <v>1216</v>
      </c>
      <c r="N252" s="490">
        <v>38</v>
      </c>
      <c r="O252" s="490">
        <v>46360</v>
      </c>
      <c r="P252" s="512">
        <v>0.953125</v>
      </c>
      <c r="Q252" s="491">
        <v>1220</v>
      </c>
    </row>
    <row r="253" spans="1:17" ht="14.45" customHeight="1" x14ac:dyDescent="0.2">
      <c r="A253" s="485" t="s">
        <v>1532</v>
      </c>
      <c r="B253" s="486" t="s">
        <v>1443</v>
      </c>
      <c r="C253" s="486" t="s">
        <v>1419</v>
      </c>
      <c r="D253" s="486" t="s">
        <v>1480</v>
      </c>
      <c r="E253" s="486" t="s">
        <v>1481</v>
      </c>
      <c r="F253" s="490">
        <v>24</v>
      </c>
      <c r="G253" s="490">
        <v>2760</v>
      </c>
      <c r="H253" s="490">
        <v>0.99137931034482762</v>
      </c>
      <c r="I253" s="490">
        <v>115</v>
      </c>
      <c r="J253" s="490">
        <v>24</v>
      </c>
      <c r="K253" s="490">
        <v>2784</v>
      </c>
      <c r="L253" s="490">
        <v>1</v>
      </c>
      <c r="M253" s="490">
        <v>116</v>
      </c>
      <c r="N253" s="490">
        <v>23</v>
      </c>
      <c r="O253" s="490">
        <v>2691</v>
      </c>
      <c r="P253" s="512">
        <v>0.96659482758620685</v>
      </c>
      <c r="Q253" s="491">
        <v>117</v>
      </c>
    </row>
    <row r="254" spans="1:17" ht="14.45" customHeight="1" x14ac:dyDescent="0.2">
      <c r="A254" s="485" t="s">
        <v>1532</v>
      </c>
      <c r="B254" s="486" t="s">
        <v>1443</v>
      </c>
      <c r="C254" s="486" t="s">
        <v>1419</v>
      </c>
      <c r="D254" s="486" t="s">
        <v>1482</v>
      </c>
      <c r="E254" s="486" t="s">
        <v>1483</v>
      </c>
      <c r="F254" s="490"/>
      <c r="G254" s="490"/>
      <c r="H254" s="490"/>
      <c r="I254" s="490"/>
      <c r="J254" s="490">
        <v>1</v>
      </c>
      <c r="K254" s="490">
        <v>350</v>
      </c>
      <c r="L254" s="490">
        <v>1</v>
      </c>
      <c r="M254" s="490">
        <v>350</v>
      </c>
      <c r="N254" s="490">
        <v>3</v>
      </c>
      <c r="O254" s="490">
        <v>1056</v>
      </c>
      <c r="P254" s="512">
        <v>3.0171428571428573</v>
      </c>
      <c r="Q254" s="491">
        <v>352</v>
      </c>
    </row>
    <row r="255" spans="1:17" ht="14.45" customHeight="1" x14ac:dyDescent="0.2">
      <c r="A255" s="485" t="s">
        <v>1532</v>
      </c>
      <c r="B255" s="486" t="s">
        <v>1443</v>
      </c>
      <c r="C255" s="486" t="s">
        <v>1419</v>
      </c>
      <c r="D255" s="486" t="s">
        <v>1486</v>
      </c>
      <c r="E255" s="486" t="s">
        <v>1487</v>
      </c>
      <c r="F255" s="490">
        <v>1</v>
      </c>
      <c r="G255" s="490">
        <v>1067</v>
      </c>
      <c r="H255" s="490">
        <v>0.49627906976744185</v>
      </c>
      <c r="I255" s="490">
        <v>1067</v>
      </c>
      <c r="J255" s="490">
        <v>2</v>
      </c>
      <c r="K255" s="490">
        <v>2150</v>
      </c>
      <c r="L255" s="490">
        <v>1</v>
      </c>
      <c r="M255" s="490">
        <v>1075</v>
      </c>
      <c r="N255" s="490">
        <v>1</v>
      </c>
      <c r="O255" s="490">
        <v>1082</v>
      </c>
      <c r="P255" s="512">
        <v>0.5032558139534884</v>
      </c>
      <c r="Q255" s="491">
        <v>1082</v>
      </c>
    </row>
    <row r="256" spans="1:17" ht="14.45" customHeight="1" x14ac:dyDescent="0.2">
      <c r="A256" s="485" t="s">
        <v>1532</v>
      </c>
      <c r="B256" s="486" t="s">
        <v>1443</v>
      </c>
      <c r="C256" s="486" t="s">
        <v>1419</v>
      </c>
      <c r="D256" s="486" t="s">
        <v>1488</v>
      </c>
      <c r="E256" s="486" t="s">
        <v>1489</v>
      </c>
      <c r="F256" s="490"/>
      <c r="G256" s="490"/>
      <c r="H256" s="490"/>
      <c r="I256" s="490"/>
      <c r="J256" s="490">
        <v>1</v>
      </c>
      <c r="K256" s="490">
        <v>304</v>
      </c>
      <c r="L256" s="490">
        <v>1</v>
      </c>
      <c r="M256" s="490">
        <v>304</v>
      </c>
      <c r="N256" s="490">
        <v>2</v>
      </c>
      <c r="O256" s="490">
        <v>612</v>
      </c>
      <c r="P256" s="512">
        <v>2.013157894736842</v>
      </c>
      <c r="Q256" s="491">
        <v>306</v>
      </c>
    </row>
    <row r="257" spans="1:17" ht="14.45" customHeight="1" x14ac:dyDescent="0.2">
      <c r="A257" s="485" t="s">
        <v>1533</v>
      </c>
      <c r="B257" s="486" t="s">
        <v>1443</v>
      </c>
      <c r="C257" s="486" t="s">
        <v>1419</v>
      </c>
      <c r="D257" s="486" t="s">
        <v>1444</v>
      </c>
      <c r="E257" s="486" t="s">
        <v>1445</v>
      </c>
      <c r="F257" s="490">
        <v>207</v>
      </c>
      <c r="G257" s="490">
        <v>43884</v>
      </c>
      <c r="H257" s="490">
        <v>1.3039757532536995</v>
      </c>
      <c r="I257" s="490">
        <v>212</v>
      </c>
      <c r="J257" s="490">
        <v>158</v>
      </c>
      <c r="K257" s="490">
        <v>33654</v>
      </c>
      <c r="L257" s="490">
        <v>1</v>
      </c>
      <c r="M257" s="490">
        <v>213</v>
      </c>
      <c r="N257" s="490">
        <v>204</v>
      </c>
      <c r="O257" s="490">
        <v>43860</v>
      </c>
      <c r="P257" s="512">
        <v>1.3032626136566232</v>
      </c>
      <c r="Q257" s="491">
        <v>215</v>
      </c>
    </row>
    <row r="258" spans="1:17" ht="14.45" customHeight="1" x14ac:dyDescent="0.2">
      <c r="A258" s="485" t="s">
        <v>1533</v>
      </c>
      <c r="B258" s="486" t="s">
        <v>1443</v>
      </c>
      <c r="C258" s="486" t="s">
        <v>1419</v>
      </c>
      <c r="D258" s="486" t="s">
        <v>1446</v>
      </c>
      <c r="E258" s="486" t="s">
        <v>1445</v>
      </c>
      <c r="F258" s="490"/>
      <c r="G258" s="490"/>
      <c r="H258" s="490"/>
      <c r="I258" s="490"/>
      <c r="J258" s="490">
        <v>1</v>
      </c>
      <c r="K258" s="490">
        <v>88</v>
      </c>
      <c r="L258" s="490">
        <v>1</v>
      </c>
      <c r="M258" s="490">
        <v>88</v>
      </c>
      <c r="N258" s="490"/>
      <c r="O258" s="490"/>
      <c r="P258" s="512"/>
      <c r="Q258" s="491"/>
    </row>
    <row r="259" spans="1:17" ht="14.45" customHeight="1" x14ac:dyDescent="0.2">
      <c r="A259" s="485" t="s">
        <v>1533</v>
      </c>
      <c r="B259" s="486" t="s">
        <v>1443</v>
      </c>
      <c r="C259" s="486" t="s">
        <v>1419</v>
      </c>
      <c r="D259" s="486" t="s">
        <v>1447</v>
      </c>
      <c r="E259" s="486" t="s">
        <v>1448</v>
      </c>
      <c r="F259" s="490">
        <v>457</v>
      </c>
      <c r="G259" s="490">
        <v>138014</v>
      </c>
      <c r="H259" s="490">
        <v>0.91833013946555941</v>
      </c>
      <c r="I259" s="490">
        <v>302</v>
      </c>
      <c r="J259" s="490">
        <v>496</v>
      </c>
      <c r="K259" s="490">
        <v>150288</v>
      </c>
      <c r="L259" s="490">
        <v>1</v>
      </c>
      <c r="M259" s="490">
        <v>303</v>
      </c>
      <c r="N259" s="490">
        <v>703</v>
      </c>
      <c r="O259" s="490">
        <v>214415</v>
      </c>
      <c r="P259" s="512">
        <v>1.4266940806983923</v>
      </c>
      <c r="Q259" s="491">
        <v>305</v>
      </c>
    </row>
    <row r="260" spans="1:17" ht="14.45" customHeight="1" x14ac:dyDescent="0.2">
      <c r="A260" s="485" t="s">
        <v>1533</v>
      </c>
      <c r="B260" s="486" t="s">
        <v>1443</v>
      </c>
      <c r="C260" s="486" t="s">
        <v>1419</v>
      </c>
      <c r="D260" s="486" t="s">
        <v>1449</v>
      </c>
      <c r="E260" s="486" t="s">
        <v>1450</v>
      </c>
      <c r="F260" s="490">
        <v>6</v>
      </c>
      <c r="G260" s="490">
        <v>600</v>
      </c>
      <c r="H260" s="490">
        <v>0.5</v>
      </c>
      <c r="I260" s="490">
        <v>100</v>
      </c>
      <c r="J260" s="490">
        <v>12</v>
      </c>
      <c r="K260" s="490">
        <v>1200</v>
      </c>
      <c r="L260" s="490">
        <v>1</v>
      </c>
      <c r="M260" s="490">
        <v>100</v>
      </c>
      <c r="N260" s="490">
        <v>9</v>
      </c>
      <c r="O260" s="490">
        <v>909</v>
      </c>
      <c r="P260" s="512">
        <v>0.75749999999999995</v>
      </c>
      <c r="Q260" s="491">
        <v>101</v>
      </c>
    </row>
    <row r="261" spans="1:17" ht="14.45" customHeight="1" x14ac:dyDescent="0.2">
      <c r="A261" s="485" t="s">
        <v>1533</v>
      </c>
      <c r="B261" s="486" t="s">
        <v>1443</v>
      </c>
      <c r="C261" s="486" t="s">
        <v>1419</v>
      </c>
      <c r="D261" s="486" t="s">
        <v>1451</v>
      </c>
      <c r="E261" s="486" t="s">
        <v>1452</v>
      </c>
      <c r="F261" s="490"/>
      <c r="G261" s="490"/>
      <c r="H261" s="490"/>
      <c r="I261" s="490"/>
      <c r="J261" s="490">
        <v>1</v>
      </c>
      <c r="K261" s="490">
        <v>235</v>
      </c>
      <c r="L261" s="490">
        <v>1</v>
      </c>
      <c r="M261" s="490">
        <v>235</v>
      </c>
      <c r="N261" s="490"/>
      <c r="O261" s="490"/>
      <c r="P261" s="512"/>
      <c r="Q261" s="491"/>
    </row>
    <row r="262" spans="1:17" ht="14.45" customHeight="1" x14ac:dyDescent="0.2">
      <c r="A262" s="485" t="s">
        <v>1533</v>
      </c>
      <c r="B262" s="486" t="s">
        <v>1443</v>
      </c>
      <c r="C262" s="486" t="s">
        <v>1419</v>
      </c>
      <c r="D262" s="486" t="s">
        <v>1453</v>
      </c>
      <c r="E262" s="486" t="s">
        <v>1454</v>
      </c>
      <c r="F262" s="490">
        <v>385</v>
      </c>
      <c r="G262" s="490">
        <v>52745</v>
      </c>
      <c r="H262" s="490">
        <v>0.92995169082125606</v>
      </c>
      <c r="I262" s="490">
        <v>137</v>
      </c>
      <c r="J262" s="490">
        <v>411</v>
      </c>
      <c r="K262" s="490">
        <v>56718</v>
      </c>
      <c r="L262" s="490">
        <v>1</v>
      </c>
      <c r="M262" s="490">
        <v>138</v>
      </c>
      <c r="N262" s="490">
        <v>392</v>
      </c>
      <c r="O262" s="490">
        <v>54488</v>
      </c>
      <c r="P262" s="512">
        <v>0.96068267569378329</v>
      </c>
      <c r="Q262" s="491">
        <v>139</v>
      </c>
    </row>
    <row r="263" spans="1:17" ht="14.45" customHeight="1" x14ac:dyDescent="0.2">
      <c r="A263" s="485" t="s">
        <v>1533</v>
      </c>
      <c r="B263" s="486" t="s">
        <v>1443</v>
      </c>
      <c r="C263" s="486" t="s">
        <v>1419</v>
      </c>
      <c r="D263" s="486" t="s">
        <v>1455</v>
      </c>
      <c r="E263" s="486" t="s">
        <v>1454</v>
      </c>
      <c r="F263" s="490"/>
      <c r="G263" s="490"/>
      <c r="H263" s="490"/>
      <c r="I263" s="490"/>
      <c r="J263" s="490">
        <v>1</v>
      </c>
      <c r="K263" s="490">
        <v>185</v>
      </c>
      <c r="L263" s="490">
        <v>1</v>
      </c>
      <c r="M263" s="490">
        <v>185</v>
      </c>
      <c r="N263" s="490"/>
      <c r="O263" s="490"/>
      <c r="P263" s="512"/>
      <c r="Q263" s="491"/>
    </row>
    <row r="264" spans="1:17" ht="14.45" customHeight="1" x14ac:dyDescent="0.2">
      <c r="A264" s="485" t="s">
        <v>1533</v>
      </c>
      <c r="B264" s="486" t="s">
        <v>1443</v>
      </c>
      <c r="C264" s="486" t="s">
        <v>1419</v>
      </c>
      <c r="D264" s="486" t="s">
        <v>1456</v>
      </c>
      <c r="E264" s="486" t="s">
        <v>1457</v>
      </c>
      <c r="F264" s="490">
        <v>2</v>
      </c>
      <c r="G264" s="490">
        <v>1280</v>
      </c>
      <c r="H264" s="490">
        <v>0.66149870801033595</v>
      </c>
      <c r="I264" s="490">
        <v>640</v>
      </c>
      <c r="J264" s="490">
        <v>3</v>
      </c>
      <c r="K264" s="490">
        <v>1935</v>
      </c>
      <c r="L264" s="490">
        <v>1</v>
      </c>
      <c r="M264" s="490">
        <v>645</v>
      </c>
      <c r="N264" s="490">
        <v>2</v>
      </c>
      <c r="O264" s="490">
        <v>1298</v>
      </c>
      <c r="P264" s="512">
        <v>0.67080103359173127</v>
      </c>
      <c r="Q264" s="491">
        <v>649</v>
      </c>
    </row>
    <row r="265" spans="1:17" ht="14.45" customHeight="1" x14ac:dyDescent="0.2">
      <c r="A265" s="485" t="s">
        <v>1533</v>
      </c>
      <c r="B265" s="486" t="s">
        <v>1443</v>
      </c>
      <c r="C265" s="486" t="s">
        <v>1419</v>
      </c>
      <c r="D265" s="486" t="s">
        <v>1458</v>
      </c>
      <c r="E265" s="486" t="s">
        <v>1459</v>
      </c>
      <c r="F265" s="490"/>
      <c r="G265" s="490"/>
      <c r="H265" s="490"/>
      <c r="I265" s="490"/>
      <c r="J265" s="490">
        <v>1</v>
      </c>
      <c r="K265" s="490">
        <v>614</v>
      </c>
      <c r="L265" s="490">
        <v>1</v>
      </c>
      <c r="M265" s="490">
        <v>614</v>
      </c>
      <c r="N265" s="490"/>
      <c r="O265" s="490"/>
      <c r="P265" s="512"/>
      <c r="Q265" s="491"/>
    </row>
    <row r="266" spans="1:17" ht="14.45" customHeight="1" x14ac:dyDescent="0.2">
      <c r="A266" s="485" t="s">
        <v>1533</v>
      </c>
      <c r="B266" s="486" t="s">
        <v>1443</v>
      </c>
      <c r="C266" s="486" t="s">
        <v>1419</v>
      </c>
      <c r="D266" s="486" t="s">
        <v>1460</v>
      </c>
      <c r="E266" s="486" t="s">
        <v>1461</v>
      </c>
      <c r="F266" s="490">
        <v>18</v>
      </c>
      <c r="G266" s="490">
        <v>3132</v>
      </c>
      <c r="H266" s="490">
        <v>0.74571428571428566</v>
      </c>
      <c r="I266" s="490">
        <v>174</v>
      </c>
      <c r="J266" s="490">
        <v>24</v>
      </c>
      <c r="K266" s="490">
        <v>4200</v>
      </c>
      <c r="L266" s="490">
        <v>1</v>
      </c>
      <c r="M266" s="490">
        <v>175</v>
      </c>
      <c r="N266" s="490">
        <v>25</v>
      </c>
      <c r="O266" s="490">
        <v>4400</v>
      </c>
      <c r="P266" s="512">
        <v>1.0476190476190477</v>
      </c>
      <c r="Q266" s="491">
        <v>176</v>
      </c>
    </row>
    <row r="267" spans="1:17" ht="14.45" customHeight="1" x14ac:dyDescent="0.2">
      <c r="A267" s="485" t="s">
        <v>1533</v>
      </c>
      <c r="B267" s="486" t="s">
        <v>1443</v>
      </c>
      <c r="C267" s="486" t="s">
        <v>1419</v>
      </c>
      <c r="D267" s="486" t="s">
        <v>1422</v>
      </c>
      <c r="E267" s="486" t="s">
        <v>1423</v>
      </c>
      <c r="F267" s="490">
        <v>10</v>
      </c>
      <c r="G267" s="490">
        <v>3470</v>
      </c>
      <c r="H267" s="490">
        <v>1.6618773946360152</v>
      </c>
      <c r="I267" s="490">
        <v>347</v>
      </c>
      <c r="J267" s="490">
        <v>6</v>
      </c>
      <c r="K267" s="490">
        <v>2088</v>
      </c>
      <c r="L267" s="490">
        <v>1</v>
      </c>
      <c r="M267" s="490">
        <v>348</v>
      </c>
      <c r="N267" s="490">
        <v>6</v>
      </c>
      <c r="O267" s="490">
        <v>2088</v>
      </c>
      <c r="P267" s="512">
        <v>1</v>
      </c>
      <c r="Q267" s="491">
        <v>348</v>
      </c>
    </row>
    <row r="268" spans="1:17" ht="14.45" customHeight="1" x14ac:dyDescent="0.2">
      <c r="A268" s="485" t="s">
        <v>1533</v>
      </c>
      <c r="B268" s="486" t="s">
        <v>1443</v>
      </c>
      <c r="C268" s="486" t="s">
        <v>1419</v>
      </c>
      <c r="D268" s="486" t="s">
        <v>1462</v>
      </c>
      <c r="E268" s="486" t="s">
        <v>1463</v>
      </c>
      <c r="F268" s="490">
        <v>457</v>
      </c>
      <c r="G268" s="490">
        <v>7769</v>
      </c>
      <c r="H268" s="490">
        <v>0.98704103671706267</v>
      </c>
      <c r="I268" s="490">
        <v>17</v>
      </c>
      <c r="J268" s="490">
        <v>463</v>
      </c>
      <c r="K268" s="490">
        <v>7871</v>
      </c>
      <c r="L268" s="490">
        <v>1</v>
      </c>
      <c r="M268" s="490">
        <v>17</v>
      </c>
      <c r="N268" s="490">
        <v>458</v>
      </c>
      <c r="O268" s="490">
        <v>7786</v>
      </c>
      <c r="P268" s="512">
        <v>0.98920086393088558</v>
      </c>
      <c r="Q268" s="491">
        <v>17</v>
      </c>
    </row>
    <row r="269" spans="1:17" ht="14.45" customHeight="1" x14ac:dyDescent="0.2">
      <c r="A269" s="485" t="s">
        <v>1533</v>
      </c>
      <c r="B269" s="486" t="s">
        <v>1443</v>
      </c>
      <c r="C269" s="486" t="s">
        <v>1419</v>
      </c>
      <c r="D269" s="486" t="s">
        <v>1464</v>
      </c>
      <c r="E269" s="486" t="s">
        <v>1465</v>
      </c>
      <c r="F269" s="490">
        <v>55</v>
      </c>
      <c r="G269" s="490">
        <v>15070</v>
      </c>
      <c r="H269" s="490">
        <v>1.4316929507885237</v>
      </c>
      <c r="I269" s="490">
        <v>274</v>
      </c>
      <c r="J269" s="490">
        <v>38</v>
      </c>
      <c r="K269" s="490">
        <v>10526</v>
      </c>
      <c r="L269" s="490">
        <v>1</v>
      </c>
      <c r="M269" s="490">
        <v>277</v>
      </c>
      <c r="N269" s="490">
        <v>48</v>
      </c>
      <c r="O269" s="490">
        <v>13392</v>
      </c>
      <c r="P269" s="512">
        <v>1.2722781683450504</v>
      </c>
      <c r="Q269" s="491">
        <v>279</v>
      </c>
    </row>
    <row r="270" spans="1:17" ht="14.45" customHeight="1" x14ac:dyDescent="0.2">
      <c r="A270" s="485" t="s">
        <v>1533</v>
      </c>
      <c r="B270" s="486" t="s">
        <v>1443</v>
      </c>
      <c r="C270" s="486" t="s">
        <v>1419</v>
      </c>
      <c r="D270" s="486" t="s">
        <v>1466</v>
      </c>
      <c r="E270" s="486" t="s">
        <v>1467</v>
      </c>
      <c r="F270" s="490">
        <v>60</v>
      </c>
      <c r="G270" s="490">
        <v>8520</v>
      </c>
      <c r="H270" s="490">
        <v>1.1848143512724238</v>
      </c>
      <c r="I270" s="490">
        <v>142</v>
      </c>
      <c r="J270" s="490">
        <v>51</v>
      </c>
      <c r="K270" s="490">
        <v>7191</v>
      </c>
      <c r="L270" s="490">
        <v>1</v>
      </c>
      <c r="M270" s="490">
        <v>141</v>
      </c>
      <c r="N270" s="490">
        <v>59</v>
      </c>
      <c r="O270" s="490">
        <v>8378</v>
      </c>
      <c r="P270" s="512">
        <v>1.1650674454178835</v>
      </c>
      <c r="Q270" s="491">
        <v>142</v>
      </c>
    </row>
    <row r="271" spans="1:17" ht="14.45" customHeight="1" x14ac:dyDescent="0.2">
      <c r="A271" s="485" t="s">
        <v>1533</v>
      </c>
      <c r="B271" s="486" t="s">
        <v>1443</v>
      </c>
      <c r="C271" s="486" t="s">
        <v>1419</v>
      </c>
      <c r="D271" s="486" t="s">
        <v>1468</v>
      </c>
      <c r="E271" s="486" t="s">
        <v>1467</v>
      </c>
      <c r="F271" s="490">
        <v>385</v>
      </c>
      <c r="G271" s="490">
        <v>30030</v>
      </c>
      <c r="H271" s="490">
        <v>0.92488219532477134</v>
      </c>
      <c r="I271" s="490">
        <v>78</v>
      </c>
      <c r="J271" s="490">
        <v>411</v>
      </c>
      <c r="K271" s="490">
        <v>32469</v>
      </c>
      <c r="L271" s="490">
        <v>1</v>
      </c>
      <c r="M271" s="490">
        <v>79</v>
      </c>
      <c r="N271" s="490">
        <v>392</v>
      </c>
      <c r="O271" s="490">
        <v>30968</v>
      </c>
      <c r="P271" s="512">
        <v>0.95377128953771284</v>
      </c>
      <c r="Q271" s="491">
        <v>79</v>
      </c>
    </row>
    <row r="272" spans="1:17" ht="14.45" customHeight="1" x14ac:dyDescent="0.2">
      <c r="A272" s="485" t="s">
        <v>1533</v>
      </c>
      <c r="B272" s="486" t="s">
        <v>1443</v>
      </c>
      <c r="C272" s="486" t="s">
        <v>1419</v>
      </c>
      <c r="D272" s="486" t="s">
        <v>1469</v>
      </c>
      <c r="E272" s="486" t="s">
        <v>1470</v>
      </c>
      <c r="F272" s="490">
        <v>60</v>
      </c>
      <c r="G272" s="490">
        <v>18840</v>
      </c>
      <c r="H272" s="490">
        <v>1.1690245718540582</v>
      </c>
      <c r="I272" s="490">
        <v>314</v>
      </c>
      <c r="J272" s="490">
        <v>51</v>
      </c>
      <c r="K272" s="490">
        <v>16116</v>
      </c>
      <c r="L272" s="490">
        <v>1</v>
      </c>
      <c r="M272" s="490">
        <v>316</v>
      </c>
      <c r="N272" s="490">
        <v>59</v>
      </c>
      <c r="O272" s="490">
        <v>18762</v>
      </c>
      <c r="P272" s="512">
        <v>1.1641846612062547</v>
      </c>
      <c r="Q272" s="491">
        <v>318</v>
      </c>
    </row>
    <row r="273" spans="1:17" ht="14.45" customHeight="1" x14ac:dyDescent="0.2">
      <c r="A273" s="485" t="s">
        <v>1533</v>
      </c>
      <c r="B273" s="486" t="s">
        <v>1443</v>
      </c>
      <c r="C273" s="486" t="s">
        <v>1419</v>
      </c>
      <c r="D273" s="486" t="s">
        <v>1430</v>
      </c>
      <c r="E273" s="486" t="s">
        <v>1431</v>
      </c>
      <c r="F273" s="490">
        <v>10</v>
      </c>
      <c r="G273" s="490">
        <v>3280</v>
      </c>
      <c r="H273" s="490">
        <v>1.6616008105369808</v>
      </c>
      <c r="I273" s="490">
        <v>328</v>
      </c>
      <c r="J273" s="490">
        <v>6</v>
      </c>
      <c r="K273" s="490">
        <v>1974</v>
      </c>
      <c r="L273" s="490">
        <v>1</v>
      </c>
      <c r="M273" s="490">
        <v>329</v>
      </c>
      <c r="N273" s="490">
        <v>6</v>
      </c>
      <c r="O273" s="490">
        <v>1974</v>
      </c>
      <c r="P273" s="512">
        <v>1</v>
      </c>
      <c r="Q273" s="491">
        <v>329</v>
      </c>
    </row>
    <row r="274" spans="1:17" ht="14.45" customHeight="1" x14ac:dyDescent="0.2">
      <c r="A274" s="485" t="s">
        <v>1533</v>
      </c>
      <c r="B274" s="486" t="s">
        <v>1443</v>
      </c>
      <c r="C274" s="486" t="s">
        <v>1419</v>
      </c>
      <c r="D274" s="486" t="s">
        <v>1471</v>
      </c>
      <c r="E274" s="486" t="s">
        <v>1472</v>
      </c>
      <c r="F274" s="490">
        <v>373</v>
      </c>
      <c r="G274" s="490">
        <v>60799</v>
      </c>
      <c r="H274" s="490">
        <v>0.94968759762574195</v>
      </c>
      <c r="I274" s="490">
        <v>163</v>
      </c>
      <c r="J274" s="490">
        <v>388</v>
      </c>
      <c r="K274" s="490">
        <v>64020</v>
      </c>
      <c r="L274" s="490">
        <v>1</v>
      </c>
      <c r="M274" s="490">
        <v>165</v>
      </c>
      <c r="N274" s="490">
        <v>369</v>
      </c>
      <c r="O274" s="490">
        <v>61254</v>
      </c>
      <c r="P274" s="512">
        <v>0.95679475164011252</v>
      </c>
      <c r="Q274" s="491">
        <v>166</v>
      </c>
    </row>
    <row r="275" spans="1:17" ht="14.45" customHeight="1" x14ac:dyDescent="0.2">
      <c r="A275" s="485" t="s">
        <v>1533</v>
      </c>
      <c r="B275" s="486" t="s">
        <v>1443</v>
      </c>
      <c r="C275" s="486" t="s">
        <v>1419</v>
      </c>
      <c r="D275" s="486" t="s">
        <v>1473</v>
      </c>
      <c r="E275" s="486" t="s">
        <v>1445</v>
      </c>
      <c r="F275" s="490">
        <v>822</v>
      </c>
      <c r="G275" s="490">
        <v>59184</v>
      </c>
      <c r="H275" s="490">
        <v>0.88766235714071451</v>
      </c>
      <c r="I275" s="490">
        <v>72</v>
      </c>
      <c r="J275" s="490">
        <v>901</v>
      </c>
      <c r="K275" s="490">
        <v>66674</v>
      </c>
      <c r="L275" s="490">
        <v>1</v>
      </c>
      <c r="M275" s="490">
        <v>74</v>
      </c>
      <c r="N275" s="490">
        <v>897</v>
      </c>
      <c r="O275" s="490">
        <v>66378</v>
      </c>
      <c r="P275" s="512">
        <v>0.99556048834628186</v>
      </c>
      <c r="Q275" s="491">
        <v>74</v>
      </c>
    </row>
    <row r="276" spans="1:17" ht="14.45" customHeight="1" x14ac:dyDescent="0.2">
      <c r="A276" s="485" t="s">
        <v>1533</v>
      </c>
      <c r="B276" s="486" t="s">
        <v>1443</v>
      </c>
      <c r="C276" s="486" t="s">
        <v>1419</v>
      </c>
      <c r="D276" s="486" t="s">
        <v>1476</v>
      </c>
      <c r="E276" s="486" t="s">
        <v>1477</v>
      </c>
      <c r="F276" s="490"/>
      <c r="G276" s="490"/>
      <c r="H276" s="490"/>
      <c r="I276" s="490"/>
      <c r="J276" s="490">
        <v>1</v>
      </c>
      <c r="K276" s="490">
        <v>233</v>
      </c>
      <c r="L276" s="490">
        <v>1</v>
      </c>
      <c r="M276" s="490">
        <v>233</v>
      </c>
      <c r="N276" s="490"/>
      <c r="O276" s="490"/>
      <c r="P276" s="512"/>
      <c r="Q276" s="491"/>
    </row>
    <row r="277" spans="1:17" ht="14.45" customHeight="1" x14ac:dyDescent="0.2">
      <c r="A277" s="485" t="s">
        <v>1533</v>
      </c>
      <c r="B277" s="486" t="s">
        <v>1443</v>
      </c>
      <c r="C277" s="486" t="s">
        <v>1419</v>
      </c>
      <c r="D277" s="486" t="s">
        <v>1478</v>
      </c>
      <c r="E277" s="486" t="s">
        <v>1479</v>
      </c>
      <c r="F277" s="490">
        <v>18</v>
      </c>
      <c r="G277" s="490">
        <v>21816</v>
      </c>
      <c r="H277" s="490">
        <v>0.51259398496240605</v>
      </c>
      <c r="I277" s="490">
        <v>1212</v>
      </c>
      <c r="J277" s="490">
        <v>35</v>
      </c>
      <c r="K277" s="490">
        <v>42560</v>
      </c>
      <c r="L277" s="490">
        <v>1</v>
      </c>
      <c r="M277" s="490">
        <v>1216</v>
      </c>
      <c r="N277" s="490">
        <v>34</v>
      </c>
      <c r="O277" s="490">
        <v>41480</v>
      </c>
      <c r="P277" s="512">
        <v>0.97462406015037595</v>
      </c>
      <c r="Q277" s="491">
        <v>1220</v>
      </c>
    </row>
    <row r="278" spans="1:17" ht="14.45" customHeight="1" x14ac:dyDescent="0.2">
      <c r="A278" s="485" t="s">
        <v>1533</v>
      </c>
      <c r="B278" s="486" t="s">
        <v>1443</v>
      </c>
      <c r="C278" s="486" t="s">
        <v>1419</v>
      </c>
      <c r="D278" s="486" t="s">
        <v>1480</v>
      </c>
      <c r="E278" s="486" t="s">
        <v>1481</v>
      </c>
      <c r="F278" s="490">
        <v>11</v>
      </c>
      <c r="G278" s="490">
        <v>1265</v>
      </c>
      <c r="H278" s="490">
        <v>0.51929392446633826</v>
      </c>
      <c r="I278" s="490">
        <v>115</v>
      </c>
      <c r="J278" s="490">
        <v>21</v>
      </c>
      <c r="K278" s="490">
        <v>2436</v>
      </c>
      <c r="L278" s="490">
        <v>1</v>
      </c>
      <c r="M278" s="490">
        <v>116</v>
      </c>
      <c r="N278" s="490">
        <v>17</v>
      </c>
      <c r="O278" s="490">
        <v>1989</v>
      </c>
      <c r="P278" s="512">
        <v>0.81650246305418717</v>
      </c>
      <c r="Q278" s="491">
        <v>117</v>
      </c>
    </row>
    <row r="279" spans="1:17" ht="14.45" customHeight="1" x14ac:dyDescent="0.2">
      <c r="A279" s="485" t="s">
        <v>1533</v>
      </c>
      <c r="B279" s="486" t="s">
        <v>1443</v>
      </c>
      <c r="C279" s="486" t="s">
        <v>1419</v>
      </c>
      <c r="D279" s="486" t="s">
        <v>1482</v>
      </c>
      <c r="E279" s="486" t="s">
        <v>1483</v>
      </c>
      <c r="F279" s="490"/>
      <c r="G279" s="490"/>
      <c r="H279" s="490"/>
      <c r="I279" s="490"/>
      <c r="J279" s="490">
        <v>1</v>
      </c>
      <c r="K279" s="490">
        <v>350</v>
      </c>
      <c r="L279" s="490">
        <v>1</v>
      </c>
      <c r="M279" s="490">
        <v>350</v>
      </c>
      <c r="N279" s="490"/>
      <c r="O279" s="490"/>
      <c r="P279" s="512"/>
      <c r="Q279" s="491"/>
    </row>
    <row r="280" spans="1:17" ht="14.45" customHeight="1" x14ac:dyDescent="0.2">
      <c r="A280" s="485" t="s">
        <v>1533</v>
      </c>
      <c r="B280" s="486" t="s">
        <v>1443</v>
      </c>
      <c r="C280" s="486" t="s">
        <v>1419</v>
      </c>
      <c r="D280" s="486" t="s">
        <v>1486</v>
      </c>
      <c r="E280" s="486" t="s">
        <v>1487</v>
      </c>
      <c r="F280" s="490"/>
      <c r="G280" s="490"/>
      <c r="H280" s="490"/>
      <c r="I280" s="490"/>
      <c r="J280" s="490">
        <v>1</v>
      </c>
      <c r="K280" s="490">
        <v>1075</v>
      </c>
      <c r="L280" s="490">
        <v>1</v>
      </c>
      <c r="M280" s="490">
        <v>1075</v>
      </c>
      <c r="N280" s="490"/>
      <c r="O280" s="490"/>
      <c r="P280" s="512"/>
      <c r="Q280" s="491"/>
    </row>
    <row r="281" spans="1:17" ht="14.45" customHeight="1" x14ac:dyDescent="0.2">
      <c r="A281" s="485" t="s">
        <v>1533</v>
      </c>
      <c r="B281" s="486" t="s">
        <v>1443</v>
      </c>
      <c r="C281" s="486" t="s">
        <v>1419</v>
      </c>
      <c r="D281" s="486" t="s">
        <v>1488</v>
      </c>
      <c r="E281" s="486" t="s">
        <v>1489</v>
      </c>
      <c r="F281" s="490">
        <v>1</v>
      </c>
      <c r="G281" s="490">
        <v>302</v>
      </c>
      <c r="H281" s="490">
        <v>0.99342105263157898</v>
      </c>
      <c r="I281" s="490">
        <v>302</v>
      </c>
      <c r="J281" s="490">
        <v>1</v>
      </c>
      <c r="K281" s="490">
        <v>304</v>
      </c>
      <c r="L281" s="490">
        <v>1</v>
      </c>
      <c r="M281" s="490">
        <v>304</v>
      </c>
      <c r="N281" s="490"/>
      <c r="O281" s="490"/>
      <c r="P281" s="512"/>
      <c r="Q281" s="491"/>
    </row>
    <row r="282" spans="1:17" ht="14.45" customHeight="1" x14ac:dyDescent="0.2">
      <c r="A282" s="485" t="s">
        <v>1534</v>
      </c>
      <c r="B282" s="486" t="s">
        <v>1443</v>
      </c>
      <c r="C282" s="486" t="s">
        <v>1419</v>
      </c>
      <c r="D282" s="486" t="s">
        <v>1444</v>
      </c>
      <c r="E282" s="486" t="s">
        <v>1445</v>
      </c>
      <c r="F282" s="490">
        <v>6</v>
      </c>
      <c r="G282" s="490">
        <v>1272</v>
      </c>
      <c r="H282" s="490">
        <v>0.3512841756420878</v>
      </c>
      <c r="I282" s="490">
        <v>212</v>
      </c>
      <c r="J282" s="490">
        <v>17</v>
      </c>
      <c r="K282" s="490">
        <v>3621</v>
      </c>
      <c r="L282" s="490">
        <v>1</v>
      </c>
      <c r="M282" s="490">
        <v>213</v>
      </c>
      <c r="N282" s="490">
        <v>5</v>
      </c>
      <c r="O282" s="490">
        <v>1075</v>
      </c>
      <c r="P282" s="512">
        <v>0.2968793151063242</v>
      </c>
      <c r="Q282" s="491">
        <v>215</v>
      </c>
    </row>
    <row r="283" spans="1:17" ht="14.45" customHeight="1" x14ac:dyDescent="0.2">
      <c r="A283" s="485" t="s">
        <v>1534</v>
      </c>
      <c r="B283" s="486" t="s">
        <v>1443</v>
      </c>
      <c r="C283" s="486" t="s">
        <v>1419</v>
      </c>
      <c r="D283" s="486" t="s">
        <v>1446</v>
      </c>
      <c r="E283" s="486" t="s">
        <v>1445</v>
      </c>
      <c r="F283" s="490"/>
      <c r="G283" s="490"/>
      <c r="H283" s="490"/>
      <c r="I283" s="490"/>
      <c r="J283" s="490"/>
      <c r="K283" s="490"/>
      <c r="L283" s="490"/>
      <c r="M283" s="490"/>
      <c r="N283" s="490">
        <v>6</v>
      </c>
      <c r="O283" s="490">
        <v>534</v>
      </c>
      <c r="P283" s="512"/>
      <c r="Q283" s="491">
        <v>89</v>
      </c>
    </row>
    <row r="284" spans="1:17" ht="14.45" customHeight="1" x14ac:dyDescent="0.2">
      <c r="A284" s="485" t="s">
        <v>1534</v>
      </c>
      <c r="B284" s="486" t="s">
        <v>1443</v>
      </c>
      <c r="C284" s="486" t="s">
        <v>1419</v>
      </c>
      <c r="D284" s="486" t="s">
        <v>1447</v>
      </c>
      <c r="E284" s="486" t="s">
        <v>1448</v>
      </c>
      <c r="F284" s="490">
        <v>39</v>
      </c>
      <c r="G284" s="490">
        <v>11778</v>
      </c>
      <c r="H284" s="490">
        <v>4.3190319031903188</v>
      </c>
      <c r="I284" s="490">
        <v>302</v>
      </c>
      <c r="J284" s="490">
        <v>9</v>
      </c>
      <c r="K284" s="490">
        <v>2727</v>
      </c>
      <c r="L284" s="490">
        <v>1</v>
      </c>
      <c r="M284" s="490">
        <v>303</v>
      </c>
      <c r="N284" s="490">
        <v>22</v>
      </c>
      <c r="O284" s="490">
        <v>6710</v>
      </c>
      <c r="P284" s="512">
        <v>2.4605793912724607</v>
      </c>
      <c r="Q284" s="491">
        <v>305</v>
      </c>
    </row>
    <row r="285" spans="1:17" ht="14.45" customHeight="1" x14ac:dyDescent="0.2">
      <c r="A285" s="485" t="s">
        <v>1534</v>
      </c>
      <c r="B285" s="486" t="s">
        <v>1443</v>
      </c>
      <c r="C285" s="486" t="s">
        <v>1419</v>
      </c>
      <c r="D285" s="486" t="s">
        <v>1453</v>
      </c>
      <c r="E285" s="486" t="s">
        <v>1454</v>
      </c>
      <c r="F285" s="490">
        <v>25</v>
      </c>
      <c r="G285" s="490">
        <v>3425</v>
      </c>
      <c r="H285" s="490">
        <v>0.77558876811594202</v>
      </c>
      <c r="I285" s="490">
        <v>137</v>
      </c>
      <c r="J285" s="490">
        <v>32</v>
      </c>
      <c r="K285" s="490">
        <v>4416</v>
      </c>
      <c r="L285" s="490">
        <v>1</v>
      </c>
      <c r="M285" s="490">
        <v>138</v>
      </c>
      <c r="N285" s="490">
        <v>33</v>
      </c>
      <c r="O285" s="490">
        <v>4587</v>
      </c>
      <c r="P285" s="512">
        <v>1.0387228260869565</v>
      </c>
      <c r="Q285" s="491">
        <v>139</v>
      </c>
    </row>
    <row r="286" spans="1:17" ht="14.45" customHeight="1" x14ac:dyDescent="0.2">
      <c r="A286" s="485" t="s">
        <v>1534</v>
      </c>
      <c r="B286" s="486" t="s">
        <v>1443</v>
      </c>
      <c r="C286" s="486" t="s">
        <v>1419</v>
      </c>
      <c r="D286" s="486" t="s">
        <v>1456</v>
      </c>
      <c r="E286" s="486" t="s">
        <v>1457</v>
      </c>
      <c r="F286" s="490">
        <v>1</v>
      </c>
      <c r="G286" s="490">
        <v>640</v>
      </c>
      <c r="H286" s="490"/>
      <c r="I286" s="490">
        <v>640</v>
      </c>
      <c r="J286" s="490"/>
      <c r="K286" s="490"/>
      <c r="L286" s="490"/>
      <c r="M286" s="490"/>
      <c r="N286" s="490"/>
      <c r="O286" s="490"/>
      <c r="P286" s="512"/>
      <c r="Q286" s="491"/>
    </row>
    <row r="287" spans="1:17" ht="14.45" customHeight="1" x14ac:dyDescent="0.2">
      <c r="A287" s="485" t="s">
        <v>1534</v>
      </c>
      <c r="B287" s="486" t="s">
        <v>1443</v>
      </c>
      <c r="C287" s="486" t="s">
        <v>1419</v>
      </c>
      <c r="D287" s="486" t="s">
        <v>1460</v>
      </c>
      <c r="E287" s="486" t="s">
        <v>1461</v>
      </c>
      <c r="F287" s="490">
        <v>2</v>
      </c>
      <c r="G287" s="490">
        <v>348</v>
      </c>
      <c r="H287" s="490">
        <v>1.9885714285714287</v>
      </c>
      <c r="I287" s="490">
        <v>174</v>
      </c>
      <c r="J287" s="490">
        <v>1</v>
      </c>
      <c r="K287" s="490">
        <v>175</v>
      </c>
      <c r="L287" s="490">
        <v>1</v>
      </c>
      <c r="M287" s="490">
        <v>175</v>
      </c>
      <c r="N287" s="490">
        <v>2</v>
      </c>
      <c r="O287" s="490">
        <v>352</v>
      </c>
      <c r="P287" s="512">
        <v>2.0114285714285716</v>
      </c>
      <c r="Q287" s="491">
        <v>176</v>
      </c>
    </row>
    <row r="288" spans="1:17" ht="14.45" customHeight="1" x14ac:dyDescent="0.2">
      <c r="A288" s="485" t="s">
        <v>1534</v>
      </c>
      <c r="B288" s="486" t="s">
        <v>1443</v>
      </c>
      <c r="C288" s="486" t="s">
        <v>1419</v>
      </c>
      <c r="D288" s="486" t="s">
        <v>1462</v>
      </c>
      <c r="E288" s="486" t="s">
        <v>1463</v>
      </c>
      <c r="F288" s="490">
        <v>28</v>
      </c>
      <c r="G288" s="490">
        <v>476</v>
      </c>
      <c r="H288" s="490">
        <v>0.71794871794871795</v>
      </c>
      <c r="I288" s="490">
        <v>17</v>
      </c>
      <c r="J288" s="490">
        <v>39</v>
      </c>
      <c r="K288" s="490">
        <v>663</v>
      </c>
      <c r="L288" s="490">
        <v>1</v>
      </c>
      <c r="M288" s="490">
        <v>17</v>
      </c>
      <c r="N288" s="490">
        <v>36</v>
      </c>
      <c r="O288" s="490">
        <v>612</v>
      </c>
      <c r="P288" s="512">
        <v>0.92307692307692313</v>
      </c>
      <c r="Q288" s="491">
        <v>17</v>
      </c>
    </row>
    <row r="289" spans="1:17" ht="14.45" customHeight="1" x14ac:dyDescent="0.2">
      <c r="A289" s="485" t="s">
        <v>1534</v>
      </c>
      <c r="B289" s="486" t="s">
        <v>1443</v>
      </c>
      <c r="C289" s="486" t="s">
        <v>1419</v>
      </c>
      <c r="D289" s="486" t="s">
        <v>1464</v>
      </c>
      <c r="E289" s="486" t="s">
        <v>1465</v>
      </c>
      <c r="F289" s="490">
        <v>3</v>
      </c>
      <c r="G289" s="490">
        <v>822</v>
      </c>
      <c r="H289" s="490">
        <v>0.98916967509025266</v>
      </c>
      <c r="I289" s="490">
        <v>274</v>
      </c>
      <c r="J289" s="490">
        <v>3</v>
      </c>
      <c r="K289" s="490">
        <v>831</v>
      </c>
      <c r="L289" s="490">
        <v>1</v>
      </c>
      <c r="M289" s="490">
        <v>277</v>
      </c>
      <c r="N289" s="490">
        <v>2</v>
      </c>
      <c r="O289" s="490">
        <v>558</v>
      </c>
      <c r="P289" s="512">
        <v>0.67148014440433212</v>
      </c>
      <c r="Q289" s="491">
        <v>279</v>
      </c>
    </row>
    <row r="290" spans="1:17" ht="14.45" customHeight="1" x14ac:dyDescent="0.2">
      <c r="A290" s="485" t="s">
        <v>1534</v>
      </c>
      <c r="B290" s="486" t="s">
        <v>1443</v>
      </c>
      <c r="C290" s="486" t="s">
        <v>1419</v>
      </c>
      <c r="D290" s="486" t="s">
        <v>1466</v>
      </c>
      <c r="E290" s="486" t="s">
        <v>1467</v>
      </c>
      <c r="F290" s="490">
        <v>3</v>
      </c>
      <c r="G290" s="490">
        <v>426</v>
      </c>
      <c r="H290" s="490">
        <v>0.75531914893617025</v>
      </c>
      <c r="I290" s="490">
        <v>142</v>
      </c>
      <c r="J290" s="490">
        <v>4</v>
      </c>
      <c r="K290" s="490">
        <v>564</v>
      </c>
      <c r="L290" s="490">
        <v>1</v>
      </c>
      <c r="M290" s="490">
        <v>141</v>
      </c>
      <c r="N290" s="490">
        <v>2</v>
      </c>
      <c r="O290" s="490">
        <v>284</v>
      </c>
      <c r="P290" s="512">
        <v>0.50354609929078009</v>
      </c>
      <c r="Q290" s="491">
        <v>142</v>
      </c>
    </row>
    <row r="291" spans="1:17" ht="14.45" customHeight="1" x14ac:dyDescent="0.2">
      <c r="A291" s="485" t="s">
        <v>1534</v>
      </c>
      <c r="B291" s="486" t="s">
        <v>1443</v>
      </c>
      <c r="C291" s="486" t="s">
        <v>1419</v>
      </c>
      <c r="D291" s="486" t="s">
        <v>1468</v>
      </c>
      <c r="E291" s="486" t="s">
        <v>1467</v>
      </c>
      <c r="F291" s="490">
        <v>25</v>
      </c>
      <c r="G291" s="490">
        <v>1950</v>
      </c>
      <c r="H291" s="490">
        <v>0.77136075949367089</v>
      </c>
      <c r="I291" s="490">
        <v>78</v>
      </c>
      <c r="J291" s="490">
        <v>32</v>
      </c>
      <c r="K291" s="490">
        <v>2528</v>
      </c>
      <c r="L291" s="490">
        <v>1</v>
      </c>
      <c r="M291" s="490">
        <v>79</v>
      </c>
      <c r="N291" s="490">
        <v>33</v>
      </c>
      <c r="O291" s="490">
        <v>2607</v>
      </c>
      <c r="P291" s="512">
        <v>1.03125</v>
      </c>
      <c r="Q291" s="491">
        <v>79</v>
      </c>
    </row>
    <row r="292" spans="1:17" ht="14.45" customHeight="1" x14ac:dyDescent="0.2">
      <c r="A292" s="485" t="s">
        <v>1534</v>
      </c>
      <c r="B292" s="486" t="s">
        <v>1443</v>
      </c>
      <c r="C292" s="486" t="s">
        <v>1419</v>
      </c>
      <c r="D292" s="486" t="s">
        <v>1469</v>
      </c>
      <c r="E292" s="486" t="s">
        <v>1470</v>
      </c>
      <c r="F292" s="490">
        <v>3</v>
      </c>
      <c r="G292" s="490">
        <v>942</v>
      </c>
      <c r="H292" s="490">
        <v>0.745253164556962</v>
      </c>
      <c r="I292" s="490">
        <v>314</v>
      </c>
      <c r="J292" s="490">
        <v>4</v>
      </c>
      <c r="K292" s="490">
        <v>1264</v>
      </c>
      <c r="L292" s="490">
        <v>1</v>
      </c>
      <c r="M292" s="490">
        <v>316</v>
      </c>
      <c r="N292" s="490">
        <v>2</v>
      </c>
      <c r="O292" s="490">
        <v>636</v>
      </c>
      <c r="P292" s="512">
        <v>0.50316455696202533</v>
      </c>
      <c r="Q292" s="491">
        <v>318</v>
      </c>
    </row>
    <row r="293" spans="1:17" ht="14.45" customHeight="1" x14ac:dyDescent="0.2">
      <c r="A293" s="485" t="s">
        <v>1534</v>
      </c>
      <c r="B293" s="486" t="s">
        <v>1443</v>
      </c>
      <c r="C293" s="486" t="s">
        <v>1419</v>
      </c>
      <c r="D293" s="486" t="s">
        <v>1471</v>
      </c>
      <c r="E293" s="486" t="s">
        <v>1472</v>
      </c>
      <c r="F293" s="490">
        <v>27</v>
      </c>
      <c r="G293" s="490">
        <v>4401</v>
      </c>
      <c r="H293" s="490">
        <v>0.80826446280991737</v>
      </c>
      <c r="I293" s="490">
        <v>163</v>
      </c>
      <c r="J293" s="490">
        <v>33</v>
      </c>
      <c r="K293" s="490">
        <v>5445</v>
      </c>
      <c r="L293" s="490">
        <v>1</v>
      </c>
      <c r="M293" s="490">
        <v>165</v>
      </c>
      <c r="N293" s="490">
        <v>32</v>
      </c>
      <c r="O293" s="490">
        <v>5312</v>
      </c>
      <c r="P293" s="512">
        <v>0.97557392102846652</v>
      </c>
      <c r="Q293" s="491">
        <v>166</v>
      </c>
    </row>
    <row r="294" spans="1:17" ht="14.45" customHeight="1" x14ac:dyDescent="0.2">
      <c r="A294" s="485" t="s">
        <v>1534</v>
      </c>
      <c r="B294" s="486" t="s">
        <v>1443</v>
      </c>
      <c r="C294" s="486" t="s">
        <v>1419</v>
      </c>
      <c r="D294" s="486" t="s">
        <v>1473</v>
      </c>
      <c r="E294" s="486" t="s">
        <v>1445</v>
      </c>
      <c r="F294" s="490">
        <v>59</v>
      </c>
      <c r="G294" s="490">
        <v>4248</v>
      </c>
      <c r="H294" s="490">
        <v>0.80852683669585079</v>
      </c>
      <c r="I294" s="490">
        <v>72</v>
      </c>
      <c r="J294" s="490">
        <v>71</v>
      </c>
      <c r="K294" s="490">
        <v>5254</v>
      </c>
      <c r="L294" s="490">
        <v>1</v>
      </c>
      <c r="M294" s="490">
        <v>74</v>
      </c>
      <c r="N294" s="490">
        <v>70</v>
      </c>
      <c r="O294" s="490">
        <v>5180</v>
      </c>
      <c r="P294" s="512">
        <v>0.9859154929577465</v>
      </c>
      <c r="Q294" s="491">
        <v>74</v>
      </c>
    </row>
    <row r="295" spans="1:17" ht="14.45" customHeight="1" x14ac:dyDescent="0.2">
      <c r="A295" s="485" t="s">
        <v>1534</v>
      </c>
      <c r="B295" s="486" t="s">
        <v>1443</v>
      </c>
      <c r="C295" s="486" t="s">
        <v>1419</v>
      </c>
      <c r="D295" s="486" t="s">
        <v>1478</v>
      </c>
      <c r="E295" s="486" t="s">
        <v>1479</v>
      </c>
      <c r="F295" s="490">
        <v>3</v>
      </c>
      <c r="G295" s="490">
        <v>3636</v>
      </c>
      <c r="H295" s="490"/>
      <c r="I295" s="490">
        <v>1212</v>
      </c>
      <c r="J295" s="490"/>
      <c r="K295" s="490"/>
      <c r="L295" s="490"/>
      <c r="M295" s="490"/>
      <c r="N295" s="490">
        <v>3</v>
      </c>
      <c r="O295" s="490">
        <v>3660</v>
      </c>
      <c r="P295" s="512"/>
      <c r="Q295" s="491">
        <v>1220</v>
      </c>
    </row>
    <row r="296" spans="1:17" ht="14.45" customHeight="1" x14ac:dyDescent="0.2">
      <c r="A296" s="485" t="s">
        <v>1534</v>
      </c>
      <c r="B296" s="486" t="s">
        <v>1443</v>
      </c>
      <c r="C296" s="486" t="s">
        <v>1419</v>
      </c>
      <c r="D296" s="486" t="s">
        <v>1480</v>
      </c>
      <c r="E296" s="486" t="s">
        <v>1481</v>
      </c>
      <c r="F296" s="490">
        <v>2</v>
      </c>
      <c r="G296" s="490">
        <v>230</v>
      </c>
      <c r="H296" s="490"/>
      <c r="I296" s="490">
        <v>115</v>
      </c>
      <c r="J296" s="490"/>
      <c r="K296" s="490"/>
      <c r="L296" s="490"/>
      <c r="M296" s="490"/>
      <c r="N296" s="490">
        <v>2</v>
      </c>
      <c r="O296" s="490">
        <v>234</v>
      </c>
      <c r="P296" s="512"/>
      <c r="Q296" s="491">
        <v>117</v>
      </c>
    </row>
    <row r="297" spans="1:17" ht="14.45" customHeight="1" x14ac:dyDescent="0.2">
      <c r="A297" s="485" t="s">
        <v>1535</v>
      </c>
      <c r="B297" s="486" t="s">
        <v>1443</v>
      </c>
      <c r="C297" s="486" t="s">
        <v>1419</v>
      </c>
      <c r="D297" s="486" t="s">
        <v>1453</v>
      </c>
      <c r="E297" s="486" t="s">
        <v>1454</v>
      </c>
      <c r="F297" s="490">
        <v>1</v>
      </c>
      <c r="G297" s="490">
        <v>137</v>
      </c>
      <c r="H297" s="490"/>
      <c r="I297" s="490">
        <v>137</v>
      </c>
      <c r="J297" s="490"/>
      <c r="K297" s="490"/>
      <c r="L297" s="490"/>
      <c r="M297" s="490"/>
      <c r="N297" s="490"/>
      <c r="O297" s="490"/>
      <c r="P297" s="512"/>
      <c r="Q297" s="491"/>
    </row>
    <row r="298" spans="1:17" ht="14.45" customHeight="1" x14ac:dyDescent="0.2">
      <c r="A298" s="485" t="s">
        <v>1535</v>
      </c>
      <c r="B298" s="486" t="s">
        <v>1443</v>
      </c>
      <c r="C298" s="486" t="s">
        <v>1419</v>
      </c>
      <c r="D298" s="486" t="s">
        <v>1462</v>
      </c>
      <c r="E298" s="486" t="s">
        <v>1463</v>
      </c>
      <c r="F298" s="490">
        <v>1</v>
      </c>
      <c r="G298" s="490">
        <v>17</v>
      </c>
      <c r="H298" s="490"/>
      <c r="I298" s="490">
        <v>17</v>
      </c>
      <c r="J298" s="490"/>
      <c r="K298" s="490"/>
      <c r="L298" s="490"/>
      <c r="M298" s="490"/>
      <c r="N298" s="490"/>
      <c r="O298" s="490"/>
      <c r="P298" s="512"/>
      <c r="Q298" s="491"/>
    </row>
    <row r="299" spans="1:17" ht="14.45" customHeight="1" x14ac:dyDescent="0.2">
      <c r="A299" s="485" t="s">
        <v>1535</v>
      </c>
      <c r="B299" s="486" t="s">
        <v>1443</v>
      </c>
      <c r="C299" s="486" t="s">
        <v>1419</v>
      </c>
      <c r="D299" s="486" t="s">
        <v>1468</v>
      </c>
      <c r="E299" s="486" t="s">
        <v>1467</v>
      </c>
      <c r="F299" s="490">
        <v>1</v>
      </c>
      <c r="G299" s="490">
        <v>78</v>
      </c>
      <c r="H299" s="490"/>
      <c r="I299" s="490">
        <v>78</v>
      </c>
      <c r="J299" s="490"/>
      <c r="K299" s="490"/>
      <c r="L299" s="490"/>
      <c r="M299" s="490"/>
      <c r="N299" s="490"/>
      <c r="O299" s="490"/>
      <c r="P299" s="512"/>
      <c r="Q299" s="491"/>
    </row>
    <row r="300" spans="1:17" ht="14.45" customHeight="1" x14ac:dyDescent="0.2">
      <c r="A300" s="485" t="s">
        <v>1535</v>
      </c>
      <c r="B300" s="486" t="s">
        <v>1443</v>
      </c>
      <c r="C300" s="486" t="s">
        <v>1419</v>
      </c>
      <c r="D300" s="486" t="s">
        <v>1471</v>
      </c>
      <c r="E300" s="486" t="s">
        <v>1472</v>
      </c>
      <c r="F300" s="490">
        <v>2</v>
      </c>
      <c r="G300" s="490">
        <v>326</v>
      </c>
      <c r="H300" s="490"/>
      <c r="I300" s="490">
        <v>163</v>
      </c>
      <c r="J300" s="490"/>
      <c r="K300" s="490"/>
      <c r="L300" s="490"/>
      <c r="M300" s="490"/>
      <c r="N300" s="490"/>
      <c r="O300" s="490"/>
      <c r="P300" s="512"/>
      <c r="Q300" s="491"/>
    </row>
    <row r="301" spans="1:17" ht="14.45" customHeight="1" x14ac:dyDescent="0.2">
      <c r="A301" s="485" t="s">
        <v>1535</v>
      </c>
      <c r="B301" s="486" t="s">
        <v>1443</v>
      </c>
      <c r="C301" s="486" t="s">
        <v>1419</v>
      </c>
      <c r="D301" s="486" t="s">
        <v>1473</v>
      </c>
      <c r="E301" s="486" t="s">
        <v>1445</v>
      </c>
      <c r="F301" s="490">
        <v>1</v>
      </c>
      <c r="G301" s="490">
        <v>72</v>
      </c>
      <c r="H301" s="490"/>
      <c r="I301" s="490">
        <v>72</v>
      </c>
      <c r="J301" s="490"/>
      <c r="K301" s="490"/>
      <c r="L301" s="490"/>
      <c r="M301" s="490"/>
      <c r="N301" s="490"/>
      <c r="O301" s="490"/>
      <c r="P301" s="512"/>
      <c r="Q301" s="491"/>
    </row>
    <row r="302" spans="1:17" ht="14.45" customHeight="1" x14ac:dyDescent="0.2">
      <c r="A302" s="485" t="s">
        <v>1536</v>
      </c>
      <c r="B302" s="486" t="s">
        <v>1443</v>
      </c>
      <c r="C302" s="486" t="s">
        <v>1419</v>
      </c>
      <c r="D302" s="486" t="s">
        <v>1444</v>
      </c>
      <c r="E302" s="486" t="s">
        <v>1445</v>
      </c>
      <c r="F302" s="490">
        <v>34</v>
      </c>
      <c r="G302" s="490">
        <v>7208</v>
      </c>
      <c r="H302" s="490">
        <v>2.60310581437342</v>
      </c>
      <c r="I302" s="490">
        <v>212</v>
      </c>
      <c r="J302" s="490">
        <v>13</v>
      </c>
      <c r="K302" s="490">
        <v>2769</v>
      </c>
      <c r="L302" s="490">
        <v>1</v>
      </c>
      <c r="M302" s="490">
        <v>213</v>
      </c>
      <c r="N302" s="490">
        <v>67</v>
      </c>
      <c r="O302" s="490">
        <v>14405</v>
      </c>
      <c r="P302" s="512">
        <v>5.2022390754785119</v>
      </c>
      <c r="Q302" s="491">
        <v>215</v>
      </c>
    </row>
    <row r="303" spans="1:17" ht="14.45" customHeight="1" x14ac:dyDescent="0.2">
      <c r="A303" s="485" t="s">
        <v>1536</v>
      </c>
      <c r="B303" s="486" t="s">
        <v>1443</v>
      </c>
      <c r="C303" s="486" t="s">
        <v>1419</v>
      </c>
      <c r="D303" s="486" t="s">
        <v>1446</v>
      </c>
      <c r="E303" s="486" t="s">
        <v>1445</v>
      </c>
      <c r="F303" s="490">
        <v>1</v>
      </c>
      <c r="G303" s="490">
        <v>87</v>
      </c>
      <c r="H303" s="490"/>
      <c r="I303" s="490">
        <v>87</v>
      </c>
      <c r="J303" s="490"/>
      <c r="K303" s="490"/>
      <c r="L303" s="490"/>
      <c r="M303" s="490"/>
      <c r="N303" s="490">
        <v>2</v>
      </c>
      <c r="O303" s="490">
        <v>178</v>
      </c>
      <c r="P303" s="512"/>
      <c r="Q303" s="491">
        <v>89</v>
      </c>
    </row>
    <row r="304" spans="1:17" ht="14.45" customHeight="1" x14ac:dyDescent="0.2">
      <c r="A304" s="485" t="s">
        <v>1536</v>
      </c>
      <c r="B304" s="486" t="s">
        <v>1443</v>
      </c>
      <c r="C304" s="486" t="s">
        <v>1419</v>
      </c>
      <c r="D304" s="486" t="s">
        <v>1447</v>
      </c>
      <c r="E304" s="486" t="s">
        <v>1448</v>
      </c>
      <c r="F304" s="490">
        <v>272</v>
      </c>
      <c r="G304" s="490">
        <v>82144</v>
      </c>
      <c r="H304" s="490">
        <v>5.8935284832831112</v>
      </c>
      <c r="I304" s="490">
        <v>302</v>
      </c>
      <c r="J304" s="490">
        <v>46</v>
      </c>
      <c r="K304" s="490">
        <v>13938</v>
      </c>
      <c r="L304" s="490">
        <v>1</v>
      </c>
      <c r="M304" s="490">
        <v>303</v>
      </c>
      <c r="N304" s="490">
        <v>239</v>
      </c>
      <c r="O304" s="490">
        <v>72895</v>
      </c>
      <c r="P304" s="512">
        <v>5.2299469077342513</v>
      </c>
      <c r="Q304" s="491">
        <v>305</v>
      </c>
    </row>
    <row r="305" spans="1:17" ht="14.45" customHeight="1" x14ac:dyDescent="0.2">
      <c r="A305" s="485" t="s">
        <v>1536</v>
      </c>
      <c r="B305" s="486" t="s">
        <v>1443</v>
      </c>
      <c r="C305" s="486" t="s">
        <v>1419</v>
      </c>
      <c r="D305" s="486" t="s">
        <v>1449</v>
      </c>
      <c r="E305" s="486" t="s">
        <v>1450</v>
      </c>
      <c r="F305" s="490">
        <v>9</v>
      </c>
      <c r="G305" s="490">
        <v>900</v>
      </c>
      <c r="H305" s="490">
        <v>3</v>
      </c>
      <c r="I305" s="490">
        <v>100</v>
      </c>
      <c r="J305" s="490">
        <v>3</v>
      </c>
      <c r="K305" s="490">
        <v>300</v>
      </c>
      <c r="L305" s="490">
        <v>1</v>
      </c>
      <c r="M305" s="490">
        <v>100</v>
      </c>
      <c r="N305" s="490">
        <v>21</v>
      </c>
      <c r="O305" s="490">
        <v>2121</v>
      </c>
      <c r="P305" s="512">
        <v>7.07</v>
      </c>
      <c r="Q305" s="491">
        <v>101</v>
      </c>
    </row>
    <row r="306" spans="1:17" ht="14.45" customHeight="1" x14ac:dyDescent="0.2">
      <c r="A306" s="485" t="s">
        <v>1536</v>
      </c>
      <c r="B306" s="486" t="s">
        <v>1443</v>
      </c>
      <c r="C306" s="486" t="s">
        <v>1419</v>
      </c>
      <c r="D306" s="486" t="s">
        <v>1453</v>
      </c>
      <c r="E306" s="486" t="s">
        <v>1454</v>
      </c>
      <c r="F306" s="490">
        <v>95</v>
      </c>
      <c r="G306" s="490">
        <v>13015</v>
      </c>
      <c r="H306" s="490">
        <v>1.2744810027418723</v>
      </c>
      <c r="I306" s="490">
        <v>137</v>
      </c>
      <c r="J306" s="490">
        <v>74</v>
      </c>
      <c r="K306" s="490">
        <v>10212</v>
      </c>
      <c r="L306" s="490">
        <v>1</v>
      </c>
      <c r="M306" s="490">
        <v>138</v>
      </c>
      <c r="N306" s="490">
        <v>109</v>
      </c>
      <c r="O306" s="490">
        <v>15151</v>
      </c>
      <c r="P306" s="512">
        <v>1.4836466901684293</v>
      </c>
      <c r="Q306" s="491">
        <v>139</v>
      </c>
    </row>
    <row r="307" spans="1:17" ht="14.45" customHeight="1" x14ac:dyDescent="0.2">
      <c r="A307" s="485" t="s">
        <v>1536</v>
      </c>
      <c r="B307" s="486" t="s">
        <v>1443</v>
      </c>
      <c r="C307" s="486" t="s">
        <v>1419</v>
      </c>
      <c r="D307" s="486" t="s">
        <v>1455</v>
      </c>
      <c r="E307" s="486" t="s">
        <v>1454</v>
      </c>
      <c r="F307" s="490">
        <v>1</v>
      </c>
      <c r="G307" s="490">
        <v>184</v>
      </c>
      <c r="H307" s="490"/>
      <c r="I307" s="490">
        <v>184</v>
      </c>
      <c r="J307" s="490"/>
      <c r="K307" s="490"/>
      <c r="L307" s="490"/>
      <c r="M307" s="490"/>
      <c r="N307" s="490">
        <v>2</v>
      </c>
      <c r="O307" s="490">
        <v>374</v>
      </c>
      <c r="P307" s="512"/>
      <c r="Q307" s="491">
        <v>187</v>
      </c>
    </row>
    <row r="308" spans="1:17" ht="14.45" customHeight="1" x14ac:dyDescent="0.2">
      <c r="A308" s="485" t="s">
        <v>1536</v>
      </c>
      <c r="B308" s="486" t="s">
        <v>1443</v>
      </c>
      <c r="C308" s="486" t="s">
        <v>1419</v>
      </c>
      <c r="D308" s="486" t="s">
        <v>1456</v>
      </c>
      <c r="E308" s="486" t="s">
        <v>1457</v>
      </c>
      <c r="F308" s="490"/>
      <c r="G308" s="490"/>
      <c r="H308" s="490"/>
      <c r="I308" s="490"/>
      <c r="J308" s="490"/>
      <c r="K308" s="490"/>
      <c r="L308" s="490"/>
      <c r="M308" s="490"/>
      <c r="N308" s="490">
        <v>3</v>
      </c>
      <c r="O308" s="490">
        <v>1947</v>
      </c>
      <c r="P308" s="512"/>
      <c r="Q308" s="491">
        <v>649</v>
      </c>
    </row>
    <row r="309" spans="1:17" ht="14.45" customHeight="1" x14ac:dyDescent="0.2">
      <c r="A309" s="485" t="s">
        <v>1536</v>
      </c>
      <c r="B309" s="486" t="s">
        <v>1443</v>
      </c>
      <c r="C309" s="486" t="s">
        <v>1419</v>
      </c>
      <c r="D309" s="486" t="s">
        <v>1458</v>
      </c>
      <c r="E309" s="486" t="s">
        <v>1459</v>
      </c>
      <c r="F309" s="490">
        <v>1</v>
      </c>
      <c r="G309" s="490">
        <v>609</v>
      </c>
      <c r="H309" s="490"/>
      <c r="I309" s="490">
        <v>609</v>
      </c>
      <c r="J309" s="490"/>
      <c r="K309" s="490"/>
      <c r="L309" s="490"/>
      <c r="M309" s="490"/>
      <c r="N309" s="490"/>
      <c r="O309" s="490"/>
      <c r="P309" s="512"/>
      <c r="Q309" s="491"/>
    </row>
    <row r="310" spans="1:17" ht="14.45" customHeight="1" x14ac:dyDescent="0.2">
      <c r="A310" s="485" t="s">
        <v>1536</v>
      </c>
      <c r="B310" s="486" t="s">
        <v>1443</v>
      </c>
      <c r="C310" s="486" t="s">
        <v>1419</v>
      </c>
      <c r="D310" s="486" t="s">
        <v>1460</v>
      </c>
      <c r="E310" s="486" t="s">
        <v>1461</v>
      </c>
      <c r="F310" s="490">
        <v>10</v>
      </c>
      <c r="G310" s="490">
        <v>1740</v>
      </c>
      <c r="H310" s="490">
        <v>4.9714285714285715</v>
      </c>
      <c r="I310" s="490">
        <v>174</v>
      </c>
      <c r="J310" s="490">
        <v>2</v>
      </c>
      <c r="K310" s="490">
        <v>350</v>
      </c>
      <c r="L310" s="490">
        <v>1</v>
      </c>
      <c r="M310" s="490">
        <v>175</v>
      </c>
      <c r="N310" s="490">
        <v>10</v>
      </c>
      <c r="O310" s="490">
        <v>1760</v>
      </c>
      <c r="P310" s="512">
        <v>5.0285714285714285</v>
      </c>
      <c r="Q310" s="491">
        <v>176</v>
      </c>
    </row>
    <row r="311" spans="1:17" ht="14.45" customHeight="1" x14ac:dyDescent="0.2">
      <c r="A311" s="485" t="s">
        <v>1536</v>
      </c>
      <c r="B311" s="486" t="s">
        <v>1443</v>
      </c>
      <c r="C311" s="486" t="s">
        <v>1419</v>
      </c>
      <c r="D311" s="486" t="s">
        <v>1422</v>
      </c>
      <c r="E311" s="486" t="s">
        <v>1423</v>
      </c>
      <c r="F311" s="490">
        <v>2</v>
      </c>
      <c r="G311" s="490">
        <v>694</v>
      </c>
      <c r="H311" s="490"/>
      <c r="I311" s="490">
        <v>347</v>
      </c>
      <c r="J311" s="490"/>
      <c r="K311" s="490"/>
      <c r="L311" s="490"/>
      <c r="M311" s="490"/>
      <c r="N311" s="490"/>
      <c r="O311" s="490"/>
      <c r="P311" s="512"/>
      <c r="Q311" s="491"/>
    </row>
    <row r="312" spans="1:17" ht="14.45" customHeight="1" x14ac:dyDescent="0.2">
      <c r="A312" s="485" t="s">
        <v>1536</v>
      </c>
      <c r="B312" s="486" t="s">
        <v>1443</v>
      </c>
      <c r="C312" s="486" t="s">
        <v>1419</v>
      </c>
      <c r="D312" s="486" t="s">
        <v>1462</v>
      </c>
      <c r="E312" s="486" t="s">
        <v>1463</v>
      </c>
      <c r="F312" s="490">
        <v>152</v>
      </c>
      <c r="G312" s="490">
        <v>2584</v>
      </c>
      <c r="H312" s="490">
        <v>1.4205607476635513</v>
      </c>
      <c r="I312" s="490">
        <v>17</v>
      </c>
      <c r="J312" s="490">
        <v>107</v>
      </c>
      <c r="K312" s="490">
        <v>1819</v>
      </c>
      <c r="L312" s="490">
        <v>1</v>
      </c>
      <c r="M312" s="490">
        <v>17</v>
      </c>
      <c r="N312" s="490">
        <v>144</v>
      </c>
      <c r="O312" s="490">
        <v>2448</v>
      </c>
      <c r="P312" s="512">
        <v>1.3457943925233644</v>
      </c>
      <c r="Q312" s="491">
        <v>17</v>
      </c>
    </row>
    <row r="313" spans="1:17" ht="14.45" customHeight="1" x14ac:dyDescent="0.2">
      <c r="A313" s="485" t="s">
        <v>1536</v>
      </c>
      <c r="B313" s="486" t="s">
        <v>1443</v>
      </c>
      <c r="C313" s="486" t="s">
        <v>1419</v>
      </c>
      <c r="D313" s="486" t="s">
        <v>1464</v>
      </c>
      <c r="E313" s="486" t="s">
        <v>1465</v>
      </c>
      <c r="F313" s="490">
        <v>8</v>
      </c>
      <c r="G313" s="490">
        <v>2192</v>
      </c>
      <c r="H313" s="490">
        <v>1.9783393501805053</v>
      </c>
      <c r="I313" s="490">
        <v>274</v>
      </c>
      <c r="J313" s="490">
        <v>4</v>
      </c>
      <c r="K313" s="490">
        <v>1108</v>
      </c>
      <c r="L313" s="490">
        <v>1</v>
      </c>
      <c r="M313" s="490">
        <v>277</v>
      </c>
      <c r="N313" s="490">
        <v>11</v>
      </c>
      <c r="O313" s="490">
        <v>3069</v>
      </c>
      <c r="P313" s="512">
        <v>2.7698555956678699</v>
      </c>
      <c r="Q313" s="491">
        <v>279</v>
      </c>
    </row>
    <row r="314" spans="1:17" ht="14.45" customHeight="1" x14ac:dyDescent="0.2">
      <c r="A314" s="485" t="s">
        <v>1536</v>
      </c>
      <c r="B314" s="486" t="s">
        <v>1443</v>
      </c>
      <c r="C314" s="486" t="s">
        <v>1419</v>
      </c>
      <c r="D314" s="486" t="s">
        <v>1466</v>
      </c>
      <c r="E314" s="486" t="s">
        <v>1467</v>
      </c>
      <c r="F314" s="490">
        <v>9</v>
      </c>
      <c r="G314" s="490">
        <v>1278</v>
      </c>
      <c r="H314" s="490">
        <v>2.2659574468085109</v>
      </c>
      <c r="I314" s="490">
        <v>142</v>
      </c>
      <c r="J314" s="490">
        <v>4</v>
      </c>
      <c r="K314" s="490">
        <v>564</v>
      </c>
      <c r="L314" s="490">
        <v>1</v>
      </c>
      <c r="M314" s="490">
        <v>141</v>
      </c>
      <c r="N314" s="490">
        <v>14</v>
      </c>
      <c r="O314" s="490">
        <v>1988</v>
      </c>
      <c r="P314" s="512">
        <v>3.5248226950354611</v>
      </c>
      <c r="Q314" s="491">
        <v>142</v>
      </c>
    </row>
    <row r="315" spans="1:17" ht="14.45" customHeight="1" x14ac:dyDescent="0.2">
      <c r="A315" s="485" t="s">
        <v>1536</v>
      </c>
      <c r="B315" s="486" t="s">
        <v>1443</v>
      </c>
      <c r="C315" s="486" t="s">
        <v>1419</v>
      </c>
      <c r="D315" s="486" t="s">
        <v>1468</v>
      </c>
      <c r="E315" s="486" t="s">
        <v>1467</v>
      </c>
      <c r="F315" s="490">
        <v>95</v>
      </c>
      <c r="G315" s="490">
        <v>7410</v>
      </c>
      <c r="H315" s="490">
        <v>1.267533356140951</v>
      </c>
      <c r="I315" s="490">
        <v>78</v>
      </c>
      <c r="J315" s="490">
        <v>74</v>
      </c>
      <c r="K315" s="490">
        <v>5846</v>
      </c>
      <c r="L315" s="490">
        <v>1</v>
      </c>
      <c r="M315" s="490">
        <v>79</v>
      </c>
      <c r="N315" s="490">
        <v>109</v>
      </c>
      <c r="O315" s="490">
        <v>8611</v>
      </c>
      <c r="P315" s="512">
        <v>1.472972972972973</v>
      </c>
      <c r="Q315" s="491">
        <v>79</v>
      </c>
    </row>
    <row r="316" spans="1:17" ht="14.45" customHeight="1" x14ac:dyDescent="0.2">
      <c r="A316" s="485" t="s">
        <v>1536</v>
      </c>
      <c r="B316" s="486" t="s">
        <v>1443</v>
      </c>
      <c r="C316" s="486" t="s">
        <v>1419</v>
      </c>
      <c r="D316" s="486" t="s">
        <v>1469</v>
      </c>
      <c r="E316" s="486" t="s">
        <v>1470</v>
      </c>
      <c r="F316" s="490">
        <v>9</v>
      </c>
      <c r="G316" s="490">
        <v>2826</v>
      </c>
      <c r="H316" s="490">
        <v>2.2357594936708862</v>
      </c>
      <c r="I316" s="490">
        <v>314</v>
      </c>
      <c r="J316" s="490">
        <v>4</v>
      </c>
      <c r="K316" s="490">
        <v>1264</v>
      </c>
      <c r="L316" s="490">
        <v>1</v>
      </c>
      <c r="M316" s="490">
        <v>316</v>
      </c>
      <c r="N316" s="490">
        <v>14</v>
      </c>
      <c r="O316" s="490">
        <v>4452</v>
      </c>
      <c r="P316" s="512">
        <v>3.5221518987341773</v>
      </c>
      <c r="Q316" s="491">
        <v>318</v>
      </c>
    </row>
    <row r="317" spans="1:17" ht="14.45" customHeight="1" x14ac:dyDescent="0.2">
      <c r="A317" s="485" t="s">
        <v>1536</v>
      </c>
      <c r="B317" s="486" t="s">
        <v>1443</v>
      </c>
      <c r="C317" s="486" t="s">
        <v>1419</v>
      </c>
      <c r="D317" s="486" t="s">
        <v>1430</v>
      </c>
      <c r="E317" s="486" t="s">
        <v>1431</v>
      </c>
      <c r="F317" s="490">
        <v>2</v>
      </c>
      <c r="G317" s="490">
        <v>656</v>
      </c>
      <c r="H317" s="490"/>
      <c r="I317" s="490">
        <v>328</v>
      </c>
      <c r="J317" s="490"/>
      <c r="K317" s="490"/>
      <c r="L317" s="490"/>
      <c r="M317" s="490"/>
      <c r="N317" s="490"/>
      <c r="O317" s="490"/>
      <c r="P317" s="512"/>
      <c r="Q317" s="491"/>
    </row>
    <row r="318" spans="1:17" ht="14.45" customHeight="1" x14ac:dyDescent="0.2">
      <c r="A318" s="485" t="s">
        <v>1536</v>
      </c>
      <c r="B318" s="486" t="s">
        <v>1443</v>
      </c>
      <c r="C318" s="486" t="s">
        <v>1419</v>
      </c>
      <c r="D318" s="486" t="s">
        <v>1471</v>
      </c>
      <c r="E318" s="486" t="s">
        <v>1472</v>
      </c>
      <c r="F318" s="490">
        <v>129</v>
      </c>
      <c r="G318" s="490">
        <v>21027</v>
      </c>
      <c r="H318" s="490">
        <v>1.5170995670995671</v>
      </c>
      <c r="I318" s="490">
        <v>163</v>
      </c>
      <c r="J318" s="490">
        <v>84</v>
      </c>
      <c r="K318" s="490">
        <v>13860</v>
      </c>
      <c r="L318" s="490">
        <v>1</v>
      </c>
      <c r="M318" s="490">
        <v>165</v>
      </c>
      <c r="N318" s="490">
        <v>106</v>
      </c>
      <c r="O318" s="490">
        <v>17596</v>
      </c>
      <c r="P318" s="512">
        <v>1.2695526695526695</v>
      </c>
      <c r="Q318" s="491">
        <v>166</v>
      </c>
    </row>
    <row r="319" spans="1:17" ht="14.45" customHeight="1" x14ac:dyDescent="0.2">
      <c r="A319" s="485" t="s">
        <v>1536</v>
      </c>
      <c r="B319" s="486" t="s">
        <v>1443</v>
      </c>
      <c r="C319" s="486" t="s">
        <v>1419</v>
      </c>
      <c r="D319" s="486" t="s">
        <v>1473</v>
      </c>
      <c r="E319" s="486" t="s">
        <v>1445</v>
      </c>
      <c r="F319" s="490">
        <v>228</v>
      </c>
      <c r="G319" s="490">
        <v>16416</v>
      </c>
      <c r="H319" s="490">
        <v>1.4789189189189189</v>
      </c>
      <c r="I319" s="490">
        <v>72</v>
      </c>
      <c r="J319" s="490">
        <v>150</v>
      </c>
      <c r="K319" s="490">
        <v>11100</v>
      </c>
      <c r="L319" s="490">
        <v>1</v>
      </c>
      <c r="M319" s="490">
        <v>74</v>
      </c>
      <c r="N319" s="490">
        <v>229</v>
      </c>
      <c r="O319" s="490">
        <v>16946</v>
      </c>
      <c r="P319" s="512">
        <v>1.5266666666666666</v>
      </c>
      <c r="Q319" s="491">
        <v>74</v>
      </c>
    </row>
    <row r="320" spans="1:17" ht="14.45" customHeight="1" x14ac:dyDescent="0.2">
      <c r="A320" s="485" t="s">
        <v>1536</v>
      </c>
      <c r="B320" s="486" t="s">
        <v>1443</v>
      </c>
      <c r="C320" s="486" t="s">
        <v>1419</v>
      </c>
      <c r="D320" s="486" t="s">
        <v>1476</v>
      </c>
      <c r="E320" s="486" t="s">
        <v>1477</v>
      </c>
      <c r="F320" s="490">
        <v>1</v>
      </c>
      <c r="G320" s="490">
        <v>230</v>
      </c>
      <c r="H320" s="490"/>
      <c r="I320" s="490">
        <v>230</v>
      </c>
      <c r="J320" s="490"/>
      <c r="K320" s="490"/>
      <c r="L320" s="490"/>
      <c r="M320" s="490"/>
      <c r="N320" s="490">
        <v>2</v>
      </c>
      <c r="O320" s="490">
        <v>470</v>
      </c>
      <c r="P320" s="512"/>
      <c r="Q320" s="491">
        <v>235</v>
      </c>
    </row>
    <row r="321" spans="1:17" ht="14.45" customHeight="1" x14ac:dyDescent="0.2">
      <c r="A321" s="485" t="s">
        <v>1536</v>
      </c>
      <c r="B321" s="486" t="s">
        <v>1443</v>
      </c>
      <c r="C321" s="486" t="s">
        <v>1419</v>
      </c>
      <c r="D321" s="486" t="s">
        <v>1478</v>
      </c>
      <c r="E321" s="486" t="s">
        <v>1479</v>
      </c>
      <c r="F321" s="490">
        <v>12</v>
      </c>
      <c r="G321" s="490">
        <v>14544</v>
      </c>
      <c r="H321" s="490">
        <v>2.9901315789473686</v>
      </c>
      <c r="I321" s="490">
        <v>1212</v>
      </c>
      <c r="J321" s="490">
        <v>4</v>
      </c>
      <c r="K321" s="490">
        <v>4864</v>
      </c>
      <c r="L321" s="490">
        <v>1</v>
      </c>
      <c r="M321" s="490">
        <v>1216</v>
      </c>
      <c r="N321" s="490">
        <v>17</v>
      </c>
      <c r="O321" s="490">
        <v>20740</v>
      </c>
      <c r="P321" s="512">
        <v>4.2639802631578947</v>
      </c>
      <c r="Q321" s="491">
        <v>1220</v>
      </c>
    </row>
    <row r="322" spans="1:17" ht="14.45" customHeight="1" x14ac:dyDescent="0.2">
      <c r="A322" s="485" t="s">
        <v>1536</v>
      </c>
      <c r="B322" s="486" t="s">
        <v>1443</v>
      </c>
      <c r="C322" s="486" t="s">
        <v>1419</v>
      </c>
      <c r="D322" s="486" t="s">
        <v>1480</v>
      </c>
      <c r="E322" s="486" t="s">
        <v>1481</v>
      </c>
      <c r="F322" s="490">
        <v>7</v>
      </c>
      <c r="G322" s="490">
        <v>805</v>
      </c>
      <c r="H322" s="490">
        <v>3.4698275862068964</v>
      </c>
      <c r="I322" s="490">
        <v>115</v>
      </c>
      <c r="J322" s="490">
        <v>2</v>
      </c>
      <c r="K322" s="490">
        <v>232</v>
      </c>
      <c r="L322" s="490">
        <v>1</v>
      </c>
      <c r="M322" s="490">
        <v>116</v>
      </c>
      <c r="N322" s="490">
        <v>10</v>
      </c>
      <c r="O322" s="490">
        <v>1170</v>
      </c>
      <c r="P322" s="512">
        <v>5.0431034482758621</v>
      </c>
      <c r="Q322" s="491">
        <v>117</v>
      </c>
    </row>
    <row r="323" spans="1:17" ht="14.45" customHeight="1" x14ac:dyDescent="0.2">
      <c r="A323" s="485" t="s">
        <v>1536</v>
      </c>
      <c r="B323" s="486" t="s">
        <v>1443</v>
      </c>
      <c r="C323" s="486" t="s">
        <v>1419</v>
      </c>
      <c r="D323" s="486" t="s">
        <v>1482</v>
      </c>
      <c r="E323" s="486" t="s">
        <v>1483</v>
      </c>
      <c r="F323" s="490"/>
      <c r="G323" s="490"/>
      <c r="H323" s="490"/>
      <c r="I323" s="490"/>
      <c r="J323" s="490"/>
      <c r="K323" s="490"/>
      <c r="L323" s="490"/>
      <c r="M323" s="490"/>
      <c r="N323" s="490">
        <v>1</v>
      </c>
      <c r="O323" s="490">
        <v>352</v>
      </c>
      <c r="P323" s="512"/>
      <c r="Q323" s="491">
        <v>352</v>
      </c>
    </row>
    <row r="324" spans="1:17" ht="14.45" customHeight="1" x14ac:dyDescent="0.2">
      <c r="A324" s="485" t="s">
        <v>1536</v>
      </c>
      <c r="B324" s="486" t="s">
        <v>1443</v>
      </c>
      <c r="C324" s="486" t="s">
        <v>1419</v>
      </c>
      <c r="D324" s="486" t="s">
        <v>1486</v>
      </c>
      <c r="E324" s="486" t="s">
        <v>1487</v>
      </c>
      <c r="F324" s="490">
        <v>1</v>
      </c>
      <c r="G324" s="490">
        <v>1067</v>
      </c>
      <c r="H324" s="490"/>
      <c r="I324" s="490">
        <v>1067</v>
      </c>
      <c r="J324" s="490"/>
      <c r="K324" s="490"/>
      <c r="L324" s="490"/>
      <c r="M324" s="490"/>
      <c r="N324" s="490">
        <v>2</v>
      </c>
      <c r="O324" s="490">
        <v>2164</v>
      </c>
      <c r="P324" s="512"/>
      <c r="Q324" s="491">
        <v>1082</v>
      </c>
    </row>
    <row r="325" spans="1:17" ht="14.45" customHeight="1" x14ac:dyDescent="0.2">
      <c r="A325" s="485" t="s">
        <v>1537</v>
      </c>
      <c r="B325" s="486" t="s">
        <v>1443</v>
      </c>
      <c r="C325" s="486" t="s">
        <v>1419</v>
      </c>
      <c r="D325" s="486" t="s">
        <v>1444</v>
      </c>
      <c r="E325" s="486" t="s">
        <v>1445</v>
      </c>
      <c r="F325" s="490">
        <v>38</v>
      </c>
      <c r="G325" s="490">
        <v>8056</v>
      </c>
      <c r="H325" s="490">
        <v>0.94553990610328642</v>
      </c>
      <c r="I325" s="490">
        <v>212</v>
      </c>
      <c r="J325" s="490">
        <v>40</v>
      </c>
      <c r="K325" s="490">
        <v>8520</v>
      </c>
      <c r="L325" s="490">
        <v>1</v>
      </c>
      <c r="M325" s="490">
        <v>213</v>
      </c>
      <c r="N325" s="490">
        <v>27</v>
      </c>
      <c r="O325" s="490">
        <v>5805</v>
      </c>
      <c r="P325" s="512">
        <v>0.68133802816901412</v>
      </c>
      <c r="Q325" s="491">
        <v>215</v>
      </c>
    </row>
    <row r="326" spans="1:17" ht="14.45" customHeight="1" x14ac:dyDescent="0.2">
      <c r="A326" s="485" t="s">
        <v>1537</v>
      </c>
      <c r="B326" s="486" t="s">
        <v>1443</v>
      </c>
      <c r="C326" s="486" t="s">
        <v>1419</v>
      </c>
      <c r="D326" s="486" t="s">
        <v>1446</v>
      </c>
      <c r="E326" s="486" t="s">
        <v>1445</v>
      </c>
      <c r="F326" s="490"/>
      <c r="G326" s="490"/>
      <c r="H326" s="490"/>
      <c r="I326" s="490"/>
      <c r="J326" s="490"/>
      <c r="K326" s="490"/>
      <c r="L326" s="490"/>
      <c r="M326" s="490"/>
      <c r="N326" s="490">
        <v>1</v>
      </c>
      <c r="O326" s="490">
        <v>89</v>
      </c>
      <c r="P326" s="512"/>
      <c r="Q326" s="491">
        <v>89</v>
      </c>
    </row>
    <row r="327" spans="1:17" ht="14.45" customHeight="1" x14ac:dyDescent="0.2">
      <c r="A327" s="485" t="s">
        <v>1537</v>
      </c>
      <c r="B327" s="486" t="s">
        <v>1443</v>
      </c>
      <c r="C327" s="486" t="s">
        <v>1419</v>
      </c>
      <c r="D327" s="486" t="s">
        <v>1447</v>
      </c>
      <c r="E327" s="486" t="s">
        <v>1448</v>
      </c>
      <c r="F327" s="490">
        <v>31</v>
      </c>
      <c r="G327" s="490">
        <v>9362</v>
      </c>
      <c r="H327" s="490">
        <v>0.32523883967344103</v>
      </c>
      <c r="I327" s="490">
        <v>302</v>
      </c>
      <c r="J327" s="490">
        <v>95</v>
      </c>
      <c r="K327" s="490">
        <v>28785</v>
      </c>
      <c r="L327" s="490">
        <v>1</v>
      </c>
      <c r="M327" s="490">
        <v>303</v>
      </c>
      <c r="N327" s="490">
        <v>36</v>
      </c>
      <c r="O327" s="490">
        <v>10980</v>
      </c>
      <c r="P327" s="512">
        <v>0.38144867118290776</v>
      </c>
      <c r="Q327" s="491">
        <v>305</v>
      </c>
    </row>
    <row r="328" spans="1:17" ht="14.45" customHeight="1" x14ac:dyDescent="0.2">
      <c r="A328" s="485" t="s">
        <v>1537</v>
      </c>
      <c r="B328" s="486" t="s">
        <v>1443</v>
      </c>
      <c r="C328" s="486" t="s">
        <v>1419</v>
      </c>
      <c r="D328" s="486" t="s">
        <v>1449</v>
      </c>
      <c r="E328" s="486" t="s">
        <v>1450</v>
      </c>
      <c r="F328" s="490"/>
      <c r="G328" s="490"/>
      <c r="H328" s="490"/>
      <c r="I328" s="490"/>
      <c r="J328" s="490"/>
      <c r="K328" s="490"/>
      <c r="L328" s="490"/>
      <c r="M328" s="490"/>
      <c r="N328" s="490">
        <v>3</v>
      </c>
      <c r="O328" s="490">
        <v>303</v>
      </c>
      <c r="P328" s="512"/>
      <c r="Q328" s="491">
        <v>101</v>
      </c>
    </row>
    <row r="329" spans="1:17" ht="14.45" customHeight="1" x14ac:dyDescent="0.2">
      <c r="A329" s="485" t="s">
        <v>1537</v>
      </c>
      <c r="B329" s="486" t="s">
        <v>1443</v>
      </c>
      <c r="C329" s="486" t="s">
        <v>1419</v>
      </c>
      <c r="D329" s="486" t="s">
        <v>1453</v>
      </c>
      <c r="E329" s="486" t="s">
        <v>1454</v>
      </c>
      <c r="F329" s="490">
        <v>6</v>
      </c>
      <c r="G329" s="490">
        <v>822</v>
      </c>
      <c r="H329" s="490">
        <v>0.85093167701863359</v>
      </c>
      <c r="I329" s="490">
        <v>137</v>
      </c>
      <c r="J329" s="490">
        <v>7</v>
      </c>
      <c r="K329" s="490">
        <v>966</v>
      </c>
      <c r="L329" s="490">
        <v>1</v>
      </c>
      <c r="M329" s="490">
        <v>138</v>
      </c>
      <c r="N329" s="490"/>
      <c r="O329" s="490"/>
      <c r="P329" s="512"/>
      <c r="Q329" s="491"/>
    </row>
    <row r="330" spans="1:17" ht="14.45" customHeight="1" x14ac:dyDescent="0.2">
      <c r="A330" s="485" t="s">
        <v>1537</v>
      </c>
      <c r="B330" s="486" t="s">
        <v>1443</v>
      </c>
      <c r="C330" s="486" t="s">
        <v>1419</v>
      </c>
      <c r="D330" s="486" t="s">
        <v>1455</v>
      </c>
      <c r="E330" s="486" t="s">
        <v>1454</v>
      </c>
      <c r="F330" s="490"/>
      <c r="G330" s="490"/>
      <c r="H330" s="490"/>
      <c r="I330" s="490"/>
      <c r="J330" s="490"/>
      <c r="K330" s="490"/>
      <c r="L330" s="490"/>
      <c r="M330" s="490"/>
      <c r="N330" s="490">
        <v>1</v>
      </c>
      <c r="O330" s="490">
        <v>187</v>
      </c>
      <c r="P330" s="512"/>
      <c r="Q330" s="491">
        <v>187</v>
      </c>
    </row>
    <row r="331" spans="1:17" ht="14.45" customHeight="1" x14ac:dyDescent="0.2">
      <c r="A331" s="485" t="s">
        <v>1537</v>
      </c>
      <c r="B331" s="486" t="s">
        <v>1443</v>
      </c>
      <c r="C331" s="486" t="s">
        <v>1419</v>
      </c>
      <c r="D331" s="486" t="s">
        <v>1460</v>
      </c>
      <c r="E331" s="486" t="s">
        <v>1461</v>
      </c>
      <c r="F331" s="490">
        <v>2</v>
      </c>
      <c r="G331" s="490">
        <v>348</v>
      </c>
      <c r="H331" s="490">
        <v>0.49714285714285716</v>
      </c>
      <c r="I331" s="490">
        <v>174</v>
      </c>
      <c r="J331" s="490">
        <v>4</v>
      </c>
      <c r="K331" s="490">
        <v>700</v>
      </c>
      <c r="L331" s="490">
        <v>1</v>
      </c>
      <c r="M331" s="490">
        <v>175</v>
      </c>
      <c r="N331" s="490">
        <v>2</v>
      </c>
      <c r="O331" s="490">
        <v>352</v>
      </c>
      <c r="P331" s="512">
        <v>0.50285714285714289</v>
      </c>
      <c r="Q331" s="491">
        <v>176</v>
      </c>
    </row>
    <row r="332" spans="1:17" ht="14.45" customHeight="1" x14ac:dyDescent="0.2">
      <c r="A332" s="485" t="s">
        <v>1537</v>
      </c>
      <c r="B332" s="486" t="s">
        <v>1443</v>
      </c>
      <c r="C332" s="486" t="s">
        <v>1419</v>
      </c>
      <c r="D332" s="486" t="s">
        <v>1422</v>
      </c>
      <c r="E332" s="486" t="s">
        <v>1423</v>
      </c>
      <c r="F332" s="490"/>
      <c r="G332" s="490"/>
      <c r="H332" s="490"/>
      <c r="I332" s="490"/>
      <c r="J332" s="490">
        <v>1</v>
      </c>
      <c r="K332" s="490">
        <v>348</v>
      </c>
      <c r="L332" s="490">
        <v>1</v>
      </c>
      <c r="M332" s="490">
        <v>348</v>
      </c>
      <c r="N332" s="490"/>
      <c r="O332" s="490"/>
      <c r="P332" s="512"/>
      <c r="Q332" s="491"/>
    </row>
    <row r="333" spans="1:17" ht="14.45" customHeight="1" x14ac:dyDescent="0.2">
      <c r="A333" s="485" t="s">
        <v>1537</v>
      </c>
      <c r="B333" s="486" t="s">
        <v>1443</v>
      </c>
      <c r="C333" s="486" t="s">
        <v>1419</v>
      </c>
      <c r="D333" s="486" t="s">
        <v>1462</v>
      </c>
      <c r="E333" s="486" t="s">
        <v>1463</v>
      </c>
      <c r="F333" s="490">
        <v>27</v>
      </c>
      <c r="G333" s="490">
        <v>459</v>
      </c>
      <c r="H333" s="490">
        <v>0.71052631578947367</v>
      </c>
      <c r="I333" s="490">
        <v>17</v>
      </c>
      <c r="J333" s="490">
        <v>38</v>
      </c>
      <c r="K333" s="490">
        <v>646</v>
      </c>
      <c r="L333" s="490">
        <v>1</v>
      </c>
      <c r="M333" s="490">
        <v>17</v>
      </c>
      <c r="N333" s="490">
        <v>20</v>
      </c>
      <c r="O333" s="490">
        <v>340</v>
      </c>
      <c r="P333" s="512">
        <v>0.52631578947368418</v>
      </c>
      <c r="Q333" s="491">
        <v>17</v>
      </c>
    </row>
    <row r="334" spans="1:17" ht="14.45" customHeight="1" x14ac:dyDescent="0.2">
      <c r="A334" s="485" t="s">
        <v>1537</v>
      </c>
      <c r="B334" s="486" t="s">
        <v>1443</v>
      </c>
      <c r="C334" s="486" t="s">
        <v>1419</v>
      </c>
      <c r="D334" s="486" t="s">
        <v>1464</v>
      </c>
      <c r="E334" s="486" t="s">
        <v>1465</v>
      </c>
      <c r="F334" s="490">
        <v>12</v>
      </c>
      <c r="G334" s="490">
        <v>3288</v>
      </c>
      <c r="H334" s="490">
        <v>0.91307970008331019</v>
      </c>
      <c r="I334" s="490">
        <v>274</v>
      </c>
      <c r="J334" s="490">
        <v>13</v>
      </c>
      <c r="K334" s="490">
        <v>3601</v>
      </c>
      <c r="L334" s="490">
        <v>1</v>
      </c>
      <c r="M334" s="490">
        <v>277</v>
      </c>
      <c r="N334" s="490">
        <v>14</v>
      </c>
      <c r="O334" s="490">
        <v>3906</v>
      </c>
      <c r="P334" s="512">
        <v>1.0846986948069981</v>
      </c>
      <c r="Q334" s="491">
        <v>279</v>
      </c>
    </row>
    <row r="335" spans="1:17" ht="14.45" customHeight="1" x14ac:dyDescent="0.2">
      <c r="A335" s="485" t="s">
        <v>1537</v>
      </c>
      <c r="B335" s="486" t="s">
        <v>1443</v>
      </c>
      <c r="C335" s="486" t="s">
        <v>1419</v>
      </c>
      <c r="D335" s="486" t="s">
        <v>1466</v>
      </c>
      <c r="E335" s="486" t="s">
        <v>1467</v>
      </c>
      <c r="F335" s="490">
        <v>16</v>
      </c>
      <c r="G335" s="490">
        <v>2272</v>
      </c>
      <c r="H335" s="490">
        <v>0.89519306540583132</v>
      </c>
      <c r="I335" s="490">
        <v>142</v>
      </c>
      <c r="J335" s="490">
        <v>18</v>
      </c>
      <c r="K335" s="490">
        <v>2538</v>
      </c>
      <c r="L335" s="490">
        <v>1</v>
      </c>
      <c r="M335" s="490">
        <v>141</v>
      </c>
      <c r="N335" s="490">
        <v>14</v>
      </c>
      <c r="O335" s="490">
        <v>1988</v>
      </c>
      <c r="P335" s="512">
        <v>0.78329393223010246</v>
      </c>
      <c r="Q335" s="491">
        <v>142</v>
      </c>
    </row>
    <row r="336" spans="1:17" ht="14.45" customHeight="1" x14ac:dyDescent="0.2">
      <c r="A336" s="485" t="s">
        <v>1537</v>
      </c>
      <c r="B336" s="486" t="s">
        <v>1443</v>
      </c>
      <c r="C336" s="486" t="s">
        <v>1419</v>
      </c>
      <c r="D336" s="486" t="s">
        <v>1468</v>
      </c>
      <c r="E336" s="486" t="s">
        <v>1467</v>
      </c>
      <c r="F336" s="490">
        <v>6</v>
      </c>
      <c r="G336" s="490">
        <v>468</v>
      </c>
      <c r="H336" s="490">
        <v>0.84629294755877038</v>
      </c>
      <c r="I336" s="490">
        <v>78</v>
      </c>
      <c r="J336" s="490">
        <v>7</v>
      </c>
      <c r="K336" s="490">
        <v>553</v>
      </c>
      <c r="L336" s="490">
        <v>1</v>
      </c>
      <c r="M336" s="490">
        <v>79</v>
      </c>
      <c r="N336" s="490"/>
      <c r="O336" s="490"/>
      <c r="P336" s="512"/>
      <c r="Q336" s="491"/>
    </row>
    <row r="337" spans="1:17" ht="14.45" customHeight="1" x14ac:dyDescent="0.2">
      <c r="A337" s="485" t="s">
        <v>1537</v>
      </c>
      <c r="B337" s="486" t="s">
        <v>1443</v>
      </c>
      <c r="C337" s="486" t="s">
        <v>1419</v>
      </c>
      <c r="D337" s="486" t="s">
        <v>1469</v>
      </c>
      <c r="E337" s="486" t="s">
        <v>1470</v>
      </c>
      <c r="F337" s="490">
        <v>16</v>
      </c>
      <c r="G337" s="490">
        <v>5024</v>
      </c>
      <c r="H337" s="490">
        <v>0.88326300984528827</v>
      </c>
      <c r="I337" s="490">
        <v>314</v>
      </c>
      <c r="J337" s="490">
        <v>18</v>
      </c>
      <c r="K337" s="490">
        <v>5688</v>
      </c>
      <c r="L337" s="490">
        <v>1</v>
      </c>
      <c r="M337" s="490">
        <v>316</v>
      </c>
      <c r="N337" s="490">
        <v>14</v>
      </c>
      <c r="O337" s="490">
        <v>4452</v>
      </c>
      <c r="P337" s="512">
        <v>0.78270042194092826</v>
      </c>
      <c r="Q337" s="491">
        <v>318</v>
      </c>
    </row>
    <row r="338" spans="1:17" ht="14.45" customHeight="1" x14ac:dyDescent="0.2">
      <c r="A338" s="485" t="s">
        <v>1537</v>
      </c>
      <c r="B338" s="486" t="s">
        <v>1443</v>
      </c>
      <c r="C338" s="486" t="s">
        <v>1419</v>
      </c>
      <c r="D338" s="486" t="s">
        <v>1471</v>
      </c>
      <c r="E338" s="486" t="s">
        <v>1472</v>
      </c>
      <c r="F338" s="490">
        <v>9</v>
      </c>
      <c r="G338" s="490">
        <v>1467</v>
      </c>
      <c r="H338" s="490">
        <v>0.55568181818181817</v>
      </c>
      <c r="I338" s="490">
        <v>163</v>
      </c>
      <c r="J338" s="490">
        <v>16</v>
      </c>
      <c r="K338" s="490">
        <v>2640</v>
      </c>
      <c r="L338" s="490">
        <v>1</v>
      </c>
      <c r="M338" s="490">
        <v>165</v>
      </c>
      <c r="N338" s="490">
        <v>8</v>
      </c>
      <c r="O338" s="490">
        <v>1328</v>
      </c>
      <c r="P338" s="512">
        <v>0.50303030303030305</v>
      </c>
      <c r="Q338" s="491">
        <v>166</v>
      </c>
    </row>
    <row r="339" spans="1:17" ht="14.45" customHeight="1" x14ac:dyDescent="0.2">
      <c r="A339" s="485" t="s">
        <v>1537</v>
      </c>
      <c r="B339" s="486" t="s">
        <v>1443</v>
      </c>
      <c r="C339" s="486" t="s">
        <v>1419</v>
      </c>
      <c r="D339" s="486" t="s">
        <v>1473</v>
      </c>
      <c r="E339" s="486" t="s">
        <v>1445</v>
      </c>
      <c r="F339" s="490">
        <v>21</v>
      </c>
      <c r="G339" s="490">
        <v>1512</v>
      </c>
      <c r="H339" s="490">
        <v>1.0216216216216216</v>
      </c>
      <c r="I339" s="490">
        <v>72</v>
      </c>
      <c r="J339" s="490">
        <v>20</v>
      </c>
      <c r="K339" s="490">
        <v>1480</v>
      </c>
      <c r="L339" s="490">
        <v>1</v>
      </c>
      <c r="M339" s="490">
        <v>74</v>
      </c>
      <c r="N339" s="490">
        <v>7</v>
      </c>
      <c r="O339" s="490">
        <v>518</v>
      </c>
      <c r="P339" s="512">
        <v>0.35</v>
      </c>
      <c r="Q339" s="491">
        <v>74</v>
      </c>
    </row>
    <row r="340" spans="1:17" ht="14.45" customHeight="1" x14ac:dyDescent="0.2">
      <c r="A340" s="485" t="s">
        <v>1537</v>
      </c>
      <c r="B340" s="486" t="s">
        <v>1443</v>
      </c>
      <c r="C340" s="486" t="s">
        <v>1419</v>
      </c>
      <c r="D340" s="486" t="s">
        <v>1478</v>
      </c>
      <c r="E340" s="486" t="s">
        <v>1479</v>
      </c>
      <c r="F340" s="490">
        <v>2</v>
      </c>
      <c r="G340" s="490">
        <v>2424</v>
      </c>
      <c r="H340" s="490">
        <v>1.993421052631579</v>
      </c>
      <c r="I340" s="490">
        <v>1212</v>
      </c>
      <c r="J340" s="490">
        <v>1</v>
      </c>
      <c r="K340" s="490">
        <v>1216</v>
      </c>
      <c r="L340" s="490">
        <v>1</v>
      </c>
      <c r="M340" s="490">
        <v>1216</v>
      </c>
      <c r="N340" s="490">
        <v>2</v>
      </c>
      <c r="O340" s="490">
        <v>2440</v>
      </c>
      <c r="P340" s="512">
        <v>2.0065789473684212</v>
      </c>
      <c r="Q340" s="491">
        <v>1220</v>
      </c>
    </row>
    <row r="341" spans="1:17" ht="14.45" customHeight="1" x14ac:dyDescent="0.2">
      <c r="A341" s="485" t="s">
        <v>1537</v>
      </c>
      <c r="B341" s="486" t="s">
        <v>1443</v>
      </c>
      <c r="C341" s="486" t="s">
        <v>1419</v>
      </c>
      <c r="D341" s="486" t="s">
        <v>1480</v>
      </c>
      <c r="E341" s="486" t="s">
        <v>1481</v>
      </c>
      <c r="F341" s="490">
        <v>1</v>
      </c>
      <c r="G341" s="490">
        <v>115</v>
      </c>
      <c r="H341" s="490">
        <v>0.99137931034482762</v>
      </c>
      <c r="I341" s="490">
        <v>115</v>
      </c>
      <c r="J341" s="490">
        <v>1</v>
      </c>
      <c r="K341" s="490">
        <v>116</v>
      </c>
      <c r="L341" s="490">
        <v>1</v>
      </c>
      <c r="M341" s="490">
        <v>116</v>
      </c>
      <c r="N341" s="490">
        <v>2</v>
      </c>
      <c r="O341" s="490">
        <v>234</v>
      </c>
      <c r="P341" s="512">
        <v>2.0172413793103448</v>
      </c>
      <c r="Q341" s="491">
        <v>117</v>
      </c>
    </row>
    <row r="342" spans="1:17" ht="14.45" customHeight="1" x14ac:dyDescent="0.2">
      <c r="A342" s="485" t="s">
        <v>1537</v>
      </c>
      <c r="B342" s="486" t="s">
        <v>1443</v>
      </c>
      <c r="C342" s="486" t="s">
        <v>1419</v>
      </c>
      <c r="D342" s="486" t="s">
        <v>1486</v>
      </c>
      <c r="E342" s="486" t="s">
        <v>1487</v>
      </c>
      <c r="F342" s="490"/>
      <c r="G342" s="490"/>
      <c r="H342" s="490"/>
      <c r="I342" s="490"/>
      <c r="J342" s="490"/>
      <c r="K342" s="490"/>
      <c r="L342" s="490"/>
      <c r="M342" s="490"/>
      <c r="N342" s="490">
        <v>1</v>
      </c>
      <c r="O342" s="490">
        <v>1082</v>
      </c>
      <c r="P342" s="512"/>
      <c r="Q342" s="491">
        <v>1082</v>
      </c>
    </row>
    <row r="343" spans="1:17" ht="14.45" customHeight="1" x14ac:dyDescent="0.2">
      <c r="A343" s="485" t="s">
        <v>1538</v>
      </c>
      <c r="B343" s="486" t="s">
        <v>1443</v>
      </c>
      <c r="C343" s="486" t="s">
        <v>1419</v>
      </c>
      <c r="D343" s="486" t="s">
        <v>1453</v>
      </c>
      <c r="E343" s="486" t="s">
        <v>1454</v>
      </c>
      <c r="F343" s="490"/>
      <c r="G343" s="490"/>
      <c r="H343" s="490"/>
      <c r="I343" s="490"/>
      <c r="J343" s="490"/>
      <c r="K343" s="490"/>
      <c r="L343" s="490"/>
      <c r="M343" s="490"/>
      <c r="N343" s="490">
        <v>1</v>
      </c>
      <c r="O343" s="490">
        <v>139</v>
      </c>
      <c r="P343" s="512"/>
      <c r="Q343" s="491">
        <v>139</v>
      </c>
    </row>
    <row r="344" spans="1:17" ht="14.45" customHeight="1" x14ac:dyDescent="0.2">
      <c r="A344" s="485" t="s">
        <v>1538</v>
      </c>
      <c r="B344" s="486" t="s">
        <v>1443</v>
      </c>
      <c r="C344" s="486" t="s">
        <v>1419</v>
      </c>
      <c r="D344" s="486" t="s">
        <v>1462</v>
      </c>
      <c r="E344" s="486" t="s">
        <v>1463</v>
      </c>
      <c r="F344" s="490"/>
      <c r="G344" s="490"/>
      <c r="H344" s="490"/>
      <c r="I344" s="490"/>
      <c r="J344" s="490"/>
      <c r="K344" s="490"/>
      <c r="L344" s="490"/>
      <c r="M344" s="490"/>
      <c r="N344" s="490">
        <v>1</v>
      </c>
      <c r="O344" s="490">
        <v>17</v>
      </c>
      <c r="P344" s="512"/>
      <c r="Q344" s="491">
        <v>17</v>
      </c>
    </row>
    <row r="345" spans="1:17" ht="14.45" customHeight="1" x14ac:dyDescent="0.2">
      <c r="A345" s="485" t="s">
        <v>1538</v>
      </c>
      <c r="B345" s="486" t="s">
        <v>1443</v>
      </c>
      <c r="C345" s="486" t="s">
        <v>1419</v>
      </c>
      <c r="D345" s="486" t="s">
        <v>1468</v>
      </c>
      <c r="E345" s="486" t="s">
        <v>1467</v>
      </c>
      <c r="F345" s="490"/>
      <c r="G345" s="490"/>
      <c r="H345" s="490"/>
      <c r="I345" s="490"/>
      <c r="J345" s="490"/>
      <c r="K345" s="490"/>
      <c r="L345" s="490"/>
      <c r="M345" s="490"/>
      <c r="N345" s="490">
        <v>1</v>
      </c>
      <c r="O345" s="490">
        <v>79</v>
      </c>
      <c r="P345" s="512"/>
      <c r="Q345" s="491">
        <v>79</v>
      </c>
    </row>
    <row r="346" spans="1:17" ht="14.45" customHeight="1" x14ac:dyDescent="0.2">
      <c r="A346" s="485" t="s">
        <v>1538</v>
      </c>
      <c r="B346" s="486" t="s">
        <v>1443</v>
      </c>
      <c r="C346" s="486" t="s">
        <v>1419</v>
      </c>
      <c r="D346" s="486" t="s">
        <v>1471</v>
      </c>
      <c r="E346" s="486" t="s">
        <v>1472</v>
      </c>
      <c r="F346" s="490"/>
      <c r="G346" s="490"/>
      <c r="H346" s="490"/>
      <c r="I346" s="490"/>
      <c r="J346" s="490"/>
      <c r="K346" s="490"/>
      <c r="L346" s="490"/>
      <c r="M346" s="490"/>
      <c r="N346" s="490">
        <v>1</v>
      </c>
      <c r="O346" s="490">
        <v>166</v>
      </c>
      <c r="P346" s="512"/>
      <c r="Q346" s="491">
        <v>166</v>
      </c>
    </row>
    <row r="347" spans="1:17" ht="14.45" customHeight="1" x14ac:dyDescent="0.2">
      <c r="A347" s="485" t="s">
        <v>1538</v>
      </c>
      <c r="B347" s="486" t="s">
        <v>1443</v>
      </c>
      <c r="C347" s="486" t="s">
        <v>1419</v>
      </c>
      <c r="D347" s="486" t="s">
        <v>1473</v>
      </c>
      <c r="E347" s="486" t="s">
        <v>1445</v>
      </c>
      <c r="F347" s="490"/>
      <c r="G347" s="490"/>
      <c r="H347" s="490"/>
      <c r="I347" s="490"/>
      <c r="J347" s="490"/>
      <c r="K347" s="490"/>
      <c r="L347" s="490"/>
      <c r="M347" s="490"/>
      <c r="N347" s="490">
        <v>2</v>
      </c>
      <c r="O347" s="490">
        <v>148</v>
      </c>
      <c r="P347" s="512"/>
      <c r="Q347" s="491">
        <v>74</v>
      </c>
    </row>
    <row r="348" spans="1:17" ht="14.45" customHeight="1" x14ac:dyDescent="0.2">
      <c r="A348" s="485" t="s">
        <v>1539</v>
      </c>
      <c r="B348" s="486" t="s">
        <v>1443</v>
      </c>
      <c r="C348" s="486" t="s">
        <v>1419</v>
      </c>
      <c r="D348" s="486" t="s">
        <v>1444</v>
      </c>
      <c r="E348" s="486" t="s">
        <v>1445</v>
      </c>
      <c r="F348" s="490">
        <v>3</v>
      </c>
      <c r="G348" s="490">
        <v>636</v>
      </c>
      <c r="H348" s="490">
        <v>2.9859154929577465</v>
      </c>
      <c r="I348" s="490">
        <v>212</v>
      </c>
      <c r="J348" s="490">
        <v>1</v>
      </c>
      <c r="K348" s="490">
        <v>213</v>
      </c>
      <c r="L348" s="490">
        <v>1</v>
      </c>
      <c r="M348" s="490">
        <v>213</v>
      </c>
      <c r="N348" s="490">
        <v>8</v>
      </c>
      <c r="O348" s="490">
        <v>1720</v>
      </c>
      <c r="P348" s="512">
        <v>8.0751173708920181</v>
      </c>
      <c r="Q348" s="491">
        <v>215</v>
      </c>
    </row>
    <row r="349" spans="1:17" ht="14.45" customHeight="1" x14ac:dyDescent="0.2">
      <c r="A349" s="485" t="s">
        <v>1539</v>
      </c>
      <c r="B349" s="486" t="s">
        <v>1443</v>
      </c>
      <c r="C349" s="486" t="s">
        <v>1419</v>
      </c>
      <c r="D349" s="486" t="s">
        <v>1446</v>
      </c>
      <c r="E349" s="486" t="s">
        <v>1445</v>
      </c>
      <c r="F349" s="490">
        <v>1</v>
      </c>
      <c r="G349" s="490">
        <v>87</v>
      </c>
      <c r="H349" s="490">
        <v>0.49431818181818182</v>
      </c>
      <c r="I349" s="490">
        <v>87</v>
      </c>
      <c r="J349" s="490">
        <v>2</v>
      </c>
      <c r="K349" s="490">
        <v>176</v>
      </c>
      <c r="L349" s="490">
        <v>1</v>
      </c>
      <c r="M349" s="490">
        <v>88</v>
      </c>
      <c r="N349" s="490"/>
      <c r="O349" s="490"/>
      <c r="P349" s="512"/>
      <c r="Q349" s="491"/>
    </row>
    <row r="350" spans="1:17" ht="14.45" customHeight="1" x14ac:dyDescent="0.2">
      <c r="A350" s="485" t="s">
        <v>1539</v>
      </c>
      <c r="B350" s="486" t="s">
        <v>1443</v>
      </c>
      <c r="C350" s="486" t="s">
        <v>1419</v>
      </c>
      <c r="D350" s="486" t="s">
        <v>1453</v>
      </c>
      <c r="E350" s="486" t="s">
        <v>1454</v>
      </c>
      <c r="F350" s="490">
        <v>4</v>
      </c>
      <c r="G350" s="490">
        <v>548</v>
      </c>
      <c r="H350" s="490">
        <v>1.9855072463768115</v>
      </c>
      <c r="I350" s="490">
        <v>137</v>
      </c>
      <c r="J350" s="490">
        <v>2</v>
      </c>
      <c r="K350" s="490">
        <v>276</v>
      </c>
      <c r="L350" s="490">
        <v>1</v>
      </c>
      <c r="M350" s="490">
        <v>138</v>
      </c>
      <c r="N350" s="490">
        <v>6</v>
      </c>
      <c r="O350" s="490">
        <v>834</v>
      </c>
      <c r="P350" s="512">
        <v>3.0217391304347827</v>
      </c>
      <c r="Q350" s="491">
        <v>139</v>
      </c>
    </row>
    <row r="351" spans="1:17" ht="14.45" customHeight="1" x14ac:dyDescent="0.2">
      <c r="A351" s="485" t="s">
        <v>1539</v>
      </c>
      <c r="B351" s="486" t="s">
        <v>1443</v>
      </c>
      <c r="C351" s="486" t="s">
        <v>1419</v>
      </c>
      <c r="D351" s="486" t="s">
        <v>1455</v>
      </c>
      <c r="E351" s="486" t="s">
        <v>1454</v>
      </c>
      <c r="F351" s="490">
        <v>1</v>
      </c>
      <c r="G351" s="490">
        <v>184</v>
      </c>
      <c r="H351" s="490">
        <v>0.49729729729729732</v>
      </c>
      <c r="I351" s="490">
        <v>184</v>
      </c>
      <c r="J351" s="490">
        <v>2</v>
      </c>
      <c r="K351" s="490">
        <v>370</v>
      </c>
      <c r="L351" s="490">
        <v>1</v>
      </c>
      <c r="M351" s="490">
        <v>185</v>
      </c>
      <c r="N351" s="490"/>
      <c r="O351" s="490"/>
      <c r="P351" s="512"/>
      <c r="Q351" s="491"/>
    </row>
    <row r="352" spans="1:17" ht="14.45" customHeight="1" x14ac:dyDescent="0.2">
      <c r="A352" s="485" t="s">
        <v>1539</v>
      </c>
      <c r="B352" s="486" t="s">
        <v>1443</v>
      </c>
      <c r="C352" s="486" t="s">
        <v>1419</v>
      </c>
      <c r="D352" s="486" t="s">
        <v>1458</v>
      </c>
      <c r="E352" s="486" t="s">
        <v>1459</v>
      </c>
      <c r="F352" s="490">
        <v>1</v>
      </c>
      <c r="G352" s="490">
        <v>609</v>
      </c>
      <c r="H352" s="490"/>
      <c r="I352" s="490">
        <v>609</v>
      </c>
      <c r="J352" s="490"/>
      <c r="K352" s="490"/>
      <c r="L352" s="490"/>
      <c r="M352" s="490"/>
      <c r="N352" s="490"/>
      <c r="O352" s="490"/>
      <c r="P352" s="512"/>
      <c r="Q352" s="491"/>
    </row>
    <row r="353" spans="1:17" ht="14.45" customHeight="1" x14ac:dyDescent="0.2">
      <c r="A353" s="485" t="s">
        <v>1539</v>
      </c>
      <c r="B353" s="486" t="s">
        <v>1443</v>
      </c>
      <c r="C353" s="486" t="s">
        <v>1419</v>
      </c>
      <c r="D353" s="486" t="s">
        <v>1460</v>
      </c>
      <c r="E353" s="486" t="s">
        <v>1461</v>
      </c>
      <c r="F353" s="490">
        <v>1</v>
      </c>
      <c r="G353" s="490">
        <v>174</v>
      </c>
      <c r="H353" s="490">
        <v>0.99428571428571433</v>
      </c>
      <c r="I353" s="490">
        <v>174</v>
      </c>
      <c r="J353" s="490">
        <v>1</v>
      </c>
      <c r="K353" s="490">
        <v>175</v>
      </c>
      <c r="L353" s="490">
        <v>1</v>
      </c>
      <c r="M353" s="490">
        <v>175</v>
      </c>
      <c r="N353" s="490"/>
      <c r="O353" s="490"/>
      <c r="P353" s="512"/>
      <c r="Q353" s="491"/>
    </row>
    <row r="354" spans="1:17" ht="14.45" customHeight="1" x14ac:dyDescent="0.2">
      <c r="A354" s="485" t="s">
        <v>1539</v>
      </c>
      <c r="B354" s="486" t="s">
        <v>1443</v>
      </c>
      <c r="C354" s="486" t="s">
        <v>1419</v>
      </c>
      <c r="D354" s="486" t="s">
        <v>1462</v>
      </c>
      <c r="E354" s="486" t="s">
        <v>1463</v>
      </c>
      <c r="F354" s="490">
        <v>5</v>
      </c>
      <c r="G354" s="490">
        <v>85</v>
      </c>
      <c r="H354" s="490">
        <v>1.25</v>
      </c>
      <c r="I354" s="490">
        <v>17</v>
      </c>
      <c r="J354" s="490">
        <v>4</v>
      </c>
      <c r="K354" s="490">
        <v>68</v>
      </c>
      <c r="L354" s="490">
        <v>1</v>
      </c>
      <c r="M354" s="490">
        <v>17</v>
      </c>
      <c r="N354" s="490">
        <v>13</v>
      </c>
      <c r="O354" s="490">
        <v>221</v>
      </c>
      <c r="P354" s="512">
        <v>3.25</v>
      </c>
      <c r="Q354" s="491">
        <v>17</v>
      </c>
    </row>
    <row r="355" spans="1:17" ht="14.45" customHeight="1" x14ac:dyDescent="0.2">
      <c r="A355" s="485" t="s">
        <v>1539</v>
      </c>
      <c r="B355" s="486" t="s">
        <v>1443</v>
      </c>
      <c r="C355" s="486" t="s">
        <v>1419</v>
      </c>
      <c r="D355" s="486" t="s">
        <v>1464</v>
      </c>
      <c r="E355" s="486" t="s">
        <v>1465</v>
      </c>
      <c r="F355" s="490"/>
      <c r="G355" s="490"/>
      <c r="H355" s="490"/>
      <c r="I355" s="490"/>
      <c r="J355" s="490">
        <v>1</v>
      </c>
      <c r="K355" s="490">
        <v>277</v>
      </c>
      <c r="L355" s="490">
        <v>1</v>
      </c>
      <c r="M355" s="490">
        <v>277</v>
      </c>
      <c r="N355" s="490">
        <v>3</v>
      </c>
      <c r="O355" s="490">
        <v>837</v>
      </c>
      <c r="P355" s="512">
        <v>3.0216606498194944</v>
      </c>
      <c r="Q355" s="491">
        <v>279</v>
      </c>
    </row>
    <row r="356" spans="1:17" ht="14.45" customHeight="1" x14ac:dyDescent="0.2">
      <c r="A356" s="485" t="s">
        <v>1539</v>
      </c>
      <c r="B356" s="486" t="s">
        <v>1443</v>
      </c>
      <c r="C356" s="486" t="s">
        <v>1419</v>
      </c>
      <c r="D356" s="486" t="s">
        <v>1466</v>
      </c>
      <c r="E356" s="486" t="s">
        <v>1467</v>
      </c>
      <c r="F356" s="490"/>
      <c r="G356" s="490"/>
      <c r="H356" s="490"/>
      <c r="I356" s="490"/>
      <c r="J356" s="490">
        <v>1</v>
      </c>
      <c r="K356" s="490">
        <v>141</v>
      </c>
      <c r="L356" s="490">
        <v>1</v>
      </c>
      <c r="M356" s="490">
        <v>141</v>
      </c>
      <c r="N356" s="490">
        <v>5</v>
      </c>
      <c r="O356" s="490">
        <v>710</v>
      </c>
      <c r="P356" s="512">
        <v>5.0354609929078018</v>
      </c>
      <c r="Q356" s="491">
        <v>142</v>
      </c>
    </row>
    <row r="357" spans="1:17" ht="14.45" customHeight="1" x14ac:dyDescent="0.2">
      <c r="A357" s="485" t="s">
        <v>1539</v>
      </c>
      <c r="B357" s="486" t="s">
        <v>1443</v>
      </c>
      <c r="C357" s="486" t="s">
        <v>1419</v>
      </c>
      <c r="D357" s="486" t="s">
        <v>1468</v>
      </c>
      <c r="E357" s="486" t="s">
        <v>1467</v>
      </c>
      <c r="F357" s="490">
        <v>4</v>
      </c>
      <c r="G357" s="490">
        <v>312</v>
      </c>
      <c r="H357" s="490">
        <v>1.9746835443037976</v>
      </c>
      <c r="I357" s="490">
        <v>78</v>
      </c>
      <c r="J357" s="490">
        <v>2</v>
      </c>
      <c r="K357" s="490">
        <v>158</v>
      </c>
      <c r="L357" s="490">
        <v>1</v>
      </c>
      <c r="M357" s="490">
        <v>79</v>
      </c>
      <c r="N357" s="490">
        <v>6</v>
      </c>
      <c r="O357" s="490">
        <v>474</v>
      </c>
      <c r="P357" s="512">
        <v>3</v>
      </c>
      <c r="Q357" s="491">
        <v>79</v>
      </c>
    </row>
    <row r="358" spans="1:17" ht="14.45" customHeight="1" x14ac:dyDescent="0.2">
      <c r="A358" s="485" t="s">
        <v>1539</v>
      </c>
      <c r="B358" s="486" t="s">
        <v>1443</v>
      </c>
      <c r="C358" s="486" t="s">
        <v>1419</v>
      </c>
      <c r="D358" s="486" t="s">
        <v>1469</v>
      </c>
      <c r="E358" s="486" t="s">
        <v>1470</v>
      </c>
      <c r="F358" s="490"/>
      <c r="G358" s="490"/>
      <c r="H358" s="490"/>
      <c r="I358" s="490"/>
      <c r="J358" s="490">
        <v>1</v>
      </c>
      <c r="K358" s="490">
        <v>316</v>
      </c>
      <c r="L358" s="490">
        <v>1</v>
      </c>
      <c r="M358" s="490">
        <v>316</v>
      </c>
      <c r="N358" s="490">
        <v>5</v>
      </c>
      <c r="O358" s="490">
        <v>1590</v>
      </c>
      <c r="P358" s="512">
        <v>5.0316455696202533</v>
      </c>
      <c r="Q358" s="491">
        <v>318</v>
      </c>
    </row>
    <row r="359" spans="1:17" ht="14.45" customHeight="1" x14ac:dyDescent="0.2">
      <c r="A359" s="485" t="s">
        <v>1539</v>
      </c>
      <c r="B359" s="486" t="s">
        <v>1443</v>
      </c>
      <c r="C359" s="486" t="s">
        <v>1419</v>
      </c>
      <c r="D359" s="486" t="s">
        <v>1471</v>
      </c>
      <c r="E359" s="486" t="s">
        <v>1472</v>
      </c>
      <c r="F359" s="490">
        <v>4</v>
      </c>
      <c r="G359" s="490">
        <v>652</v>
      </c>
      <c r="H359" s="490">
        <v>3.9515151515151516</v>
      </c>
      <c r="I359" s="490">
        <v>163</v>
      </c>
      <c r="J359" s="490">
        <v>1</v>
      </c>
      <c r="K359" s="490">
        <v>165</v>
      </c>
      <c r="L359" s="490">
        <v>1</v>
      </c>
      <c r="M359" s="490">
        <v>165</v>
      </c>
      <c r="N359" s="490">
        <v>7</v>
      </c>
      <c r="O359" s="490">
        <v>1162</v>
      </c>
      <c r="P359" s="512">
        <v>7.042424242424242</v>
      </c>
      <c r="Q359" s="491">
        <v>166</v>
      </c>
    </row>
    <row r="360" spans="1:17" ht="14.45" customHeight="1" x14ac:dyDescent="0.2">
      <c r="A360" s="485" t="s">
        <v>1539</v>
      </c>
      <c r="B360" s="486" t="s">
        <v>1443</v>
      </c>
      <c r="C360" s="486" t="s">
        <v>1419</v>
      </c>
      <c r="D360" s="486" t="s">
        <v>1473</v>
      </c>
      <c r="E360" s="486" t="s">
        <v>1445</v>
      </c>
      <c r="F360" s="490">
        <v>7</v>
      </c>
      <c r="G360" s="490">
        <v>504</v>
      </c>
      <c r="H360" s="490">
        <v>2.2702702702702702</v>
      </c>
      <c r="I360" s="490">
        <v>72</v>
      </c>
      <c r="J360" s="490">
        <v>3</v>
      </c>
      <c r="K360" s="490">
        <v>222</v>
      </c>
      <c r="L360" s="490">
        <v>1</v>
      </c>
      <c r="M360" s="490">
        <v>74</v>
      </c>
      <c r="N360" s="490">
        <v>9</v>
      </c>
      <c r="O360" s="490">
        <v>666</v>
      </c>
      <c r="P360" s="512">
        <v>3</v>
      </c>
      <c r="Q360" s="491">
        <v>74</v>
      </c>
    </row>
    <row r="361" spans="1:17" ht="14.45" customHeight="1" x14ac:dyDescent="0.2">
      <c r="A361" s="485" t="s">
        <v>1539</v>
      </c>
      <c r="B361" s="486" t="s">
        <v>1443</v>
      </c>
      <c r="C361" s="486" t="s">
        <v>1419</v>
      </c>
      <c r="D361" s="486" t="s">
        <v>1480</v>
      </c>
      <c r="E361" s="486" t="s">
        <v>1481</v>
      </c>
      <c r="F361" s="490"/>
      <c r="G361" s="490"/>
      <c r="H361" s="490"/>
      <c r="I361" s="490"/>
      <c r="J361" s="490">
        <v>1</v>
      </c>
      <c r="K361" s="490">
        <v>116</v>
      </c>
      <c r="L361" s="490">
        <v>1</v>
      </c>
      <c r="M361" s="490">
        <v>116</v>
      </c>
      <c r="N361" s="490"/>
      <c r="O361" s="490"/>
      <c r="P361" s="512"/>
      <c r="Q361" s="491"/>
    </row>
    <row r="362" spans="1:17" ht="14.45" customHeight="1" x14ac:dyDescent="0.2">
      <c r="A362" s="485" t="s">
        <v>1539</v>
      </c>
      <c r="B362" s="486" t="s">
        <v>1443</v>
      </c>
      <c r="C362" s="486" t="s">
        <v>1419</v>
      </c>
      <c r="D362" s="486" t="s">
        <v>1486</v>
      </c>
      <c r="E362" s="486" t="s">
        <v>1487</v>
      </c>
      <c r="F362" s="490">
        <v>1</v>
      </c>
      <c r="G362" s="490">
        <v>1067</v>
      </c>
      <c r="H362" s="490"/>
      <c r="I362" s="490">
        <v>1067</v>
      </c>
      <c r="J362" s="490"/>
      <c r="K362" s="490"/>
      <c r="L362" s="490"/>
      <c r="M362" s="490"/>
      <c r="N362" s="490"/>
      <c r="O362" s="490"/>
      <c r="P362" s="512"/>
      <c r="Q362" s="491"/>
    </row>
    <row r="363" spans="1:17" ht="14.45" customHeight="1" x14ac:dyDescent="0.2">
      <c r="A363" s="485" t="s">
        <v>1540</v>
      </c>
      <c r="B363" s="486" t="s">
        <v>1443</v>
      </c>
      <c r="C363" s="486" t="s">
        <v>1419</v>
      </c>
      <c r="D363" s="486" t="s">
        <v>1444</v>
      </c>
      <c r="E363" s="486" t="s">
        <v>1445</v>
      </c>
      <c r="F363" s="490">
        <v>16</v>
      </c>
      <c r="G363" s="490">
        <v>3392</v>
      </c>
      <c r="H363" s="490">
        <v>0.48257220088206004</v>
      </c>
      <c r="I363" s="490">
        <v>212</v>
      </c>
      <c r="J363" s="490">
        <v>33</v>
      </c>
      <c r="K363" s="490">
        <v>7029</v>
      </c>
      <c r="L363" s="490">
        <v>1</v>
      </c>
      <c r="M363" s="490">
        <v>213</v>
      </c>
      <c r="N363" s="490">
        <v>44</v>
      </c>
      <c r="O363" s="490">
        <v>9460</v>
      </c>
      <c r="P363" s="512">
        <v>1.3458528951486699</v>
      </c>
      <c r="Q363" s="491">
        <v>215</v>
      </c>
    </row>
    <row r="364" spans="1:17" ht="14.45" customHeight="1" x14ac:dyDescent="0.2">
      <c r="A364" s="485" t="s">
        <v>1540</v>
      </c>
      <c r="B364" s="486" t="s">
        <v>1443</v>
      </c>
      <c r="C364" s="486" t="s">
        <v>1419</v>
      </c>
      <c r="D364" s="486" t="s">
        <v>1446</v>
      </c>
      <c r="E364" s="486" t="s">
        <v>1445</v>
      </c>
      <c r="F364" s="490">
        <v>1</v>
      </c>
      <c r="G364" s="490">
        <v>87</v>
      </c>
      <c r="H364" s="490"/>
      <c r="I364" s="490">
        <v>87</v>
      </c>
      <c r="J364" s="490"/>
      <c r="K364" s="490"/>
      <c r="L364" s="490"/>
      <c r="M364" s="490"/>
      <c r="N364" s="490"/>
      <c r="O364" s="490"/>
      <c r="P364" s="512"/>
      <c r="Q364" s="491"/>
    </row>
    <row r="365" spans="1:17" ht="14.45" customHeight="1" x14ac:dyDescent="0.2">
      <c r="A365" s="485" t="s">
        <v>1540</v>
      </c>
      <c r="B365" s="486" t="s">
        <v>1443</v>
      </c>
      <c r="C365" s="486" t="s">
        <v>1419</v>
      </c>
      <c r="D365" s="486" t="s">
        <v>1447</v>
      </c>
      <c r="E365" s="486" t="s">
        <v>1448</v>
      </c>
      <c r="F365" s="490">
        <v>312</v>
      </c>
      <c r="G365" s="490">
        <v>94224</v>
      </c>
      <c r="H365" s="490">
        <v>0.52088826973149571</v>
      </c>
      <c r="I365" s="490">
        <v>302</v>
      </c>
      <c r="J365" s="490">
        <v>597</v>
      </c>
      <c r="K365" s="490">
        <v>180891</v>
      </c>
      <c r="L365" s="490">
        <v>1</v>
      </c>
      <c r="M365" s="490">
        <v>303</v>
      </c>
      <c r="N365" s="490">
        <v>548</v>
      </c>
      <c r="O365" s="490">
        <v>167140</v>
      </c>
      <c r="P365" s="512">
        <v>0.92398184542072292</v>
      </c>
      <c r="Q365" s="491">
        <v>305</v>
      </c>
    </row>
    <row r="366" spans="1:17" ht="14.45" customHeight="1" x14ac:dyDescent="0.2">
      <c r="A366" s="485" t="s">
        <v>1540</v>
      </c>
      <c r="B366" s="486" t="s">
        <v>1443</v>
      </c>
      <c r="C366" s="486" t="s">
        <v>1419</v>
      </c>
      <c r="D366" s="486" t="s">
        <v>1449</v>
      </c>
      <c r="E366" s="486" t="s">
        <v>1450</v>
      </c>
      <c r="F366" s="490">
        <v>12</v>
      </c>
      <c r="G366" s="490">
        <v>1200</v>
      </c>
      <c r="H366" s="490">
        <v>4</v>
      </c>
      <c r="I366" s="490">
        <v>100</v>
      </c>
      <c r="J366" s="490">
        <v>3</v>
      </c>
      <c r="K366" s="490">
        <v>300</v>
      </c>
      <c r="L366" s="490">
        <v>1</v>
      </c>
      <c r="M366" s="490">
        <v>100</v>
      </c>
      <c r="N366" s="490">
        <v>21</v>
      </c>
      <c r="O366" s="490">
        <v>2121</v>
      </c>
      <c r="P366" s="512">
        <v>7.07</v>
      </c>
      <c r="Q366" s="491">
        <v>101</v>
      </c>
    </row>
    <row r="367" spans="1:17" ht="14.45" customHeight="1" x14ac:dyDescent="0.2">
      <c r="A367" s="485" t="s">
        <v>1540</v>
      </c>
      <c r="B367" s="486" t="s">
        <v>1443</v>
      </c>
      <c r="C367" s="486" t="s">
        <v>1419</v>
      </c>
      <c r="D367" s="486" t="s">
        <v>1453</v>
      </c>
      <c r="E367" s="486" t="s">
        <v>1454</v>
      </c>
      <c r="F367" s="490">
        <v>159</v>
      </c>
      <c r="G367" s="490">
        <v>21783</v>
      </c>
      <c r="H367" s="490">
        <v>0.79320515621586196</v>
      </c>
      <c r="I367" s="490">
        <v>137</v>
      </c>
      <c r="J367" s="490">
        <v>199</v>
      </c>
      <c r="K367" s="490">
        <v>27462</v>
      </c>
      <c r="L367" s="490">
        <v>1</v>
      </c>
      <c r="M367" s="490">
        <v>138</v>
      </c>
      <c r="N367" s="490">
        <v>246</v>
      </c>
      <c r="O367" s="490">
        <v>34194</v>
      </c>
      <c r="P367" s="512">
        <v>1.2451387371640812</v>
      </c>
      <c r="Q367" s="491">
        <v>139</v>
      </c>
    </row>
    <row r="368" spans="1:17" ht="14.45" customHeight="1" x14ac:dyDescent="0.2">
      <c r="A368" s="485" t="s">
        <v>1540</v>
      </c>
      <c r="B368" s="486" t="s">
        <v>1443</v>
      </c>
      <c r="C368" s="486" t="s">
        <v>1419</v>
      </c>
      <c r="D368" s="486" t="s">
        <v>1455</v>
      </c>
      <c r="E368" s="486" t="s">
        <v>1454</v>
      </c>
      <c r="F368" s="490">
        <v>1</v>
      </c>
      <c r="G368" s="490">
        <v>184</v>
      </c>
      <c r="H368" s="490"/>
      <c r="I368" s="490">
        <v>184</v>
      </c>
      <c r="J368" s="490"/>
      <c r="K368" s="490"/>
      <c r="L368" s="490"/>
      <c r="M368" s="490"/>
      <c r="N368" s="490"/>
      <c r="O368" s="490"/>
      <c r="P368" s="512"/>
      <c r="Q368" s="491"/>
    </row>
    <row r="369" spans="1:17" ht="14.45" customHeight="1" x14ac:dyDescent="0.2">
      <c r="A369" s="485" t="s">
        <v>1540</v>
      </c>
      <c r="B369" s="486" t="s">
        <v>1443</v>
      </c>
      <c r="C369" s="486" t="s">
        <v>1419</v>
      </c>
      <c r="D369" s="486" t="s">
        <v>1460</v>
      </c>
      <c r="E369" s="486" t="s">
        <v>1461</v>
      </c>
      <c r="F369" s="490">
        <v>19</v>
      </c>
      <c r="G369" s="490">
        <v>3306</v>
      </c>
      <c r="H369" s="490">
        <v>0.69968253968253968</v>
      </c>
      <c r="I369" s="490">
        <v>174</v>
      </c>
      <c r="J369" s="490">
        <v>27</v>
      </c>
      <c r="K369" s="490">
        <v>4725</v>
      </c>
      <c r="L369" s="490">
        <v>1</v>
      </c>
      <c r="M369" s="490">
        <v>175</v>
      </c>
      <c r="N369" s="490">
        <v>23</v>
      </c>
      <c r="O369" s="490">
        <v>4048</v>
      </c>
      <c r="P369" s="512">
        <v>0.85671957671957677</v>
      </c>
      <c r="Q369" s="491">
        <v>176</v>
      </c>
    </row>
    <row r="370" spans="1:17" ht="14.45" customHeight="1" x14ac:dyDescent="0.2">
      <c r="A370" s="485" t="s">
        <v>1540</v>
      </c>
      <c r="B370" s="486" t="s">
        <v>1443</v>
      </c>
      <c r="C370" s="486" t="s">
        <v>1419</v>
      </c>
      <c r="D370" s="486" t="s">
        <v>1422</v>
      </c>
      <c r="E370" s="486" t="s">
        <v>1423</v>
      </c>
      <c r="F370" s="490"/>
      <c r="G370" s="490"/>
      <c r="H370" s="490"/>
      <c r="I370" s="490"/>
      <c r="J370" s="490">
        <v>1</v>
      </c>
      <c r="K370" s="490">
        <v>348</v>
      </c>
      <c r="L370" s="490">
        <v>1</v>
      </c>
      <c r="M370" s="490">
        <v>348</v>
      </c>
      <c r="N370" s="490">
        <v>2</v>
      </c>
      <c r="O370" s="490">
        <v>696</v>
      </c>
      <c r="P370" s="512">
        <v>2</v>
      </c>
      <c r="Q370" s="491">
        <v>348</v>
      </c>
    </row>
    <row r="371" spans="1:17" ht="14.45" customHeight="1" x14ac:dyDescent="0.2">
      <c r="A371" s="485" t="s">
        <v>1540</v>
      </c>
      <c r="B371" s="486" t="s">
        <v>1443</v>
      </c>
      <c r="C371" s="486" t="s">
        <v>1419</v>
      </c>
      <c r="D371" s="486" t="s">
        <v>1462</v>
      </c>
      <c r="E371" s="486" t="s">
        <v>1463</v>
      </c>
      <c r="F371" s="490">
        <v>170</v>
      </c>
      <c r="G371" s="490">
        <v>2890</v>
      </c>
      <c r="H371" s="490">
        <v>0.78703703703703709</v>
      </c>
      <c r="I371" s="490">
        <v>17</v>
      </c>
      <c r="J371" s="490">
        <v>216</v>
      </c>
      <c r="K371" s="490">
        <v>3672</v>
      </c>
      <c r="L371" s="490">
        <v>1</v>
      </c>
      <c r="M371" s="490">
        <v>17</v>
      </c>
      <c r="N371" s="490">
        <v>275</v>
      </c>
      <c r="O371" s="490">
        <v>4675</v>
      </c>
      <c r="P371" s="512">
        <v>1.2731481481481481</v>
      </c>
      <c r="Q371" s="491">
        <v>17</v>
      </c>
    </row>
    <row r="372" spans="1:17" ht="14.45" customHeight="1" x14ac:dyDescent="0.2">
      <c r="A372" s="485" t="s">
        <v>1540</v>
      </c>
      <c r="B372" s="486" t="s">
        <v>1443</v>
      </c>
      <c r="C372" s="486" t="s">
        <v>1419</v>
      </c>
      <c r="D372" s="486" t="s">
        <v>1464</v>
      </c>
      <c r="E372" s="486" t="s">
        <v>1465</v>
      </c>
      <c r="F372" s="490">
        <v>4</v>
      </c>
      <c r="G372" s="490">
        <v>1096</v>
      </c>
      <c r="H372" s="490">
        <v>0.3956678700361011</v>
      </c>
      <c r="I372" s="490">
        <v>274</v>
      </c>
      <c r="J372" s="490">
        <v>10</v>
      </c>
      <c r="K372" s="490">
        <v>2770</v>
      </c>
      <c r="L372" s="490">
        <v>1</v>
      </c>
      <c r="M372" s="490">
        <v>277</v>
      </c>
      <c r="N372" s="490">
        <v>9</v>
      </c>
      <c r="O372" s="490">
        <v>2511</v>
      </c>
      <c r="P372" s="512">
        <v>0.90649819494584838</v>
      </c>
      <c r="Q372" s="491">
        <v>279</v>
      </c>
    </row>
    <row r="373" spans="1:17" ht="14.45" customHeight="1" x14ac:dyDescent="0.2">
      <c r="A373" s="485" t="s">
        <v>1540</v>
      </c>
      <c r="B373" s="486" t="s">
        <v>1443</v>
      </c>
      <c r="C373" s="486" t="s">
        <v>1419</v>
      </c>
      <c r="D373" s="486" t="s">
        <v>1466</v>
      </c>
      <c r="E373" s="486" t="s">
        <v>1467</v>
      </c>
      <c r="F373" s="490">
        <v>5</v>
      </c>
      <c r="G373" s="490">
        <v>710</v>
      </c>
      <c r="H373" s="490">
        <v>0.50354609929078009</v>
      </c>
      <c r="I373" s="490">
        <v>142</v>
      </c>
      <c r="J373" s="490">
        <v>10</v>
      </c>
      <c r="K373" s="490">
        <v>1410</v>
      </c>
      <c r="L373" s="490">
        <v>1</v>
      </c>
      <c r="M373" s="490">
        <v>141</v>
      </c>
      <c r="N373" s="490">
        <v>12</v>
      </c>
      <c r="O373" s="490">
        <v>1704</v>
      </c>
      <c r="P373" s="512">
        <v>1.2085106382978723</v>
      </c>
      <c r="Q373" s="491">
        <v>142</v>
      </c>
    </row>
    <row r="374" spans="1:17" ht="14.45" customHeight="1" x14ac:dyDescent="0.2">
      <c r="A374" s="485" t="s">
        <v>1540</v>
      </c>
      <c r="B374" s="486" t="s">
        <v>1443</v>
      </c>
      <c r="C374" s="486" t="s">
        <v>1419</v>
      </c>
      <c r="D374" s="486" t="s">
        <v>1468</v>
      </c>
      <c r="E374" s="486" t="s">
        <v>1467</v>
      </c>
      <c r="F374" s="490">
        <v>159</v>
      </c>
      <c r="G374" s="490">
        <v>12402</v>
      </c>
      <c r="H374" s="490">
        <v>0.79286536248561568</v>
      </c>
      <c r="I374" s="490">
        <v>78</v>
      </c>
      <c r="J374" s="490">
        <v>198</v>
      </c>
      <c r="K374" s="490">
        <v>15642</v>
      </c>
      <c r="L374" s="490">
        <v>1</v>
      </c>
      <c r="M374" s="490">
        <v>79</v>
      </c>
      <c r="N374" s="490">
        <v>246</v>
      </c>
      <c r="O374" s="490">
        <v>19434</v>
      </c>
      <c r="P374" s="512">
        <v>1.2424242424242424</v>
      </c>
      <c r="Q374" s="491">
        <v>79</v>
      </c>
    </row>
    <row r="375" spans="1:17" ht="14.45" customHeight="1" x14ac:dyDescent="0.2">
      <c r="A375" s="485" t="s">
        <v>1540</v>
      </c>
      <c r="B375" s="486" t="s">
        <v>1443</v>
      </c>
      <c r="C375" s="486" t="s">
        <v>1419</v>
      </c>
      <c r="D375" s="486" t="s">
        <v>1469</v>
      </c>
      <c r="E375" s="486" t="s">
        <v>1470</v>
      </c>
      <c r="F375" s="490">
        <v>5</v>
      </c>
      <c r="G375" s="490">
        <v>1570</v>
      </c>
      <c r="H375" s="490">
        <v>0.49683544303797467</v>
      </c>
      <c r="I375" s="490">
        <v>314</v>
      </c>
      <c r="J375" s="490">
        <v>10</v>
      </c>
      <c r="K375" s="490">
        <v>3160</v>
      </c>
      <c r="L375" s="490">
        <v>1</v>
      </c>
      <c r="M375" s="490">
        <v>316</v>
      </c>
      <c r="N375" s="490">
        <v>12</v>
      </c>
      <c r="O375" s="490">
        <v>3816</v>
      </c>
      <c r="P375" s="512">
        <v>1.2075949367088608</v>
      </c>
      <c r="Q375" s="491">
        <v>318</v>
      </c>
    </row>
    <row r="376" spans="1:17" ht="14.45" customHeight="1" x14ac:dyDescent="0.2">
      <c r="A376" s="485" t="s">
        <v>1540</v>
      </c>
      <c r="B376" s="486" t="s">
        <v>1443</v>
      </c>
      <c r="C376" s="486" t="s">
        <v>1419</v>
      </c>
      <c r="D376" s="486" t="s">
        <v>1430</v>
      </c>
      <c r="E376" s="486" t="s">
        <v>1431</v>
      </c>
      <c r="F376" s="490"/>
      <c r="G376" s="490"/>
      <c r="H376" s="490"/>
      <c r="I376" s="490"/>
      <c r="J376" s="490">
        <v>1</v>
      </c>
      <c r="K376" s="490">
        <v>329</v>
      </c>
      <c r="L376" s="490">
        <v>1</v>
      </c>
      <c r="M376" s="490">
        <v>329</v>
      </c>
      <c r="N376" s="490">
        <v>2</v>
      </c>
      <c r="O376" s="490">
        <v>658</v>
      </c>
      <c r="P376" s="512">
        <v>2</v>
      </c>
      <c r="Q376" s="491">
        <v>329</v>
      </c>
    </row>
    <row r="377" spans="1:17" ht="14.45" customHeight="1" x14ac:dyDescent="0.2">
      <c r="A377" s="485" t="s">
        <v>1540</v>
      </c>
      <c r="B377" s="486" t="s">
        <v>1443</v>
      </c>
      <c r="C377" s="486" t="s">
        <v>1419</v>
      </c>
      <c r="D377" s="486" t="s">
        <v>1471</v>
      </c>
      <c r="E377" s="486" t="s">
        <v>1472</v>
      </c>
      <c r="F377" s="490">
        <v>148</v>
      </c>
      <c r="G377" s="490">
        <v>24124</v>
      </c>
      <c r="H377" s="490">
        <v>1.0083176593521421</v>
      </c>
      <c r="I377" s="490">
        <v>163</v>
      </c>
      <c r="J377" s="490">
        <v>145</v>
      </c>
      <c r="K377" s="490">
        <v>23925</v>
      </c>
      <c r="L377" s="490">
        <v>1</v>
      </c>
      <c r="M377" s="490">
        <v>165</v>
      </c>
      <c r="N377" s="490">
        <v>181</v>
      </c>
      <c r="O377" s="490">
        <v>30046</v>
      </c>
      <c r="P377" s="512">
        <v>1.2558411703239289</v>
      </c>
      <c r="Q377" s="491">
        <v>166</v>
      </c>
    </row>
    <row r="378" spans="1:17" ht="14.45" customHeight="1" x14ac:dyDescent="0.2">
      <c r="A378" s="485" t="s">
        <v>1540</v>
      </c>
      <c r="B378" s="486" t="s">
        <v>1443</v>
      </c>
      <c r="C378" s="486" t="s">
        <v>1419</v>
      </c>
      <c r="D378" s="486" t="s">
        <v>1473</v>
      </c>
      <c r="E378" s="486" t="s">
        <v>1445</v>
      </c>
      <c r="F378" s="490">
        <v>423</v>
      </c>
      <c r="G378" s="490">
        <v>30456</v>
      </c>
      <c r="H378" s="490">
        <v>0.80541598349817523</v>
      </c>
      <c r="I378" s="490">
        <v>72</v>
      </c>
      <c r="J378" s="490">
        <v>511</v>
      </c>
      <c r="K378" s="490">
        <v>37814</v>
      </c>
      <c r="L378" s="490">
        <v>1</v>
      </c>
      <c r="M378" s="490">
        <v>74</v>
      </c>
      <c r="N378" s="490">
        <v>659</v>
      </c>
      <c r="O378" s="490">
        <v>48766</v>
      </c>
      <c r="P378" s="512">
        <v>1.2896281800391389</v>
      </c>
      <c r="Q378" s="491">
        <v>74</v>
      </c>
    </row>
    <row r="379" spans="1:17" ht="14.45" customHeight="1" x14ac:dyDescent="0.2">
      <c r="A379" s="485" t="s">
        <v>1540</v>
      </c>
      <c r="B379" s="486" t="s">
        <v>1443</v>
      </c>
      <c r="C379" s="486" t="s">
        <v>1419</v>
      </c>
      <c r="D379" s="486" t="s">
        <v>1478</v>
      </c>
      <c r="E379" s="486" t="s">
        <v>1479</v>
      </c>
      <c r="F379" s="490">
        <v>21</v>
      </c>
      <c r="G379" s="490">
        <v>25452</v>
      </c>
      <c r="H379" s="490">
        <v>1.162828947368421</v>
      </c>
      <c r="I379" s="490">
        <v>1212</v>
      </c>
      <c r="J379" s="490">
        <v>18</v>
      </c>
      <c r="K379" s="490">
        <v>21888</v>
      </c>
      <c r="L379" s="490">
        <v>1</v>
      </c>
      <c r="M379" s="490">
        <v>1216</v>
      </c>
      <c r="N379" s="490">
        <v>29</v>
      </c>
      <c r="O379" s="490">
        <v>35380</v>
      </c>
      <c r="P379" s="512">
        <v>1.6164108187134503</v>
      </c>
      <c r="Q379" s="491">
        <v>1220</v>
      </c>
    </row>
    <row r="380" spans="1:17" ht="14.45" customHeight="1" x14ac:dyDescent="0.2">
      <c r="A380" s="485" t="s">
        <v>1540</v>
      </c>
      <c r="B380" s="486" t="s">
        <v>1443</v>
      </c>
      <c r="C380" s="486" t="s">
        <v>1419</v>
      </c>
      <c r="D380" s="486" t="s">
        <v>1480</v>
      </c>
      <c r="E380" s="486" t="s">
        <v>1481</v>
      </c>
      <c r="F380" s="490">
        <v>14</v>
      </c>
      <c r="G380" s="490">
        <v>1610</v>
      </c>
      <c r="H380" s="490">
        <v>1.261755485893417</v>
      </c>
      <c r="I380" s="490">
        <v>115</v>
      </c>
      <c r="J380" s="490">
        <v>11</v>
      </c>
      <c r="K380" s="490">
        <v>1276</v>
      </c>
      <c r="L380" s="490">
        <v>1</v>
      </c>
      <c r="M380" s="490">
        <v>116</v>
      </c>
      <c r="N380" s="490">
        <v>12</v>
      </c>
      <c r="O380" s="490">
        <v>1404</v>
      </c>
      <c r="P380" s="512">
        <v>1.1003134796238245</v>
      </c>
      <c r="Q380" s="491">
        <v>117</v>
      </c>
    </row>
    <row r="381" spans="1:17" ht="14.45" customHeight="1" x14ac:dyDescent="0.2">
      <c r="A381" s="485" t="s">
        <v>1540</v>
      </c>
      <c r="B381" s="486" t="s">
        <v>1443</v>
      </c>
      <c r="C381" s="486" t="s">
        <v>1419</v>
      </c>
      <c r="D381" s="486" t="s">
        <v>1488</v>
      </c>
      <c r="E381" s="486" t="s">
        <v>1489</v>
      </c>
      <c r="F381" s="490"/>
      <c r="G381" s="490"/>
      <c r="H381" s="490"/>
      <c r="I381" s="490"/>
      <c r="J381" s="490"/>
      <c r="K381" s="490"/>
      <c r="L381" s="490"/>
      <c r="M381" s="490"/>
      <c r="N381" s="490">
        <v>3</v>
      </c>
      <c r="O381" s="490">
        <v>918</v>
      </c>
      <c r="P381" s="512"/>
      <c r="Q381" s="491">
        <v>306</v>
      </c>
    </row>
    <row r="382" spans="1:17" ht="14.45" customHeight="1" x14ac:dyDescent="0.2">
      <c r="A382" s="485" t="s">
        <v>1541</v>
      </c>
      <c r="B382" s="486" t="s">
        <v>1443</v>
      </c>
      <c r="C382" s="486" t="s">
        <v>1419</v>
      </c>
      <c r="D382" s="486" t="s">
        <v>1444</v>
      </c>
      <c r="E382" s="486" t="s">
        <v>1445</v>
      </c>
      <c r="F382" s="490">
        <v>12</v>
      </c>
      <c r="G382" s="490">
        <v>2544</v>
      </c>
      <c r="H382" s="490">
        <v>0.91874322860238355</v>
      </c>
      <c r="I382" s="490">
        <v>212</v>
      </c>
      <c r="J382" s="490">
        <v>13</v>
      </c>
      <c r="K382" s="490">
        <v>2769</v>
      </c>
      <c r="L382" s="490">
        <v>1</v>
      </c>
      <c r="M382" s="490">
        <v>213</v>
      </c>
      <c r="N382" s="490">
        <v>11</v>
      </c>
      <c r="O382" s="490">
        <v>2365</v>
      </c>
      <c r="P382" s="512">
        <v>0.85409895269050196</v>
      </c>
      <c r="Q382" s="491">
        <v>215</v>
      </c>
    </row>
    <row r="383" spans="1:17" ht="14.45" customHeight="1" x14ac:dyDescent="0.2">
      <c r="A383" s="485" t="s">
        <v>1541</v>
      </c>
      <c r="B383" s="486" t="s">
        <v>1443</v>
      </c>
      <c r="C383" s="486" t="s">
        <v>1419</v>
      </c>
      <c r="D383" s="486" t="s">
        <v>1447</v>
      </c>
      <c r="E383" s="486" t="s">
        <v>1448</v>
      </c>
      <c r="F383" s="490">
        <v>77</v>
      </c>
      <c r="G383" s="490">
        <v>23254</v>
      </c>
      <c r="H383" s="490">
        <v>25.581958195819581</v>
      </c>
      <c r="I383" s="490">
        <v>302</v>
      </c>
      <c r="J383" s="490">
        <v>3</v>
      </c>
      <c r="K383" s="490">
        <v>909</v>
      </c>
      <c r="L383" s="490">
        <v>1</v>
      </c>
      <c r="M383" s="490">
        <v>303</v>
      </c>
      <c r="N383" s="490">
        <v>25</v>
      </c>
      <c r="O383" s="490">
        <v>7625</v>
      </c>
      <c r="P383" s="512">
        <v>8.3883388338833882</v>
      </c>
      <c r="Q383" s="491">
        <v>305</v>
      </c>
    </row>
    <row r="384" spans="1:17" ht="14.45" customHeight="1" x14ac:dyDescent="0.2">
      <c r="A384" s="485" t="s">
        <v>1541</v>
      </c>
      <c r="B384" s="486" t="s">
        <v>1443</v>
      </c>
      <c r="C384" s="486" t="s">
        <v>1419</v>
      </c>
      <c r="D384" s="486" t="s">
        <v>1453</v>
      </c>
      <c r="E384" s="486" t="s">
        <v>1454</v>
      </c>
      <c r="F384" s="490">
        <v>37</v>
      </c>
      <c r="G384" s="490">
        <v>5069</v>
      </c>
      <c r="H384" s="490">
        <v>1.3118530020703933</v>
      </c>
      <c r="I384" s="490">
        <v>137</v>
      </c>
      <c r="J384" s="490">
        <v>28</v>
      </c>
      <c r="K384" s="490">
        <v>3864</v>
      </c>
      <c r="L384" s="490">
        <v>1</v>
      </c>
      <c r="M384" s="490">
        <v>138</v>
      </c>
      <c r="N384" s="490">
        <v>28</v>
      </c>
      <c r="O384" s="490">
        <v>3892</v>
      </c>
      <c r="P384" s="512">
        <v>1.0072463768115942</v>
      </c>
      <c r="Q384" s="491">
        <v>139</v>
      </c>
    </row>
    <row r="385" spans="1:17" ht="14.45" customHeight="1" x14ac:dyDescent="0.2">
      <c r="A385" s="485" t="s">
        <v>1541</v>
      </c>
      <c r="B385" s="486" t="s">
        <v>1443</v>
      </c>
      <c r="C385" s="486" t="s">
        <v>1419</v>
      </c>
      <c r="D385" s="486" t="s">
        <v>1456</v>
      </c>
      <c r="E385" s="486" t="s">
        <v>1457</v>
      </c>
      <c r="F385" s="490">
        <v>1</v>
      </c>
      <c r="G385" s="490">
        <v>640</v>
      </c>
      <c r="H385" s="490"/>
      <c r="I385" s="490">
        <v>640</v>
      </c>
      <c r="J385" s="490"/>
      <c r="K385" s="490"/>
      <c r="L385" s="490"/>
      <c r="M385" s="490"/>
      <c r="N385" s="490"/>
      <c r="O385" s="490"/>
      <c r="P385" s="512"/>
      <c r="Q385" s="491"/>
    </row>
    <row r="386" spans="1:17" ht="14.45" customHeight="1" x14ac:dyDescent="0.2">
      <c r="A386" s="485" t="s">
        <v>1541</v>
      </c>
      <c r="B386" s="486" t="s">
        <v>1443</v>
      </c>
      <c r="C386" s="486" t="s">
        <v>1419</v>
      </c>
      <c r="D386" s="486" t="s">
        <v>1460</v>
      </c>
      <c r="E386" s="486" t="s">
        <v>1461</v>
      </c>
      <c r="F386" s="490">
        <v>4</v>
      </c>
      <c r="G386" s="490">
        <v>696</v>
      </c>
      <c r="H386" s="490">
        <v>3.9771428571428573</v>
      </c>
      <c r="I386" s="490">
        <v>174</v>
      </c>
      <c r="J386" s="490">
        <v>1</v>
      </c>
      <c r="K386" s="490">
        <v>175</v>
      </c>
      <c r="L386" s="490">
        <v>1</v>
      </c>
      <c r="M386" s="490">
        <v>175</v>
      </c>
      <c r="N386" s="490">
        <v>1</v>
      </c>
      <c r="O386" s="490">
        <v>176</v>
      </c>
      <c r="P386" s="512">
        <v>1.0057142857142858</v>
      </c>
      <c r="Q386" s="491">
        <v>176</v>
      </c>
    </row>
    <row r="387" spans="1:17" ht="14.45" customHeight="1" x14ac:dyDescent="0.2">
      <c r="A387" s="485" t="s">
        <v>1541</v>
      </c>
      <c r="B387" s="486" t="s">
        <v>1443</v>
      </c>
      <c r="C387" s="486" t="s">
        <v>1419</v>
      </c>
      <c r="D387" s="486" t="s">
        <v>1422</v>
      </c>
      <c r="E387" s="486" t="s">
        <v>1423</v>
      </c>
      <c r="F387" s="490"/>
      <c r="G387" s="490"/>
      <c r="H387" s="490"/>
      <c r="I387" s="490"/>
      <c r="J387" s="490"/>
      <c r="K387" s="490"/>
      <c r="L387" s="490"/>
      <c r="M387" s="490"/>
      <c r="N387" s="490">
        <v>1</v>
      </c>
      <c r="O387" s="490">
        <v>348</v>
      </c>
      <c r="P387" s="512"/>
      <c r="Q387" s="491">
        <v>348</v>
      </c>
    </row>
    <row r="388" spans="1:17" ht="14.45" customHeight="1" x14ac:dyDescent="0.2">
      <c r="A388" s="485" t="s">
        <v>1541</v>
      </c>
      <c r="B388" s="486" t="s">
        <v>1443</v>
      </c>
      <c r="C388" s="486" t="s">
        <v>1419</v>
      </c>
      <c r="D388" s="486" t="s">
        <v>1462</v>
      </c>
      <c r="E388" s="486" t="s">
        <v>1463</v>
      </c>
      <c r="F388" s="490">
        <v>43</v>
      </c>
      <c r="G388" s="490">
        <v>731</v>
      </c>
      <c r="H388" s="490">
        <v>1.075</v>
      </c>
      <c r="I388" s="490">
        <v>17</v>
      </c>
      <c r="J388" s="490">
        <v>40</v>
      </c>
      <c r="K388" s="490">
        <v>680</v>
      </c>
      <c r="L388" s="490">
        <v>1</v>
      </c>
      <c r="M388" s="490">
        <v>17</v>
      </c>
      <c r="N388" s="490">
        <v>38</v>
      </c>
      <c r="O388" s="490">
        <v>646</v>
      </c>
      <c r="P388" s="512">
        <v>0.95</v>
      </c>
      <c r="Q388" s="491">
        <v>17</v>
      </c>
    </row>
    <row r="389" spans="1:17" ht="14.45" customHeight="1" x14ac:dyDescent="0.2">
      <c r="A389" s="485" t="s">
        <v>1541</v>
      </c>
      <c r="B389" s="486" t="s">
        <v>1443</v>
      </c>
      <c r="C389" s="486" t="s">
        <v>1419</v>
      </c>
      <c r="D389" s="486" t="s">
        <v>1464</v>
      </c>
      <c r="E389" s="486" t="s">
        <v>1465</v>
      </c>
      <c r="F389" s="490">
        <v>2</v>
      </c>
      <c r="G389" s="490">
        <v>548</v>
      </c>
      <c r="H389" s="490">
        <v>0.3956678700361011</v>
      </c>
      <c r="I389" s="490">
        <v>274</v>
      </c>
      <c r="J389" s="490">
        <v>5</v>
      </c>
      <c r="K389" s="490">
        <v>1385</v>
      </c>
      <c r="L389" s="490">
        <v>1</v>
      </c>
      <c r="M389" s="490">
        <v>277</v>
      </c>
      <c r="N389" s="490">
        <v>4</v>
      </c>
      <c r="O389" s="490">
        <v>1116</v>
      </c>
      <c r="P389" s="512">
        <v>0.80577617328519857</v>
      </c>
      <c r="Q389" s="491">
        <v>279</v>
      </c>
    </row>
    <row r="390" spans="1:17" ht="14.45" customHeight="1" x14ac:dyDescent="0.2">
      <c r="A390" s="485" t="s">
        <v>1541</v>
      </c>
      <c r="B390" s="486" t="s">
        <v>1443</v>
      </c>
      <c r="C390" s="486" t="s">
        <v>1419</v>
      </c>
      <c r="D390" s="486" t="s">
        <v>1466</v>
      </c>
      <c r="E390" s="486" t="s">
        <v>1467</v>
      </c>
      <c r="F390" s="490">
        <v>2</v>
      </c>
      <c r="G390" s="490">
        <v>284</v>
      </c>
      <c r="H390" s="490">
        <v>0.33569739952718675</v>
      </c>
      <c r="I390" s="490">
        <v>142</v>
      </c>
      <c r="J390" s="490">
        <v>6</v>
      </c>
      <c r="K390" s="490">
        <v>846</v>
      </c>
      <c r="L390" s="490">
        <v>1</v>
      </c>
      <c r="M390" s="490">
        <v>141</v>
      </c>
      <c r="N390" s="490">
        <v>4</v>
      </c>
      <c r="O390" s="490">
        <v>568</v>
      </c>
      <c r="P390" s="512">
        <v>0.67139479905437349</v>
      </c>
      <c r="Q390" s="491">
        <v>142</v>
      </c>
    </row>
    <row r="391" spans="1:17" ht="14.45" customHeight="1" x14ac:dyDescent="0.2">
      <c r="A391" s="485" t="s">
        <v>1541</v>
      </c>
      <c r="B391" s="486" t="s">
        <v>1443</v>
      </c>
      <c r="C391" s="486" t="s">
        <v>1419</v>
      </c>
      <c r="D391" s="486" t="s">
        <v>1468</v>
      </c>
      <c r="E391" s="486" t="s">
        <v>1467</v>
      </c>
      <c r="F391" s="490">
        <v>37</v>
      </c>
      <c r="G391" s="490">
        <v>2886</v>
      </c>
      <c r="H391" s="490">
        <v>1.3047016274864376</v>
      </c>
      <c r="I391" s="490">
        <v>78</v>
      </c>
      <c r="J391" s="490">
        <v>28</v>
      </c>
      <c r="K391" s="490">
        <v>2212</v>
      </c>
      <c r="L391" s="490">
        <v>1</v>
      </c>
      <c r="M391" s="490">
        <v>79</v>
      </c>
      <c r="N391" s="490">
        <v>28</v>
      </c>
      <c r="O391" s="490">
        <v>2212</v>
      </c>
      <c r="P391" s="512">
        <v>1</v>
      </c>
      <c r="Q391" s="491">
        <v>79</v>
      </c>
    </row>
    <row r="392" spans="1:17" ht="14.45" customHeight="1" x14ac:dyDescent="0.2">
      <c r="A392" s="485" t="s">
        <v>1541</v>
      </c>
      <c r="B392" s="486" t="s">
        <v>1443</v>
      </c>
      <c r="C392" s="486" t="s">
        <v>1419</v>
      </c>
      <c r="D392" s="486" t="s">
        <v>1469</v>
      </c>
      <c r="E392" s="486" t="s">
        <v>1470</v>
      </c>
      <c r="F392" s="490">
        <v>2</v>
      </c>
      <c r="G392" s="490">
        <v>628</v>
      </c>
      <c r="H392" s="490">
        <v>0.33122362869198313</v>
      </c>
      <c r="I392" s="490">
        <v>314</v>
      </c>
      <c r="J392" s="490">
        <v>6</v>
      </c>
      <c r="K392" s="490">
        <v>1896</v>
      </c>
      <c r="L392" s="490">
        <v>1</v>
      </c>
      <c r="M392" s="490">
        <v>316</v>
      </c>
      <c r="N392" s="490">
        <v>4</v>
      </c>
      <c r="O392" s="490">
        <v>1272</v>
      </c>
      <c r="P392" s="512">
        <v>0.67088607594936711</v>
      </c>
      <c r="Q392" s="491">
        <v>318</v>
      </c>
    </row>
    <row r="393" spans="1:17" ht="14.45" customHeight="1" x14ac:dyDescent="0.2">
      <c r="A393" s="485" t="s">
        <v>1541</v>
      </c>
      <c r="B393" s="486" t="s">
        <v>1443</v>
      </c>
      <c r="C393" s="486" t="s">
        <v>1419</v>
      </c>
      <c r="D393" s="486" t="s">
        <v>1430</v>
      </c>
      <c r="E393" s="486" t="s">
        <v>1431</v>
      </c>
      <c r="F393" s="490"/>
      <c r="G393" s="490"/>
      <c r="H393" s="490"/>
      <c r="I393" s="490"/>
      <c r="J393" s="490"/>
      <c r="K393" s="490"/>
      <c r="L393" s="490"/>
      <c r="M393" s="490"/>
      <c r="N393" s="490">
        <v>1</v>
      </c>
      <c r="O393" s="490">
        <v>329</v>
      </c>
      <c r="P393" s="512"/>
      <c r="Q393" s="491">
        <v>329</v>
      </c>
    </row>
    <row r="394" spans="1:17" ht="14.45" customHeight="1" x14ac:dyDescent="0.2">
      <c r="A394" s="485" t="s">
        <v>1541</v>
      </c>
      <c r="B394" s="486" t="s">
        <v>1443</v>
      </c>
      <c r="C394" s="486" t="s">
        <v>1419</v>
      </c>
      <c r="D394" s="486" t="s">
        <v>1471</v>
      </c>
      <c r="E394" s="486" t="s">
        <v>1472</v>
      </c>
      <c r="F394" s="490">
        <v>40</v>
      </c>
      <c r="G394" s="490">
        <v>6520</v>
      </c>
      <c r="H394" s="490">
        <v>1.1974288337924701</v>
      </c>
      <c r="I394" s="490">
        <v>163</v>
      </c>
      <c r="J394" s="490">
        <v>33</v>
      </c>
      <c r="K394" s="490">
        <v>5445</v>
      </c>
      <c r="L394" s="490">
        <v>1</v>
      </c>
      <c r="M394" s="490">
        <v>165</v>
      </c>
      <c r="N394" s="490">
        <v>34</v>
      </c>
      <c r="O394" s="490">
        <v>5644</v>
      </c>
      <c r="P394" s="512">
        <v>1.0365472910927456</v>
      </c>
      <c r="Q394" s="491">
        <v>166</v>
      </c>
    </row>
    <row r="395" spans="1:17" ht="14.45" customHeight="1" x14ac:dyDescent="0.2">
      <c r="A395" s="485" t="s">
        <v>1541</v>
      </c>
      <c r="B395" s="486" t="s">
        <v>1443</v>
      </c>
      <c r="C395" s="486" t="s">
        <v>1419</v>
      </c>
      <c r="D395" s="486" t="s">
        <v>1473</v>
      </c>
      <c r="E395" s="486" t="s">
        <v>1445</v>
      </c>
      <c r="F395" s="490">
        <v>87</v>
      </c>
      <c r="G395" s="490">
        <v>6264</v>
      </c>
      <c r="H395" s="490">
        <v>1.5675675675675675</v>
      </c>
      <c r="I395" s="490">
        <v>72</v>
      </c>
      <c r="J395" s="490">
        <v>54</v>
      </c>
      <c r="K395" s="490">
        <v>3996</v>
      </c>
      <c r="L395" s="490">
        <v>1</v>
      </c>
      <c r="M395" s="490">
        <v>74</v>
      </c>
      <c r="N395" s="490">
        <v>56</v>
      </c>
      <c r="O395" s="490">
        <v>4144</v>
      </c>
      <c r="P395" s="512">
        <v>1.037037037037037</v>
      </c>
      <c r="Q395" s="491">
        <v>74</v>
      </c>
    </row>
    <row r="396" spans="1:17" ht="14.45" customHeight="1" x14ac:dyDescent="0.2">
      <c r="A396" s="485" t="s">
        <v>1541</v>
      </c>
      <c r="B396" s="486" t="s">
        <v>1443</v>
      </c>
      <c r="C396" s="486" t="s">
        <v>1419</v>
      </c>
      <c r="D396" s="486" t="s">
        <v>1478</v>
      </c>
      <c r="E396" s="486" t="s">
        <v>1479</v>
      </c>
      <c r="F396" s="490">
        <v>5</v>
      </c>
      <c r="G396" s="490">
        <v>6060</v>
      </c>
      <c r="H396" s="490"/>
      <c r="I396" s="490">
        <v>1212</v>
      </c>
      <c r="J396" s="490"/>
      <c r="K396" s="490"/>
      <c r="L396" s="490"/>
      <c r="M396" s="490"/>
      <c r="N396" s="490">
        <v>2</v>
      </c>
      <c r="O396" s="490">
        <v>2440</v>
      </c>
      <c r="P396" s="512"/>
      <c r="Q396" s="491">
        <v>1220</v>
      </c>
    </row>
    <row r="397" spans="1:17" ht="14.45" customHeight="1" x14ac:dyDescent="0.2">
      <c r="A397" s="485" t="s">
        <v>1541</v>
      </c>
      <c r="B397" s="486" t="s">
        <v>1443</v>
      </c>
      <c r="C397" s="486" t="s">
        <v>1419</v>
      </c>
      <c r="D397" s="486" t="s">
        <v>1480</v>
      </c>
      <c r="E397" s="486" t="s">
        <v>1481</v>
      </c>
      <c r="F397" s="490">
        <v>3</v>
      </c>
      <c r="G397" s="490">
        <v>345</v>
      </c>
      <c r="H397" s="490"/>
      <c r="I397" s="490">
        <v>115</v>
      </c>
      <c r="J397" s="490"/>
      <c r="K397" s="490"/>
      <c r="L397" s="490"/>
      <c r="M397" s="490"/>
      <c r="N397" s="490">
        <v>1</v>
      </c>
      <c r="O397" s="490">
        <v>117</v>
      </c>
      <c r="P397" s="512"/>
      <c r="Q397" s="491">
        <v>117</v>
      </c>
    </row>
    <row r="398" spans="1:17" ht="14.45" customHeight="1" x14ac:dyDescent="0.2">
      <c r="A398" s="485" t="s">
        <v>1542</v>
      </c>
      <c r="B398" s="486" t="s">
        <v>1443</v>
      </c>
      <c r="C398" s="486" t="s">
        <v>1419</v>
      </c>
      <c r="D398" s="486" t="s">
        <v>1444</v>
      </c>
      <c r="E398" s="486" t="s">
        <v>1445</v>
      </c>
      <c r="F398" s="490">
        <v>1</v>
      </c>
      <c r="G398" s="490">
        <v>212</v>
      </c>
      <c r="H398" s="490"/>
      <c r="I398" s="490">
        <v>212</v>
      </c>
      <c r="J398" s="490"/>
      <c r="K398" s="490"/>
      <c r="L398" s="490"/>
      <c r="M398" s="490"/>
      <c r="N398" s="490">
        <v>4</v>
      </c>
      <c r="O398" s="490">
        <v>860</v>
      </c>
      <c r="P398" s="512"/>
      <c r="Q398" s="491">
        <v>215</v>
      </c>
    </row>
    <row r="399" spans="1:17" ht="14.45" customHeight="1" x14ac:dyDescent="0.2">
      <c r="A399" s="485" t="s">
        <v>1542</v>
      </c>
      <c r="B399" s="486" t="s">
        <v>1443</v>
      </c>
      <c r="C399" s="486" t="s">
        <v>1419</v>
      </c>
      <c r="D399" s="486" t="s">
        <v>1447</v>
      </c>
      <c r="E399" s="486" t="s">
        <v>1448</v>
      </c>
      <c r="F399" s="490"/>
      <c r="G399" s="490"/>
      <c r="H399" s="490"/>
      <c r="I399" s="490"/>
      <c r="J399" s="490">
        <v>12</v>
      </c>
      <c r="K399" s="490">
        <v>3636</v>
      </c>
      <c r="L399" s="490">
        <v>1</v>
      </c>
      <c r="M399" s="490">
        <v>303</v>
      </c>
      <c r="N399" s="490"/>
      <c r="O399" s="490"/>
      <c r="P399" s="512"/>
      <c r="Q399" s="491"/>
    </row>
    <row r="400" spans="1:17" ht="14.45" customHeight="1" x14ac:dyDescent="0.2">
      <c r="A400" s="485" t="s">
        <v>1542</v>
      </c>
      <c r="B400" s="486" t="s">
        <v>1443</v>
      </c>
      <c r="C400" s="486" t="s">
        <v>1419</v>
      </c>
      <c r="D400" s="486" t="s">
        <v>1453</v>
      </c>
      <c r="E400" s="486" t="s">
        <v>1454</v>
      </c>
      <c r="F400" s="490"/>
      <c r="G400" s="490"/>
      <c r="H400" s="490"/>
      <c r="I400" s="490"/>
      <c r="J400" s="490">
        <v>1</v>
      </c>
      <c r="K400" s="490">
        <v>138</v>
      </c>
      <c r="L400" s="490">
        <v>1</v>
      </c>
      <c r="M400" s="490">
        <v>138</v>
      </c>
      <c r="N400" s="490">
        <v>1</v>
      </c>
      <c r="O400" s="490">
        <v>139</v>
      </c>
      <c r="P400" s="512">
        <v>1.0072463768115942</v>
      </c>
      <c r="Q400" s="491">
        <v>139</v>
      </c>
    </row>
    <row r="401" spans="1:17" ht="14.45" customHeight="1" x14ac:dyDescent="0.2">
      <c r="A401" s="485" t="s">
        <v>1542</v>
      </c>
      <c r="B401" s="486" t="s">
        <v>1443</v>
      </c>
      <c r="C401" s="486" t="s">
        <v>1419</v>
      </c>
      <c r="D401" s="486" t="s">
        <v>1462</v>
      </c>
      <c r="E401" s="486" t="s">
        <v>1463</v>
      </c>
      <c r="F401" s="490">
        <v>1</v>
      </c>
      <c r="G401" s="490">
        <v>17</v>
      </c>
      <c r="H401" s="490">
        <v>1</v>
      </c>
      <c r="I401" s="490">
        <v>17</v>
      </c>
      <c r="J401" s="490">
        <v>1</v>
      </c>
      <c r="K401" s="490">
        <v>17</v>
      </c>
      <c r="L401" s="490">
        <v>1</v>
      </c>
      <c r="M401" s="490">
        <v>17</v>
      </c>
      <c r="N401" s="490">
        <v>3</v>
      </c>
      <c r="O401" s="490">
        <v>51</v>
      </c>
      <c r="P401" s="512">
        <v>3</v>
      </c>
      <c r="Q401" s="491">
        <v>17</v>
      </c>
    </row>
    <row r="402" spans="1:17" ht="14.45" customHeight="1" x14ac:dyDescent="0.2">
      <c r="A402" s="485" t="s">
        <v>1542</v>
      </c>
      <c r="B402" s="486" t="s">
        <v>1443</v>
      </c>
      <c r="C402" s="486" t="s">
        <v>1419</v>
      </c>
      <c r="D402" s="486" t="s">
        <v>1464</v>
      </c>
      <c r="E402" s="486" t="s">
        <v>1465</v>
      </c>
      <c r="F402" s="490">
        <v>1</v>
      </c>
      <c r="G402" s="490">
        <v>274</v>
      </c>
      <c r="H402" s="490"/>
      <c r="I402" s="490">
        <v>274</v>
      </c>
      <c r="J402" s="490"/>
      <c r="K402" s="490"/>
      <c r="L402" s="490"/>
      <c r="M402" s="490"/>
      <c r="N402" s="490">
        <v>1</v>
      </c>
      <c r="O402" s="490">
        <v>279</v>
      </c>
      <c r="P402" s="512"/>
      <c r="Q402" s="491">
        <v>279</v>
      </c>
    </row>
    <row r="403" spans="1:17" ht="14.45" customHeight="1" x14ac:dyDescent="0.2">
      <c r="A403" s="485" t="s">
        <v>1542</v>
      </c>
      <c r="B403" s="486" t="s">
        <v>1443</v>
      </c>
      <c r="C403" s="486" t="s">
        <v>1419</v>
      </c>
      <c r="D403" s="486" t="s">
        <v>1466</v>
      </c>
      <c r="E403" s="486" t="s">
        <v>1467</v>
      </c>
      <c r="F403" s="490">
        <v>1</v>
      </c>
      <c r="G403" s="490">
        <v>142</v>
      </c>
      <c r="H403" s="490"/>
      <c r="I403" s="490">
        <v>142</v>
      </c>
      <c r="J403" s="490"/>
      <c r="K403" s="490"/>
      <c r="L403" s="490"/>
      <c r="M403" s="490"/>
      <c r="N403" s="490">
        <v>2</v>
      </c>
      <c r="O403" s="490">
        <v>284</v>
      </c>
      <c r="P403" s="512"/>
      <c r="Q403" s="491">
        <v>142</v>
      </c>
    </row>
    <row r="404" spans="1:17" ht="14.45" customHeight="1" x14ac:dyDescent="0.2">
      <c r="A404" s="485" t="s">
        <v>1542</v>
      </c>
      <c r="B404" s="486" t="s">
        <v>1443</v>
      </c>
      <c r="C404" s="486" t="s">
        <v>1419</v>
      </c>
      <c r="D404" s="486" t="s">
        <v>1468</v>
      </c>
      <c r="E404" s="486" t="s">
        <v>1467</v>
      </c>
      <c r="F404" s="490"/>
      <c r="G404" s="490"/>
      <c r="H404" s="490"/>
      <c r="I404" s="490"/>
      <c r="J404" s="490">
        <v>1</v>
      </c>
      <c r="K404" s="490">
        <v>79</v>
      </c>
      <c r="L404" s="490">
        <v>1</v>
      </c>
      <c r="M404" s="490">
        <v>79</v>
      </c>
      <c r="N404" s="490">
        <v>1</v>
      </c>
      <c r="O404" s="490">
        <v>79</v>
      </c>
      <c r="P404" s="512">
        <v>1</v>
      </c>
      <c r="Q404" s="491">
        <v>79</v>
      </c>
    </row>
    <row r="405" spans="1:17" ht="14.45" customHeight="1" x14ac:dyDescent="0.2">
      <c r="A405" s="485" t="s">
        <v>1542</v>
      </c>
      <c r="B405" s="486" t="s">
        <v>1443</v>
      </c>
      <c r="C405" s="486" t="s">
        <v>1419</v>
      </c>
      <c r="D405" s="486" t="s">
        <v>1469</v>
      </c>
      <c r="E405" s="486" t="s">
        <v>1470</v>
      </c>
      <c r="F405" s="490">
        <v>1</v>
      </c>
      <c r="G405" s="490">
        <v>314</v>
      </c>
      <c r="H405" s="490"/>
      <c r="I405" s="490">
        <v>314</v>
      </c>
      <c r="J405" s="490"/>
      <c r="K405" s="490"/>
      <c r="L405" s="490"/>
      <c r="M405" s="490"/>
      <c r="N405" s="490">
        <v>2</v>
      </c>
      <c r="O405" s="490">
        <v>636</v>
      </c>
      <c r="P405" s="512"/>
      <c r="Q405" s="491">
        <v>318</v>
      </c>
    </row>
    <row r="406" spans="1:17" ht="14.45" customHeight="1" x14ac:dyDescent="0.2">
      <c r="A406" s="485" t="s">
        <v>1542</v>
      </c>
      <c r="B406" s="486" t="s">
        <v>1443</v>
      </c>
      <c r="C406" s="486" t="s">
        <v>1419</v>
      </c>
      <c r="D406" s="486" t="s">
        <v>1471</v>
      </c>
      <c r="E406" s="486" t="s">
        <v>1472</v>
      </c>
      <c r="F406" s="490"/>
      <c r="G406" s="490"/>
      <c r="H406" s="490"/>
      <c r="I406" s="490"/>
      <c r="J406" s="490">
        <v>1</v>
      </c>
      <c r="K406" s="490">
        <v>165</v>
      </c>
      <c r="L406" s="490">
        <v>1</v>
      </c>
      <c r="M406" s="490">
        <v>165</v>
      </c>
      <c r="N406" s="490">
        <v>1</v>
      </c>
      <c r="O406" s="490">
        <v>166</v>
      </c>
      <c r="P406" s="512">
        <v>1.0060606060606061</v>
      </c>
      <c r="Q406" s="491">
        <v>166</v>
      </c>
    </row>
    <row r="407" spans="1:17" ht="14.45" customHeight="1" x14ac:dyDescent="0.2">
      <c r="A407" s="485" t="s">
        <v>1542</v>
      </c>
      <c r="B407" s="486" t="s">
        <v>1443</v>
      </c>
      <c r="C407" s="486" t="s">
        <v>1419</v>
      </c>
      <c r="D407" s="486" t="s">
        <v>1473</v>
      </c>
      <c r="E407" s="486" t="s">
        <v>1445</v>
      </c>
      <c r="F407" s="490"/>
      <c r="G407" s="490"/>
      <c r="H407" s="490"/>
      <c r="I407" s="490"/>
      <c r="J407" s="490">
        <v>2</v>
      </c>
      <c r="K407" s="490">
        <v>148</v>
      </c>
      <c r="L407" s="490">
        <v>1</v>
      </c>
      <c r="M407" s="490">
        <v>74</v>
      </c>
      <c r="N407" s="490"/>
      <c r="O407" s="490"/>
      <c r="P407" s="512"/>
      <c r="Q407" s="491"/>
    </row>
    <row r="408" spans="1:17" ht="14.45" customHeight="1" x14ac:dyDescent="0.2">
      <c r="A408" s="485" t="s">
        <v>1543</v>
      </c>
      <c r="B408" s="486" t="s">
        <v>1443</v>
      </c>
      <c r="C408" s="486" t="s">
        <v>1419</v>
      </c>
      <c r="D408" s="486" t="s">
        <v>1444</v>
      </c>
      <c r="E408" s="486" t="s">
        <v>1445</v>
      </c>
      <c r="F408" s="490">
        <v>4</v>
      </c>
      <c r="G408" s="490">
        <v>848</v>
      </c>
      <c r="H408" s="490">
        <v>1.3270735524256652</v>
      </c>
      <c r="I408" s="490">
        <v>212</v>
      </c>
      <c r="J408" s="490">
        <v>3</v>
      </c>
      <c r="K408" s="490">
        <v>639</v>
      </c>
      <c r="L408" s="490">
        <v>1</v>
      </c>
      <c r="M408" s="490">
        <v>213</v>
      </c>
      <c r="N408" s="490">
        <v>1</v>
      </c>
      <c r="O408" s="490">
        <v>215</v>
      </c>
      <c r="P408" s="512">
        <v>0.33646322378716748</v>
      </c>
      <c r="Q408" s="491">
        <v>215</v>
      </c>
    </row>
    <row r="409" spans="1:17" ht="14.45" customHeight="1" x14ac:dyDescent="0.2">
      <c r="A409" s="485" t="s">
        <v>1543</v>
      </c>
      <c r="B409" s="486" t="s">
        <v>1443</v>
      </c>
      <c r="C409" s="486" t="s">
        <v>1419</v>
      </c>
      <c r="D409" s="486" t="s">
        <v>1446</v>
      </c>
      <c r="E409" s="486" t="s">
        <v>1445</v>
      </c>
      <c r="F409" s="490"/>
      <c r="G409" s="490"/>
      <c r="H409" s="490"/>
      <c r="I409" s="490"/>
      <c r="J409" s="490"/>
      <c r="K409" s="490"/>
      <c r="L409" s="490"/>
      <c r="M409" s="490"/>
      <c r="N409" s="490">
        <v>6</v>
      </c>
      <c r="O409" s="490">
        <v>534</v>
      </c>
      <c r="P409" s="512"/>
      <c r="Q409" s="491">
        <v>89</v>
      </c>
    </row>
    <row r="410" spans="1:17" ht="14.45" customHeight="1" x14ac:dyDescent="0.2">
      <c r="A410" s="485" t="s">
        <v>1543</v>
      </c>
      <c r="B410" s="486" t="s">
        <v>1443</v>
      </c>
      <c r="C410" s="486" t="s">
        <v>1419</v>
      </c>
      <c r="D410" s="486" t="s">
        <v>1447</v>
      </c>
      <c r="E410" s="486" t="s">
        <v>1448</v>
      </c>
      <c r="F410" s="490">
        <v>71</v>
      </c>
      <c r="G410" s="490">
        <v>21442</v>
      </c>
      <c r="H410" s="490">
        <v>1.1413818801234963</v>
      </c>
      <c r="I410" s="490">
        <v>302</v>
      </c>
      <c r="J410" s="490">
        <v>62</v>
      </c>
      <c r="K410" s="490">
        <v>18786</v>
      </c>
      <c r="L410" s="490">
        <v>1</v>
      </c>
      <c r="M410" s="490">
        <v>303</v>
      </c>
      <c r="N410" s="490">
        <v>107</v>
      </c>
      <c r="O410" s="490">
        <v>32635</v>
      </c>
      <c r="P410" s="512">
        <v>1.7371979133397211</v>
      </c>
      <c r="Q410" s="491">
        <v>305</v>
      </c>
    </row>
    <row r="411" spans="1:17" ht="14.45" customHeight="1" x14ac:dyDescent="0.2">
      <c r="A411" s="485" t="s">
        <v>1543</v>
      </c>
      <c r="B411" s="486" t="s">
        <v>1443</v>
      </c>
      <c r="C411" s="486" t="s">
        <v>1419</v>
      </c>
      <c r="D411" s="486" t="s">
        <v>1449</v>
      </c>
      <c r="E411" s="486" t="s">
        <v>1450</v>
      </c>
      <c r="F411" s="490">
        <v>6</v>
      </c>
      <c r="G411" s="490">
        <v>600</v>
      </c>
      <c r="H411" s="490">
        <v>2</v>
      </c>
      <c r="I411" s="490">
        <v>100</v>
      </c>
      <c r="J411" s="490">
        <v>3</v>
      </c>
      <c r="K411" s="490">
        <v>300</v>
      </c>
      <c r="L411" s="490">
        <v>1</v>
      </c>
      <c r="M411" s="490">
        <v>100</v>
      </c>
      <c r="N411" s="490">
        <v>6</v>
      </c>
      <c r="O411" s="490">
        <v>606</v>
      </c>
      <c r="P411" s="512">
        <v>2.02</v>
      </c>
      <c r="Q411" s="491">
        <v>101</v>
      </c>
    </row>
    <row r="412" spans="1:17" ht="14.45" customHeight="1" x14ac:dyDescent="0.2">
      <c r="A412" s="485" t="s">
        <v>1543</v>
      </c>
      <c r="B412" s="486" t="s">
        <v>1443</v>
      </c>
      <c r="C412" s="486" t="s">
        <v>1419</v>
      </c>
      <c r="D412" s="486" t="s">
        <v>1453</v>
      </c>
      <c r="E412" s="486" t="s">
        <v>1454</v>
      </c>
      <c r="F412" s="490">
        <v>24</v>
      </c>
      <c r="G412" s="490">
        <v>3288</v>
      </c>
      <c r="H412" s="490">
        <v>1.4891304347826086</v>
      </c>
      <c r="I412" s="490">
        <v>137</v>
      </c>
      <c r="J412" s="490">
        <v>16</v>
      </c>
      <c r="K412" s="490">
        <v>2208</v>
      </c>
      <c r="L412" s="490">
        <v>1</v>
      </c>
      <c r="M412" s="490">
        <v>138</v>
      </c>
      <c r="N412" s="490">
        <v>15</v>
      </c>
      <c r="O412" s="490">
        <v>2085</v>
      </c>
      <c r="P412" s="512">
        <v>0.94429347826086951</v>
      </c>
      <c r="Q412" s="491">
        <v>139</v>
      </c>
    </row>
    <row r="413" spans="1:17" ht="14.45" customHeight="1" x14ac:dyDescent="0.2">
      <c r="A413" s="485" t="s">
        <v>1543</v>
      </c>
      <c r="B413" s="486" t="s">
        <v>1443</v>
      </c>
      <c r="C413" s="486" t="s">
        <v>1419</v>
      </c>
      <c r="D413" s="486" t="s">
        <v>1455</v>
      </c>
      <c r="E413" s="486" t="s">
        <v>1454</v>
      </c>
      <c r="F413" s="490"/>
      <c r="G413" s="490"/>
      <c r="H413" s="490"/>
      <c r="I413" s="490"/>
      <c r="J413" s="490"/>
      <c r="K413" s="490"/>
      <c r="L413" s="490"/>
      <c r="M413" s="490"/>
      <c r="N413" s="490">
        <v>1</v>
      </c>
      <c r="O413" s="490">
        <v>187</v>
      </c>
      <c r="P413" s="512"/>
      <c r="Q413" s="491">
        <v>187</v>
      </c>
    </row>
    <row r="414" spans="1:17" ht="14.45" customHeight="1" x14ac:dyDescent="0.2">
      <c r="A414" s="485" t="s">
        <v>1543</v>
      </c>
      <c r="B414" s="486" t="s">
        <v>1443</v>
      </c>
      <c r="C414" s="486" t="s">
        <v>1419</v>
      </c>
      <c r="D414" s="486" t="s">
        <v>1456</v>
      </c>
      <c r="E414" s="486" t="s">
        <v>1457</v>
      </c>
      <c r="F414" s="490">
        <v>1</v>
      </c>
      <c r="G414" s="490">
        <v>640</v>
      </c>
      <c r="H414" s="490"/>
      <c r="I414" s="490">
        <v>640</v>
      </c>
      <c r="J414" s="490"/>
      <c r="K414" s="490"/>
      <c r="L414" s="490"/>
      <c r="M414" s="490"/>
      <c r="N414" s="490"/>
      <c r="O414" s="490"/>
      <c r="P414" s="512"/>
      <c r="Q414" s="491"/>
    </row>
    <row r="415" spans="1:17" ht="14.45" customHeight="1" x14ac:dyDescent="0.2">
      <c r="A415" s="485" t="s">
        <v>1543</v>
      </c>
      <c r="B415" s="486" t="s">
        <v>1443</v>
      </c>
      <c r="C415" s="486" t="s">
        <v>1419</v>
      </c>
      <c r="D415" s="486" t="s">
        <v>1460</v>
      </c>
      <c r="E415" s="486" t="s">
        <v>1461</v>
      </c>
      <c r="F415" s="490">
        <v>4</v>
      </c>
      <c r="G415" s="490">
        <v>696</v>
      </c>
      <c r="H415" s="490">
        <v>1.3257142857142856</v>
      </c>
      <c r="I415" s="490">
        <v>174</v>
      </c>
      <c r="J415" s="490">
        <v>3</v>
      </c>
      <c r="K415" s="490">
        <v>525</v>
      </c>
      <c r="L415" s="490">
        <v>1</v>
      </c>
      <c r="M415" s="490">
        <v>175</v>
      </c>
      <c r="N415" s="490">
        <v>4</v>
      </c>
      <c r="O415" s="490">
        <v>704</v>
      </c>
      <c r="P415" s="512">
        <v>1.3409523809523809</v>
      </c>
      <c r="Q415" s="491">
        <v>176</v>
      </c>
    </row>
    <row r="416" spans="1:17" ht="14.45" customHeight="1" x14ac:dyDescent="0.2">
      <c r="A416" s="485" t="s">
        <v>1543</v>
      </c>
      <c r="B416" s="486" t="s">
        <v>1443</v>
      </c>
      <c r="C416" s="486" t="s">
        <v>1419</v>
      </c>
      <c r="D416" s="486" t="s">
        <v>1462</v>
      </c>
      <c r="E416" s="486" t="s">
        <v>1463</v>
      </c>
      <c r="F416" s="490">
        <v>27</v>
      </c>
      <c r="G416" s="490">
        <v>459</v>
      </c>
      <c r="H416" s="490">
        <v>1.5</v>
      </c>
      <c r="I416" s="490">
        <v>17</v>
      </c>
      <c r="J416" s="490">
        <v>18</v>
      </c>
      <c r="K416" s="490">
        <v>306</v>
      </c>
      <c r="L416" s="490">
        <v>1</v>
      </c>
      <c r="M416" s="490">
        <v>17</v>
      </c>
      <c r="N416" s="490">
        <v>19</v>
      </c>
      <c r="O416" s="490">
        <v>323</v>
      </c>
      <c r="P416" s="512">
        <v>1.0555555555555556</v>
      </c>
      <c r="Q416" s="491">
        <v>17</v>
      </c>
    </row>
    <row r="417" spans="1:17" ht="14.45" customHeight="1" x14ac:dyDescent="0.2">
      <c r="A417" s="485" t="s">
        <v>1543</v>
      </c>
      <c r="B417" s="486" t="s">
        <v>1443</v>
      </c>
      <c r="C417" s="486" t="s">
        <v>1419</v>
      </c>
      <c r="D417" s="486" t="s">
        <v>1464</v>
      </c>
      <c r="E417" s="486" t="s">
        <v>1465</v>
      </c>
      <c r="F417" s="490">
        <v>2</v>
      </c>
      <c r="G417" s="490">
        <v>548</v>
      </c>
      <c r="H417" s="490">
        <v>0.98916967509025266</v>
      </c>
      <c r="I417" s="490">
        <v>274</v>
      </c>
      <c r="J417" s="490">
        <v>2</v>
      </c>
      <c r="K417" s="490">
        <v>554</v>
      </c>
      <c r="L417" s="490">
        <v>1</v>
      </c>
      <c r="M417" s="490">
        <v>277</v>
      </c>
      <c r="N417" s="490">
        <v>1</v>
      </c>
      <c r="O417" s="490">
        <v>279</v>
      </c>
      <c r="P417" s="512">
        <v>0.50361010830324915</v>
      </c>
      <c r="Q417" s="491">
        <v>279</v>
      </c>
    </row>
    <row r="418" spans="1:17" ht="14.45" customHeight="1" x14ac:dyDescent="0.2">
      <c r="A418" s="485" t="s">
        <v>1543</v>
      </c>
      <c r="B418" s="486" t="s">
        <v>1443</v>
      </c>
      <c r="C418" s="486" t="s">
        <v>1419</v>
      </c>
      <c r="D418" s="486" t="s">
        <v>1466</v>
      </c>
      <c r="E418" s="486" t="s">
        <v>1467</v>
      </c>
      <c r="F418" s="490">
        <v>2</v>
      </c>
      <c r="G418" s="490">
        <v>284</v>
      </c>
      <c r="H418" s="490">
        <v>1.0070921985815602</v>
      </c>
      <c r="I418" s="490">
        <v>142</v>
      </c>
      <c r="J418" s="490">
        <v>2</v>
      </c>
      <c r="K418" s="490">
        <v>282</v>
      </c>
      <c r="L418" s="490">
        <v>1</v>
      </c>
      <c r="M418" s="490">
        <v>141</v>
      </c>
      <c r="N418" s="490">
        <v>1</v>
      </c>
      <c r="O418" s="490">
        <v>142</v>
      </c>
      <c r="P418" s="512">
        <v>0.50354609929078009</v>
      </c>
      <c r="Q418" s="491">
        <v>142</v>
      </c>
    </row>
    <row r="419" spans="1:17" ht="14.45" customHeight="1" x14ac:dyDescent="0.2">
      <c r="A419" s="485" t="s">
        <v>1543</v>
      </c>
      <c r="B419" s="486" t="s">
        <v>1443</v>
      </c>
      <c r="C419" s="486" t="s">
        <v>1419</v>
      </c>
      <c r="D419" s="486" t="s">
        <v>1468</v>
      </c>
      <c r="E419" s="486" t="s">
        <v>1467</v>
      </c>
      <c r="F419" s="490">
        <v>24</v>
      </c>
      <c r="G419" s="490">
        <v>1872</v>
      </c>
      <c r="H419" s="490">
        <v>1.481012658227848</v>
      </c>
      <c r="I419" s="490">
        <v>78</v>
      </c>
      <c r="J419" s="490">
        <v>16</v>
      </c>
      <c r="K419" s="490">
        <v>1264</v>
      </c>
      <c r="L419" s="490">
        <v>1</v>
      </c>
      <c r="M419" s="490">
        <v>79</v>
      </c>
      <c r="N419" s="490">
        <v>15</v>
      </c>
      <c r="O419" s="490">
        <v>1185</v>
      </c>
      <c r="P419" s="512">
        <v>0.9375</v>
      </c>
      <c r="Q419" s="491">
        <v>79</v>
      </c>
    </row>
    <row r="420" spans="1:17" ht="14.45" customHeight="1" x14ac:dyDescent="0.2">
      <c r="A420" s="485" t="s">
        <v>1543</v>
      </c>
      <c r="B420" s="486" t="s">
        <v>1443</v>
      </c>
      <c r="C420" s="486" t="s">
        <v>1419</v>
      </c>
      <c r="D420" s="486" t="s">
        <v>1469</v>
      </c>
      <c r="E420" s="486" t="s">
        <v>1470</v>
      </c>
      <c r="F420" s="490">
        <v>2</v>
      </c>
      <c r="G420" s="490">
        <v>628</v>
      </c>
      <c r="H420" s="490">
        <v>0.99367088607594933</v>
      </c>
      <c r="I420" s="490">
        <v>314</v>
      </c>
      <c r="J420" s="490">
        <v>2</v>
      </c>
      <c r="K420" s="490">
        <v>632</v>
      </c>
      <c r="L420" s="490">
        <v>1</v>
      </c>
      <c r="M420" s="490">
        <v>316</v>
      </c>
      <c r="N420" s="490">
        <v>1</v>
      </c>
      <c r="O420" s="490">
        <v>318</v>
      </c>
      <c r="P420" s="512">
        <v>0.50316455696202533</v>
      </c>
      <c r="Q420" s="491">
        <v>318</v>
      </c>
    </row>
    <row r="421" spans="1:17" ht="14.45" customHeight="1" x14ac:dyDescent="0.2">
      <c r="A421" s="485" t="s">
        <v>1543</v>
      </c>
      <c r="B421" s="486" t="s">
        <v>1443</v>
      </c>
      <c r="C421" s="486" t="s">
        <v>1419</v>
      </c>
      <c r="D421" s="486" t="s">
        <v>1471</v>
      </c>
      <c r="E421" s="486" t="s">
        <v>1472</v>
      </c>
      <c r="F421" s="490">
        <v>23</v>
      </c>
      <c r="G421" s="490">
        <v>3749</v>
      </c>
      <c r="H421" s="490">
        <v>2.5245791245791245</v>
      </c>
      <c r="I421" s="490">
        <v>163</v>
      </c>
      <c r="J421" s="490">
        <v>9</v>
      </c>
      <c r="K421" s="490">
        <v>1485</v>
      </c>
      <c r="L421" s="490">
        <v>1</v>
      </c>
      <c r="M421" s="490">
        <v>165</v>
      </c>
      <c r="N421" s="490">
        <v>12</v>
      </c>
      <c r="O421" s="490">
        <v>1992</v>
      </c>
      <c r="P421" s="512">
        <v>1.3414141414141414</v>
      </c>
      <c r="Q421" s="491">
        <v>166</v>
      </c>
    </row>
    <row r="422" spans="1:17" ht="14.45" customHeight="1" x14ac:dyDescent="0.2">
      <c r="A422" s="485" t="s">
        <v>1543</v>
      </c>
      <c r="B422" s="486" t="s">
        <v>1443</v>
      </c>
      <c r="C422" s="486" t="s">
        <v>1419</v>
      </c>
      <c r="D422" s="486" t="s">
        <v>1473</v>
      </c>
      <c r="E422" s="486" t="s">
        <v>1445</v>
      </c>
      <c r="F422" s="490">
        <v>60</v>
      </c>
      <c r="G422" s="490">
        <v>4320</v>
      </c>
      <c r="H422" s="490">
        <v>1.4594594594594594</v>
      </c>
      <c r="I422" s="490">
        <v>72</v>
      </c>
      <c r="J422" s="490">
        <v>40</v>
      </c>
      <c r="K422" s="490">
        <v>2960</v>
      </c>
      <c r="L422" s="490">
        <v>1</v>
      </c>
      <c r="M422" s="490">
        <v>74</v>
      </c>
      <c r="N422" s="490">
        <v>45</v>
      </c>
      <c r="O422" s="490">
        <v>3330</v>
      </c>
      <c r="P422" s="512">
        <v>1.125</v>
      </c>
      <c r="Q422" s="491">
        <v>74</v>
      </c>
    </row>
    <row r="423" spans="1:17" ht="14.45" customHeight="1" x14ac:dyDescent="0.2">
      <c r="A423" s="485" t="s">
        <v>1543</v>
      </c>
      <c r="B423" s="486" t="s">
        <v>1443</v>
      </c>
      <c r="C423" s="486" t="s">
        <v>1419</v>
      </c>
      <c r="D423" s="486" t="s">
        <v>1478</v>
      </c>
      <c r="E423" s="486" t="s">
        <v>1479</v>
      </c>
      <c r="F423" s="490">
        <v>8</v>
      </c>
      <c r="G423" s="490">
        <v>9696</v>
      </c>
      <c r="H423" s="490">
        <v>7.9736842105263159</v>
      </c>
      <c r="I423" s="490">
        <v>1212</v>
      </c>
      <c r="J423" s="490">
        <v>1</v>
      </c>
      <c r="K423" s="490">
        <v>1216</v>
      </c>
      <c r="L423" s="490">
        <v>1</v>
      </c>
      <c r="M423" s="490">
        <v>1216</v>
      </c>
      <c r="N423" s="490">
        <v>9</v>
      </c>
      <c r="O423" s="490">
        <v>10980</v>
      </c>
      <c r="P423" s="512">
        <v>9.0296052631578956</v>
      </c>
      <c r="Q423" s="491">
        <v>1220</v>
      </c>
    </row>
    <row r="424" spans="1:17" ht="14.45" customHeight="1" x14ac:dyDescent="0.2">
      <c r="A424" s="485" t="s">
        <v>1543</v>
      </c>
      <c r="B424" s="486" t="s">
        <v>1443</v>
      </c>
      <c r="C424" s="486" t="s">
        <v>1419</v>
      </c>
      <c r="D424" s="486" t="s">
        <v>1480</v>
      </c>
      <c r="E424" s="486" t="s">
        <v>1481</v>
      </c>
      <c r="F424" s="490">
        <v>3</v>
      </c>
      <c r="G424" s="490">
        <v>345</v>
      </c>
      <c r="H424" s="490">
        <v>2.9741379310344827</v>
      </c>
      <c r="I424" s="490">
        <v>115</v>
      </c>
      <c r="J424" s="490">
        <v>1</v>
      </c>
      <c r="K424" s="490">
        <v>116</v>
      </c>
      <c r="L424" s="490">
        <v>1</v>
      </c>
      <c r="M424" s="490">
        <v>116</v>
      </c>
      <c r="N424" s="490">
        <v>3</v>
      </c>
      <c r="O424" s="490">
        <v>351</v>
      </c>
      <c r="P424" s="512">
        <v>3.0258620689655173</v>
      </c>
      <c r="Q424" s="491">
        <v>117</v>
      </c>
    </row>
    <row r="425" spans="1:17" ht="14.45" customHeight="1" x14ac:dyDescent="0.2">
      <c r="A425" s="485" t="s">
        <v>1543</v>
      </c>
      <c r="B425" s="486" t="s">
        <v>1443</v>
      </c>
      <c r="C425" s="486" t="s">
        <v>1419</v>
      </c>
      <c r="D425" s="486" t="s">
        <v>1482</v>
      </c>
      <c r="E425" s="486" t="s">
        <v>1483</v>
      </c>
      <c r="F425" s="490"/>
      <c r="G425" s="490"/>
      <c r="H425" s="490"/>
      <c r="I425" s="490"/>
      <c r="J425" s="490"/>
      <c r="K425" s="490"/>
      <c r="L425" s="490"/>
      <c r="M425" s="490"/>
      <c r="N425" s="490">
        <v>1</v>
      </c>
      <c r="O425" s="490">
        <v>352</v>
      </c>
      <c r="P425" s="512"/>
      <c r="Q425" s="491">
        <v>352</v>
      </c>
    </row>
    <row r="426" spans="1:17" ht="14.45" customHeight="1" x14ac:dyDescent="0.2">
      <c r="A426" s="485" t="s">
        <v>1543</v>
      </c>
      <c r="B426" s="486" t="s">
        <v>1443</v>
      </c>
      <c r="C426" s="486" t="s">
        <v>1419</v>
      </c>
      <c r="D426" s="486" t="s">
        <v>1488</v>
      </c>
      <c r="E426" s="486" t="s">
        <v>1489</v>
      </c>
      <c r="F426" s="490">
        <v>1</v>
      </c>
      <c r="G426" s="490">
        <v>302</v>
      </c>
      <c r="H426" s="490"/>
      <c r="I426" s="490">
        <v>302</v>
      </c>
      <c r="J426" s="490"/>
      <c r="K426" s="490"/>
      <c r="L426" s="490"/>
      <c r="M426" s="490"/>
      <c r="N426" s="490">
        <v>1</v>
      </c>
      <c r="O426" s="490">
        <v>306</v>
      </c>
      <c r="P426" s="512"/>
      <c r="Q426" s="491">
        <v>306</v>
      </c>
    </row>
    <row r="427" spans="1:17" ht="14.45" customHeight="1" x14ac:dyDescent="0.2">
      <c r="A427" s="485" t="s">
        <v>1544</v>
      </c>
      <c r="B427" s="486" t="s">
        <v>1443</v>
      </c>
      <c r="C427" s="486" t="s">
        <v>1419</v>
      </c>
      <c r="D427" s="486" t="s">
        <v>1444</v>
      </c>
      <c r="E427" s="486" t="s">
        <v>1445</v>
      </c>
      <c r="F427" s="490">
        <v>509</v>
      </c>
      <c r="G427" s="490">
        <v>107908</v>
      </c>
      <c r="H427" s="490">
        <v>0.96681360427194207</v>
      </c>
      <c r="I427" s="490">
        <v>212</v>
      </c>
      <c r="J427" s="490">
        <v>524</v>
      </c>
      <c r="K427" s="490">
        <v>111612</v>
      </c>
      <c r="L427" s="490">
        <v>1</v>
      </c>
      <c r="M427" s="490">
        <v>213</v>
      </c>
      <c r="N427" s="490">
        <v>550</v>
      </c>
      <c r="O427" s="490">
        <v>118250</v>
      </c>
      <c r="P427" s="512">
        <v>1.0594738916962334</v>
      </c>
      <c r="Q427" s="491">
        <v>215</v>
      </c>
    </row>
    <row r="428" spans="1:17" ht="14.45" customHeight="1" x14ac:dyDescent="0.2">
      <c r="A428" s="485" t="s">
        <v>1544</v>
      </c>
      <c r="B428" s="486" t="s">
        <v>1443</v>
      </c>
      <c r="C428" s="486" t="s">
        <v>1419</v>
      </c>
      <c r="D428" s="486" t="s">
        <v>1447</v>
      </c>
      <c r="E428" s="486" t="s">
        <v>1448</v>
      </c>
      <c r="F428" s="490">
        <v>266</v>
      </c>
      <c r="G428" s="490">
        <v>80332</v>
      </c>
      <c r="H428" s="490">
        <v>0.70888265297117947</v>
      </c>
      <c r="I428" s="490">
        <v>302</v>
      </c>
      <c r="J428" s="490">
        <v>374</v>
      </c>
      <c r="K428" s="490">
        <v>113322</v>
      </c>
      <c r="L428" s="490">
        <v>1</v>
      </c>
      <c r="M428" s="490">
        <v>303</v>
      </c>
      <c r="N428" s="490">
        <v>551</v>
      </c>
      <c r="O428" s="490">
        <v>168055</v>
      </c>
      <c r="P428" s="512">
        <v>1.4829865339475123</v>
      </c>
      <c r="Q428" s="491">
        <v>305</v>
      </c>
    </row>
    <row r="429" spans="1:17" ht="14.45" customHeight="1" x14ac:dyDescent="0.2">
      <c r="A429" s="485" t="s">
        <v>1544</v>
      </c>
      <c r="B429" s="486" t="s">
        <v>1443</v>
      </c>
      <c r="C429" s="486" t="s">
        <v>1419</v>
      </c>
      <c r="D429" s="486" t="s">
        <v>1449</v>
      </c>
      <c r="E429" s="486" t="s">
        <v>1450</v>
      </c>
      <c r="F429" s="490">
        <v>9</v>
      </c>
      <c r="G429" s="490">
        <v>900</v>
      </c>
      <c r="H429" s="490">
        <v>1</v>
      </c>
      <c r="I429" s="490">
        <v>100</v>
      </c>
      <c r="J429" s="490">
        <v>9</v>
      </c>
      <c r="K429" s="490">
        <v>900</v>
      </c>
      <c r="L429" s="490">
        <v>1</v>
      </c>
      <c r="M429" s="490">
        <v>100</v>
      </c>
      <c r="N429" s="490">
        <v>6</v>
      </c>
      <c r="O429" s="490">
        <v>606</v>
      </c>
      <c r="P429" s="512">
        <v>0.67333333333333334</v>
      </c>
      <c r="Q429" s="491">
        <v>101</v>
      </c>
    </row>
    <row r="430" spans="1:17" ht="14.45" customHeight="1" x14ac:dyDescent="0.2">
      <c r="A430" s="485" t="s">
        <v>1544</v>
      </c>
      <c r="B430" s="486" t="s">
        <v>1443</v>
      </c>
      <c r="C430" s="486" t="s">
        <v>1419</v>
      </c>
      <c r="D430" s="486" t="s">
        <v>1453</v>
      </c>
      <c r="E430" s="486" t="s">
        <v>1454</v>
      </c>
      <c r="F430" s="490">
        <v>31</v>
      </c>
      <c r="G430" s="490">
        <v>4247</v>
      </c>
      <c r="H430" s="490">
        <v>0.85487117552334946</v>
      </c>
      <c r="I430" s="490">
        <v>137</v>
      </c>
      <c r="J430" s="490">
        <v>36</v>
      </c>
      <c r="K430" s="490">
        <v>4968</v>
      </c>
      <c r="L430" s="490">
        <v>1</v>
      </c>
      <c r="M430" s="490">
        <v>138</v>
      </c>
      <c r="N430" s="490">
        <v>29</v>
      </c>
      <c r="O430" s="490">
        <v>4031</v>
      </c>
      <c r="P430" s="512">
        <v>0.81139291465378427</v>
      </c>
      <c r="Q430" s="491">
        <v>139</v>
      </c>
    </row>
    <row r="431" spans="1:17" ht="14.45" customHeight="1" x14ac:dyDescent="0.2">
      <c r="A431" s="485" t="s">
        <v>1544</v>
      </c>
      <c r="B431" s="486" t="s">
        <v>1443</v>
      </c>
      <c r="C431" s="486" t="s">
        <v>1419</v>
      </c>
      <c r="D431" s="486" t="s">
        <v>1456</v>
      </c>
      <c r="E431" s="486" t="s">
        <v>1457</v>
      </c>
      <c r="F431" s="490">
        <v>2</v>
      </c>
      <c r="G431" s="490">
        <v>1280</v>
      </c>
      <c r="H431" s="490">
        <v>0.66149870801033595</v>
      </c>
      <c r="I431" s="490">
        <v>640</v>
      </c>
      <c r="J431" s="490">
        <v>3</v>
      </c>
      <c r="K431" s="490">
        <v>1935</v>
      </c>
      <c r="L431" s="490">
        <v>1</v>
      </c>
      <c r="M431" s="490">
        <v>645</v>
      </c>
      <c r="N431" s="490">
        <v>1</v>
      </c>
      <c r="O431" s="490">
        <v>649</v>
      </c>
      <c r="P431" s="512">
        <v>0.33540051679586563</v>
      </c>
      <c r="Q431" s="491">
        <v>649</v>
      </c>
    </row>
    <row r="432" spans="1:17" ht="14.45" customHeight="1" x14ac:dyDescent="0.2">
      <c r="A432" s="485" t="s">
        <v>1544</v>
      </c>
      <c r="B432" s="486" t="s">
        <v>1443</v>
      </c>
      <c r="C432" s="486" t="s">
        <v>1419</v>
      </c>
      <c r="D432" s="486" t="s">
        <v>1460</v>
      </c>
      <c r="E432" s="486" t="s">
        <v>1461</v>
      </c>
      <c r="F432" s="490">
        <v>12</v>
      </c>
      <c r="G432" s="490">
        <v>2088</v>
      </c>
      <c r="H432" s="490">
        <v>0.79542857142857137</v>
      </c>
      <c r="I432" s="490">
        <v>174</v>
      </c>
      <c r="J432" s="490">
        <v>15</v>
      </c>
      <c r="K432" s="490">
        <v>2625</v>
      </c>
      <c r="L432" s="490">
        <v>1</v>
      </c>
      <c r="M432" s="490">
        <v>175</v>
      </c>
      <c r="N432" s="490">
        <v>22</v>
      </c>
      <c r="O432" s="490">
        <v>3872</v>
      </c>
      <c r="P432" s="512">
        <v>1.4750476190476189</v>
      </c>
      <c r="Q432" s="491">
        <v>176</v>
      </c>
    </row>
    <row r="433" spans="1:17" ht="14.45" customHeight="1" x14ac:dyDescent="0.2">
      <c r="A433" s="485" t="s">
        <v>1544</v>
      </c>
      <c r="B433" s="486" t="s">
        <v>1443</v>
      </c>
      <c r="C433" s="486" t="s">
        <v>1419</v>
      </c>
      <c r="D433" s="486" t="s">
        <v>1462</v>
      </c>
      <c r="E433" s="486" t="s">
        <v>1463</v>
      </c>
      <c r="F433" s="490">
        <v>202</v>
      </c>
      <c r="G433" s="490">
        <v>3434</v>
      </c>
      <c r="H433" s="490">
        <v>1.0687830687830688</v>
      </c>
      <c r="I433" s="490">
        <v>17</v>
      </c>
      <c r="J433" s="490">
        <v>189</v>
      </c>
      <c r="K433" s="490">
        <v>3213</v>
      </c>
      <c r="L433" s="490">
        <v>1</v>
      </c>
      <c r="M433" s="490">
        <v>17</v>
      </c>
      <c r="N433" s="490">
        <v>209</v>
      </c>
      <c r="O433" s="490">
        <v>3553</v>
      </c>
      <c r="P433" s="512">
        <v>1.1058201058201058</v>
      </c>
      <c r="Q433" s="491">
        <v>17</v>
      </c>
    </row>
    <row r="434" spans="1:17" ht="14.45" customHeight="1" x14ac:dyDescent="0.2">
      <c r="A434" s="485" t="s">
        <v>1544</v>
      </c>
      <c r="B434" s="486" t="s">
        <v>1443</v>
      </c>
      <c r="C434" s="486" t="s">
        <v>1419</v>
      </c>
      <c r="D434" s="486" t="s">
        <v>1464</v>
      </c>
      <c r="E434" s="486" t="s">
        <v>1465</v>
      </c>
      <c r="F434" s="490">
        <v>154</v>
      </c>
      <c r="G434" s="490">
        <v>42196</v>
      </c>
      <c r="H434" s="490">
        <v>1.1900947653429603</v>
      </c>
      <c r="I434" s="490">
        <v>274</v>
      </c>
      <c r="J434" s="490">
        <v>128</v>
      </c>
      <c r="K434" s="490">
        <v>35456</v>
      </c>
      <c r="L434" s="490">
        <v>1</v>
      </c>
      <c r="M434" s="490">
        <v>277</v>
      </c>
      <c r="N434" s="490">
        <v>137</v>
      </c>
      <c r="O434" s="490">
        <v>38223</v>
      </c>
      <c r="P434" s="512">
        <v>1.0780403880866427</v>
      </c>
      <c r="Q434" s="491">
        <v>279</v>
      </c>
    </row>
    <row r="435" spans="1:17" ht="14.45" customHeight="1" x14ac:dyDescent="0.2">
      <c r="A435" s="485" t="s">
        <v>1544</v>
      </c>
      <c r="B435" s="486" t="s">
        <v>1443</v>
      </c>
      <c r="C435" s="486" t="s">
        <v>1419</v>
      </c>
      <c r="D435" s="486" t="s">
        <v>1466</v>
      </c>
      <c r="E435" s="486" t="s">
        <v>1467</v>
      </c>
      <c r="F435" s="490">
        <v>175</v>
      </c>
      <c r="G435" s="490">
        <v>24850</v>
      </c>
      <c r="H435" s="490">
        <v>1.1225549984189367</v>
      </c>
      <c r="I435" s="490">
        <v>142</v>
      </c>
      <c r="J435" s="490">
        <v>157</v>
      </c>
      <c r="K435" s="490">
        <v>22137</v>
      </c>
      <c r="L435" s="490">
        <v>1</v>
      </c>
      <c r="M435" s="490">
        <v>141</v>
      </c>
      <c r="N435" s="490">
        <v>182</v>
      </c>
      <c r="O435" s="490">
        <v>25844</v>
      </c>
      <c r="P435" s="512">
        <v>1.1674571983556941</v>
      </c>
      <c r="Q435" s="491">
        <v>142</v>
      </c>
    </row>
    <row r="436" spans="1:17" ht="14.45" customHeight="1" x14ac:dyDescent="0.2">
      <c r="A436" s="485" t="s">
        <v>1544</v>
      </c>
      <c r="B436" s="486" t="s">
        <v>1443</v>
      </c>
      <c r="C436" s="486" t="s">
        <v>1419</v>
      </c>
      <c r="D436" s="486" t="s">
        <v>1468</v>
      </c>
      <c r="E436" s="486" t="s">
        <v>1467</v>
      </c>
      <c r="F436" s="490">
        <v>31</v>
      </c>
      <c r="G436" s="490">
        <v>2418</v>
      </c>
      <c r="H436" s="490">
        <v>0.85021097046413507</v>
      </c>
      <c r="I436" s="490">
        <v>78</v>
      </c>
      <c r="J436" s="490">
        <v>36</v>
      </c>
      <c r="K436" s="490">
        <v>2844</v>
      </c>
      <c r="L436" s="490">
        <v>1</v>
      </c>
      <c r="M436" s="490">
        <v>79</v>
      </c>
      <c r="N436" s="490">
        <v>29</v>
      </c>
      <c r="O436" s="490">
        <v>2291</v>
      </c>
      <c r="P436" s="512">
        <v>0.80555555555555558</v>
      </c>
      <c r="Q436" s="491">
        <v>79</v>
      </c>
    </row>
    <row r="437" spans="1:17" ht="14.45" customHeight="1" x14ac:dyDescent="0.2">
      <c r="A437" s="485" t="s">
        <v>1544</v>
      </c>
      <c r="B437" s="486" t="s">
        <v>1443</v>
      </c>
      <c r="C437" s="486" t="s">
        <v>1419</v>
      </c>
      <c r="D437" s="486" t="s">
        <v>1469</v>
      </c>
      <c r="E437" s="486" t="s">
        <v>1470</v>
      </c>
      <c r="F437" s="490">
        <v>175</v>
      </c>
      <c r="G437" s="490">
        <v>54950</v>
      </c>
      <c r="H437" s="490">
        <v>1.1075949367088607</v>
      </c>
      <c r="I437" s="490">
        <v>314</v>
      </c>
      <c r="J437" s="490">
        <v>157</v>
      </c>
      <c r="K437" s="490">
        <v>49612</v>
      </c>
      <c r="L437" s="490">
        <v>1</v>
      </c>
      <c r="M437" s="490">
        <v>316</v>
      </c>
      <c r="N437" s="490">
        <v>182</v>
      </c>
      <c r="O437" s="490">
        <v>57876</v>
      </c>
      <c r="P437" s="512">
        <v>1.1665726034024027</v>
      </c>
      <c r="Q437" s="491">
        <v>318</v>
      </c>
    </row>
    <row r="438" spans="1:17" ht="14.45" customHeight="1" x14ac:dyDescent="0.2">
      <c r="A438" s="485" t="s">
        <v>1544</v>
      </c>
      <c r="B438" s="486" t="s">
        <v>1443</v>
      </c>
      <c r="C438" s="486" t="s">
        <v>1419</v>
      </c>
      <c r="D438" s="486" t="s">
        <v>1471</v>
      </c>
      <c r="E438" s="486" t="s">
        <v>1472</v>
      </c>
      <c r="F438" s="490">
        <v>31</v>
      </c>
      <c r="G438" s="490">
        <v>5053</v>
      </c>
      <c r="H438" s="490">
        <v>0.98787878787878791</v>
      </c>
      <c r="I438" s="490">
        <v>163</v>
      </c>
      <c r="J438" s="490">
        <v>31</v>
      </c>
      <c r="K438" s="490">
        <v>5115</v>
      </c>
      <c r="L438" s="490">
        <v>1</v>
      </c>
      <c r="M438" s="490">
        <v>165</v>
      </c>
      <c r="N438" s="490">
        <v>25</v>
      </c>
      <c r="O438" s="490">
        <v>4150</v>
      </c>
      <c r="P438" s="512">
        <v>0.81133919843597258</v>
      </c>
      <c r="Q438" s="491">
        <v>166</v>
      </c>
    </row>
    <row r="439" spans="1:17" ht="14.45" customHeight="1" x14ac:dyDescent="0.2">
      <c r="A439" s="485" t="s">
        <v>1544</v>
      </c>
      <c r="B439" s="486" t="s">
        <v>1443</v>
      </c>
      <c r="C439" s="486" t="s">
        <v>1419</v>
      </c>
      <c r="D439" s="486" t="s">
        <v>1473</v>
      </c>
      <c r="E439" s="486" t="s">
        <v>1445</v>
      </c>
      <c r="F439" s="490">
        <v>129</v>
      </c>
      <c r="G439" s="490">
        <v>9288</v>
      </c>
      <c r="H439" s="490">
        <v>0.90951821386603993</v>
      </c>
      <c r="I439" s="490">
        <v>72</v>
      </c>
      <c r="J439" s="490">
        <v>138</v>
      </c>
      <c r="K439" s="490">
        <v>10212</v>
      </c>
      <c r="L439" s="490">
        <v>1</v>
      </c>
      <c r="M439" s="490">
        <v>74</v>
      </c>
      <c r="N439" s="490">
        <v>138</v>
      </c>
      <c r="O439" s="490">
        <v>10212</v>
      </c>
      <c r="P439" s="512">
        <v>1</v>
      </c>
      <c r="Q439" s="491">
        <v>74</v>
      </c>
    </row>
    <row r="440" spans="1:17" ht="14.45" customHeight="1" x14ac:dyDescent="0.2">
      <c r="A440" s="485" t="s">
        <v>1544</v>
      </c>
      <c r="B440" s="486" t="s">
        <v>1443</v>
      </c>
      <c r="C440" s="486" t="s">
        <v>1419</v>
      </c>
      <c r="D440" s="486" t="s">
        <v>1478</v>
      </c>
      <c r="E440" s="486" t="s">
        <v>1479</v>
      </c>
      <c r="F440" s="490">
        <v>15</v>
      </c>
      <c r="G440" s="490">
        <v>18180</v>
      </c>
      <c r="H440" s="490">
        <v>0.71193609022556392</v>
      </c>
      <c r="I440" s="490">
        <v>1212</v>
      </c>
      <c r="J440" s="490">
        <v>21</v>
      </c>
      <c r="K440" s="490">
        <v>25536</v>
      </c>
      <c r="L440" s="490">
        <v>1</v>
      </c>
      <c r="M440" s="490">
        <v>1216</v>
      </c>
      <c r="N440" s="490">
        <v>25</v>
      </c>
      <c r="O440" s="490">
        <v>30500</v>
      </c>
      <c r="P440" s="512">
        <v>1.1943922305764412</v>
      </c>
      <c r="Q440" s="491">
        <v>1220</v>
      </c>
    </row>
    <row r="441" spans="1:17" ht="14.45" customHeight="1" x14ac:dyDescent="0.2">
      <c r="A441" s="485" t="s">
        <v>1544</v>
      </c>
      <c r="B441" s="486" t="s">
        <v>1443</v>
      </c>
      <c r="C441" s="486" t="s">
        <v>1419</v>
      </c>
      <c r="D441" s="486" t="s">
        <v>1480</v>
      </c>
      <c r="E441" s="486" t="s">
        <v>1481</v>
      </c>
      <c r="F441" s="490">
        <v>8</v>
      </c>
      <c r="G441" s="490">
        <v>920</v>
      </c>
      <c r="H441" s="490">
        <v>0.72100313479623823</v>
      </c>
      <c r="I441" s="490">
        <v>115</v>
      </c>
      <c r="J441" s="490">
        <v>11</v>
      </c>
      <c r="K441" s="490">
        <v>1276</v>
      </c>
      <c r="L441" s="490">
        <v>1</v>
      </c>
      <c r="M441" s="490">
        <v>116</v>
      </c>
      <c r="N441" s="490">
        <v>16</v>
      </c>
      <c r="O441" s="490">
        <v>1872</v>
      </c>
      <c r="P441" s="512">
        <v>1.4670846394984327</v>
      </c>
      <c r="Q441" s="491">
        <v>117</v>
      </c>
    </row>
    <row r="442" spans="1:17" ht="14.45" customHeight="1" x14ac:dyDescent="0.2">
      <c r="A442" s="485" t="s">
        <v>1544</v>
      </c>
      <c r="B442" s="486" t="s">
        <v>1443</v>
      </c>
      <c r="C442" s="486" t="s">
        <v>1419</v>
      </c>
      <c r="D442" s="486" t="s">
        <v>1488</v>
      </c>
      <c r="E442" s="486" t="s">
        <v>1489</v>
      </c>
      <c r="F442" s="490">
        <v>1</v>
      </c>
      <c r="G442" s="490">
        <v>302</v>
      </c>
      <c r="H442" s="490">
        <v>0.99342105263157898</v>
      </c>
      <c r="I442" s="490">
        <v>302</v>
      </c>
      <c r="J442" s="490">
        <v>1</v>
      </c>
      <c r="K442" s="490">
        <v>304</v>
      </c>
      <c r="L442" s="490">
        <v>1</v>
      </c>
      <c r="M442" s="490">
        <v>304</v>
      </c>
      <c r="N442" s="490">
        <v>1</v>
      </c>
      <c r="O442" s="490">
        <v>306</v>
      </c>
      <c r="P442" s="512">
        <v>1.006578947368421</v>
      </c>
      <c r="Q442" s="491">
        <v>306</v>
      </c>
    </row>
    <row r="443" spans="1:17" ht="14.45" customHeight="1" x14ac:dyDescent="0.2">
      <c r="A443" s="485" t="s">
        <v>1545</v>
      </c>
      <c r="B443" s="486" t="s">
        <v>1443</v>
      </c>
      <c r="C443" s="486" t="s">
        <v>1419</v>
      </c>
      <c r="D443" s="486" t="s">
        <v>1444</v>
      </c>
      <c r="E443" s="486" t="s">
        <v>1445</v>
      </c>
      <c r="F443" s="490">
        <v>184</v>
      </c>
      <c r="G443" s="490">
        <v>39008</v>
      </c>
      <c r="H443" s="490">
        <v>1.2291016794277971</v>
      </c>
      <c r="I443" s="490">
        <v>212</v>
      </c>
      <c r="J443" s="490">
        <v>149</v>
      </c>
      <c r="K443" s="490">
        <v>31737</v>
      </c>
      <c r="L443" s="490">
        <v>1</v>
      </c>
      <c r="M443" s="490">
        <v>213</v>
      </c>
      <c r="N443" s="490">
        <v>300</v>
      </c>
      <c r="O443" s="490">
        <v>64500</v>
      </c>
      <c r="P443" s="512">
        <v>2.0323281973721525</v>
      </c>
      <c r="Q443" s="491">
        <v>215</v>
      </c>
    </row>
    <row r="444" spans="1:17" ht="14.45" customHeight="1" x14ac:dyDescent="0.2">
      <c r="A444" s="485" t="s">
        <v>1545</v>
      </c>
      <c r="B444" s="486" t="s">
        <v>1443</v>
      </c>
      <c r="C444" s="486" t="s">
        <v>1419</v>
      </c>
      <c r="D444" s="486" t="s">
        <v>1446</v>
      </c>
      <c r="E444" s="486" t="s">
        <v>1445</v>
      </c>
      <c r="F444" s="490">
        <v>78</v>
      </c>
      <c r="G444" s="490">
        <v>6786</v>
      </c>
      <c r="H444" s="490">
        <v>1.1683884297520661</v>
      </c>
      <c r="I444" s="490">
        <v>87</v>
      </c>
      <c r="J444" s="490">
        <v>66</v>
      </c>
      <c r="K444" s="490">
        <v>5808</v>
      </c>
      <c r="L444" s="490">
        <v>1</v>
      </c>
      <c r="M444" s="490">
        <v>88</v>
      </c>
      <c r="N444" s="490">
        <v>72</v>
      </c>
      <c r="O444" s="490">
        <v>6408</v>
      </c>
      <c r="P444" s="512">
        <v>1.1033057851239669</v>
      </c>
      <c r="Q444" s="491">
        <v>89</v>
      </c>
    </row>
    <row r="445" spans="1:17" ht="14.45" customHeight="1" x14ac:dyDescent="0.2">
      <c r="A445" s="485" t="s">
        <v>1545</v>
      </c>
      <c r="B445" s="486" t="s">
        <v>1443</v>
      </c>
      <c r="C445" s="486" t="s">
        <v>1419</v>
      </c>
      <c r="D445" s="486" t="s">
        <v>1447</v>
      </c>
      <c r="E445" s="486" t="s">
        <v>1448</v>
      </c>
      <c r="F445" s="490">
        <v>2736</v>
      </c>
      <c r="G445" s="490">
        <v>826272</v>
      </c>
      <c r="H445" s="490">
        <v>1.4629668975481238</v>
      </c>
      <c r="I445" s="490">
        <v>302</v>
      </c>
      <c r="J445" s="490">
        <v>1864</v>
      </c>
      <c r="K445" s="490">
        <v>564792</v>
      </c>
      <c r="L445" s="490">
        <v>1</v>
      </c>
      <c r="M445" s="490">
        <v>303</v>
      </c>
      <c r="N445" s="490">
        <v>3072</v>
      </c>
      <c r="O445" s="490">
        <v>936960</v>
      </c>
      <c r="P445" s="512">
        <v>1.6589470105808863</v>
      </c>
      <c r="Q445" s="491">
        <v>305</v>
      </c>
    </row>
    <row r="446" spans="1:17" ht="14.45" customHeight="1" x14ac:dyDescent="0.2">
      <c r="A446" s="485" t="s">
        <v>1545</v>
      </c>
      <c r="B446" s="486" t="s">
        <v>1443</v>
      </c>
      <c r="C446" s="486" t="s">
        <v>1419</v>
      </c>
      <c r="D446" s="486" t="s">
        <v>1449</v>
      </c>
      <c r="E446" s="486" t="s">
        <v>1450</v>
      </c>
      <c r="F446" s="490">
        <v>48</v>
      </c>
      <c r="G446" s="490">
        <v>4800</v>
      </c>
      <c r="H446" s="490">
        <v>0.5161290322580645</v>
      </c>
      <c r="I446" s="490">
        <v>100</v>
      </c>
      <c r="J446" s="490">
        <v>93</v>
      </c>
      <c r="K446" s="490">
        <v>9300</v>
      </c>
      <c r="L446" s="490">
        <v>1</v>
      </c>
      <c r="M446" s="490">
        <v>100</v>
      </c>
      <c r="N446" s="490">
        <v>66</v>
      </c>
      <c r="O446" s="490">
        <v>6666</v>
      </c>
      <c r="P446" s="512">
        <v>0.71677419354838712</v>
      </c>
      <c r="Q446" s="491">
        <v>101</v>
      </c>
    </row>
    <row r="447" spans="1:17" ht="14.45" customHeight="1" x14ac:dyDescent="0.2">
      <c r="A447" s="485" t="s">
        <v>1545</v>
      </c>
      <c r="B447" s="486" t="s">
        <v>1443</v>
      </c>
      <c r="C447" s="486" t="s">
        <v>1419</v>
      </c>
      <c r="D447" s="486" t="s">
        <v>1451</v>
      </c>
      <c r="E447" s="486" t="s">
        <v>1452</v>
      </c>
      <c r="F447" s="490">
        <v>8</v>
      </c>
      <c r="G447" s="490">
        <v>1856</v>
      </c>
      <c r="H447" s="490">
        <v>0.65815602836879428</v>
      </c>
      <c r="I447" s="490">
        <v>232</v>
      </c>
      <c r="J447" s="490">
        <v>12</v>
      </c>
      <c r="K447" s="490">
        <v>2820</v>
      </c>
      <c r="L447" s="490">
        <v>1</v>
      </c>
      <c r="M447" s="490">
        <v>235</v>
      </c>
      <c r="N447" s="490">
        <v>7</v>
      </c>
      <c r="O447" s="490">
        <v>1659</v>
      </c>
      <c r="P447" s="512">
        <v>0.58829787234042552</v>
      </c>
      <c r="Q447" s="491">
        <v>237</v>
      </c>
    </row>
    <row r="448" spans="1:17" ht="14.45" customHeight="1" x14ac:dyDescent="0.2">
      <c r="A448" s="485" t="s">
        <v>1545</v>
      </c>
      <c r="B448" s="486" t="s">
        <v>1443</v>
      </c>
      <c r="C448" s="486" t="s">
        <v>1419</v>
      </c>
      <c r="D448" s="486" t="s">
        <v>1453</v>
      </c>
      <c r="E448" s="486" t="s">
        <v>1454</v>
      </c>
      <c r="F448" s="490">
        <v>664</v>
      </c>
      <c r="G448" s="490">
        <v>90968</v>
      </c>
      <c r="H448" s="490">
        <v>1.0315937492912386</v>
      </c>
      <c r="I448" s="490">
        <v>137</v>
      </c>
      <c r="J448" s="490">
        <v>639</v>
      </c>
      <c r="K448" s="490">
        <v>88182</v>
      </c>
      <c r="L448" s="490">
        <v>1</v>
      </c>
      <c r="M448" s="490">
        <v>138</v>
      </c>
      <c r="N448" s="490">
        <v>611</v>
      </c>
      <c r="O448" s="490">
        <v>84929</v>
      </c>
      <c r="P448" s="512">
        <v>0.96311038533941162</v>
      </c>
      <c r="Q448" s="491">
        <v>139</v>
      </c>
    </row>
    <row r="449" spans="1:17" ht="14.45" customHeight="1" x14ac:dyDescent="0.2">
      <c r="A449" s="485" t="s">
        <v>1545</v>
      </c>
      <c r="B449" s="486" t="s">
        <v>1443</v>
      </c>
      <c r="C449" s="486" t="s">
        <v>1419</v>
      </c>
      <c r="D449" s="486" t="s">
        <v>1455</v>
      </c>
      <c r="E449" s="486" t="s">
        <v>1454</v>
      </c>
      <c r="F449" s="490">
        <v>75</v>
      </c>
      <c r="G449" s="490">
        <v>13800</v>
      </c>
      <c r="H449" s="490">
        <v>1.1302211302211302</v>
      </c>
      <c r="I449" s="490">
        <v>184</v>
      </c>
      <c r="J449" s="490">
        <v>66</v>
      </c>
      <c r="K449" s="490">
        <v>12210</v>
      </c>
      <c r="L449" s="490">
        <v>1</v>
      </c>
      <c r="M449" s="490">
        <v>185</v>
      </c>
      <c r="N449" s="490">
        <v>71</v>
      </c>
      <c r="O449" s="490">
        <v>13277</v>
      </c>
      <c r="P449" s="512">
        <v>1.0873873873873874</v>
      </c>
      <c r="Q449" s="491">
        <v>187</v>
      </c>
    </row>
    <row r="450" spans="1:17" ht="14.45" customHeight="1" x14ac:dyDescent="0.2">
      <c r="A450" s="485" t="s">
        <v>1545</v>
      </c>
      <c r="B450" s="486" t="s">
        <v>1443</v>
      </c>
      <c r="C450" s="486" t="s">
        <v>1419</v>
      </c>
      <c r="D450" s="486" t="s">
        <v>1456</v>
      </c>
      <c r="E450" s="486" t="s">
        <v>1457</v>
      </c>
      <c r="F450" s="490">
        <v>6</v>
      </c>
      <c r="G450" s="490">
        <v>3840</v>
      </c>
      <c r="H450" s="490">
        <v>0.99224806201550386</v>
      </c>
      <c r="I450" s="490">
        <v>640</v>
      </c>
      <c r="J450" s="490">
        <v>6</v>
      </c>
      <c r="K450" s="490">
        <v>3870</v>
      </c>
      <c r="L450" s="490">
        <v>1</v>
      </c>
      <c r="M450" s="490">
        <v>645</v>
      </c>
      <c r="N450" s="490">
        <v>4</v>
      </c>
      <c r="O450" s="490">
        <v>2596</v>
      </c>
      <c r="P450" s="512">
        <v>0.67080103359173127</v>
      </c>
      <c r="Q450" s="491">
        <v>649</v>
      </c>
    </row>
    <row r="451" spans="1:17" ht="14.45" customHeight="1" x14ac:dyDescent="0.2">
      <c r="A451" s="485" t="s">
        <v>1545</v>
      </c>
      <c r="B451" s="486" t="s">
        <v>1443</v>
      </c>
      <c r="C451" s="486" t="s">
        <v>1419</v>
      </c>
      <c r="D451" s="486" t="s">
        <v>1458</v>
      </c>
      <c r="E451" s="486" t="s">
        <v>1459</v>
      </c>
      <c r="F451" s="490">
        <v>16</v>
      </c>
      <c r="G451" s="490">
        <v>9744</v>
      </c>
      <c r="H451" s="490">
        <v>0.93351216708181639</v>
      </c>
      <c r="I451" s="490">
        <v>609</v>
      </c>
      <c r="J451" s="490">
        <v>17</v>
      </c>
      <c r="K451" s="490">
        <v>10438</v>
      </c>
      <c r="L451" s="490">
        <v>1</v>
      </c>
      <c r="M451" s="490">
        <v>614</v>
      </c>
      <c r="N451" s="490">
        <v>13</v>
      </c>
      <c r="O451" s="490">
        <v>8034</v>
      </c>
      <c r="P451" s="512">
        <v>0.76968767963211349</v>
      </c>
      <c r="Q451" s="491">
        <v>618</v>
      </c>
    </row>
    <row r="452" spans="1:17" ht="14.45" customHeight="1" x14ac:dyDescent="0.2">
      <c r="A452" s="485" t="s">
        <v>1545</v>
      </c>
      <c r="B452" s="486" t="s">
        <v>1443</v>
      </c>
      <c r="C452" s="486" t="s">
        <v>1419</v>
      </c>
      <c r="D452" s="486" t="s">
        <v>1460</v>
      </c>
      <c r="E452" s="486" t="s">
        <v>1461</v>
      </c>
      <c r="F452" s="490">
        <v>173</v>
      </c>
      <c r="G452" s="490">
        <v>30102</v>
      </c>
      <c r="H452" s="490">
        <v>1.1781604696673189</v>
      </c>
      <c r="I452" s="490">
        <v>174</v>
      </c>
      <c r="J452" s="490">
        <v>146</v>
      </c>
      <c r="K452" s="490">
        <v>25550</v>
      </c>
      <c r="L452" s="490">
        <v>1</v>
      </c>
      <c r="M452" s="490">
        <v>175</v>
      </c>
      <c r="N452" s="490">
        <v>147</v>
      </c>
      <c r="O452" s="490">
        <v>25872</v>
      </c>
      <c r="P452" s="512">
        <v>1.0126027397260273</v>
      </c>
      <c r="Q452" s="491">
        <v>176</v>
      </c>
    </row>
    <row r="453" spans="1:17" ht="14.45" customHeight="1" x14ac:dyDescent="0.2">
      <c r="A453" s="485" t="s">
        <v>1545</v>
      </c>
      <c r="B453" s="486" t="s">
        <v>1443</v>
      </c>
      <c r="C453" s="486" t="s">
        <v>1419</v>
      </c>
      <c r="D453" s="486" t="s">
        <v>1422</v>
      </c>
      <c r="E453" s="486" t="s">
        <v>1423</v>
      </c>
      <c r="F453" s="490">
        <v>30</v>
      </c>
      <c r="G453" s="490">
        <v>10410</v>
      </c>
      <c r="H453" s="490">
        <v>0.55395913154533849</v>
      </c>
      <c r="I453" s="490">
        <v>347</v>
      </c>
      <c r="J453" s="490">
        <v>54</v>
      </c>
      <c r="K453" s="490">
        <v>18792</v>
      </c>
      <c r="L453" s="490">
        <v>1</v>
      </c>
      <c r="M453" s="490">
        <v>348</v>
      </c>
      <c r="N453" s="490">
        <v>41</v>
      </c>
      <c r="O453" s="490">
        <v>14268</v>
      </c>
      <c r="P453" s="512">
        <v>0.7592592592592593</v>
      </c>
      <c r="Q453" s="491">
        <v>348</v>
      </c>
    </row>
    <row r="454" spans="1:17" ht="14.45" customHeight="1" x14ac:dyDescent="0.2">
      <c r="A454" s="485" t="s">
        <v>1545</v>
      </c>
      <c r="B454" s="486" t="s">
        <v>1443</v>
      </c>
      <c r="C454" s="486" t="s">
        <v>1419</v>
      </c>
      <c r="D454" s="486" t="s">
        <v>1462</v>
      </c>
      <c r="E454" s="486" t="s">
        <v>1463</v>
      </c>
      <c r="F454" s="490">
        <v>928</v>
      </c>
      <c r="G454" s="490">
        <v>15776</v>
      </c>
      <c r="H454" s="490">
        <v>0.95966907962771453</v>
      </c>
      <c r="I454" s="490">
        <v>17</v>
      </c>
      <c r="J454" s="490">
        <v>967</v>
      </c>
      <c r="K454" s="490">
        <v>16439</v>
      </c>
      <c r="L454" s="490">
        <v>1</v>
      </c>
      <c r="M454" s="490">
        <v>17</v>
      </c>
      <c r="N454" s="490">
        <v>905</v>
      </c>
      <c r="O454" s="490">
        <v>15385</v>
      </c>
      <c r="P454" s="512">
        <v>0.93588417786970013</v>
      </c>
      <c r="Q454" s="491">
        <v>17</v>
      </c>
    </row>
    <row r="455" spans="1:17" ht="14.45" customHeight="1" x14ac:dyDescent="0.2">
      <c r="A455" s="485" t="s">
        <v>1545</v>
      </c>
      <c r="B455" s="486" t="s">
        <v>1443</v>
      </c>
      <c r="C455" s="486" t="s">
        <v>1419</v>
      </c>
      <c r="D455" s="486" t="s">
        <v>1464</v>
      </c>
      <c r="E455" s="486" t="s">
        <v>1465</v>
      </c>
      <c r="F455" s="490">
        <v>84</v>
      </c>
      <c r="G455" s="490">
        <v>23016</v>
      </c>
      <c r="H455" s="490">
        <v>1.4325905639238143</v>
      </c>
      <c r="I455" s="490">
        <v>274</v>
      </c>
      <c r="J455" s="490">
        <v>58</v>
      </c>
      <c r="K455" s="490">
        <v>16066</v>
      </c>
      <c r="L455" s="490">
        <v>1</v>
      </c>
      <c r="M455" s="490">
        <v>277</v>
      </c>
      <c r="N455" s="490">
        <v>61</v>
      </c>
      <c r="O455" s="490">
        <v>17019</v>
      </c>
      <c r="P455" s="512">
        <v>1.0593178140171791</v>
      </c>
      <c r="Q455" s="491">
        <v>279</v>
      </c>
    </row>
    <row r="456" spans="1:17" ht="14.45" customHeight="1" x14ac:dyDescent="0.2">
      <c r="A456" s="485" t="s">
        <v>1545</v>
      </c>
      <c r="B456" s="486" t="s">
        <v>1443</v>
      </c>
      <c r="C456" s="486" t="s">
        <v>1419</v>
      </c>
      <c r="D456" s="486" t="s">
        <v>1466</v>
      </c>
      <c r="E456" s="486" t="s">
        <v>1467</v>
      </c>
      <c r="F456" s="490">
        <v>123</v>
      </c>
      <c r="G456" s="490">
        <v>17466</v>
      </c>
      <c r="H456" s="490">
        <v>1.115967030860648</v>
      </c>
      <c r="I456" s="490">
        <v>142</v>
      </c>
      <c r="J456" s="490">
        <v>111</v>
      </c>
      <c r="K456" s="490">
        <v>15651</v>
      </c>
      <c r="L456" s="490">
        <v>1</v>
      </c>
      <c r="M456" s="490">
        <v>141</v>
      </c>
      <c r="N456" s="490">
        <v>145</v>
      </c>
      <c r="O456" s="490">
        <v>20590</v>
      </c>
      <c r="P456" s="512">
        <v>1.3155708900389751</v>
      </c>
      <c r="Q456" s="491">
        <v>142</v>
      </c>
    </row>
    <row r="457" spans="1:17" ht="14.45" customHeight="1" x14ac:dyDescent="0.2">
      <c r="A457" s="485" t="s">
        <v>1545</v>
      </c>
      <c r="B457" s="486" t="s">
        <v>1443</v>
      </c>
      <c r="C457" s="486" t="s">
        <v>1419</v>
      </c>
      <c r="D457" s="486" t="s">
        <v>1468</v>
      </c>
      <c r="E457" s="486" t="s">
        <v>1467</v>
      </c>
      <c r="F457" s="490">
        <v>664</v>
      </c>
      <c r="G457" s="490">
        <v>51792</v>
      </c>
      <c r="H457" s="490">
        <v>1.0259701669935224</v>
      </c>
      <c r="I457" s="490">
        <v>78</v>
      </c>
      <c r="J457" s="490">
        <v>639</v>
      </c>
      <c r="K457" s="490">
        <v>50481</v>
      </c>
      <c r="L457" s="490">
        <v>1</v>
      </c>
      <c r="M457" s="490">
        <v>79</v>
      </c>
      <c r="N457" s="490">
        <v>611</v>
      </c>
      <c r="O457" s="490">
        <v>48269</v>
      </c>
      <c r="P457" s="512">
        <v>0.95618153364632241</v>
      </c>
      <c r="Q457" s="491">
        <v>79</v>
      </c>
    </row>
    <row r="458" spans="1:17" ht="14.45" customHeight="1" x14ac:dyDescent="0.2">
      <c r="A458" s="485" t="s">
        <v>1545</v>
      </c>
      <c r="B458" s="486" t="s">
        <v>1443</v>
      </c>
      <c r="C458" s="486" t="s">
        <v>1419</v>
      </c>
      <c r="D458" s="486" t="s">
        <v>1469</v>
      </c>
      <c r="E458" s="486" t="s">
        <v>1470</v>
      </c>
      <c r="F458" s="490">
        <v>123</v>
      </c>
      <c r="G458" s="490">
        <v>38622</v>
      </c>
      <c r="H458" s="490">
        <v>1.1010947656517276</v>
      </c>
      <c r="I458" s="490">
        <v>314</v>
      </c>
      <c r="J458" s="490">
        <v>111</v>
      </c>
      <c r="K458" s="490">
        <v>35076</v>
      </c>
      <c r="L458" s="490">
        <v>1</v>
      </c>
      <c r="M458" s="490">
        <v>316</v>
      </c>
      <c r="N458" s="490">
        <v>145</v>
      </c>
      <c r="O458" s="490">
        <v>46110</v>
      </c>
      <c r="P458" s="512">
        <v>1.3145740677386246</v>
      </c>
      <c r="Q458" s="491">
        <v>318</v>
      </c>
    </row>
    <row r="459" spans="1:17" ht="14.45" customHeight="1" x14ac:dyDescent="0.2">
      <c r="A459" s="485" t="s">
        <v>1545</v>
      </c>
      <c r="B459" s="486" t="s">
        <v>1443</v>
      </c>
      <c r="C459" s="486" t="s">
        <v>1419</v>
      </c>
      <c r="D459" s="486" t="s">
        <v>1430</v>
      </c>
      <c r="E459" s="486" t="s">
        <v>1431</v>
      </c>
      <c r="F459" s="490">
        <v>30</v>
      </c>
      <c r="G459" s="490">
        <v>9840</v>
      </c>
      <c r="H459" s="490">
        <v>0.57516951133972416</v>
      </c>
      <c r="I459" s="490">
        <v>328</v>
      </c>
      <c r="J459" s="490">
        <v>52</v>
      </c>
      <c r="K459" s="490">
        <v>17108</v>
      </c>
      <c r="L459" s="490">
        <v>1</v>
      </c>
      <c r="M459" s="490">
        <v>329</v>
      </c>
      <c r="N459" s="490">
        <v>40</v>
      </c>
      <c r="O459" s="490">
        <v>13160</v>
      </c>
      <c r="P459" s="512">
        <v>0.76923076923076927</v>
      </c>
      <c r="Q459" s="491">
        <v>329</v>
      </c>
    </row>
    <row r="460" spans="1:17" ht="14.45" customHeight="1" x14ac:dyDescent="0.2">
      <c r="A460" s="485" t="s">
        <v>1545</v>
      </c>
      <c r="B460" s="486" t="s">
        <v>1443</v>
      </c>
      <c r="C460" s="486" t="s">
        <v>1419</v>
      </c>
      <c r="D460" s="486" t="s">
        <v>1471</v>
      </c>
      <c r="E460" s="486" t="s">
        <v>1472</v>
      </c>
      <c r="F460" s="490">
        <v>482</v>
      </c>
      <c r="G460" s="490">
        <v>78566</v>
      </c>
      <c r="H460" s="490">
        <v>1.7900660742766006</v>
      </c>
      <c r="I460" s="490">
        <v>163</v>
      </c>
      <c r="J460" s="490">
        <v>266</v>
      </c>
      <c r="K460" s="490">
        <v>43890</v>
      </c>
      <c r="L460" s="490">
        <v>1</v>
      </c>
      <c r="M460" s="490">
        <v>165</v>
      </c>
      <c r="N460" s="490">
        <v>243</v>
      </c>
      <c r="O460" s="490">
        <v>40338</v>
      </c>
      <c r="P460" s="512">
        <v>0.91907040328092959</v>
      </c>
      <c r="Q460" s="491">
        <v>166</v>
      </c>
    </row>
    <row r="461" spans="1:17" ht="14.45" customHeight="1" x14ac:dyDescent="0.2">
      <c r="A461" s="485" t="s">
        <v>1545</v>
      </c>
      <c r="B461" s="486" t="s">
        <v>1443</v>
      </c>
      <c r="C461" s="486" t="s">
        <v>1419</v>
      </c>
      <c r="D461" s="486" t="s">
        <v>1473</v>
      </c>
      <c r="E461" s="486" t="s">
        <v>1445</v>
      </c>
      <c r="F461" s="490">
        <v>1077</v>
      </c>
      <c r="G461" s="490">
        <v>77544</v>
      </c>
      <c r="H461" s="490">
        <v>1.0938328725385094</v>
      </c>
      <c r="I461" s="490">
        <v>72</v>
      </c>
      <c r="J461" s="490">
        <v>958</v>
      </c>
      <c r="K461" s="490">
        <v>70892</v>
      </c>
      <c r="L461" s="490">
        <v>1</v>
      </c>
      <c r="M461" s="490">
        <v>74</v>
      </c>
      <c r="N461" s="490">
        <v>1078</v>
      </c>
      <c r="O461" s="490">
        <v>79772</v>
      </c>
      <c r="P461" s="512">
        <v>1.1252609603340293</v>
      </c>
      <c r="Q461" s="491">
        <v>74</v>
      </c>
    </row>
    <row r="462" spans="1:17" ht="14.45" customHeight="1" x14ac:dyDescent="0.2">
      <c r="A462" s="485" t="s">
        <v>1545</v>
      </c>
      <c r="B462" s="486" t="s">
        <v>1443</v>
      </c>
      <c r="C462" s="486" t="s">
        <v>1419</v>
      </c>
      <c r="D462" s="486" t="s">
        <v>1476</v>
      </c>
      <c r="E462" s="486" t="s">
        <v>1477</v>
      </c>
      <c r="F462" s="490">
        <v>14</v>
      </c>
      <c r="G462" s="490">
        <v>3220</v>
      </c>
      <c r="H462" s="490">
        <v>0.86373390557939911</v>
      </c>
      <c r="I462" s="490">
        <v>230</v>
      </c>
      <c r="J462" s="490">
        <v>16</v>
      </c>
      <c r="K462" s="490">
        <v>3728</v>
      </c>
      <c r="L462" s="490">
        <v>1</v>
      </c>
      <c r="M462" s="490">
        <v>233</v>
      </c>
      <c r="N462" s="490">
        <v>18</v>
      </c>
      <c r="O462" s="490">
        <v>4230</v>
      </c>
      <c r="P462" s="512">
        <v>1.1346566523605151</v>
      </c>
      <c r="Q462" s="491">
        <v>235</v>
      </c>
    </row>
    <row r="463" spans="1:17" ht="14.45" customHeight="1" x14ac:dyDescent="0.2">
      <c r="A463" s="485" t="s">
        <v>1545</v>
      </c>
      <c r="B463" s="486" t="s">
        <v>1443</v>
      </c>
      <c r="C463" s="486" t="s">
        <v>1419</v>
      </c>
      <c r="D463" s="486" t="s">
        <v>1478</v>
      </c>
      <c r="E463" s="486" t="s">
        <v>1479</v>
      </c>
      <c r="F463" s="490">
        <v>61</v>
      </c>
      <c r="G463" s="490">
        <v>73932</v>
      </c>
      <c r="H463" s="490">
        <v>0.90745286724273366</v>
      </c>
      <c r="I463" s="490">
        <v>1212</v>
      </c>
      <c r="J463" s="490">
        <v>67</v>
      </c>
      <c r="K463" s="490">
        <v>81472</v>
      </c>
      <c r="L463" s="490">
        <v>1</v>
      </c>
      <c r="M463" s="490">
        <v>1216</v>
      </c>
      <c r="N463" s="490">
        <v>62</v>
      </c>
      <c r="O463" s="490">
        <v>75640</v>
      </c>
      <c r="P463" s="512">
        <v>0.92841712490180672</v>
      </c>
      <c r="Q463" s="491">
        <v>1220</v>
      </c>
    </row>
    <row r="464" spans="1:17" ht="14.45" customHeight="1" x14ac:dyDescent="0.2">
      <c r="A464" s="485" t="s">
        <v>1545</v>
      </c>
      <c r="B464" s="486" t="s">
        <v>1443</v>
      </c>
      <c r="C464" s="486" t="s">
        <v>1419</v>
      </c>
      <c r="D464" s="486" t="s">
        <v>1480</v>
      </c>
      <c r="E464" s="486" t="s">
        <v>1481</v>
      </c>
      <c r="F464" s="490">
        <v>97</v>
      </c>
      <c r="G464" s="490">
        <v>11155</v>
      </c>
      <c r="H464" s="490">
        <v>1.0927703761755485</v>
      </c>
      <c r="I464" s="490">
        <v>115</v>
      </c>
      <c r="J464" s="490">
        <v>88</v>
      </c>
      <c r="K464" s="490">
        <v>10208</v>
      </c>
      <c r="L464" s="490">
        <v>1</v>
      </c>
      <c r="M464" s="490">
        <v>116</v>
      </c>
      <c r="N464" s="490">
        <v>92</v>
      </c>
      <c r="O464" s="490">
        <v>10764</v>
      </c>
      <c r="P464" s="512">
        <v>1.0544670846394983</v>
      </c>
      <c r="Q464" s="491">
        <v>117</v>
      </c>
    </row>
    <row r="465" spans="1:17" ht="14.45" customHeight="1" x14ac:dyDescent="0.2">
      <c r="A465" s="485" t="s">
        <v>1545</v>
      </c>
      <c r="B465" s="486" t="s">
        <v>1443</v>
      </c>
      <c r="C465" s="486" t="s">
        <v>1419</v>
      </c>
      <c r="D465" s="486" t="s">
        <v>1482</v>
      </c>
      <c r="E465" s="486" t="s">
        <v>1483</v>
      </c>
      <c r="F465" s="490">
        <v>5</v>
      </c>
      <c r="G465" s="490">
        <v>1735</v>
      </c>
      <c r="H465" s="490">
        <v>0.99142857142857144</v>
      </c>
      <c r="I465" s="490">
        <v>347</v>
      </c>
      <c r="J465" s="490">
        <v>5</v>
      </c>
      <c r="K465" s="490">
        <v>1750</v>
      </c>
      <c r="L465" s="490">
        <v>1</v>
      </c>
      <c r="M465" s="490">
        <v>350</v>
      </c>
      <c r="N465" s="490">
        <v>4</v>
      </c>
      <c r="O465" s="490">
        <v>1408</v>
      </c>
      <c r="P465" s="512">
        <v>0.8045714285714286</v>
      </c>
      <c r="Q465" s="491">
        <v>352</v>
      </c>
    </row>
    <row r="466" spans="1:17" ht="14.45" customHeight="1" x14ac:dyDescent="0.2">
      <c r="A466" s="485" t="s">
        <v>1545</v>
      </c>
      <c r="B466" s="486" t="s">
        <v>1443</v>
      </c>
      <c r="C466" s="486" t="s">
        <v>1419</v>
      </c>
      <c r="D466" s="486" t="s">
        <v>1484</v>
      </c>
      <c r="E466" s="486" t="s">
        <v>1485</v>
      </c>
      <c r="F466" s="490"/>
      <c r="G466" s="490"/>
      <c r="H466" s="490"/>
      <c r="I466" s="490"/>
      <c r="J466" s="490">
        <v>1</v>
      </c>
      <c r="K466" s="490">
        <v>152</v>
      </c>
      <c r="L466" s="490">
        <v>1</v>
      </c>
      <c r="M466" s="490">
        <v>152</v>
      </c>
      <c r="N466" s="490"/>
      <c r="O466" s="490"/>
      <c r="P466" s="512"/>
      <c r="Q466" s="491"/>
    </row>
    <row r="467" spans="1:17" ht="14.45" customHeight="1" x14ac:dyDescent="0.2">
      <c r="A467" s="485" t="s">
        <v>1545</v>
      </c>
      <c r="B467" s="486" t="s">
        <v>1443</v>
      </c>
      <c r="C467" s="486" t="s">
        <v>1419</v>
      </c>
      <c r="D467" s="486" t="s">
        <v>1486</v>
      </c>
      <c r="E467" s="486" t="s">
        <v>1487</v>
      </c>
      <c r="F467" s="490">
        <v>15</v>
      </c>
      <c r="G467" s="490">
        <v>16005</v>
      </c>
      <c r="H467" s="490">
        <v>0.87578659370725032</v>
      </c>
      <c r="I467" s="490">
        <v>1067</v>
      </c>
      <c r="J467" s="490">
        <v>17</v>
      </c>
      <c r="K467" s="490">
        <v>18275</v>
      </c>
      <c r="L467" s="490">
        <v>1</v>
      </c>
      <c r="M467" s="490">
        <v>1075</v>
      </c>
      <c r="N467" s="490">
        <v>11</v>
      </c>
      <c r="O467" s="490">
        <v>11902</v>
      </c>
      <c r="P467" s="512">
        <v>0.65127222982216137</v>
      </c>
      <c r="Q467" s="491">
        <v>1082</v>
      </c>
    </row>
    <row r="468" spans="1:17" ht="14.45" customHeight="1" x14ac:dyDescent="0.2">
      <c r="A468" s="485" t="s">
        <v>1545</v>
      </c>
      <c r="B468" s="486" t="s">
        <v>1443</v>
      </c>
      <c r="C468" s="486" t="s">
        <v>1419</v>
      </c>
      <c r="D468" s="486" t="s">
        <v>1488</v>
      </c>
      <c r="E468" s="486" t="s">
        <v>1489</v>
      </c>
      <c r="F468" s="490">
        <v>5</v>
      </c>
      <c r="G468" s="490">
        <v>1510</v>
      </c>
      <c r="H468" s="490">
        <v>0.99342105263157898</v>
      </c>
      <c r="I468" s="490">
        <v>302</v>
      </c>
      <c r="J468" s="490">
        <v>5</v>
      </c>
      <c r="K468" s="490">
        <v>1520</v>
      </c>
      <c r="L468" s="490">
        <v>1</v>
      </c>
      <c r="M468" s="490">
        <v>304</v>
      </c>
      <c r="N468" s="490">
        <v>4</v>
      </c>
      <c r="O468" s="490">
        <v>1224</v>
      </c>
      <c r="P468" s="512">
        <v>0.80526315789473679</v>
      </c>
      <c r="Q468" s="491">
        <v>306</v>
      </c>
    </row>
    <row r="469" spans="1:17" ht="14.45" customHeight="1" x14ac:dyDescent="0.2">
      <c r="A469" s="485" t="s">
        <v>1545</v>
      </c>
      <c r="B469" s="486" t="s">
        <v>1443</v>
      </c>
      <c r="C469" s="486" t="s">
        <v>1419</v>
      </c>
      <c r="D469" s="486" t="s">
        <v>1546</v>
      </c>
      <c r="E469" s="486" t="s">
        <v>1547</v>
      </c>
      <c r="F469" s="490">
        <v>1</v>
      </c>
      <c r="G469" s="490">
        <v>815</v>
      </c>
      <c r="H469" s="490"/>
      <c r="I469" s="490">
        <v>815</v>
      </c>
      <c r="J469" s="490"/>
      <c r="K469" s="490"/>
      <c r="L469" s="490"/>
      <c r="M469" s="490"/>
      <c r="N469" s="490"/>
      <c r="O469" s="490"/>
      <c r="P469" s="512"/>
      <c r="Q469" s="491"/>
    </row>
    <row r="470" spans="1:17" ht="14.45" customHeight="1" x14ac:dyDescent="0.2">
      <c r="A470" s="485" t="s">
        <v>1548</v>
      </c>
      <c r="B470" s="486" t="s">
        <v>1443</v>
      </c>
      <c r="C470" s="486" t="s">
        <v>1419</v>
      </c>
      <c r="D470" s="486" t="s">
        <v>1444</v>
      </c>
      <c r="E470" s="486" t="s">
        <v>1445</v>
      </c>
      <c r="F470" s="490">
        <v>695</v>
      </c>
      <c r="G470" s="490">
        <v>147340</v>
      </c>
      <c r="H470" s="490">
        <v>0.95543796851088114</v>
      </c>
      <c r="I470" s="490">
        <v>212</v>
      </c>
      <c r="J470" s="490">
        <v>724</v>
      </c>
      <c r="K470" s="490">
        <v>154212</v>
      </c>
      <c r="L470" s="490">
        <v>1</v>
      </c>
      <c r="M470" s="490">
        <v>213</v>
      </c>
      <c r="N470" s="490">
        <v>637</v>
      </c>
      <c r="O470" s="490">
        <v>136955</v>
      </c>
      <c r="P470" s="512">
        <v>0.8880956086426478</v>
      </c>
      <c r="Q470" s="491">
        <v>215</v>
      </c>
    </row>
    <row r="471" spans="1:17" ht="14.45" customHeight="1" x14ac:dyDescent="0.2">
      <c r="A471" s="485" t="s">
        <v>1548</v>
      </c>
      <c r="B471" s="486" t="s">
        <v>1443</v>
      </c>
      <c r="C471" s="486" t="s">
        <v>1419</v>
      </c>
      <c r="D471" s="486" t="s">
        <v>1446</v>
      </c>
      <c r="E471" s="486" t="s">
        <v>1445</v>
      </c>
      <c r="F471" s="490">
        <v>4</v>
      </c>
      <c r="G471" s="490">
        <v>348</v>
      </c>
      <c r="H471" s="490"/>
      <c r="I471" s="490">
        <v>87</v>
      </c>
      <c r="J471" s="490"/>
      <c r="K471" s="490"/>
      <c r="L471" s="490"/>
      <c r="M471" s="490"/>
      <c r="N471" s="490">
        <v>146</v>
      </c>
      <c r="O471" s="490">
        <v>12994</v>
      </c>
      <c r="P471" s="512"/>
      <c r="Q471" s="491">
        <v>89</v>
      </c>
    </row>
    <row r="472" spans="1:17" ht="14.45" customHeight="1" x14ac:dyDescent="0.2">
      <c r="A472" s="485" t="s">
        <v>1548</v>
      </c>
      <c r="B472" s="486" t="s">
        <v>1443</v>
      </c>
      <c r="C472" s="486" t="s">
        <v>1419</v>
      </c>
      <c r="D472" s="486" t="s">
        <v>1447</v>
      </c>
      <c r="E472" s="486" t="s">
        <v>1448</v>
      </c>
      <c r="F472" s="490">
        <v>507</v>
      </c>
      <c r="G472" s="490">
        <v>153114</v>
      </c>
      <c r="H472" s="490">
        <v>0.68751936418131609</v>
      </c>
      <c r="I472" s="490">
        <v>302</v>
      </c>
      <c r="J472" s="490">
        <v>735</v>
      </c>
      <c r="K472" s="490">
        <v>222705</v>
      </c>
      <c r="L472" s="490">
        <v>1</v>
      </c>
      <c r="M472" s="490">
        <v>303</v>
      </c>
      <c r="N472" s="490">
        <v>505</v>
      </c>
      <c r="O472" s="490">
        <v>154025</v>
      </c>
      <c r="P472" s="512">
        <v>0.69160997732426299</v>
      </c>
      <c r="Q472" s="491">
        <v>305</v>
      </c>
    </row>
    <row r="473" spans="1:17" ht="14.45" customHeight="1" x14ac:dyDescent="0.2">
      <c r="A473" s="485" t="s">
        <v>1548</v>
      </c>
      <c r="B473" s="486" t="s">
        <v>1443</v>
      </c>
      <c r="C473" s="486" t="s">
        <v>1419</v>
      </c>
      <c r="D473" s="486" t="s">
        <v>1449</v>
      </c>
      <c r="E473" s="486" t="s">
        <v>1450</v>
      </c>
      <c r="F473" s="490">
        <v>6</v>
      </c>
      <c r="G473" s="490">
        <v>600</v>
      </c>
      <c r="H473" s="490">
        <v>0.5</v>
      </c>
      <c r="I473" s="490">
        <v>100</v>
      </c>
      <c r="J473" s="490">
        <v>12</v>
      </c>
      <c r="K473" s="490">
        <v>1200</v>
      </c>
      <c r="L473" s="490">
        <v>1</v>
      </c>
      <c r="M473" s="490">
        <v>100</v>
      </c>
      <c r="N473" s="490">
        <v>9</v>
      </c>
      <c r="O473" s="490">
        <v>909</v>
      </c>
      <c r="P473" s="512">
        <v>0.75749999999999995</v>
      </c>
      <c r="Q473" s="491">
        <v>101</v>
      </c>
    </row>
    <row r="474" spans="1:17" ht="14.45" customHeight="1" x14ac:dyDescent="0.2">
      <c r="A474" s="485" t="s">
        <v>1548</v>
      </c>
      <c r="B474" s="486" t="s">
        <v>1443</v>
      </c>
      <c r="C474" s="486" t="s">
        <v>1419</v>
      </c>
      <c r="D474" s="486" t="s">
        <v>1451</v>
      </c>
      <c r="E474" s="486" t="s">
        <v>1452</v>
      </c>
      <c r="F474" s="490"/>
      <c r="G474" s="490"/>
      <c r="H474" s="490"/>
      <c r="I474" s="490"/>
      <c r="J474" s="490"/>
      <c r="K474" s="490"/>
      <c r="L474" s="490"/>
      <c r="M474" s="490"/>
      <c r="N474" s="490">
        <v>1</v>
      </c>
      <c r="O474" s="490">
        <v>237</v>
      </c>
      <c r="P474" s="512"/>
      <c r="Q474" s="491">
        <v>237</v>
      </c>
    </row>
    <row r="475" spans="1:17" ht="14.45" customHeight="1" x14ac:dyDescent="0.2">
      <c r="A475" s="485" t="s">
        <v>1548</v>
      </c>
      <c r="B475" s="486" t="s">
        <v>1443</v>
      </c>
      <c r="C475" s="486" t="s">
        <v>1419</v>
      </c>
      <c r="D475" s="486" t="s">
        <v>1453</v>
      </c>
      <c r="E475" s="486" t="s">
        <v>1454</v>
      </c>
      <c r="F475" s="490">
        <v>381</v>
      </c>
      <c r="G475" s="490">
        <v>52197</v>
      </c>
      <c r="H475" s="490">
        <v>0.99275362318840576</v>
      </c>
      <c r="I475" s="490">
        <v>137</v>
      </c>
      <c r="J475" s="490">
        <v>381</v>
      </c>
      <c r="K475" s="490">
        <v>52578</v>
      </c>
      <c r="L475" s="490">
        <v>1</v>
      </c>
      <c r="M475" s="490">
        <v>138</v>
      </c>
      <c r="N475" s="490">
        <v>383</v>
      </c>
      <c r="O475" s="490">
        <v>53237</v>
      </c>
      <c r="P475" s="512">
        <v>1.0125337593670356</v>
      </c>
      <c r="Q475" s="491">
        <v>139</v>
      </c>
    </row>
    <row r="476" spans="1:17" ht="14.45" customHeight="1" x14ac:dyDescent="0.2">
      <c r="A476" s="485" t="s">
        <v>1548</v>
      </c>
      <c r="B476" s="486" t="s">
        <v>1443</v>
      </c>
      <c r="C476" s="486" t="s">
        <v>1419</v>
      </c>
      <c r="D476" s="486" t="s">
        <v>1455</v>
      </c>
      <c r="E476" s="486" t="s">
        <v>1454</v>
      </c>
      <c r="F476" s="490">
        <v>1</v>
      </c>
      <c r="G476" s="490">
        <v>184</v>
      </c>
      <c r="H476" s="490"/>
      <c r="I476" s="490">
        <v>184</v>
      </c>
      <c r="J476" s="490"/>
      <c r="K476" s="490"/>
      <c r="L476" s="490"/>
      <c r="M476" s="490"/>
      <c r="N476" s="490">
        <v>145</v>
      </c>
      <c r="O476" s="490">
        <v>27115</v>
      </c>
      <c r="P476" s="512"/>
      <c r="Q476" s="491">
        <v>187</v>
      </c>
    </row>
    <row r="477" spans="1:17" ht="14.45" customHeight="1" x14ac:dyDescent="0.2">
      <c r="A477" s="485" t="s">
        <v>1548</v>
      </c>
      <c r="B477" s="486" t="s">
        <v>1443</v>
      </c>
      <c r="C477" s="486" t="s">
        <v>1419</v>
      </c>
      <c r="D477" s="486" t="s">
        <v>1456</v>
      </c>
      <c r="E477" s="486" t="s">
        <v>1457</v>
      </c>
      <c r="F477" s="490"/>
      <c r="G477" s="490"/>
      <c r="H477" s="490"/>
      <c r="I477" s="490"/>
      <c r="J477" s="490">
        <v>1</v>
      </c>
      <c r="K477" s="490">
        <v>645</v>
      </c>
      <c r="L477" s="490">
        <v>1</v>
      </c>
      <c r="M477" s="490">
        <v>645</v>
      </c>
      <c r="N477" s="490">
        <v>1</v>
      </c>
      <c r="O477" s="490">
        <v>649</v>
      </c>
      <c r="P477" s="512">
        <v>1.006201550387597</v>
      </c>
      <c r="Q477" s="491">
        <v>649</v>
      </c>
    </row>
    <row r="478" spans="1:17" ht="14.45" customHeight="1" x14ac:dyDescent="0.2">
      <c r="A478" s="485" t="s">
        <v>1548</v>
      </c>
      <c r="B478" s="486" t="s">
        <v>1443</v>
      </c>
      <c r="C478" s="486" t="s">
        <v>1419</v>
      </c>
      <c r="D478" s="486" t="s">
        <v>1458</v>
      </c>
      <c r="E478" s="486" t="s">
        <v>1459</v>
      </c>
      <c r="F478" s="490"/>
      <c r="G478" s="490"/>
      <c r="H478" s="490"/>
      <c r="I478" s="490"/>
      <c r="J478" s="490"/>
      <c r="K478" s="490"/>
      <c r="L478" s="490"/>
      <c r="M478" s="490"/>
      <c r="N478" s="490">
        <v>19</v>
      </c>
      <c r="O478" s="490">
        <v>11742</v>
      </c>
      <c r="P478" s="512"/>
      <c r="Q478" s="491">
        <v>618</v>
      </c>
    </row>
    <row r="479" spans="1:17" ht="14.45" customHeight="1" x14ac:dyDescent="0.2">
      <c r="A479" s="485" t="s">
        <v>1548</v>
      </c>
      <c r="B479" s="486" t="s">
        <v>1443</v>
      </c>
      <c r="C479" s="486" t="s">
        <v>1419</v>
      </c>
      <c r="D479" s="486" t="s">
        <v>1460</v>
      </c>
      <c r="E479" s="486" t="s">
        <v>1461</v>
      </c>
      <c r="F479" s="490">
        <v>19</v>
      </c>
      <c r="G479" s="490">
        <v>3306</v>
      </c>
      <c r="H479" s="490">
        <v>0.72659340659340654</v>
      </c>
      <c r="I479" s="490">
        <v>174</v>
      </c>
      <c r="J479" s="490">
        <v>26</v>
      </c>
      <c r="K479" s="490">
        <v>4550</v>
      </c>
      <c r="L479" s="490">
        <v>1</v>
      </c>
      <c r="M479" s="490">
        <v>175</v>
      </c>
      <c r="N479" s="490">
        <v>157</v>
      </c>
      <c r="O479" s="490">
        <v>27632</v>
      </c>
      <c r="P479" s="512">
        <v>6.0729670329670329</v>
      </c>
      <c r="Q479" s="491">
        <v>176</v>
      </c>
    </row>
    <row r="480" spans="1:17" ht="14.45" customHeight="1" x14ac:dyDescent="0.2">
      <c r="A480" s="485" t="s">
        <v>1548</v>
      </c>
      <c r="B480" s="486" t="s">
        <v>1443</v>
      </c>
      <c r="C480" s="486" t="s">
        <v>1419</v>
      </c>
      <c r="D480" s="486" t="s">
        <v>1422</v>
      </c>
      <c r="E480" s="486" t="s">
        <v>1423</v>
      </c>
      <c r="F480" s="490">
        <v>38</v>
      </c>
      <c r="G480" s="490">
        <v>13186</v>
      </c>
      <c r="H480" s="490">
        <v>1.2222840192806823</v>
      </c>
      <c r="I480" s="490">
        <v>347</v>
      </c>
      <c r="J480" s="490">
        <v>31</v>
      </c>
      <c r="K480" s="490">
        <v>10788</v>
      </c>
      <c r="L480" s="490">
        <v>1</v>
      </c>
      <c r="M480" s="490">
        <v>348</v>
      </c>
      <c r="N480" s="490">
        <v>22</v>
      </c>
      <c r="O480" s="490">
        <v>7656</v>
      </c>
      <c r="P480" s="512">
        <v>0.70967741935483875</v>
      </c>
      <c r="Q480" s="491">
        <v>348</v>
      </c>
    </row>
    <row r="481" spans="1:17" ht="14.45" customHeight="1" x14ac:dyDescent="0.2">
      <c r="A481" s="485" t="s">
        <v>1548</v>
      </c>
      <c r="B481" s="486" t="s">
        <v>1443</v>
      </c>
      <c r="C481" s="486" t="s">
        <v>1419</v>
      </c>
      <c r="D481" s="486" t="s">
        <v>1462</v>
      </c>
      <c r="E481" s="486" t="s">
        <v>1463</v>
      </c>
      <c r="F481" s="490">
        <v>637</v>
      </c>
      <c r="G481" s="490">
        <v>10829</v>
      </c>
      <c r="H481" s="490">
        <v>1.0324149108589951</v>
      </c>
      <c r="I481" s="490">
        <v>17</v>
      </c>
      <c r="J481" s="490">
        <v>617</v>
      </c>
      <c r="K481" s="490">
        <v>10489</v>
      </c>
      <c r="L481" s="490">
        <v>1</v>
      </c>
      <c r="M481" s="490">
        <v>17</v>
      </c>
      <c r="N481" s="490">
        <v>803</v>
      </c>
      <c r="O481" s="490">
        <v>13651</v>
      </c>
      <c r="P481" s="512">
        <v>1.3014586709886549</v>
      </c>
      <c r="Q481" s="491">
        <v>17</v>
      </c>
    </row>
    <row r="482" spans="1:17" ht="14.45" customHeight="1" x14ac:dyDescent="0.2">
      <c r="A482" s="485" t="s">
        <v>1548</v>
      </c>
      <c r="B482" s="486" t="s">
        <v>1443</v>
      </c>
      <c r="C482" s="486" t="s">
        <v>1419</v>
      </c>
      <c r="D482" s="486" t="s">
        <v>1464</v>
      </c>
      <c r="E482" s="486" t="s">
        <v>1465</v>
      </c>
      <c r="F482" s="490">
        <v>118</v>
      </c>
      <c r="G482" s="490">
        <v>32332</v>
      </c>
      <c r="H482" s="490">
        <v>1.241723634687764</v>
      </c>
      <c r="I482" s="490">
        <v>274</v>
      </c>
      <c r="J482" s="490">
        <v>94</v>
      </c>
      <c r="K482" s="490">
        <v>26038</v>
      </c>
      <c r="L482" s="490">
        <v>1</v>
      </c>
      <c r="M482" s="490">
        <v>277</v>
      </c>
      <c r="N482" s="490">
        <v>79</v>
      </c>
      <c r="O482" s="490">
        <v>22041</v>
      </c>
      <c r="P482" s="512">
        <v>0.8464935862969506</v>
      </c>
      <c r="Q482" s="491">
        <v>279</v>
      </c>
    </row>
    <row r="483" spans="1:17" ht="14.45" customHeight="1" x14ac:dyDescent="0.2">
      <c r="A483" s="485" t="s">
        <v>1548</v>
      </c>
      <c r="B483" s="486" t="s">
        <v>1443</v>
      </c>
      <c r="C483" s="486" t="s">
        <v>1419</v>
      </c>
      <c r="D483" s="486" t="s">
        <v>1466</v>
      </c>
      <c r="E483" s="486" t="s">
        <v>1467</v>
      </c>
      <c r="F483" s="490">
        <v>145</v>
      </c>
      <c r="G483" s="490">
        <v>20590</v>
      </c>
      <c r="H483" s="490">
        <v>1.0211774041561275</v>
      </c>
      <c r="I483" s="490">
        <v>142</v>
      </c>
      <c r="J483" s="490">
        <v>143</v>
      </c>
      <c r="K483" s="490">
        <v>20163</v>
      </c>
      <c r="L483" s="490">
        <v>1</v>
      </c>
      <c r="M483" s="490">
        <v>141</v>
      </c>
      <c r="N483" s="490">
        <v>112</v>
      </c>
      <c r="O483" s="490">
        <v>15904</v>
      </c>
      <c r="P483" s="512">
        <v>0.78877151217576746</v>
      </c>
      <c r="Q483" s="491">
        <v>142</v>
      </c>
    </row>
    <row r="484" spans="1:17" ht="14.45" customHeight="1" x14ac:dyDescent="0.2">
      <c r="A484" s="485" t="s">
        <v>1548</v>
      </c>
      <c r="B484" s="486" t="s">
        <v>1443</v>
      </c>
      <c r="C484" s="486" t="s">
        <v>1419</v>
      </c>
      <c r="D484" s="486" t="s">
        <v>1468</v>
      </c>
      <c r="E484" s="486" t="s">
        <v>1467</v>
      </c>
      <c r="F484" s="490">
        <v>381</v>
      </c>
      <c r="G484" s="490">
        <v>29718</v>
      </c>
      <c r="H484" s="490">
        <v>0.98734177215189878</v>
      </c>
      <c r="I484" s="490">
        <v>78</v>
      </c>
      <c r="J484" s="490">
        <v>381</v>
      </c>
      <c r="K484" s="490">
        <v>30099</v>
      </c>
      <c r="L484" s="490">
        <v>1</v>
      </c>
      <c r="M484" s="490">
        <v>79</v>
      </c>
      <c r="N484" s="490">
        <v>383</v>
      </c>
      <c r="O484" s="490">
        <v>30257</v>
      </c>
      <c r="P484" s="512">
        <v>1.0052493438320209</v>
      </c>
      <c r="Q484" s="491">
        <v>79</v>
      </c>
    </row>
    <row r="485" spans="1:17" ht="14.45" customHeight="1" x14ac:dyDescent="0.2">
      <c r="A485" s="485" t="s">
        <v>1548</v>
      </c>
      <c r="B485" s="486" t="s">
        <v>1443</v>
      </c>
      <c r="C485" s="486" t="s">
        <v>1419</v>
      </c>
      <c r="D485" s="486" t="s">
        <v>1469</v>
      </c>
      <c r="E485" s="486" t="s">
        <v>1470</v>
      </c>
      <c r="F485" s="490">
        <v>145</v>
      </c>
      <c r="G485" s="490">
        <v>45530</v>
      </c>
      <c r="H485" s="490">
        <v>1.0075683809861025</v>
      </c>
      <c r="I485" s="490">
        <v>314</v>
      </c>
      <c r="J485" s="490">
        <v>143</v>
      </c>
      <c r="K485" s="490">
        <v>45188</v>
      </c>
      <c r="L485" s="490">
        <v>1</v>
      </c>
      <c r="M485" s="490">
        <v>316</v>
      </c>
      <c r="N485" s="490">
        <v>112</v>
      </c>
      <c r="O485" s="490">
        <v>35616</v>
      </c>
      <c r="P485" s="512">
        <v>0.78817385146499075</v>
      </c>
      <c r="Q485" s="491">
        <v>318</v>
      </c>
    </row>
    <row r="486" spans="1:17" ht="14.45" customHeight="1" x14ac:dyDescent="0.2">
      <c r="A486" s="485" t="s">
        <v>1548</v>
      </c>
      <c r="B486" s="486" t="s">
        <v>1443</v>
      </c>
      <c r="C486" s="486" t="s">
        <v>1419</v>
      </c>
      <c r="D486" s="486" t="s">
        <v>1430</v>
      </c>
      <c r="E486" s="486" t="s">
        <v>1431</v>
      </c>
      <c r="F486" s="490">
        <v>102</v>
      </c>
      <c r="G486" s="490">
        <v>33456</v>
      </c>
      <c r="H486" s="490">
        <v>1.1824415070332932</v>
      </c>
      <c r="I486" s="490">
        <v>328</v>
      </c>
      <c r="J486" s="490">
        <v>86</v>
      </c>
      <c r="K486" s="490">
        <v>28294</v>
      </c>
      <c r="L486" s="490">
        <v>1</v>
      </c>
      <c r="M486" s="490">
        <v>329</v>
      </c>
      <c r="N486" s="490">
        <v>144</v>
      </c>
      <c r="O486" s="490">
        <v>47376</v>
      </c>
      <c r="P486" s="512">
        <v>1.6744186046511629</v>
      </c>
      <c r="Q486" s="491">
        <v>329</v>
      </c>
    </row>
    <row r="487" spans="1:17" ht="14.45" customHeight="1" x14ac:dyDescent="0.2">
      <c r="A487" s="485" t="s">
        <v>1548</v>
      </c>
      <c r="B487" s="486" t="s">
        <v>1443</v>
      </c>
      <c r="C487" s="486" t="s">
        <v>1419</v>
      </c>
      <c r="D487" s="486" t="s">
        <v>1471</v>
      </c>
      <c r="E487" s="486" t="s">
        <v>1472</v>
      </c>
      <c r="F487" s="490">
        <v>314</v>
      </c>
      <c r="G487" s="490">
        <v>51182</v>
      </c>
      <c r="H487" s="490">
        <v>1.1661426293005241</v>
      </c>
      <c r="I487" s="490">
        <v>163</v>
      </c>
      <c r="J487" s="490">
        <v>266</v>
      </c>
      <c r="K487" s="490">
        <v>43890</v>
      </c>
      <c r="L487" s="490">
        <v>1</v>
      </c>
      <c r="M487" s="490">
        <v>165</v>
      </c>
      <c r="N487" s="490">
        <v>248</v>
      </c>
      <c r="O487" s="490">
        <v>41168</v>
      </c>
      <c r="P487" s="512">
        <v>0.93798131692868536</v>
      </c>
      <c r="Q487" s="491">
        <v>166</v>
      </c>
    </row>
    <row r="488" spans="1:17" ht="14.45" customHeight="1" x14ac:dyDescent="0.2">
      <c r="A488" s="485" t="s">
        <v>1548</v>
      </c>
      <c r="B488" s="486" t="s">
        <v>1443</v>
      </c>
      <c r="C488" s="486" t="s">
        <v>1419</v>
      </c>
      <c r="D488" s="486" t="s">
        <v>1473</v>
      </c>
      <c r="E488" s="486" t="s">
        <v>1445</v>
      </c>
      <c r="F488" s="490">
        <v>1080</v>
      </c>
      <c r="G488" s="490">
        <v>77760</v>
      </c>
      <c r="H488" s="490">
        <v>0.93074473942498748</v>
      </c>
      <c r="I488" s="490">
        <v>72</v>
      </c>
      <c r="J488" s="490">
        <v>1129</v>
      </c>
      <c r="K488" s="490">
        <v>83546</v>
      </c>
      <c r="L488" s="490">
        <v>1</v>
      </c>
      <c r="M488" s="490">
        <v>74</v>
      </c>
      <c r="N488" s="490">
        <v>1109</v>
      </c>
      <c r="O488" s="490">
        <v>82066</v>
      </c>
      <c r="P488" s="512">
        <v>0.98228520814880427</v>
      </c>
      <c r="Q488" s="491">
        <v>74</v>
      </c>
    </row>
    <row r="489" spans="1:17" ht="14.45" customHeight="1" x14ac:dyDescent="0.2">
      <c r="A489" s="485" t="s">
        <v>1548</v>
      </c>
      <c r="B489" s="486" t="s">
        <v>1443</v>
      </c>
      <c r="C489" s="486" t="s">
        <v>1419</v>
      </c>
      <c r="D489" s="486" t="s">
        <v>1476</v>
      </c>
      <c r="E489" s="486" t="s">
        <v>1477</v>
      </c>
      <c r="F489" s="490"/>
      <c r="G489" s="490"/>
      <c r="H489" s="490"/>
      <c r="I489" s="490"/>
      <c r="J489" s="490"/>
      <c r="K489" s="490"/>
      <c r="L489" s="490"/>
      <c r="M489" s="490"/>
      <c r="N489" s="490">
        <v>21</v>
      </c>
      <c r="O489" s="490">
        <v>4935</v>
      </c>
      <c r="P489" s="512"/>
      <c r="Q489" s="491">
        <v>235</v>
      </c>
    </row>
    <row r="490" spans="1:17" ht="14.45" customHeight="1" x14ac:dyDescent="0.2">
      <c r="A490" s="485" t="s">
        <v>1548</v>
      </c>
      <c r="B490" s="486" t="s">
        <v>1443</v>
      </c>
      <c r="C490" s="486" t="s">
        <v>1419</v>
      </c>
      <c r="D490" s="486" t="s">
        <v>1478</v>
      </c>
      <c r="E490" s="486" t="s">
        <v>1479</v>
      </c>
      <c r="F490" s="490">
        <v>29</v>
      </c>
      <c r="G490" s="490">
        <v>35148</v>
      </c>
      <c r="H490" s="490">
        <v>0.99671052631578949</v>
      </c>
      <c r="I490" s="490">
        <v>1212</v>
      </c>
      <c r="J490" s="490">
        <v>29</v>
      </c>
      <c r="K490" s="490">
        <v>35264</v>
      </c>
      <c r="L490" s="490">
        <v>1</v>
      </c>
      <c r="M490" s="490">
        <v>1216</v>
      </c>
      <c r="N490" s="490">
        <v>36</v>
      </c>
      <c r="O490" s="490">
        <v>43920</v>
      </c>
      <c r="P490" s="512">
        <v>1.2454627949183303</v>
      </c>
      <c r="Q490" s="491">
        <v>1220</v>
      </c>
    </row>
    <row r="491" spans="1:17" ht="14.45" customHeight="1" x14ac:dyDescent="0.2">
      <c r="A491" s="485" t="s">
        <v>1548</v>
      </c>
      <c r="B491" s="486" t="s">
        <v>1443</v>
      </c>
      <c r="C491" s="486" t="s">
        <v>1419</v>
      </c>
      <c r="D491" s="486" t="s">
        <v>1480</v>
      </c>
      <c r="E491" s="486" t="s">
        <v>1481</v>
      </c>
      <c r="F491" s="490">
        <v>19</v>
      </c>
      <c r="G491" s="490">
        <v>2185</v>
      </c>
      <c r="H491" s="490">
        <v>0.99137931034482762</v>
      </c>
      <c r="I491" s="490">
        <v>115</v>
      </c>
      <c r="J491" s="490">
        <v>19</v>
      </c>
      <c r="K491" s="490">
        <v>2204</v>
      </c>
      <c r="L491" s="490">
        <v>1</v>
      </c>
      <c r="M491" s="490">
        <v>116</v>
      </c>
      <c r="N491" s="490">
        <v>17</v>
      </c>
      <c r="O491" s="490">
        <v>1989</v>
      </c>
      <c r="P491" s="512">
        <v>0.90245009074410165</v>
      </c>
      <c r="Q491" s="491">
        <v>117</v>
      </c>
    </row>
    <row r="492" spans="1:17" ht="14.45" customHeight="1" x14ac:dyDescent="0.2">
      <c r="A492" s="485" t="s">
        <v>1548</v>
      </c>
      <c r="B492" s="486" t="s">
        <v>1443</v>
      </c>
      <c r="C492" s="486" t="s">
        <v>1419</v>
      </c>
      <c r="D492" s="486" t="s">
        <v>1482</v>
      </c>
      <c r="E492" s="486" t="s">
        <v>1483</v>
      </c>
      <c r="F492" s="490"/>
      <c r="G492" s="490"/>
      <c r="H492" s="490"/>
      <c r="I492" s="490"/>
      <c r="J492" s="490"/>
      <c r="K492" s="490"/>
      <c r="L492" s="490"/>
      <c r="M492" s="490"/>
      <c r="N492" s="490">
        <v>1</v>
      </c>
      <c r="O492" s="490">
        <v>352</v>
      </c>
      <c r="P492" s="512"/>
      <c r="Q492" s="491">
        <v>352</v>
      </c>
    </row>
    <row r="493" spans="1:17" ht="14.45" customHeight="1" x14ac:dyDescent="0.2">
      <c r="A493" s="485" t="s">
        <v>1548</v>
      </c>
      <c r="B493" s="486" t="s">
        <v>1443</v>
      </c>
      <c r="C493" s="486" t="s">
        <v>1419</v>
      </c>
      <c r="D493" s="486" t="s">
        <v>1486</v>
      </c>
      <c r="E493" s="486" t="s">
        <v>1487</v>
      </c>
      <c r="F493" s="490"/>
      <c r="G493" s="490"/>
      <c r="H493" s="490"/>
      <c r="I493" s="490"/>
      <c r="J493" s="490"/>
      <c r="K493" s="490"/>
      <c r="L493" s="490"/>
      <c r="M493" s="490"/>
      <c r="N493" s="490">
        <v>20</v>
      </c>
      <c r="O493" s="490">
        <v>21640</v>
      </c>
      <c r="P493" s="512"/>
      <c r="Q493" s="491">
        <v>1082</v>
      </c>
    </row>
    <row r="494" spans="1:17" ht="14.45" customHeight="1" x14ac:dyDescent="0.2">
      <c r="A494" s="485" t="s">
        <v>1549</v>
      </c>
      <c r="B494" s="486" t="s">
        <v>1443</v>
      </c>
      <c r="C494" s="486" t="s">
        <v>1419</v>
      </c>
      <c r="D494" s="486" t="s">
        <v>1444</v>
      </c>
      <c r="E494" s="486" t="s">
        <v>1445</v>
      </c>
      <c r="F494" s="490">
        <v>731</v>
      </c>
      <c r="G494" s="490">
        <v>154972</v>
      </c>
      <c r="H494" s="490">
        <v>0.94122648786205809</v>
      </c>
      <c r="I494" s="490">
        <v>212</v>
      </c>
      <c r="J494" s="490">
        <v>773</v>
      </c>
      <c r="K494" s="490">
        <v>164649</v>
      </c>
      <c r="L494" s="490">
        <v>1</v>
      </c>
      <c r="M494" s="490">
        <v>213</v>
      </c>
      <c r="N494" s="490">
        <v>806</v>
      </c>
      <c r="O494" s="490">
        <v>173290</v>
      </c>
      <c r="P494" s="512">
        <v>1.0524813390910361</v>
      </c>
      <c r="Q494" s="491">
        <v>215</v>
      </c>
    </row>
    <row r="495" spans="1:17" ht="14.45" customHeight="1" x14ac:dyDescent="0.2">
      <c r="A495" s="485" t="s">
        <v>1549</v>
      </c>
      <c r="B495" s="486" t="s">
        <v>1443</v>
      </c>
      <c r="C495" s="486" t="s">
        <v>1419</v>
      </c>
      <c r="D495" s="486" t="s">
        <v>1446</v>
      </c>
      <c r="E495" s="486" t="s">
        <v>1445</v>
      </c>
      <c r="F495" s="490">
        <v>7</v>
      </c>
      <c r="G495" s="490">
        <v>609</v>
      </c>
      <c r="H495" s="490">
        <v>2.3068181818181817</v>
      </c>
      <c r="I495" s="490">
        <v>87</v>
      </c>
      <c r="J495" s="490">
        <v>3</v>
      </c>
      <c r="K495" s="490">
        <v>264</v>
      </c>
      <c r="L495" s="490">
        <v>1</v>
      </c>
      <c r="M495" s="490">
        <v>88</v>
      </c>
      <c r="N495" s="490"/>
      <c r="O495" s="490"/>
      <c r="P495" s="512"/>
      <c r="Q495" s="491"/>
    </row>
    <row r="496" spans="1:17" ht="14.45" customHeight="1" x14ac:dyDescent="0.2">
      <c r="A496" s="485" t="s">
        <v>1549</v>
      </c>
      <c r="B496" s="486" t="s">
        <v>1443</v>
      </c>
      <c r="C496" s="486" t="s">
        <v>1419</v>
      </c>
      <c r="D496" s="486" t="s">
        <v>1447</v>
      </c>
      <c r="E496" s="486" t="s">
        <v>1448</v>
      </c>
      <c r="F496" s="490">
        <v>649</v>
      </c>
      <c r="G496" s="490">
        <v>195998</v>
      </c>
      <c r="H496" s="490">
        <v>1.4247975458338786</v>
      </c>
      <c r="I496" s="490">
        <v>302</v>
      </c>
      <c r="J496" s="490">
        <v>454</v>
      </c>
      <c r="K496" s="490">
        <v>137562</v>
      </c>
      <c r="L496" s="490">
        <v>1</v>
      </c>
      <c r="M496" s="490">
        <v>303</v>
      </c>
      <c r="N496" s="490">
        <v>541</v>
      </c>
      <c r="O496" s="490">
        <v>165005</v>
      </c>
      <c r="P496" s="512">
        <v>1.1994955002108141</v>
      </c>
      <c r="Q496" s="491">
        <v>305</v>
      </c>
    </row>
    <row r="497" spans="1:17" ht="14.45" customHeight="1" x14ac:dyDescent="0.2">
      <c r="A497" s="485" t="s">
        <v>1549</v>
      </c>
      <c r="B497" s="486" t="s">
        <v>1443</v>
      </c>
      <c r="C497" s="486" t="s">
        <v>1419</v>
      </c>
      <c r="D497" s="486" t="s">
        <v>1449</v>
      </c>
      <c r="E497" s="486" t="s">
        <v>1450</v>
      </c>
      <c r="F497" s="490">
        <v>15</v>
      </c>
      <c r="G497" s="490">
        <v>1500</v>
      </c>
      <c r="H497" s="490">
        <v>1.6666666666666667</v>
      </c>
      <c r="I497" s="490">
        <v>100</v>
      </c>
      <c r="J497" s="490">
        <v>9</v>
      </c>
      <c r="K497" s="490">
        <v>900</v>
      </c>
      <c r="L497" s="490">
        <v>1</v>
      </c>
      <c r="M497" s="490">
        <v>100</v>
      </c>
      <c r="N497" s="490">
        <v>6</v>
      </c>
      <c r="O497" s="490">
        <v>606</v>
      </c>
      <c r="P497" s="512">
        <v>0.67333333333333334</v>
      </c>
      <c r="Q497" s="491">
        <v>101</v>
      </c>
    </row>
    <row r="498" spans="1:17" ht="14.45" customHeight="1" x14ac:dyDescent="0.2">
      <c r="A498" s="485" t="s">
        <v>1549</v>
      </c>
      <c r="B498" s="486" t="s">
        <v>1443</v>
      </c>
      <c r="C498" s="486" t="s">
        <v>1419</v>
      </c>
      <c r="D498" s="486" t="s">
        <v>1453</v>
      </c>
      <c r="E498" s="486" t="s">
        <v>1454</v>
      </c>
      <c r="F498" s="490">
        <v>123</v>
      </c>
      <c r="G498" s="490">
        <v>16851</v>
      </c>
      <c r="H498" s="490">
        <v>1.1629399585921325</v>
      </c>
      <c r="I498" s="490">
        <v>137</v>
      </c>
      <c r="J498" s="490">
        <v>105</v>
      </c>
      <c r="K498" s="490">
        <v>14490</v>
      </c>
      <c r="L498" s="490">
        <v>1</v>
      </c>
      <c r="M498" s="490">
        <v>138</v>
      </c>
      <c r="N498" s="490">
        <v>131</v>
      </c>
      <c r="O498" s="490">
        <v>18209</v>
      </c>
      <c r="P498" s="512">
        <v>1.2566597653554175</v>
      </c>
      <c r="Q498" s="491">
        <v>139</v>
      </c>
    </row>
    <row r="499" spans="1:17" ht="14.45" customHeight="1" x14ac:dyDescent="0.2">
      <c r="A499" s="485" t="s">
        <v>1549</v>
      </c>
      <c r="B499" s="486" t="s">
        <v>1443</v>
      </c>
      <c r="C499" s="486" t="s">
        <v>1419</v>
      </c>
      <c r="D499" s="486" t="s">
        <v>1455</v>
      </c>
      <c r="E499" s="486" t="s">
        <v>1454</v>
      </c>
      <c r="F499" s="490">
        <v>3</v>
      </c>
      <c r="G499" s="490">
        <v>552</v>
      </c>
      <c r="H499" s="490">
        <v>0.99459459459459465</v>
      </c>
      <c r="I499" s="490">
        <v>184</v>
      </c>
      <c r="J499" s="490">
        <v>3</v>
      </c>
      <c r="K499" s="490">
        <v>555</v>
      </c>
      <c r="L499" s="490">
        <v>1</v>
      </c>
      <c r="M499" s="490">
        <v>185</v>
      </c>
      <c r="N499" s="490"/>
      <c r="O499" s="490"/>
      <c r="P499" s="512"/>
      <c r="Q499" s="491"/>
    </row>
    <row r="500" spans="1:17" ht="14.45" customHeight="1" x14ac:dyDescent="0.2">
      <c r="A500" s="485" t="s">
        <v>1549</v>
      </c>
      <c r="B500" s="486" t="s">
        <v>1443</v>
      </c>
      <c r="C500" s="486" t="s">
        <v>1419</v>
      </c>
      <c r="D500" s="486" t="s">
        <v>1456</v>
      </c>
      <c r="E500" s="486" t="s">
        <v>1457</v>
      </c>
      <c r="F500" s="490">
        <v>1</v>
      </c>
      <c r="G500" s="490">
        <v>640</v>
      </c>
      <c r="H500" s="490"/>
      <c r="I500" s="490">
        <v>640</v>
      </c>
      <c r="J500" s="490"/>
      <c r="K500" s="490"/>
      <c r="L500" s="490"/>
      <c r="M500" s="490"/>
      <c r="N500" s="490"/>
      <c r="O500" s="490"/>
      <c r="P500" s="512"/>
      <c r="Q500" s="491"/>
    </row>
    <row r="501" spans="1:17" ht="14.45" customHeight="1" x14ac:dyDescent="0.2">
      <c r="A501" s="485" t="s">
        <v>1549</v>
      </c>
      <c r="B501" s="486" t="s">
        <v>1443</v>
      </c>
      <c r="C501" s="486" t="s">
        <v>1419</v>
      </c>
      <c r="D501" s="486" t="s">
        <v>1460</v>
      </c>
      <c r="E501" s="486" t="s">
        <v>1461</v>
      </c>
      <c r="F501" s="490">
        <v>22</v>
      </c>
      <c r="G501" s="490">
        <v>3828</v>
      </c>
      <c r="H501" s="490">
        <v>1.2867226890756303</v>
      </c>
      <c r="I501" s="490">
        <v>174</v>
      </c>
      <c r="J501" s="490">
        <v>17</v>
      </c>
      <c r="K501" s="490">
        <v>2975</v>
      </c>
      <c r="L501" s="490">
        <v>1</v>
      </c>
      <c r="M501" s="490">
        <v>175</v>
      </c>
      <c r="N501" s="490">
        <v>21</v>
      </c>
      <c r="O501" s="490">
        <v>3696</v>
      </c>
      <c r="P501" s="512">
        <v>1.2423529411764707</v>
      </c>
      <c r="Q501" s="491">
        <v>176</v>
      </c>
    </row>
    <row r="502" spans="1:17" ht="14.45" customHeight="1" x14ac:dyDescent="0.2">
      <c r="A502" s="485" t="s">
        <v>1549</v>
      </c>
      <c r="B502" s="486" t="s">
        <v>1443</v>
      </c>
      <c r="C502" s="486" t="s">
        <v>1419</v>
      </c>
      <c r="D502" s="486" t="s">
        <v>1422</v>
      </c>
      <c r="E502" s="486" t="s">
        <v>1423</v>
      </c>
      <c r="F502" s="490">
        <v>1</v>
      </c>
      <c r="G502" s="490">
        <v>347</v>
      </c>
      <c r="H502" s="490">
        <v>0.99712643678160917</v>
      </c>
      <c r="I502" s="490">
        <v>347</v>
      </c>
      <c r="J502" s="490">
        <v>1</v>
      </c>
      <c r="K502" s="490">
        <v>348</v>
      </c>
      <c r="L502" s="490">
        <v>1</v>
      </c>
      <c r="M502" s="490">
        <v>348</v>
      </c>
      <c r="N502" s="490">
        <v>1</v>
      </c>
      <c r="O502" s="490">
        <v>348</v>
      </c>
      <c r="P502" s="512">
        <v>1</v>
      </c>
      <c r="Q502" s="491">
        <v>348</v>
      </c>
    </row>
    <row r="503" spans="1:17" ht="14.45" customHeight="1" x14ac:dyDescent="0.2">
      <c r="A503" s="485" t="s">
        <v>1549</v>
      </c>
      <c r="B503" s="486" t="s">
        <v>1443</v>
      </c>
      <c r="C503" s="486" t="s">
        <v>1419</v>
      </c>
      <c r="D503" s="486" t="s">
        <v>1462</v>
      </c>
      <c r="E503" s="486" t="s">
        <v>1463</v>
      </c>
      <c r="F503" s="490">
        <v>334</v>
      </c>
      <c r="G503" s="490">
        <v>5678</v>
      </c>
      <c r="H503" s="490">
        <v>1.0182926829268293</v>
      </c>
      <c r="I503" s="490">
        <v>17</v>
      </c>
      <c r="J503" s="490">
        <v>328</v>
      </c>
      <c r="K503" s="490">
        <v>5576</v>
      </c>
      <c r="L503" s="490">
        <v>1</v>
      </c>
      <c r="M503" s="490">
        <v>17</v>
      </c>
      <c r="N503" s="490">
        <v>356</v>
      </c>
      <c r="O503" s="490">
        <v>6052</v>
      </c>
      <c r="P503" s="512">
        <v>1.0853658536585367</v>
      </c>
      <c r="Q503" s="491">
        <v>17</v>
      </c>
    </row>
    <row r="504" spans="1:17" ht="14.45" customHeight="1" x14ac:dyDescent="0.2">
      <c r="A504" s="485" t="s">
        <v>1549</v>
      </c>
      <c r="B504" s="486" t="s">
        <v>1443</v>
      </c>
      <c r="C504" s="486" t="s">
        <v>1419</v>
      </c>
      <c r="D504" s="486" t="s">
        <v>1464</v>
      </c>
      <c r="E504" s="486" t="s">
        <v>1465</v>
      </c>
      <c r="F504" s="490">
        <v>163</v>
      </c>
      <c r="G504" s="490">
        <v>44662</v>
      </c>
      <c r="H504" s="490">
        <v>1.0748977135980746</v>
      </c>
      <c r="I504" s="490">
        <v>274</v>
      </c>
      <c r="J504" s="490">
        <v>150</v>
      </c>
      <c r="K504" s="490">
        <v>41550</v>
      </c>
      <c r="L504" s="490">
        <v>1</v>
      </c>
      <c r="M504" s="490">
        <v>277</v>
      </c>
      <c r="N504" s="490">
        <v>132</v>
      </c>
      <c r="O504" s="490">
        <v>36828</v>
      </c>
      <c r="P504" s="512">
        <v>0.88635379061371844</v>
      </c>
      <c r="Q504" s="491">
        <v>279</v>
      </c>
    </row>
    <row r="505" spans="1:17" ht="14.45" customHeight="1" x14ac:dyDescent="0.2">
      <c r="A505" s="485" t="s">
        <v>1549</v>
      </c>
      <c r="B505" s="486" t="s">
        <v>1443</v>
      </c>
      <c r="C505" s="486" t="s">
        <v>1419</v>
      </c>
      <c r="D505" s="486" t="s">
        <v>1466</v>
      </c>
      <c r="E505" s="486" t="s">
        <v>1467</v>
      </c>
      <c r="F505" s="490">
        <v>210</v>
      </c>
      <c r="G505" s="490">
        <v>29820</v>
      </c>
      <c r="H505" s="490">
        <v>0.97013468670700764</v>
      </c>
      <c r="I505" s="490">
        <v>142</v>
      </c>
      <c r="J505" s="490">
        <v>218</v>
      </c>
      <c r="K505" s="490">
        <v>30738</v>
      </c>
      <c r="L505" s="490">
        <v>1</v>
      </c>
      <c r="M505" s="490">
        <v>141</v>
      </c>
      <c r="N505" s="490">
        <v>220</v>
      </c>
      <c r="O505" s="490">
        <v>31240</v>
      </c>
      <c r="P505" s="512">
        <v>1.0163315765501983</v>
      </c>
      <c r="Q505" s="491">
        <v>142</v>
      </c>
    </row>
    <row r="506" spans="1:17" ht="14.45" customHeight="1" x14ac:dyDescent="0.2">
      <c r="A506" s="485" t="s">
        <v>1549</v>
      </c>
      <c r="B506" s="486" t="s">
        <v>1443</v>
      </c>
      <c r="C506" s="486" t="s">
        <v>1419</v>
      </c>
      <c r="D506" s="486" t="s">
        <v>1468</v>
      </c>
      <c r="E506" s="486" t="s">
        <v>1467</v>
      </c>
      <c r="F506" s="490">
        <v>123</v>
      </c>
      <c r="G506" s="490">
        <v>9594</v>
      </c>
      <c r="H506" s="490">
        <v>1.1566003616636529</v>
      </c>
      <c r="I506" s="490">
        <v>78</v>
      </c>
      <c r="J506" s="490">
        <v>105</v>
      </c>
      <c r="K506" s="490">
        <v>8295</v>
      </c>
      <c r="L506" s="490">
        <v>1</v>
      </c>
      <c r="M506" s="490">
        <v>79</v>
      </c>
      <c r="N506" s="490">
        <v>131</v>
      </c>
      <c r="O506" s="490">
        <v>10349</v>
      </c>
      <c r="P506" s="512">
        <v>1.2476190476190476</v>
      </c>
      <c r="Q506" s="491">
        <v>79</v>
      </c>
    </row>
    <row r="507" spans="1:17" ht="14.45" customHeight="1" x14ac:dyDescent="0.2">
      <c r="A507" s="485" t="s">
        <v>1549</v>
      </c>
      <c r="B507" s="486" t="s">
        <v>1443</v>
      </c>
      <c r="C507" s="486" t="s">
        <v>1419</v>
      </c>
      <c r="D507" s="486" t="s">
        <v>1469</v>
      </c>
      <c r="E507" s="486" t="s">
        <v>1470</v>
      </c>
      <c r="F507" s="490">
        <v>210</v>
      </c>
      <c r="G507" s="490">
        <v>65940</v>
      </c>
      <c r="H507" s="490">
        <v>0.95720589943096035</v>
      </c>
      <c r="I507" s="490">
        <v>314</v>
      </c>
      <c r="J507" s="490">
        <v>218</v>
      </c>
      <c r="K507" s="490">
        <v>68888</v>
      </c>
      <c r="L507" s="490">
        <v>1</v>
      </c>
      <c r="M507" s="490">
        <v>316</v>
      </c>
      <c r="N507" s="490">
        <v>220</v>
      </c>
      <c r="O507" s="490">
        <v>69960</v>
      </c>
      <c r="P507" s="512">
        <v>1.0155614911160145</v>
      </c>
      <c r="Q507" s="491">
        <v>318</v>
      </c>
    </row>
    <row r="508" spans="1:17" ht="14.45" customHeight="1" x14ac:dyDescent="0.2">
      <c r="A508" s="485" t="s">
        <v>1549</v>
      </c>
      <c r="B508" s="486" t="s">
        <v>1443</v>
      </c>
      <c r="C508" s="486" t="s">
        <v>1419</v>
      </c>
      <c r="D508" s="486" t="s">
        <v>1471</v>
      </c>
      <c r="E508" s="486" t="s">
        <v>1472</v>
      </c>
      <c r="F508" s="490">
        <v>82</v>
      </c>
      <c r="G508" s="490">
        <v>13366</v>
      </c>
      <c r="H508" s="490">
        <v>1.9757575757575758</v>
      </c>
      <c r="I508" s="490">
        <v>163</v>
      </c>
      <c r="J508" s="490">
        <v>41</v>
      </c>
      <c r="K508" s="490">
        <v>6765</v>
      </c>
      <c r="L508" s="490">
        <v>1</v>
      </c>
      <c r="M508" s="490">
        <v>165</v>
      </c>
      <c r="N508" s="490">
        <v>57</v>
      </c>
      <c r="O508" s="490">
        <v>9462</v>
      </c>
      <c r="P508" s="512">
        <v>1.398669623059867</v>
      </c>
      <c r="Q508" s="491">
        <v>166</v>
      </c>
    </row>
    <row r="509" spans="1:17" ht="14.45" customHeight="1" x14ac:dyDescent="0.2">
      <c r="A509" s="485" t="s">
        <v>1549</v>
      </c>
      <c r="B509" s="486" t="s">
        <v>1443</v>
      </c>
      <c r="C509" s="486" t="s">
        <v>1419</v>
      </c>
      <c r="D509" s="486" t="s">
        <v>1473</v>
      </c>
      <c r="E509" s="486" t="s">
        <v>1445</v>
      </c>
      <c r="F509" s="490">
        <v>421</v>
      </c>
      <c r="G509" s="490">
        <v>30312</v>
      </c>
      <c r="H509" s="490">
        <v>1.0865295003226039</v>
      </c>
      <c r="I509" s="490">
        <v>72</v>
      </c>
      <c r="J509" s="490">
        <v>377</v>
      </c>
      <c r="K509" s="490">
        <v>27898</v>
      </c>
      <c r="L509" s="490">
        <v>1</v>
      </c>
      <c r="M509" s="490">
        <v>74</v>
      </c>
      <c r="N509" s="490">
        <v>433</v>
      </c>
      <c r="O509" s="490">
        <v>32042</v>
      </c>
      <c r="P509" s="512">
        <v>1.1485411140583555</v>
      </c>
      <c r="Q509" s="491">
        <v>74</v>
      </c>
    </row>
    <row r="510" spans="1:17" ht="14.45" customHeight="1" x14ac:dyDescent="0.2">
      <c r="A510" s="485" t="s">
        <v>1549</v>
      </c>
      <c r="B510" s="486" t="s">
        <v>1443</v>
      </c>
      <c r="C510" s="486" t="s">
        <v>1419</v>
      </c>
      <c r="D510" s="486" t="s">
        <v>1476</v>
      </c>
      <c r="E510" s="486" t="s">
        <v>1477</v>
      </c>
      <c r="F510" s="490">
        <v>1</v>
      </c>
      <c r="G510" s="490">
        <v>230</v>
      </c>
      <c r="H510" s="490">
        <v>0.49356223175965663</v>
      </c>
      <c r="I510" s="490">
        <v>230</v>
      </c>
      <c r="J510" s="490">
        <v>2</v>
      </c>
      <c r="K510" s="490">
        <v>466</v>
      </c>
      <c r="L510" s="490">
        <v>1</v>
      </c>
      <c r="M510" s="490">
        <v>233</v>
      </c>
      <c r="N510" s="490"/>
      <c r="O510" s="490"/>
      <c r="P510" s="512"/>
      <c r="Q510" s="491"/>
    </row>
    <row r="511" spans="1:17" ht="14.45" customHeight="1" x14ac:dyDescent="0.2">
      <c r="A511" s="485" t="s">
        <v>1549</v>
      </c>
      <c r="B511" s="486" t="s">
        <v>1443</v>
      </c>
      <c r="C511" s="486" t="s">
        <v>1419</v>
      </c>
      <c r="D511" s="486" t="s">
        <v>1478</v>
      </c>
      <c r="E511" s="486" t="s">
        <v>1479</v>
      </c>
      <c r="F511" s="490">
        <v>33</v>
      </c>
      <c r="G511" s="490">
        <v>39996</v>
      </c>
      <c r="H511" s="490">
        <v>2.349389097744361</v>
      </c>
      <c r="I511" s="490">
        <v>1212</v>
      </c>
      <c r="J511" s="490">
        <v>14</v>
      </c>
      <c r="K511" s="490">
        <v>17024</v>
      </c>
      <c r="L511" s="490">
        <v>1</v>
      </c>
      <c r="M511" s="490">
        <v>1216</v>
      </c>
      <c r="N511" s="490">
        <v>21</v>
      </c>
      <c r="O511" s="490">
        <v>25620</v>
      </c>
      <c r="P511" s="512">
        <v>1.5049342105263157</v>
      </c>
      <c r="Q511" s="491">
        <v>1220</v>
      </c>
    </row>
    <row r="512" spans="1:17" ht="14.45" customHeight="1" x14ac:dyDescent="0.2">
      <c r="A512" s="485" t="s">
        <v>1549</v>
      </c>
      <c r="B512" s="486" t="s">
        <v>1443</v>
      </c>
      <c r="C512" s="486" t="s">
        <v>1419</v>
      </c>
      <c r="D512" s="486" t="s">
        <v>1480</v>
      </c>
      <c r="E512" s="486" t="s">
        <v>1481</v>
      </c>
      <c r="F512" s="490">
        <v>19</v>
      </c>
      <c r="G512" s="490">
        <v>2185</v>
      </c>
      <c r="H512" s="490">
        <v>1.569683908045977</v>
      </c>
      <c r="I512" s="490">
        <v>115</v>
      </c>
      <c r="J512" s="490">
        <v>12</v>
      </c>
      <c r="K512" s="490">
        <v>1392</v>
      </c>
      <c r="L512" s="490">
        <v>1</v>
      </c>
      <c r="M512" s="490">
        <v>116</v>
      </c>
      <c r="N512" s="490">
        <v>10</v>
      </c>
      <c r="O512" s="490">
        <v>1170</v>
      </c>
      <c r="P512" s="512">
        <v>0.84051724137931039</v>
      </c>
      <c r="Q512" s="491">
        <v>117</v>
      </c>
    </row>
    <row r="513" spans="1:17" ht="14.45" customHeight="1" x14ac:dyDescent="0.2">
      <c r="A513" s="485" t="s">
        <v>1549</v>
      </c>
      <c r="B513" s="486" t="s">
        <v>1443</v>
      </c>
      <c r="C513" s="486" t="s">
        <v>1419</v>
      </c>
      <c r="D513" s="486" t="s">
        <v>1482</v>
      </c>
      <c r="E513" s="486" t="s">
        <v>1483</v>
      </c>
      <c r="F513" s="490">
        <v>1</v>
      </c>
      <c r="G513" s="490">
        <v>347</v>
      </c>
      <c r="H513" s="490">
        <v>0.24785714285714286</v>
      </c>
      <c r="I513" s="490">
        <v>347</v>
      </c>
      <c r="J513" s="490">
        <v>4</v>
      </c>
      <c r="K513" s="490">
        <v>1400</v>
      </c>
      <c r="L513" s="490">
        <v>1</v>
      </c>
      <c r="M513" s="490">
        <v>350</v>
      </c>
      <c r="N513" s="490"/>
      <c r="O513" s="490"/>
      <c r="P513" s="512"/>
      <c r="Q513" s="491"/>
    </row>
    <row r="514" spans="1:17" ht="14.45" customHeight="1" x14ac:dyDescent="0.2">
      <c r="A514" s="485" t="s">
        <v>1549</v>
      </c>
      <c r="B514" s="486" t="s">
        <v>1443</v>
      </c>
      <c r="C514" s="486" t="s">
        <v>1419</v>
      </c>
      <c r="D514" s="486" t="s">
        <v>1486</v>
      </c>
      <c r="E514" s="486" t="s">
        <v>1487</v>
      </c>
      <c r="F514" s="490">
        <v>2</v>
      </c>
      <c r="G514" s="490">
        <v>2134</v>
      </c>
      <c r="H514" s="490">
        <v>1.9851162790697674</v>
      </c>
      <c r="I514" s="490">
        <v>1067</v>
      </c>
      <c r="J514" s="490">
        <v>1</v>
      </c>
      <c r="K514" s="490">
        <v>1075</v>
      </c>
      <c r="L514" s="490">
        <v>1</v>
      </c>
      <c r="M514" s="490">
        <v>1075</v>
      </c>
      <c r="N514" s="490"/>
      <c r="O514" s="490"/>
      <c r="P514" s="512"/>
      <c r="Q514" s="491"/>
    </row>
    <row r="515" spans="1:17" ht="14.45" customHeight="1" thickBot="1" x14ac:dyDescent="0.25">
      <c r="A515" s="492" t="s">
        <v>1549</v>
      </c>
      <c r="B515" s="493" t="s">
        <v>1443</v>
      </c>
      <c r="C515" s="493" t="s">
        <v>1419</v>
      </c>
      <c r="D515" s="493" t="s">
        <v>1488</v>
      </c>
      <c r="E515" s="493" t="s">
        <v>1489</v>
      </c>
      <c r="F515" s="497"/>
      <c r="G515" s="497"/>
      <c r="H515" s="497"/>
      <c r="I515" s="497"/>
      <c r="J515" s="497">
        <v>1</v>
      </c>
      <c r="K515" s="497">
        <v>304</v>
      </c>
      <c r="L515" s="497">
        <v>1</v>
      </c>
      <c r="M515" s="497">
        <v>304</v>
      </c>
      <c r="N515" s="497"/>
      <c r="O515" s="497"/>
      <c r="P515" s="505"/>
      <c r="Q515" s="498"/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4BAEC230-5056-4596-B156-E658CF5CABF9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29" bestFit="1" customWidth="1"/>
    <col min="2" max="2" width="9.5703125" style="129" hidden="1" customWidth="1" outlineLevel="1"/>
    <col min="3" max="3" width="9.5703125" style="129" customWidth="1" collapsed="1"/>
    <col min="4" max="4" width="2.28515625" style="129" customWidth="1"/>
    <col min="5" max="8" width="9.5703125" style="129" customWidth="1"/>
    <col min="9" max="10" width="9.7109375" style="129" hidden="1" customWidth="1" outlineLevel="1"/>
    <col min="11" max="11" width="8.85546875" style="129" collapsed="1"/>
    <col min="12" max="16384" width="8.85546875" style="129"/>
  </cols>
  <sheetData>
    <row r="1" spans="1:10" ht="18.600000000000001" customHeight="1" thickBot="1" x14ac:dyDescent="0.35">
      <c r="A1" s="340" t="s">
        <v>136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5" customHeight="1" thickBot="1" x14ac:dyDescent="0.25">
      <c r="A2" s="232" t="s">
        <v>270</v>
      </c>
      <c r="B2" s="111"/>
      <c r="C2" s="111"/>
      <c r="D2" s="111"/>
      <c r="E2" s="111"/>
      <c r="F2" s="111"/>
    </row>
    <row r="3" spans="1:10" ht="14.45" customHeight="1" x14ac:dyDescent="0.2">
      <c r="A3" s="331"/>
      <c r="B3" s="107">
        <v>2018</v>
      </c>
      <c r="C3" s="40">
        <v>2019</v>
      </c>
      <c r="D3" s="7"/>
      <c r="E3" s="335">
        <v>2020</v>
      </c>
      <c r="F3" s="336"/>
      <c r="G3" s="336"/>
      <c r="H3" s="337"/>
      <c r="I3" s="338">
        <v>2017</v>
      </c>
      <c r="J3" s="339"/>
    </row>
    <row r="4" spans="1:10" ht="14.45" customHeight="1" thickBot="1" x14ac:dyDescent="0.2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8" t="s">
        <v>267</v>
      </c>
      <c r="J4" s="269" t="s">
        <v>268</v>
      </c>
    </row>
    <row r="5" spans="1:10" ht="14.45" customHeight="1" x14ac:dyDescent="0.2">
      <c r="A5" s="112" t="str">
        <f>HYPERLINK("#'Léky Žádanky'!A1","Léky (Kč)")</f>
        <v>Léky (Kč)</v>
      </c>
      <c r="B5" s="27">
        <v>82.26664000000001</v>
      </c>
      <c r="C5" s="29">
        <v>35.090850000000003</v>
      </c>
      <c r="D5" s="8"/>
      <c r="E5" s="117">
        <v>35.387329999999992</v>
      </c>
      <c r="F5" s="28">
        <v>0</v>
      </c>
      <c r="G5" s="116">
        <f>E5-F5</f>
        <v>35.387329999999992</v>
      </c>
      <c r="H5" s="122" t="str">
        <f>IF(F5&lt;0.00000001,"",E5/F5)</f>
        <v/>
      </c>
    </row>
    <row r="6" spans="1:10" ht="14.45" customHeight="1" x14ac:dyDescent="0.2">
      <c r="A6" s="112" t="str">
        <f>HYPERLINK("#'Materiál Žádanky'!A1","Materiál - SZM (Kč)")</f>
        <v>Materiál - SZM (Kč)</v>
      </c>
      <c r="B6" s="10">
        <v>22618.717959999998</v>
      </c>
      <c r="C6" s="31">
        <v>23369.185109999999</v>
      </c>
      <c r="D6" s="8"/>
      <c r="E6" s="118">
        <v>21663.253410000001</v>
      </c>
      <c r="F6" s="30">
        <v>0</v>
      </c>
      <c r="G6" s="119">
        <f>E6-F6</f>
        <v>21663.253410000001</v>
      </c>
      <c r="H6" s="123" t="str">
        <f>IF(F6&lt;0.00000001,"",E6/F6)</f>
        <v/>
      </c>
    </row>
    <row r="7" spans="1:10" ht="14.45" customHeight="1" x14ac:dyDescent="0.2">
      <c r="A7" s="112" t="str">
        <f>HYPERLINK("#'Osobní náklady'!A1","Osobní náklady (Kč) *")</f>
        <v>Osobní náklady (Kč) *</v>
      </c>
      <c r="B7" s="10">
        <v>27131.177429999996</v>
      </c>
      <c r="C7" s="31">
        <v>29187.037100000001</v>
      </c>
      <c r="D7" s="8"/>
      <c r="E7" s="118">
        <v>29736.768960000001</v>
      </c>
      <c r="F7" s="30">
        <v>0</v>
      </c>
      <c r="G7" s="119">
        <f>E7-F7</f>
        <v>29736.768960000001</v>
      </c>
      <c r="H7" s="123" t="str">
        <f>IF(F7&lt;0.00000001,"",E7/F7)</f>
        <v/>
      </c>
    </row>
    <row r="8" spans="1:10" ht="14.45" customHeight="1" thickBot="1" x14ac:dyDescent="0.25">
      <c r="A8" s="1" t="s">
        <v>75</v>
      </c>
      <c r="B8" s="11">
        <v>-27085.403880000005</v>
      </c>
      <c r="C8" s="33">
        <v>-25416.929680000008</v>
      </c>
      <c r="D8" s="8"/>
      <c r="E8" s="120">
        <v>-31636.496950000008</v>
      </c>
      <c r="F8" s="32">
        <v>0</v>
      </c>
      <c r="G8" s="121">
        <f>E8-F8</f>
        <v>-31636.496950000008</v>
      </c>
      <c r="H8" s="124" t="str">
        <f>IF(F8&lt;0.00000001,"",E8/F8)</f>
        <v/>
      </c>
    </row>
    <row r="9" spans="1:10" ht="14.45" customHeight="1" thickBot="1" x14ac:dyDescent="0.25">
      <c r="A9" s="2" t="s">
        <v>76</v>
      </c>
      <c r="B9" s="3">
        <v>22746.758149999987</v>
      </c>
      <c r="C9" s="35">
        <v>27174.383379999992</v>
      </c>
      <c r="D9" s="8"/>
      <c r="E9" s="3">
        <v>19798.912749999996</v>
      </c>
      <c r="F9" s="34">
        <v>0</v>
      </c>
      <c r="G9" s="34">
        <f>E9-F9</f>
        <v>19798.912749999996</v>
      </c>
      <c r="H9" s="125" t="str">
        <f>IF(F9&lt;0.00000001,"",E9/F9)</f>
        <v/>
      </c>
    </row>
    <row r="10" spans="1:10" ht="14.45" customHeight="1" thickBot="1" x14ac:dyDescent="0.25">
      <c r="A10" s="12"/>
      <c r="B10" s="12"/>
      <c r="C10" s="108"/>
      <c r="D10" s="8"/>
      <c r="E10" s="12"/>
      <c r="F10" s="13"/>
    </row>
    <row r="11" spans="1:10" ht="14.45" customHeight="1" x14ac:dyDescent="0.2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9252.9669800000011</v>
      </c>
      <c r="C11" s="29">
        <f>IF(ISERROR(VLOOKUP("Celkem:",'ZV Vykáz.-A'!A:H,5,0)),0,VLOOKUP("Celkem:",'ZV Vykáz.-A'!A:H,5,0)/1000)</f>
        <v>8475.5326700000023</v>
      </c>
      <c r="D11" s="8"/>
      <c r="E11" s="117">
        <f>IF(ISERROR(VLOOKUP("Celkem:",'ZV Vykáz.-A'!A:H,8,0)),0,VLOOKUP("Celkem:",'ZV Vykáz.-A'!A:H,8,0)/1000)</f>
        <v>9235.4708900000005</v>
      </c>
      <c r="F11" s="28">
        <f>C11</f>
        <v>8475.5326700000023</v>
      </c>
      <c r="G11" s="116">
        <f>E11-F11</f>
        <v>759.93821999999818</v>
      </c>
      <c r="H11" s="122">
        <f>IF(F11&lt;0.00000001,"",E11/F11)</f>
        <v>1.0896625910829034</v>
      </c>
      <c r="I11" s="116">
        <f>E11-B11</f>
        <v>-17.496090000000549</v>
      </c>
      <c r="J11" s="122">
        <f>IF(B11&lt;0.00000001,"",E11/B11)</f>
        <v>0.9981091373137051</v>
      </c>
    </row>
    <row r="12" spans="1:10" ht="14.45" customHeight="1" thickBot="1" x14ac:dyDescent="0.2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5" customHeight="1" thickBot="1" x14ac:dyDescent="0.25">
      <c r="A13" s="4" t="s">
        <v>79</v>
      </c>
      <c r="B13" s="5">
        <f>SUM(B11:B12)</f>
        <v>9252.9669800000011</v>
      </c>
      <c r="C13" s="37">
        <f>SUM(C11:C12)</f>
        <v>8475.5326700000023</v>
      </c>
      <c r="D13" s="8"/>
      <c r="E13" s="5">
        <f>SUM(E11:E12)</f>
        <v>9235.4708900000005</v>
      </c>
      <c r="F13" s="36">
        <f>SUM(F11:F12)</f>
        <v>8475.5326700000023</v>
      </c>
      <c r="G13" s="36">
        <f>E13-F13</f>
        <v>759.93821999999818</v>
      </c>
      <c r="H13" s="126">
        <f>IF(F13&lt;0.00000001,"",E13/F13)</f>
        <v>1.0896625910829034</v>
      </c>
      <c r="I13" s="36">
        <f>SUM(I11:I12)</f>
        <v>-17.496090000000549</v>
      </c>
      <c r="J13" s="126">
        <f>IF(B13&lt;0.00000001,"",E13/B13)</f>
        <v>0.9981091373137051</v>
      </c>
    </row>
    <row r="14" spans="1:10" ht="14.45" customHeight="1" thickBot="1" x14ac:dyDescent="0.25">
      <c r="A14" s="12"/>
      <c r="B14" s="12"/>
      <c r="C14" s="108"/>
      <c r="D14" s="8"/>
      <c r="E14" s="12"/>
      <c r="F14" s="13"/>
    </row>
    <row r="15" spans="1:10" ht="14.45" customHeight="1" thickBot="1" x14ac:dyDescent="0.25">
      <c r="A15" s="134" t="str">
        <f>HYPERLINK("#'HI Graf'!A1","Hospodářský index (Výnosy / Náklady) *")</f>
        <v>Hospodářský index (Výnosy / Náklady) *</v>
      </c>
      <c r="B15" s="6">
        <f>IF(B9=0,"",B13/B9)</f>
        <v>0.40678178925465941</v>
      </c>
      <c r="C15" s="39">
        <f>IF(C9=0,"",C13/C9)</f>
        <v>0.31189420387135219</v>
      </c>
      <c r="D15" s="8"/>
      <c r="E15" s="6">
        <f>IF(E9=0,"",E13/E9)</f>
        <v>0.46646353800412615</v>
      </c>
      <c r="F15" s="38" t="str">
        <f>IF(F9=0,"",F13/F9)</f>
        <v/>
      </c>
      <c r="G15" s="38" t="str">
        <f>IF(ISERROR(F15-E15),"",E15-F15)</f>
        <v/>
      </c>
      <c r="H15" s="127" t="str">
        <f>IF(ISERROR(F15-E15),"",IF(F15&lt;0.00000001,"",E15/F15))</f>
        <v/>
      </c>
    </row>
    <row r="17" spans="1:8" ht="14.45" customHeight="1" x14ac:dyDescent="0.2">
      <c r="A17" s="113" t="s">
        <v>160</v>
      </c>
    </row>
    <row r="18" spans="1:8" ht="14.45" customHeight="1" x14ac:dyDescent="0.25">
      <c r="A18" s="235" t="s">
        <v>188</v>
      </c>
      <c r="B18" s="236"/>
      <c r="C18" s="236"/>
      <c r="D18" s="236"/>
      <c r="E18" s="236"/>
      <c r="F18" s="236"/>
      <c r="G18" s="236"/>
      <c r="H18" s="236"/>
    </row>
    <row r="19" spans="1:8" ht="15" x14ac:dyDescent="0.25">
      <c r="A19" s="234" t="s">
        <v>187</v>
      </c>
      <c r="B19" s="236"/>
      <c r="C19" s="236"/>
      <c r="D19" s="236"/>
      <c r="E19" s="236"/>
      <c r="F19" s="236"/>
      <c r="G19" s="236"/>
      <c r="H19" s="236"/>
    </row>
    <row r="20" spans="1:8" ht="14.45" customHeight="1" x14ac:dyDescent="0.2">
      <c r="A20" s="114" t="s">
        <v>207</v>
      </c>
    </row>
    <row r="21" spans="1:8" ht="14.45" customHeight="1" x14ac:dyDescent="0.2">
      <c r="A21" s="114" t="s">
        <v>161</v>
      </c>
    </row>
    <row r="22" spans="1:8" ht="14.45" customHeight="1" x14ac:dyDescent="0.2">
      <c r="A22" s="115" t="s">
        <v>246</v>
      </c>
    </row>
    <row r="23" spans="1:8" ht="14.45" customHeight="1" x14ac:dyDescent="0.2">
      <c r="A23" s="115" t="s">
        <v>162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4" priority="8" operator="greaterThan">
      <formula>0</formula>
    </cfRule>
  </conditionalFormatting>
  <conditionalFormatting sqref="G11:G13 G15">
    <cfRule type="cellIs" dxfId="63" priority="7" operator="lessThan">
      <formula>0</formula>
    </cfRule>
  </conditionalFormatting>
  <conditionalFormatting sqref="H5:H9">
    <cfRule type="cellIs" dxfId="62" priority="6" operator="greaterThan">
      <formula>1</formula>
    </cfRule>
  </conditionalFormatting>
  <conditionalFormatting sqref="H11:H13 H15">
    <cfRule type="cellIs" dxfId="61" priority="5" operator="lessThan">
      <formula>1</formula>
    </cfRule>
  </conditionalFormatting>
  <conditionalFormatting sqref="I11:I13">
    <cfRule type="cellIs" dxfId="60" priority="4" operator="lessThan">
      <formula>0</formula>
    </cfRule>
  </conditionalFormatting>
  <conditionalFormatting sqref="J11:J13">
    <cfRule type="cellIs" dxfId="59" priority="3" operator="lessThan">
      <formula>1</formula>
    </cfRule>
  </conditionalFormatting>
  <hyperlinks>
    <hyperlink ref="A2" location="Obsah!A1" display="Zpět na Obsah  KL 01  1.-4.měsíc" xr:uid="{9FE4A46F-93DB-4DD8-BE37-545AA1A52F85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29"/>
    <col min="2" max="13" width="8.85546875" style="129" customWidth="1"/>
    <col min="14" max="16384" width="8.85546875" style="129"/>
  </cols>
  <sheetData>
    <row r="1" spans="1:13" ht="18.600000000000001" customHeight="1" thickBot="1" x14ac:dyDescent="0.35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5" customHeight="1" x14ac:dyDescent="0.2">
      <c r="A2" s="232" t="s">
        <v>270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5" customHeight="1" x14ac:dyDescent="0.2">
      <c r="A3" s="198"/>
      <c r="B3" s="199" t="s">
        <v>81</v>
      </c>
      <c r="C3" s="200" t="s">
        <v>82</v>
      </c>
      <c r="D3" s="200" t="s">
        <v>83</v>
      </c>
      <c r="E3" s="199" t="s">
        <v>84</v>
      </c>
      <c r="F3" s="200" t="s">
        <v>85</v>
      </c>
      <c r="G3" s="200" t="s">
        <v>86</v>
      </c>
      <c r="H3" s="200" t="s">
        <v>87</v>
      </c>
      <c r="I3" s="200" t="s">
        <v>88</v>
      </c>
      <c r="J3" s="200" t="s">
        <v>89</v>
      </c>
      <c r="K3" s="200" t="s">
        <v>90</v>
      </c>
      <c r="L3" s="200" t="s">
        <v>91</v>
      </c>
      <c r="M3" s="200" t="s">
        <v>92</v>
      </c>
    </row>
    <row r="4" spans="1:13" ht="14.45" customHeight="1" x14ac:dyDescent="0.2">
      <c r="A4" s="198" t="s">
        <v>80</v>
      </c>
      <c r="B4" s="201">
        <f>(B10+B8)/B6</f>
        <v>-8.7186602126895636</v>
      </c>
      <c r="C4" s="201">
        <f t="shared" ref="C4:M4" si="0">(C10+C8)/C6</f>
        <v>2.2832148854813257</v>
      </c>
      <c r="D4" s="201">
        <f t="shared" si="0"/>
        <v>0.45418744915209192</v>
      </c>
      <c r="E4" s="201">
        <f t="shared" si="0"/>
        <v>0.45075316698876022</v>
      </c>
      <c r="F4" s="201">
        <f t="shared" si="0"/>
        <v>0.53025277209747812</v>
      </c>
      <c r="G4" s="201">
        <f t="shared" si="0"/>
        <v>0.67625058563161744</v>
      </c>
      <c r="H4" s="201">
        <f t="shared" si="0"/>
        <v>0.46646353598381313</v>
      </c>
      <c r="I4" s="201">
        <f t="shared" si="0"/>
        <v>0.46646353598381313</v>
      </c>
      <c r="J4" s="201">
        <f t="shared" si="0"/>
        <v>0.46646353598381313</v>
      </c>
      <c r="K4" s="201">
        <f t="shared" si="0"/>
        <v>0.46646353598381313</v>
      </c>
      <c r="L4" s="201">
        <f t="shared" si="0"/>
        <v>0.46646353598381313</v>
      </c>
      <c r="M4" s="201">
        <f t="shared" si="0"/>
        <v>0.46646353598381313</v>
      </c>
    </row>
    <row r="5" spans="1:13" ht="14.45" customHeight="1" x14ac:dyDescent="0.2">
      <c r="A5" s="202" t="s">
        <v>53</v>
      </c>
      <c r="B5" s="201">
        <f>IF(ISERROR(VLOOKUP($A5,'Man Tab'!$A:$Q,COLUMN()+2,0)),0,VLOOKUP($A5,'Man Tab'!$A:$Q,COLUMN()+2,0))</f>
        <v>-167.61138000000099</v>
      </c>
      <c r="C5" s="201">
        <f>IF(ISERROR(VLOOKUP($A5,'Man Tab'!$A:$Q,COLUMN()+2,0)),0,VLOOKUP($A5,'Man Tab'!$A:$Q,COLUMN()+2,0))</f>
        <v>1415.19697</v>
      </c>
      <c r="D5" s="201">
        <f>IF(ISERROR(VLOOKUP($A5,'Man Tab'!$A:$Q,COLUMN()+2,0)),0,VLOOKUP($A5,'Man Tab'!$A:$Q,COLUMN()+2,0))</f>
        <v>7778.7690300000004</v>
      </c>
      <c r="E5" s="201">
        <f>IF(ISERROR(VLOOKUP($A5,'Man Tab'!$A:$Q,COLUMN()+2,0)),0,VLOOKUP($A5,'Man Tab'!$A:$Q,COLUMN()+2,0))</f>
        <v>2664.89464</v>
      </c>
      <c r="F5" s="201">
        <f>IF(ISERROR(VLOOKUP($A5,'Man Tab'!$A:$Q,COLUMN()+2,0)),0,VLOOKUP($A5,'Man Tab'!$A:$Q,COLUMN()+2,0))</f>
        <v>696.81979999999896</v>
      </c>
      <c r="G5" s="201">
        <f>IF(ISERROR(VLOOKUP($A5,'Man Tab'!$A:$Q,COLUMN()+2,0)),0,VLOOKUP($A5,'Man Tab'!$A:$Q,COLUMN()+2,0))</f>
        <v>-542.73865999999998</v>
      </c>
      <c r="H5" s="201">
        <f>IF(ISERROR(VLOOKUP($A5,'Man Tab'!$A:$Q,COLUMN()+2,0)),0,VLOOKUP($A5,'Man Tab'!$A:$Q,COLUMN()+2,0))</f>
        <v>7953.5823499999997</v>
      </c>
      <c r="I5" s="201">
        <f>IF(ISERROR(VLOOKUP($A5,'Man Tab'!$A:$Q,COLUMN()+2,0)),0,VLOOKUP($A5,'Man Tab'!$A:$Q,COLUMN()+2,0))</f>
        <v>0</v>
      </c>
      <c r="J5" s="201">
        <f>IF(ISERROR(VLOOKUP($A5,'Man Tab'!$A:$Q,COLUMN()+2,0)),0,VLOOKUP($A5,'Man Tab'!$A:$Q,COLUMN()+2,0))</f>
        <v>0</v>
      </c>
      <c r="K5" s="201">
        <f>IF(ISERROR(VLOOKUP($A5,'Man Tab'!$A:$Q,COLUMN()+2,0)),0,VLOOKUP($A5,'Man Tab'!$A:$Q,COLUMN()+2,0))</f>
        <v>0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5" customHeight="1" x14ac:dyDescent="0.2">
      <c r="A6" s="202" t="s">
        <v>76</v>
      </c>
      <c r="B6" s="203">
        <f>B5</f>
        <v>-167.61138000000099</v>
      </c>
      <c r="C6" s="203">
        <f t="shared" ref="C6:M6" si="1">C5+B6</f>
        <v>1247.585589999999</v>
      </c>
      <c r="D6" s="203">
        <f t="shared" si="1"/>
        <v>9026.3546200000001</v>
      </c>
      <c r="E6" s="203">
        <f t="shared" si="1"/>
        <v>11691.249260000001</v>
      </c>
      <c r="F6" s="203">
        <f t="shared" si="1"/>
        <v>12388.06906</v>
      </c>
      <c r="G6" s="203">
        <f t="shared" si="1"/>
        <v>11845.330399999999</v>
      </c>
      <c r="H6" s="203">
        <f t="shared" si="1"/>
        <v>19798.91275</v>
      </c>
      <c r="I6" s="203">
        <f t="shared" si="1"/>
        <v>19798.91275</v>
      </c>
      <c r="J6" s="203">
        <f t="shared" si="1"/>
        <v>19798.91275</v>
      </c>
      <c r="K6" s="203">
        <f t="shared" si="1"/>
        <v>19798.91275</v>
      </c>
      <c r="L6" s="203">
        <f t="shared" si="1"/>
        <v>19798.91275</v>
      </c>
      <c r="M6" s="203">
        <f t="shared" si="1"/>
        <v>19798.91275</v>
      </c>
    </row>
    <row r="7" spans="1:13" ht="14.45" customHeight="1" x14ac:dyDescent="0.2">
      <c r="A7" s="202" t="s">
        <v>101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5" customHeight="1" x14ac:dyDescent="0.2">
      <c r="A8" s="202" t="s">
        <v>77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5" customHeight="1" x14ac:dyDescent="0.2">
      <c r="A9" s="202" t="s">
        <v>102</v>
      </c>
      <c r="B9" s="202">
        <v>1461346.67</v>
      </c>
      <c r="C9" s="202">
        <v>1387159.32</v>
      </c>
      <c r="D9" s="202">
        <v>1251150.9900000002</v>
      </c>
      <c r="E9" s="202">
        <v>1170210.6499999999</v>
      </c>
      <c r="F9" s="202">
        <v>1298940.33</v>
      </c>
      <c r="G9" s="202">
        <v>1441603.6600000001</v>
      </c>
      <c r="H9" s="202">
        <v>1225059.23</v>
      </c>
      <c r="I9" s="202">
        <v>0</v>
      </c>
      <c r="J9" s="202">
        <v>0</v>
      </c>
      <c r="K9" s="202">
        <v>0</v>
      </c>
      <c r="L9" s="202">
        <v>0</v>
      </c>
      <c r="M9" s="202">
        <v>0</v>
      </c>
    </row>
    <row r="10" spans="1:13" ht="14.45" customHeight="1" x14ac:dyDescent="0.2">
      <c r="A10" s="202" t="s">
        <v>78</v>
      </c>
      <c r="B10" s="203">
        <f>B9/1000</f>
        <v>1461.3466699999999</v>
      </c>
      <c r="C10" s="203">
        <f t="shared" ref="C10:M10" si="3">C9/1000+B10</f>
        <v>2848.5059899999997</v>
      </c>
      <c r="D10" s="203">
        <f t="shared" si="3"/>
        <v>4099.6569799999997</v>
      </c>
      <c r="E10" s="203">
        <f t="shared" si="3"/>
        <v>5269.8676299999997</v>
      </c>
      <c r="F10" s="203">
        <f t="shared" si="3"/>
        <v>6568.8079600000001</v>
      </c>
      <c r="G10" s="203">
        <f t="shared" si="3"/>
        <v>8010.4116200000008</v>
      </c>
      <c r="H10" s="203">
        <f t="shared" si="3"/>
        <v>9235.4708500000015</v>
      </c>
      <c r="I10" s="203">
        <f t="shared" si="3"/>
        <v>9235.4708500000015</v>
      </c>
      <c r="J10" s="203">
        <f t="shared" si="3"/>
        <v>9235.4708500000015</v>
      </c>
      <c r="K10" s="203">
        <f t="shared" si="3"/>
        <v>9235.4708500000015</v>
      </c>
      <c r="L10" s="203">
        <f t="shared" si="3"/>
        <v>9235.4708500000015</v>
      </c>
      <c r="M10" s="203">
        <f t="shared" si="3"/>
        <v>9235.4708500000015</v>
      </c>
    </row>
    <row r="11" spans="1:13" ht="14.45" customHeight="1" x14ac:dyDescent="0.2">
      <c r="A11" s="198"/>
      <c r="B11" s="198" t="s">
        <v>93</v>
      </c>
      <c r="C11" s="198">
        <f ca="1">IF(MONTH(TODAY())=1,12,MONTH(TODAY())-1)</f>
        <v>7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5" customHeight="1" x14ac:dyDescent="0.2">
      <c r="A12" s="198">
        <v>0</v>
      </c>
      <c r="B12" s="201" t="str">
        <f>IF(ISERROR(HI!F15),#REF!,HI!F15)</f>
        <v/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5" customHeight="1" x14ac:dyDescent="0.2">
      <c r="A13" s="198">
        <v>1</v>
      </c>
      <c r="B13" s="201" t="str">
        <f>IF(ISERROR(HI!F15),#REF!,HI!F15)</f>
        <v/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 xr:uid="{5374CC52-1795-434A-BC9E-434450CFF050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29" bestFit="1" customWidth="1"/>
    <col min="2" max="2" width="12.7109375" style="129" bestFit="1" customWidth="1"/>
    <col min="3" max="3" width="13.7109375" style="129" bestFit="1" customWidth="1"/>
    <col min="4" max="15" width="7.7109375" style="129" bestFit="1" customWidth="1"/>
    <col min="16" max="16" width="8.85546875" style="129" customWidth="1"/>
    <col min="17" max="17" width="6.7109375" style="129" bestFit="1" customWidth="1"/>
    <col min="18" max="16384" width="8.85546875" style="129"/>
  </cols>
  <sheetData>
    <row r="1" spans="1:17" s="204" customFormat="1" ht="18.600000000000001" customHeight="1" thickBot="1" x14ac:dyDescent="0.35">
      <c r="A1" s="341" t="s">
        <v>272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4" customFormat="1" ht="14.45" customHeight="1" thickBot="1" x14ac:dyDescent="0.25">
      <c r="A2" s="232" t="s">
        <v>270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5" customHeight="1" x14ac:dyDescent="0.2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5" customHeight="1" x14ac:dyDescent="0.2">
      <c r="A4" s="77"/>
      <c r="B4" s="20">
        <v>2020</v>
      </c>
      <c r="C4" s="138" t="s">
        <v>30</v>
      </c>
      <c r="D4" s="262" t="s">
        <v>247</v>
      </c>
      <c r="E4" s="262" t="s">
        <v>248</v>
      </c>
      <c r="F4" s="262" t="s">
        <v>249</v>
      </c>
      <c r="G4" s="262" t="s">
        <v>250</v>
      </c>
      <c r="H4" s="262" t="s">
        <v>251</v>
      </c>
      <c r="I4" s="262" t="s">
        <v>252</v>
      </c>
      <c r="J4" s="262" t="s">
        <v>253</v>
      </c>
      <c r="K4" s="262" t="s">
        <v>254</v>
      </c>
      <c r="L4" s="262" t="s">
        <v>255</v>
      </c>
      <c r="M4" s="262" t="s">
        <v>256</v>
      </c>
      <c r="N4" s="262" t="s">
        <v>257</v>
      </c>
      <c r="O4" s="262" t="s">
        <v>258</v>
      </c>
      <c r="P4" s="344" t="s">
        <v>3</v>
      </c>
      <c r="Q4" s="345"/>
    </row>
    <row r="5" spans="1:17" ht="14.45" customHeight="1" thickBot="1" x14ac:dyDescent="0.2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5" customHeight="1" x14ac:dyDescent="0.2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271</v>
      </c>
    </row>
    <row r="7" spans="1:17" ht="14.45" customHeight="1" x14ac:dyDescent="0.2">
      <c r="A7" s="15" t="s">
        <v>35</v>
      </c>
      <c r="B7" s="51">
        <v>119.99999980000001</v>
      </c>
      <c r="C7" s="52">
        <v>9.9999999833333337</v>
      </c>
      <c r="D7" s="52">
        <v>0.60021000000000002</v>
      </c>
      <c r="E7" s="52">
        <v>4.1142500000000002</v>
      </c>
      <c r="F7" s="52">
        <v>3.1247600000000002</v>
      </c>
      <c r="G7" s="52">
        <v>14.324809999999999</v>
      </c>
      <c r="H7" s="52">
        <v>4.1859399999999996</v>
      </c>
      <c r="I7" s="52">
        <v>5.5067399999999997</v>
      </c>
      <c r="J7" s="52">
        <v>3.5306199999999999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35.387329999999999</v>
      </c>
      <c r="Q7" s="95">
        <v>0.29489441715815734</v>
      </c>
    </row>
    <row r="8" spans="1:17" ht="14.45" customHeight="1" x14ac:dyDescent="0.2">
      <c r="A8" s="15" t="s">
        <v>36</v>
      </c>
      <c r="B8" s="51">
        <v>1837.5706147000001</v>
      </c>
      <c r="C8" s="52">
        <v>153.13088455833335</v>
      </c>
      <c r="D8" s="52">
        <v>168.56100000000001</v>
      </c>
      <c r="E8" s="52">
        <v>196.572</v>
      </c>
      <c r="F8" s="52">
        <v>214.47499999999999</v>
      </c>
      <c r="G8" s="52">
        <v>185.06800000000001</v>
      </c>
      <c r="H8" s="52">
        <v>160.98599999999999</v>
      </c>
      <c r="I8" s="52">
        <v>165.81399999999999</v>
      </c>
      <c r="J8" s="52">
        <v>187.215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1278.691</v>
      </c>
      <c r="Q8" s="95">
        <v>0.69585951678311853</v>
      </c>
    </row>
    <row r="9" spans="1:17" ht="14.45" customHeight="1" x14ac:dyDescent="0.2">
      <c r="A9" s="15" t="s">
        <v>37</v>
      </c>
      <c r="B9" s="51">
        <v>41500.000000100001</v>
      </c>
      <c r="C9" s="52">
        <v>3458.3333333416667</v>
      </c>
      <c r="D9" s="52">
        <v>3266.2129599999998</v>
      </c>
      <c r="E9" s="52">
        <v>3216.96002</v>
      </c>
      <c r="F9" s="52">
        <v>3872.15843</v>
      </c>
      <c r="G9" s="52">
        <v>2838.8311100000001</v>
      </c>
      <c r="H9" s="52">
        <v>3019.1214799999998</v>
      </c>
      <c r="I9" s="52">
        <v>2446.6690600000002</v>
      </c>
      <c r="J9" s="52">
        <v>3003.30035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21663.253410000001</v>
      </c>
      <c r="Q9" s="95">
        <v>0.52200610626380239</v>
      </c>
    </row>
    <row r="10" spans="1:17" ht="14.45" customHeight="1" x14ac:dyDescent="0.2">
      <c r="A10" s="15" t="s">
        <v>38</v>
      </c>
      <c r="B10" s="51">
        <v>1925</v>
      </c>
      <c r="C10" s="52">
        <v>160.41666666666666</v>
      </c>
      <c r="D10" s="52">
        <v>159.36226000000002</v>
      </c>
      <c r="E10" s="52">
        <v>123.12792</v>
      </c>
      <c r="F10" s="52">
        <v>93.2012</v>
      </c>
      <c r="G10" s="52">
        <v>105.01619000000001</v>
      </c>
      <c r="H10" s="52">
        <v>154.53858</v>
      </c>
      <c r="I10" s="52">
        <v>141.83581000000001</v>
      </c>
      <c r="J10" s="52">
        <v>138.66488000000001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915.74684000000002</v>
      </c>
      <c r="Q10" s="95">
        <v>0.47571264415584419</v>
      </c>
    </row>
    <row r="11" spans="1:17" ht="14.45" customHeight="1" x14ac:dyDescent="0.2">
      <c r="A11" s="15" t="s">
        <v>39</v>
      </c>
      <c r="B11" s="51">
        <v>812.63514680000003</v>
      </c>
      <c r="C11" s="52">
        <v>67.719595566666669</v>
      </c>
      <c r="D11" s="52">
        <v>28.515779999999999</v>
      </c>
      <c r="E11" s="52">
        <v>57.722670000000001</v>
      </c>
      <c r="F11" s="52">
        <v>54.312949999999994</v>
      </c>
      <c r="G11" s="52">
        <v>46.178820000000002</v>
      </c>
      <c r="H11" s="52">
        <v>75.731020000000001</v>
      </c>
      <c r="I11" s="52">
        <v>91.100309999999993</v>
      </c>
      <c r="J11" s="52">
        <v>59.545459999999999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413.10700999999995</v>
      </c>
      <c r="Q11" s="95">
        <v>0.50835483996321773</v>
      </c>
    </row>
    <row r="12" spans="1:17" ht="14.45" customHeight="1" x14ac:dyDescent="0.2">
      <c r="A12" s="15" t="s">
        <v>40</v>
      </c>
      <c r="B12" s="51">
        <v>705.34467339999992</v>
      </c>
      <c r="C12" s="52">
        <v>58.778722783333329</v>
      </c>
      <c r="D12" s="52">
        <v>15.1129</v>
      </c>
      <c r="E12" s="52">
        <v>65.534080000000003</v>
      </c>
      <c r="F12" s="52">
        <v>64.872749999999996</v>
      </c>
      <c r="G12" s="52">
        <v>64.033199999999994</v>
      </c>
      <c r="H12" s="52">
        <v>72.140199999999993</v>
      </c>
      <c r="I12" s="52">
        <v>1.3029000000000002</v>
      </c>
      <c r="J12" s="52">
        <v>64.742019999999997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347.73805000000004</v>
      </c>
      <c r="Q12" s="95">
        <v>0.49300443189538107</v>
      </c>
    </row>
    <row r="13" spans="1:17" ht="14.45" customHeight="1" x14ac:dyDescent="0.2">
      <c r="A13" s="15" t="s">
        <v>41</v>
      </c>
      <c r="B13" s="51">
        <v>125.00000019999999</v>
      </c>
      <c r="C13" s="52">
        <v>10.416666683333332</v>
      </c>
      <c r="D13" s="52">
        <v>9.6809999999999992</v>
      </c>
      <c r="E13" s="52">
        <v>7.5118</v>
      </c>
      <c r="F13" s="52">
        <v>17.87557</v>
      </c>
      <c r="G13" s="52">
        <v>61.152339999999995</v>
      </c>
      <c r="H13" s="52">
        <v>43.778800000000004</v>
      </c>
      <c r="I13" s="52">
        <v>48.873919999999998</v>
      </c>
      <c r="J13" s="52">
        <v>37.806750000000001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226.68017999999998</v>
      </c>
      <c r="Q13" s="95">
        <v>1.8134414370984937</v>
      </c>
    </row>
    <row r="14" spans="1:17" ht="14.45" customHeight="1" x14ac:dyDescent="0.2">
      <c r="A14" s="15" t="s">
        <v>42</v>
      </c>
      <c r="B14" s="51">
        <v>1594.6183406</v>
      </c>
      <c r="C14" s="52">
        <v>132.88486171666668</v>
      </c>
      <c r="D14" s="52">
        <v>169.08889000000002</v>
      </c>
      <c r="E14" s="52">
        <v>133.767</v>
      </c>
      <c r="F14" s="52">
        <v>135.16499999999999</v>
      </c>
      <c r="G14" s="52">
        <v>115.87542999999999</v>
      </c>
      <c r="H14" s="52">
        <v>116.994</v>
      </c>
      <c r="I14" s="52">
        <v>109.616</v>
      </c>
      <c r="J14" s="52">
        <v>113.928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894.43432000000007</v>
      </c>
      <c r="Q14" s="95">
        <v>0.56090808516817581</v>
      </c>
    </row>
    <row r="15" spans="1:17" ht="14.45" customHeight="1" x14ac:dyDescent="0.2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271</v>
      </c>
    </row>
    <row r="16" spans="1:17" ht="14.45" customHeight="1" x14ac:dyDescent="0.2">
      <c r="A16" s="15" t="s">
        <v>44</v>
      </c>
      <c r="B16" s="51">
        <v>-113327.9999999</v>
      </c>
      <c r="C16" s="52">
        <v>-9443.9999999916672</v>
      </c>
      <c r="D16" s="52">
        <v>-10191.977999999999</v>
      </c>
      <c r="E16" s="52">
        <v>-8677.2430000000004</v>
      </c>
      <c r="F16" s="52">
        <v>-6796.53</v>
      </c>
      <c r="G16" s="52">
        <v>-7109.7060000000001</v>
      </c>
      <c r="H16" s="52">
        <v>-9428.6200000000008</v>
      </c>
      <c r="I16" s="52">
        <v>-9275.09</v>
      </c>
      <c r="J16" s="52">
        <v>-8701.4150000000009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-60180.582000000002</v>
      </c>
      <c r="Q16" s="95">
        <v>0.53103012494752488</v>
      </c>
    </row>
    <row r="17" spans="1:17" ht="14.45" customHeight="1" x14ac:dyDescent="0.2">
      <c r="A17" s="15" t="s">
        <v>45</v>
      </c>
      <c r="B17" s="51">
        <v>436.49528420000001</v>
      </c>
      <c r="C17" s="52">
        <v>36.374607016666666</v>
      </c>
      <c r="D17" s="52">
        <v>20.59299</v>
      </c>
      <c r="E17" s="52">
        <v>27.463049999999999</v>
      </c>
      <c r="F17" s="52">
        <v>45.137689999999999</v>
      </c>
      <c r="G17" s="52">
        <v>15.51323</v>
      </c>
      <c r="H17" s="52">
        <v>129.06858</v>
      </c>
      <c r="I17" s="52">
        <v>111.09608</v>
      </c>
      <c r="J17" s="52">
        <v>14.259079999999999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363.13069999999999</v>
      </c>
      <c r="Q17" s="95">
        <v>0.83192353536084318</v>
      </c>
    </row>
    <row r="18" spans="1:17" ht="14.45" customHeight="1" x14ac:dyDescent="0.2">
      <c r="A18" s="15" t="s">
        <v>46</v>
      </c>
      <c r="B18" s="51">
        <v>646.50299990000008</v>
      </c>
      <c r="C18" s="52">
        <v>53.875249991666671</v>
      </c>
      <c r="D18" s="52">
        <v>53.026000000000003</v>
      </c>
      <c r="E18" s="52">
        <v>50.984999999999999</v>
      </c>
      <c r="F18" s="52">
        <v>31.702000000000002</v>
      </c>
      <c r="G18" s="52">
        <v>26.536000000000001</v>
      </c>
      <c r="H18" s="52">
        <v>62.203000000000003</v>
      </c>
      <c r="I18" s="52">
        <v>58.738999999999997</v>
      </c>
      <c r="J18" s="52">
        <v>66.055999999999997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349.24699999999996</v>
      </c>
      <c r="Q18" s="95">
        <v>0.54020940359754066</v>
      </c>
    </row>
    <row r="19" spans="1:17" ht="14.45" customHeight="1" x14ac:dyDescent="0.2">
      <c r="A19" s="15" t="s">
        <v>47</v>
      </c>
      <c r="B19" s="51">
        <v>2121.8506496999998</v>
      </c>
      <c r="C19" s="52">
        <v>176.82088747499998</v>
      </c>
      <c r="D19" s="52">
        <v>208.31642000000002</v>
      </c>
      <c r="E19" s="52">
        <v>249.53426999999999</v>
      </c>
      <c r="F19" s="52">
        <v>245.04366000000002</v>
      </c>
      <c r="G19" s="52">
        <v>110.1148</v>
      </c>
      <c r="H19" s="52">
        <v>91.025030000000001</v>
      </c>
      <c r="I19" s="52">
        <v>315.05763999999999</v>
      </c>
      <c r="J19" s="52">
        <v>230.40735999999998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1449.49918</v>
      </c>
      <c r="Q19" s="95">
        <v>0.6831296916231776</v>
      </c>
    </row>
    <row r="20" spans="1:17" ht="14.45" customHeight="1" x14ac:dyDescent="0.2">
      <c r="A20" s="15" t="s">
        <v>48</v>
      </c>
      <c r="B20" s="51">
        <v>54002.062784000096</v>
      </c>
      <c r="C20" s="52">
        <v>4500.1718986666747</v>
      </c>
      <c r="D20" s="52">
        <v>4048.7932900000001</v>
      </c>
      <c r="E20" s="52">
        <v>4011.5456400000003</v>
      </c>
      <c r="F20" s="52">
        <v>3852.3716300000001</v>
      </c>
      <c r="G20" s="52">
        <v>3841.8730499999997</v>
      </c>
      <c r="H20" s="52">
        <v>3982.1670099999997</v>
      </c>
      <c r="I20" s="52">
        <v>4167.1349500000006</v>
      </c>
      <c r="J20" s="52">
        <v>5832.88339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29736.768959999998</v>
      </c>
      <c r="Q20" s="95">
        <v>0.55065987162272811</v>
      </c>
    </row>
    <row r="21" spans="1:17" ht="14.45" customHeight="1" x14ac:dyDescent="0.2">
      <c r="A21" s="16" t="s">
        <v>49</v>
      </c>
      <c r="B21" s="51">
        <v>2622.3558339000001</v>
      </c>
      <c r="C21" s="52">
        <v>218.529652825</v>
      </c>
      <c r="D21" s="52">
        <v>238.55467000000002</v>
      </c>
      <c r="E21" s="52">
        <v>237.83767</v>
      </c>
      <c r="F21" s="52">
        <v>237.83667000000003</v>
      </c>
      <c r="G21" s="52">
        <v>238.18666000000002</v>
      </c>
      <c r="H21" s="52">
        <v>237.27766</v>
      </c>
      <c r="I21" s="52">
        <v>229.84370000000001</v>
      </c>
      <c r="J21" s="52">
        <v>229.81793999999999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1649.3549699999999</v>
      </c>
      <c r="Q21" s="95">
        <v>0.62895925437664912</v>
      </c>
    </row>
    <row r="22" spans="1:17" ht="14.45" customHeight="1" x14ac:dyDescent="0.2">
      <c r="A22" s="15" t="s">
        <v>50</v>
      </c>
      <c r="B22" s="51">
        <v>10.495414199999999</v>
      </c>
      <c r="C22" s="52">
        <v>0.87461784999999992</v>
      </c>
      <c r="D22" s="52">
        <v>0</v>
      </c>
      <c r="E22" s="52">
        <v>4.4165000000000001</v>
      </c>
      <c r="F22" s="52">
        <v>37.280999999999999</v>
      </c>
      <c r="G22" s="52">
        <v>0</v>
      </c>
      <c r="H22" s="52">
        <v>4.4165000000000001</v>
      </c>
      <c r="I22" s="52">
        <v>18.497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64.61099999999999</v>
      </c>
      <c r="Q22" s="95">
        <v>6.1561172116484926</v>
      </c>
    </row>
    <row r="23" spans="1:17" ht="14.45" customHeight="1" x14ac:dyDescent="0.2">
      <c r="A23" s="16" t="s">
        <v>51</v>
      </c>
      <c r="B23" s="51">
        <v>47172.000000299995</v>
      </c>
      <c r="C23" s="52">
        <v>3931.0000000249997</v>
      </c>
      <c r="D23" s="52">
        <v>1605.414</v>
      </c>
      <c r="E23" s="52">
        <v>1688.6980000000001</v>
      </c>
      <c r="F23" s="52">
        <v>5636.0609999999997</v>
      </c>
      <c r="G23" s="52">
        <v>2092.9969999999998</v>
      </c>
      <c r="H23" s="52">
        <v>1950.2059999999999</v>
      </c>
      <c r="I23" s="52">
        <v>803.01400000000001</v>
      </c>
      <c r="J23" s="52">
        <v>6650.34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20426.729999999996</v>
      </c>
      <c r="Q23" s="95">
        <v>0.43302658356376855</v>
      </c>
    </row>
    <row r="24" spans="1:17" ht="14.45" customHeight="1" x14ac:dyDescent="0.2">
      <c r="A24" s="16" t="s">
        <v>52</v>
      </c>
      <c r="B24" s="51">
        <v>401.97939120010415</v>
      </c>
      <c r="C24" s="52">
        <v>33.498282600008679</v>
      </c>
      <c r="D24" s="52">
        <v>32.534249999997854</v>
      </c>
      <c r="E24" s="52">
        <v>16.650099999999384</v>
      </c>
      <c r="F24" s="52">
        <v>34.679720000000088</v>
      </c>
      <c r="G24" s="52">
        <v>18.900000000001</v>
      </c>
      <c r="H24" s="52">
        <v>21.599999999999795</v>
      </c>
      <c r="I24" s="52">
        <v>18.250229999999533</v>
      </c>
      <c r="J24" s="52">
        <v>22.500500000001011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165.11479999999867</v>
      </c>
      <c r="Q24" s="95">
        <v>0.41075439093295457</v>
      </c>
    </row>
    <row r="25" spans="1:17" ht="14.45" customHeight="1" x14ac:dyDescent="0.2">
      <c r="A25" s="17" t="s">
        <v>53</v>
      </c>
      <c r="B25" s="54">
        <v>42705.911133100199</v>
      </c>
      <c r="C25" s="55">
        <v>3558.8259277583497</v>
      </c>
      <c r="D25" s="55">
        <v>-167.61138000000099</v>
      </c>
      <c r="E25" s="55">
        <v>1415.19697</v>
      </c>
      <c r="F25" s="55">
        <v>7778.7690300000004</v>
      </c>
      <c r="G25" s="55">
        <v>2664.89464</v>
      </c>
      <c r="H25" s="55">
        <v>696.81979999999896</v>
      </c>
      <c r="I25" s="55">
        <v>-542.73865999999998</v>
      </c>
      <c r="J25" s="55">
        <v>7953.5823499999997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19798.91275</v>
      </c>
      <c r="Q25" s="96">
        <v>0.46361059217992884</v>
      </c>
    </row>
    <row r="26" spans="1:17" ht="14.45" customHeight="1" x14ac:dyDescent="0.2">
      <c r="A26" s="15" t="s">
        <v>54</v>
      </c>
      <c r="B26" s="51">
        <v>0</v>
      </c>
      <c r="C26" s="52">
        <v>0</v>
      </c>
      <c r="D26" s="52">
        <v>1269.0016499999999</v>
      </c>
      <c r="E26" s="52">
        <v>503.28131000000002</v>
      </c>
      <c r="F26" s="52">
        <v>588.88304000000005</v>
      </c>
      <c r="G26" s="52">
        <v>637.86026000000004</v>
      </c>
      <c r="H26" s="52">
        <v>389.14539000000002</v>
      </c>
      <c r="I26" s="52">
        <v>1000.55594</v>
      </c>
      <c r="J26" s="52">
        <v>637.11669999999992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5025.84429</v>
      </c>
      <c r="Q26" s="95" t="s">
        <v>271</v>
      </c>
    </row>
    <row r="27" spans="1:17" ht="14.45" customHeight="1" x14ac:dyDescent="0.2">
      <c r="A27" s="18" t="s">
        <v>55</v>
      </c>
      <c r="B27" s="54">
        <v>42705.911133100199</v>
      </c>
      <c r="C27" s="55">
        <v>3558.8259277583497</v>
      </c>
      <c r="D27" s="55">
        <v>1101.390269999999</v>
      </c>
      <c r="E27" s="55">
        <v>1918.47828</v>
      </c>
      <c r="F27" s="55">
        <v>8367.6520700000001</v>
      </c>
      <c r="G27" s="55">
        <v>3302.7548999999999</v>
      </c>
      <c r="H27" s="55">
        <v>1085.965189999999</v>
      </c>
      <c r="I27" s="55">
        <v>457.81727999999998</v>
      </c>
      <c r="J27" s="55">
        <v>8590.6990499999993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24824.757039999997</v>
      </c>
      <c r="Q27" s="96">
        <v>0.58129557200241999</v>
      </c>
    </row>
    <row r="28" spans="1:17" ht="14.45" customHeight="1" x14ac:dyDescent="0.2">
      <c r="A28" s="16" t="s">
        <v>56</v>
      </c>
      <c r="B28" s="51">
        <v>249.25462539999998</v>
      </c>
      <c r="C28" s="52">
        <v>20.771218783333332</v>
      </c>
      <c r="D28" s="52">
        <v>33.564680000000003</v>
      </c>
      <c r="E28" s="52">
        <v>12.115410000000001</v>
      </c>
      <c r="F28" s="52">
        <v>28.266479999999998</v>
      </c>
      <c r="G28" s="52">
        <v>20.865110000000001</v>
      </c>
      <c r="H28" s="52">
        <v>21.339119999999998</v>
      </c>
      <c r="I28" s="52">
        <v>4.19496</v>
      </c>
      <c r="J28" s="52">
        <v>16.253160000000001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136.59891999999999</v>
      </c>
      <c r="Q28" s="95">
        <v>0.54802962946339773</v>
      </c>
    </row>
    <row r="29" spans="1:17" ht="14.45" customHeight="1" x14ac:dyDescent="0.2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271</v>
      </c>
    </row>
    <row r="30" spans="1:17" ht="14.45" customHeight="1" x14ac:dyDescent="0.2">
      <c r="A30" s="16" t="s">
        <v>58</v>
      </c>
      <c r="B30" s="51">
        <v>59249.000000100001</v>
      </c>
      <c r="C30" s="52">
        <v>4937.4166666749998</v>
      </c>
      <c r="D30" s="52">
        <v>2113.2793500000002</v>
      </c>
      <c r="E30" s="52">
        <v>1965.9739999999999</v>
      </c>
      <c r="F30" s="52">
        <v>8773.1016</v>
      </c>
      <c r="G30" s="52">
        <v>923.94180000000006</v>
      </c>
      <c r="H30" s="52">
        <v>2549.3980499999998</v>
      </c>
      <c r="I30" s="52">
        <v>1283.1598999999999</v>
      </c>
      <c r="J30" s="52">
        <v>8243.0035000000007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25851.858200000002</v>
      </c>
      <c r="Q30" s="95">
        <v>0.4363256460017278</v>
      </c>
    </row>
    <row r="31" spans="1:17" ht="14.45" customHeight="1" thickBot="1" x14ac:dyDescent="0.2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18.48</v>
      </c>
      <c r="G31" s="58">
        <v>0</v>
      </c>
      <c r="H31" s="58">
        <v>0</v>
      </c>
      <c r="I31" s="58">
        <v>0</v>
      </c>
      <c r="J31" s="58">
        <v>14.273999999999999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32.753999999999998</v>
      </c>
      <c r="Q31" s="97" t="s">
        <v>271</v>
      </c>
    </row>
    <row r="32" spans="1:17" ht="14.45" customHeight="1" x14ac:dyDescent="0.2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5" customHeight="1" x14ac:dyDescent="0.2">
      <c r="A33" s="113" t="s">
        <v>160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5" customHeight="1" x14ac:dyDescent="0.2">
      <c r="A34" s="135" t="s">
        <v>245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5" customHeight="1" x14ac:dyDescent="0.2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9F3666C0-CDDD-46E5-9752-2641165087D5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29" customWidth="1"/>
    <col min="2" max="11" width="10" style="129" customWidth="1"/>
    <col min="12" max="16384" width="8.85546875" style="129"/>
  </cols>
  <sheetData>
    <row r="1" spans="1:13" s="60" customFormat="1" ht="18.600000000000001" customHeight="1" thickBot="1" x14ac:dyDescent="0.35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3" s="60" customFormat="1" ht="14.45" customHeight="1" thickBot="1" x14ac:dyDescent="0.25">
      <c r="A2" s="232" t="s">
        <v>270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3" ht="14.45" customHeight="1" x14ac:dyDescent="0.2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3" ht="14.45" customHeight="1" x14ac:dyDescent="0.2">
      <c r="A4" s="77"/>
      <c r="B4" s="347"/>
      <c r="C4" s="348"/>
      <c r="D4" s="348"/>
      <c r="E4" s="348"/>
      <c r="F4" s="351" t="s">
        <v>263</v>
      </c>
      <c r="G4" s="353" t="s">
        <v>64</v>
      </c>
      <c r="H4" s="140" t="s">
        <v>141</v>
      </c>
      <c r="I4" s="351" t="s">
        <v>65</v>
      </c>
      <c r="J4" s="353" t="s">
        <v>265</v>
      </c>
      <c r="K4" s="354" t="s">
        <v>266</v>
      </c>
    </row>
    <row r="5" spans="1:13" ht="39" thickBot="1" x14ac:dyDescent="0.25">
      <c r="A5" s="78"/>
      <c r="B5" s="24" t="s">
        <v>259</v>
      </c>
      <c r="C5" s="25" t="s">
        <v>260</v>
      </c>
      <c r="D5" s="26" t="s">
        <v>261</v>
      </c>
      <c r="E5" s="26" t="s">
        <v>262</v>
      </c>
      <c r="F5" s="352"/>
      <c r="G5" s="352"/>
      <c r="H5" s="25" t="s">
        <v>264</v>
      </c>
      <c r="I5" s="352"/>
      <c r="J5" s="352"/>
      <c r="K5" s="355"/>
    </row>
    <row r="6" spans="1:13" ht="14.45" customHeight="1" x14ac:dyDescent="0.2">
      <c r="A6" s="464" t="s">
        <v>66</v>
      </c>
      <c r="B6" s="460">
        <v>61256.724913999999</v>
      </c>
      <c r="C6" s="461">
        <v>51832.593509999999</v>
      </c>
      <c r="D6" s="461">
        <v>-9424.1314039999997</v>
      </c>
      <c r="E6" s="462">
        <v>0.84615352163814184</v>
      </c>
      <c r="F6" s="460">
        <v>17264.7211103999</v>
      </c>
      <c r="G6" s="461">
        <v>10071.087314399942</v>
      </c>
      <c r="H6" s="461">
        <v>4366.3226299999997</v>
      </c>
      <c r="I6" s="461">
        <v>32378.39976</v>
      </c>
      <c r="J6" s="461">
        <v>22307.312445600059</v>
      </c>
      <c r="K6" s="463">
        <v>1.8754082126757288</v>
      </c>
      <c r="L6" s="150"/>
      <c r="M6" s="459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464" t="s">
        <v>273</v>
      </c>
      <c r="B7" s="460">
        <v>42792.087772999999</v>
      </c>
      <c r="C7" s="461">
        <v>47533.263509999997</v>
      </c>
      <c r="D7" s="461">
        <v>4741.1757369999978</v>
      </c>
      <c r="E7" s="462">
        <v>1.1107956162866042</v>
      </c>
      <c r="F7" s="460">
        <v>42705.911133100199</v>
      </c>
      <c r="G7" s="461">
        <v>24911.781494308449</v>
      </c>
      <c r="H7" s="461">
        <v>7953.5823499999997</v>
      </c>
      <c r="I7" s="461">
        <v>19798.91275</v>
      </c>
      <c r="J7" s="461">
        <v>-5112.8687443084491</v>
      </c>
      <c r="K7" s="463">
        <v>0.46361059217992884</v>
      </c>
      <c r="L7" s="150"/>
      <c r="M7" s="459" t="str">
        <f t="shared" si="0"/>
        <v/>
      </c>
    </row>
    <row r="8" spans="1:13" ht="14.45" customHeight="1" x14ac:dyDescent="0.2">
      <c r="A8" s="464" t="s">
        <v>274</v>
      </c>
      <c r="B8" s="460">
        <v>-61271.471079999996</v>
      </c>
      <c r="C8" s="461">
        <v>-61008.185600000004</v>
      </c>
      <c r="D8" s="461">
        <v>263.28547999999137</v>
      </c>
      <c r="E8" s="462">
        <v>0.99570296786809265</v>
      </c>
      <c r="F8" s="460">
        <v>-64707.831224299996</v>
      </c>
      <c r="G8" s="461">
        <v>-37746.234880841665</v>
      </c>
      <c r="H8" s="461">
        <v>-5092.6814199999999</v>
      </c>
      <c r="I8" s="461">
        <v>-34386.667310000004</v>
      </c>
      <c r="J8" s="461">
        <v>3359.5675708416602</v>
      </c>
      <c r="K8" s="463">
        <v>0.53141430734718609</v>
      </c>
      <c r="L8" s="150"/>
      <c r="M8" s="459" t="str">
        <f t="shared" si="0"/>
        <v/>
      </c>
    </row>
    <row r="9" spans="1:13" ht="14.45" customHeight="1" x14ac:dyDescent="0.2">
      <c r="A9" s="464" t="s">
        <v>275</v>
      </c>
      <c r="B9" s="460">
        <v>47316.789397</v>
      </c>
      <c r="C9" s="461">
        <v>46735.321400000001</v>
      </c>
      <c r="D9" s="461">
        <v>-581.46799699999974</v>
      </c>
      <c r="E9" s="462">
        <v>0.98771116966281602</v>
      </c>
      <c r="F9" s="460">
        <v>47025.550435000005</v>
      </c>
      <c r="G9" s="461">
        <v>27431.571087083335</v>
      </c>
      <c r="H9" s="461">
        <v>3494.8055800000002</v>
      </c>
      <c r="I9" s="461">
        <v>24899.480370000001</v>
      </c>
      <c r="J9" s="461">
        <v>-2532.0907170833343</v>
      </c>
      <c r="K9" s="463">
        <v>0.52948833431342268</v>
      </c>
      <c r="L9" s="150"/>
      <c r="M9" s="459" t="str">
        <f t="shared" si="0"/>
        <v/>
      </c>
    </row>
    <row r="10" spans="1:13" ht="14.45" customHeight="1" x14ac:dyDescent="0.2">
      <c r="A10" s="464" t="s">
        <v>276</v>
      </c>
      <c r="B10" s="460">
        <v>0</v>
      </c>
      <c r="C10" s="461">
        <v>4.7999999999999996E-4</v>
      </c>
      <c r="D10" s="461">
        <v>4.7999999999999996E-4</v>
      </c>
      <c r="E10" s="462">
        <v>0</v>
      </c>
      <c r="F10" s="460">
        <v>0</v>
      </c>
      <c r="G10" s="461">
        <v>0</v>
      </c>
      <c r="H10" s="461">
        <v>5.0000000000000001E-4</v>
      </c>
      <c r="I10" s="461">
        <v>5.5000000000000003E-4</v>
      </c>
      <c r="J10" s="461">
        <v>5.5000000000000003E-4</v>
      </c>
      <c r="K10" s="463">
        <v>0</v>
      </c>
      <c r="L10" s="150"/>
      <c r="M10" s="459" t="str">
        <f t="shared" si="0"/>
        <v>X</v>
      </c>
    </row>
    <row r="11" spans="1:13" ht="14.45" customHeight="1" x14ac:dyDescent="0.2">
      <c r="A11" s="464" t="s">
        <v>277</v>
      </c>
      <c r="B11" s="460">
        <v>0</v>
      </c>
      <c r="C11" s="461">
        <v>4.7999999999999996E-4</v>
      </c>
      <c r="D11" s="461">
        <v>4.7999999999999996E-4</v>
      </c>
      <c r="E11" s="462">
        <v>0</v>
      </c>
      <c r="F11" s="460">
        <v>0</v>
      </c>
      <c r="G11" s="461">
        <v>0</v>
      </c>
      <c r="H11" s="461">
        <v>5.0000000000000001E-4</v>
      </c>
      <c r="I11" s="461">
        <v>5.5000000000000003E-4</v>
      </c>
      <c r="J11" s="461">
        <v>5.5000000000000003E-4</v>
      </c>
      <c r="K11" s="463">
        <v>0</v>
      </c>
      <c r="L11" s="150"/>
      <c r="M11" s="459" t="str">
        <f t="shared" si="0"/>
        <v/>
      </c>
    </row>
    <row r="12" spans="1:13" ht="14.45" customHeight="1" x14ac:dyDescent="0.2">
      <c r="A12" s="464" t="s">
        <v>278</v>
      </c>
      <c r="B12" s="460">
        <v>119.99999700000001</v>
      </c>
      <c r="C12" s="461">
        <v>81.271039999999999</v>
      </c>
      <c r="D12" s="461">
        <v>-38.728957000000008</v>
      </c>
      <c r="E12" s="462">
        <v>0.67725868359813368</v>
      </c>
      <c r="F12" s="460">
        <v>119.99999980000001</v>
      </c>
      <c r="G12" s="461">
        <v>69.999999883333331</v>
      </c>
      <c r="H12" s="461">
        <v>3.5306199999999999</v>
      </c>
      <c r="I12" s="461">
        <v>35.387329999999999</v>
      </c>
      <c r="J12" s="461">
        <v>-34.612669883333332</v>
      </c>
      <c r="K12" s="463">
        <v>0.29489441715815734</v>
      </c>
      <c r="L12" s="150"/>
      <c r="M12" s="459" t="str">
        <f t="shared" si="0"/>
        <v>X</v>
      </c>
    </row>
    <row r="13" spans="1:13" ht="14.45" customHeight="1" x14ac:dyDescent="0.2">
      <c r="A13" s="464" t="s">
        <v>279</v>
      </c>
      <c r="B13" s="460">
        <v>89.999997000000008</v>
      </c>
      <c r="C13" s="461">
        <v>71.999009999999998</v>
      </c>
      <c r="D13" s="461">
        <v>-18.000987000000009</v>
      </c>
      <c r="E13" s="462">
        <v>0.79998902666630078</v>
      </c>
      <c r="F13" s="460">
        <v>99.999999800000012</v>
      </c>
      <c r="G13" s="461">
        <v>58.333333216666674</v>
      </c>
      <c r="H13" s="461">
        <v>2.9812800000000004</v>
      </c>
      <c r="I13" s="461">
        <v>33.87556</v>
      </c>
      <c r="J13" s="461">
        <v>-24.457773216666673</v>
      </c>
      <c r="K13" s="463">
        <v>0.33875560067751115</v>
      </c>
      <c r="L13" s="150"/>
      <c r="M13" s="459" t="str">
        <f t="shared" si="0"/>
        <v/>
      </c>
    </row>
    <row r="14" spans="1:13" ht="14.45" customHeight="1" x14ac:dyDescent="0.2">
      <c r="A14" s="464" t="s">
        <v>280</v>
      </c>
      <c r="B14" s="460">
        <v>30</v>
      </c>
      <c r="C14" s="461">
        <v>9.2720300000000009</v>
      </c>
      <c r="D14" s="461">
        <v>-20.727969999999999</v>
      </c>
      <c r="E14" s="462">
        <v>0.30906766666666668</v>
      </c>
      <c r="F14" s="460">
        <v>20</v>
      </c>
      <c r="G14" s="461">
        <v>11.666666666666668</v>
      </c>
      <c r="H14" s="461">
        <v>0.54934000000000005</v>
      </c>
      <c r="I14" s="461">
        <v>1.5117700000000001</v>
      </c>
      <c r="J14" s="461">
        <v>-10.154896666666668</v>
      </c>
      <c r="K14" s="463">
        <v>7.5588500000000003E-2</v>
      </c>
      <c r="L14" s="150"/>
      <c r="M14" s="459" t="str">
        <f t="shared" si="0"/>
        <v/>
      </c>
    </row>
    <row r="15" spans="1:13" ht="14.45" customHeight="1" x14ac:dyDescent="0.2">
      <c r="A15" s="464" t="s">
        <v>281</v>
      </c>
      <c r="B15" s="460">
        <v>2010.9657999999999</v>
      </c>
      <c r="C15" s="461">
        <v>1737.9096100000002</v>
      </c>
      <c r="D15" s="461">
        <v>-273.05618999999979</v>
      </c>
      <c r="E15" s="462">
        <v>0.86421639293915398</v>
      </c>
      <c r="F15" s="460">
        <v>1837.5706147000001</v>
      </c>
      <c r="G15" s="461">
        <v>1071.9161919083335</v>
      </c>
      <c r="H15" s="461">
        <v>187.215</v>
      </c>
      <c r="I15" s="461">
        <v>1278.691</v>
      </c>
      <c r="J15" s="461">
        <v>206.7748080916665</v>
      </c>
      <c r="K15" s="463">
        <v>0.69585951678311853</v>
      </c>
      <c r="L15" s="150"/>
      <c r="M15" s="459" t="str">
        <f t="shared" si="0"/>
        <v>X</v>
      </c>
    </row>
    <row r="16" spans="1:13" ht="14.45" customHeight="1" x14ac:dyDescent="0.2">
      <c r="A16" s="464" t="s">
        <v>282</v>
      </c>
      <c r="B16" s="460">
        <v>1563.98668</v>
      </c>
      <c r="C16" s="461">
        <v>1360.8806100000002</v>
      </c>
      <c r="D16" s="461">
        <v>-203.10606999999982</v>
      </c>
      <c r="E16" s="462">
        <v>0.8701356778818603</v>
      </c>
      <c r="F16" s="460">
        <v>1433.1058436000001</v>
      </c>
      <c r="G16" s="461">
        <v>835.97840876666669</v>
      </c>
      <c r="H16" s="461">
        <v>168.77500000000001</v>
      </c>
      <c r="I16" s="461">
        <v>1095.127</v>
      </c>
      <c r="J16" s="461">
        <v>259.14859123333326</v>
      </c>
      <c r="K16" s="463">
        <v>0.76416337627164488</v>
      </c>
      <c r="L16" s="150"/>
      <c r="M16" s="459" t="str">
        <f t="shared" si="0"/>
        <v/>
      </c>
    </row>
    <row r="17" spans="1:13" ht="14.45" customHeight="1" x14ac:dyDescent="0.2">
      <c r="A17" s="464" t="s">
        <v>283</v>
      </c>
      <c r="B17" s="460">
        <v>446.97912000000002</v>
      </c>
      <c r="C17" s="461">
        <v>377.029</v>
      </c>
      <c r="D17" s="461">
        <v>-69.950120000000027</v>
      </c>
      <c r="E17" s="462">
        <v>0.84350472567935608</v>
      </c>
      <c r="F17" s="460">
        <v>404.46477110000001</v>
      </c>
      <c r="G17" s="461">
        <v>235.93778314166667</v>
      </c>
      <c r="H17" s="461">
        <v>18.440000000000001</v>
      </c>
      <c r="I17" s="461">
        <v>183.56399999999999</v>
      </c>
      <c r="J17" s="461">
        <v>-52.373783141666678</v>
      </c>
      <c r="K17" s="463">
        <v>0.4538442235667926</v>
      </c>
      <c r="L17" s="150"/>
      <c r="M17" s="459" t="str">
        <f t="shared" si="0"/>
        <v/>
      </c>
    </row>
    <row r="18" spans="1:13" ht="14.45" customHeight="1" x14ac:dyDescent="0.2">
      <c r="A18" s="464" t="s">
        <v>284</v>
      </c>
      <c r="B18" s="460">
        <v>41710.010279000002</v>
      </c>
      <c r="C18" s="461">
        <v>41448.322159999996</v>
      </c>
      <c r="D18" s="461">
        <v>-261.68811900000583</v>
      </c>
      <c r="E18" s="462">
        <v>0.99372601163966245</v>
      </c>
      <c r="F18" s="460">
        <v>41500.000000100001</v>
      </c>
      <c r="G18" s="461">
        <v>24208.333333391667</v>
      </c>
      <c r="H18" s="461">
        <v>3003.30035</v>
      </c>
      <c r="I18" s="461">
        <v>21663.253410000001</v>
      </c>
      <c r="J18" s="461">
        <v>-2545.0799233916659</v>
      </c>
      <c r="K18" s="463">
        <v>0.52200610626380239</v>
      </c>
      <c r="L18" s="150"/>
      <c r="M18" s="459" t="str">
        <f t="shared" si="0"/>
        <v>X</v>
      </c>
    </row>
    <row r="19" spans="1:13" ht="14.45" customHeight="1" x14ac:dyDescent="0.2">
      <c r="A19" s="464" t="s">
        <v>285</v>
      </c>
      <c r="B19" s="460">
        <v>15199.999999</v>
      </c>
      <c r="C19" s="461">
        <v>15414.87185</v>
      </c>
      <c r="D19" s="461">
        <v>214.87185099999988</v>
      </c>
      <c r="E19" s="462">
        <v>1.0141363059877722</v>
      </c>
      <c r="F19" s="460">
        <v>15150.0000002</v>
      </c>
      <c r="G19" s="461">
        <v>8837.5000001166663</v>
      </c>
      <c r="H19" s="461">
        <v>846.41790000000003</v>
      </c>
      <c r="I19" s="461">
        <v>6997.97919</v>
      </c>
      <c r="J19" s="461">
        <v>-1839.5208101166663</v>
      </c>
      <c r="K19" s="463">
        <v>0.46191281781568433</v>
      </c>
      <c r="L19" s="150"/>
      <c r="M19" s="459" t="str">
        <f t="shared" si="0"/>
        <v/>
      </c>
    </row>
    <row r="20" spans="1:13" ht="14.45" customHeight="1" x14ac:dyDescent="0.2">
      <c r="A20" s="464" t="s">
        <v>286</v>
      </c>
      <c r="B20" s="460">
        <v>529.999999</v>
      </c>
      <c r="C20" s="461">
        <v>460.27821</v>
      </c>
      <c r="D20" s="461">
        <v>-69.721789000000001</v>
      </c>
      <c r="E20" s="462">
        <v>0.86844945446877253</v>
      </c>
      <c r="F20" s="460">
        <v>465</v>
      </c>
      <c r="G20" s="461">
        <v>271.25</v>
      </c>
      <c r="H20" s="461">
        <v>44.639319999999998</v>
      </c>
      <c r="I20" s="461">
        <v>239.70054999999999</v>
      </c>
      <c r="J20" s="461">
        <v>-31.549450000000007</v>
      </c>
      <c r="K20" s="463">
        <v>0.51548505376344089</v>
      </c>
      <c r="L20" s="150"/>
      <c r="M20" s="459" t="str">
        <f t="shared" si="0"/>
        <v/>
      </c>
    </row>
    <row r="21" spans="1:13" ht="14.45" customHeight="1" x14ac:dyDescent="0.2">
      <c r="A21" s="464" t="s">
        <v>287</v>
      </c>
      <c r="B21" s="460">
        <v>274.99999699999995</v>
      </c>
      <c r="C21" s="461">
        <v>292.74015999999995</v>
      </c>
      <c r="D21" s="461">
        <v>17.740162999999995</v>
      </c>
      <c r="E21" s="462">
        <v>1.0645096843401056</v>
      </c>
      <c r="F21" s="460">
        <v>280.00000030000001</v>
      </c>
      <c r="G21" s="461">
        <v>163.33333350833334</v>
      </c>
      <c r="H21" s="461">
        <v>20.64057</v>
      </c>
      <c r="I21" s="461">
        <v>163.59927999999999</v>
      </c>
      <c r="J21" s="461">
        <v>0.26594649166665363</v>
      </c>
      <c r="K21" s="463">
        <v>0.58428314223112521</v>
      </c>
      <c r="L21" s="150"/>
      <c r="M21" s="459" t="str">
        <f t="shared" si="0"/>
        <v/>
      </c>
    </row>
    <row r="22" spans="1:13" ht="14.45" customHeight="1" x14ac:dyDescent="0.2">
      <c r="A22" s="464" t="s">
        <v>288</v>
      </c>
      <c r="B22" s="460">
        <v>420.000001</v>
      </c>
      <c r="C22" s="461">
        <v>394.87455999999997</v>
      </c>
      <c r="D22" s="461">
        <v>-25.125441000000023</v>
      </c>
      <c r="E22" s="462">
        <v>0.94017752157100587</v>
      </c>
      <c r="F22" s="460">
        <v>389.99999989999998</v>
      </c>
      <c r="G22" s="461">
        <v>227.49999994166663</v>
      </c>
      <c r="H22" s="461">
        <v>42.277360000000002</v>
      </c>
      <c r="I22" s="461">
        <v>206.27095</v>
      </c>
      <c r="J22" s="461">
        <v>-21.229049941666631</v>
      </c>
      <c r="K22" s="463">
        <v>0.52889987193048715</v>
      </c>
      <c r="L22" s="150"/>
      <c r="M22" s="459" t="str">
        <f t="shared" si="0"/>
        <v/>
      </c>
    </row>
    <row r="23" spans="1:13" ht="14.45" customHeight="1" x14ac:dyDescent="0.2">
      <c r="A23" s="464" t="s">
        <v>289</v>
      </c>
      <c r="B23" s="460">
        <v>25125.010282000003</v>
      </c>
      <c r="C23" s="461">
        <v>24731.58034</v>
      </c>
      <c r="D23" s="461">
        <v>-393.42994200000248</v>
      </c>
      <c r="E23" s="462">
        <v>0.98434110324397106</v>
      </c>
      <c r="F23" s="460">
        <v>25075</v>
      </c>
      <c r="G23" s="461">
        <v>14627.083333333334</v>
      </c>
      <c r="H23" s="461">
        <v>2032.0652</v>
      </c>
      <c r="I23" s="461">
        <v>13948.167439999999</v>
      </c>
      <c r="J23" s="461">
        <v>-678.91589333333468</v>
      </c>
      <c r="K23" s="463">
        <v>0.55625792382851447</v>
      </c>
      <c r="L23" s="150"/>
      <c r="M23" s="459" t="str">
        <f t="shared" si="0"/>
        <v/>
      </c>
    </row>
    <row r="24" spans="1:13" ht="14.45" customHeight="1" x14ac:dyDescent="0.2">
      <c r="A24" s="464" t="s">
        <v>290</v>
      </c>
      <c r="B24" s="460">
        <v>60</v>
      </c>
      <c r="C24" s="461">
        <v>53.67</v>
      </c>
      <c r="D24" s="461">
        <v>-6.3299999999999983</v>
      </c>
      <c r="E24" s="462">
        <v>0.89450000000000007</v>
      </c>
      <c r="F24" s="460">
        <v>59.999999799999998</v>
      </c>
      <c r="G24" s="461">
        <v>34.999999883333331</v>
      </c>
      <c r="H24" s="461">
        <v>5.4</v>
      </c>
      <c r="I24" s="461">
        <v>35.159999999999997</v>
      </c>
      <c r="J24" s="461">
        <v>0.1600001166666658</v>
      </c>
      <c r="K24" s="463">
        <v>0.58600000195333335</v>
      </c>
      <c r="L24" s="150"/>
      <c r="M24" s="459" t="str">
        <f t="shared" si="0"/>
        <v/>
      </c>
    </row>
    <row r="25" spans="1:13" ht="14.45" customHeight="1" x14ac:dyDescent="0.2">
      <c r="A25" s="464" t="s">
        <v>291</v>
      </c>
      <c r="B25" s="460">
        <v>100.000001</v>
      </c>
      <c r="C25" s="461">
        <v>100.30704</v>
      </c>
      <c r="D25" s="461">
        <v>0.30703900000000317</v>
      </c>
      <c r="E25" s="462">
        <v>1.0030703899692961</v>
      </c>
      <c r="F25" s="460">
        <v>79.999999899999992</v>
      </c>
      <c r="G25" s="461">
        <v>46.66666660833333</v>
      </c>
      <c r="H25" s="461">
        <v>11.86</v>
      </c>
      <c r="I25" s="461">
        <v>70.251999999999995</v>
      </c>
      <c r="J25" s="461">
        <v>23.585333391666666</v>
      </c>
      <c r="K25" s="463">
        <v>0.87815000109768748</v>
      </c>
      <c r="L25" s="150"/>
      <c r="M25" s="459" t="str">
        <f t="shared" si="0"/>
        <v/>
      </c>
    </row>
    <row r="26" spans="1:13" ht="14.45" customHeight="1" x14ac:dyDescent="0.2">
      <c r="A26" s="464" t="s">
        <v>292</v>
      </c>
      <c r="B26" s="460">
        <v>0</v>
      </c>
      <c r="C26" s="461">
        <v>0</v>
      </c>
      <c r="D26" s="461">
        <v>0</v>
      </c>
      <c r="E26" s="462">
        <v>0</v>
      </c>
      <c r="F26" s="460">
        <v>0</v>
      </c>
      <c r="G26" s="461">
        <v>0</v>
      </c>
      <c r="H26" s="461">
        <v>0</v>
      </c>
      <c r="I26" s="461">
        <v>2.1240000000000001</v>
      </c>
      <c r="J26" s="461">
        <v>2.1240000000000001</v>
      </c>
      <c r="K26" s="463">
        <v>0</v>
      </c>
      <c r="L26" s="150"/>
      <c r="M26" s="459" t="str">
        <f t="shared" si="0"/>
        <v/>
      </c>
    </row>
    <row r="27" spans="1:13" ht="14.45" customHeight="1" x14ac:dyDescent="0.2">
      <c r="A27" s="464" t="s">
        <v>293</v>
      </c>
      <c r="B27" s="460">
        <v>1933</v>
      </c>
      <c r="C27" s="461">
        <v>1676.7813899999999</v>
      </c>
      <c r="D27" s="461">
        <v>-256.21861000000013</v>
      </c>
      <c r="E27" s="462">
        <v>0.86745027935851005</v>
      </c>
      <c r="F27" s="460">
        <v>1925</v>
      </c>
      <c r="G27" s="461">
        <v>1122.9166666666665</v>
      </c>
      <c r="H27" s="461">
        <v>138.66488000000001</v>
      </c>
      <c r="I27" s="461">
        <v>915.74684000000002</v>
      </c>
      <c r="J27" s="461">
        <v>-207.16982666666649</v>
      </c>
      <c r="K27" s="463">
        <v>0.47571264415584419</v>
      </c>
      <c r="L27" s="150"/>
      <c r="M27" s="459" t="str">
        <f t="shared" si="0"/>
        <v>X</v>
      </c>
    </row>
    <row r="28" spans="1:13" ht="14.45" customHeight="1" x14ac:dyDescent="0.2">
      <c r="A28" s="464" t="s">
        <v>294</v>
      </c>
      <c r="B28" s="460">
        <v>1925</v>
      </c>
      <c r="C28" s="461">
        <v>1676.7813899999999</v>
      </c>
      <c r="D28" s="461">
        <v>-248.21861000000013</v>
      </c>
      <c r="E28" s="462">
        <v>0.87105526753246743</v>
      </c>
      <c r="F28" s="460">
        <v>1925</v>
      </c>
      <c r="G28" s="461">
        <v>1122.9166666666665</v>
      </c>
      <c r="H28" s="461">
        <v>138.66488000000001</v>
      </c>
      <c r="I28" s="461">
        <v>915.74684000000002</v>
      </c>
      <c r="J28" s="461">
        <v>-207.16982666666649</v>
      </c>
      <c r="K28" s="463">
        <v>0.47571264415584419</v>
      </c>
      <c r="L28" s="150"/>
      <c r="M28" s="459" t="str">
        <f t="shared" si="0"/>
        <v/>
      </c>
    </row>
    <row r="29" spans="1:13" ht="14.45" customHeight="1" x14ac:dyDescent="0.2">
      <c r="A29" s="464" t="s">
        <v>295</v>
      </c>
      <c r="B29" s="460">
        <v>8</v>
      </c>
      <c r="C29" s="461">
        <v>0</v>
      </c>
      <c r="D29" s="461">
        <v>-8</v>
      </c>
      <c r="E29" s="462">
        <v>0</v>
      </c>
      <c r="F29" s="460">
        <v>0</v>
      </c>
      <c r="G29" s="461">
        <v>0</v>
      </c>
      <c r="H29" s="461">
        <v>0</v>
      </c>
      <c r="I29" s="461">
        <v>0</v>
      </c>
      <c r="J29" s="461">
        <v>0</v>
      </c>
      <c r="K29" s="463">
        <v>0</v>
      </c>
      <c r="L29" s="150"/>
      <c r="M29" s="459" t="str">
        <f t="shared" si="0"/>
        <v/>
      </c>
    </row>
    <row r="30" spans="1:13" ht="14.45" customHeight="1" x14ac:dyDescent="0.2">
      <c r="A30" s="464" t="s">
        <v>296</v>
      </c>
      <c r="B30" s="460">
        <v>783.50453000000005</v>
      </c>
      <c r="C30" s="461">
        <v>904.25918000000001</v>
      </c>
      <c r="D30" s="461">
        <v>120.75464999999997</v>
      </c>
      <c r="E30" s="462">
        <v>1.1541211893184586</v>
      </c>
      <c r="F30" s="460">
        <v>812.63514680000003</v>
      </c>
      <c r="G30" s="461">
        <v>474.03716896666668</v>
      </c>
      <c r="H30" s="461">
        <v>59.545459999999999</v>
      </c>
      <c r="I30" s="461">
        <v>413.10701</v>
      </c>
      <c r="J30" s="461">
        <v>-60.930158966666681</v>
      </c>
      <c r="K30" s="463">
        <v>0.50835483996321773</v>
      </c>
      <c r="L30" s="150"/>
      <c r="M30" s="459" t="str">
        <f t="shared" si="0"/>
        <v>X</v>
      </c>
    </row>
    <row r="31" spans="1:13" ht="14.45" customHeight="1" x14ac:dyDescent="0.2">
      <c r="A31" s="464" t="s">
        <v>297</v>
      </c>
      <c r="B31" s="460">
        <v>0</v>
      </c>
      <c r="C31" s="461">
        <v>33.032220000000002</v>
      </c>
      <c r="D31" s="461">
        <v>33.032220000000002</v>
      </c>
      <c r="E31" s="462">
        <v>0</v>
      </c>
      <c r="F31" s="460">
        <v>0</v>
      </c>
      <c r="G31" s="461">
        <v>0</v>
      </c>
      <c r="H31" s="461">
        <v>0</v>
      </c>
      <c r="I31" s="461">
        <v>0</v>
      </c>
      <c r="J31" s="461">
        <v>0</v>
      </c>
      <c r="K31" s="463">
        <v>0</v>
      </c>
      <c r="L31" s="150"/>
      <c r="M31" s="459" t="str">
        <f t="shared" si="0"/>
        <v/>
      </c>
    </row>
    <row r="32" spans="1:13" ht="14.45" customHeight="1" x14ac:dyDescent="0.2">
      <c r="A32" s="464" t="s">
        <v>298</v>
      </c>
      <c r="B32" s="460">
        <v>35</v>
      </c>
      <c r="C32" s="461">
        <v>39.751989999999999</v>
      </c>
      <c r="D32" s="461">
        <v>4.7519899999999993</v>
      </c>
      <c r="E32" s="462">
        <v>1.1357711428571429</v>
      </c>
      <c r="F32" s="460">
        <v>29.999999899999999</v>
      </c>
      <c r="G32" s="461">
        <v>17.499999941666665</v>
      </c>
      <c r="H32" s="461">
        <v>2.5752199999999998</v>
      </c>
      <c r="I32" s="461">
        <v>13.27224</v>
      </c>
      <c r="J32" s="461">
        <v>-4.2277599416666654</v>
      </c>
      <c r="K32" s="463">
        <v>0.44240800147469334</v>
      </c>
      <c r="L32" s="150"/>
      <c r="M32" s="459" t="str">
        <f t="shared" si="0"/>
        <v/>
      </c>
    </row>
    <row r="33" spans="1:13" ht="14.45" customHeight="1" x14ac:dyDescent="0.2">
      <c r="A33" s="464" t="s">
        <v>299</v>
      </c>
      <c r="B33" s="460">
        <v>190.00000299999999</v>
      </c>
      <c r="C33" s="461">
        <v>176.76320999999999</v>
      </c>
      <c r="D33" s="461">
        <v>-13.236793000000006</v>
      </c>
      <c r="E33" s="462">
        <v>0.93033266952106308</v>
      </c>
      <c r="F33" s="460">
        <v>170</v>
      </c>
      <c r="G33" s="461">
        <v>99.166666666666657</v>
      </c>
      <c r="H33" s="461">
        <v>20.500049999999998</v>
      </c>
      <c r="I33" s="461">
        <v>117.66925000000001</v>
      </c>
      <c r="J33" s="461">
        <v>18.502583333333348</v>
      </c>
      <c r="K33" s="463">
        <v>0.69217205882352939</v>
      </c>
      <c r="L33" s="150"/>
      <c r="M33" s="459" t="str">
        <f t="shared" si="0"/>
        <v/>
      </c>
    </row>
    <row r="34" spans="1:13" ht="14.45" customHeight="1" x14ac:dyDescent="0.2">
      <c r="A34" s="464" t="s">
        <v>300</v>
      </c>
      <c r="B34" s="460">
        <v>244.999999</v>
      </c>
      <c r="C34" s="461">
        <v>263.06215000000003</v>
      </c>
      <c r="D34" s="461">
        <v>18.062151000000028</v>
      </c>
      <c r="E34" s="462">
        <v>1.0737230656070331</v>
      </c>
      <c r="F34" s="460">
        <v>260.00000010000002</v>
      </c>
      <c r="G34" s="461">
        <v>151.66666672500003</v>
      </c>
      <c r="H34" s="461">
        <v>12.57169</v>
      </c>
      <c r="I34" s="461">
        <v>118.88728</v>
      </c>
      <c r="J34" s="461">
        <v>-32.779386725000023</v>
      </c>
      <c r="K34" s="463">
        <v>0.45725876905490043</v>
      </c>
      <c r="L34" s="150"/>
      <c r="M34" s="459" t="str">
        <f t="shared" si="0"/>
        <v/>
      </c>
    </row>
    <row r="35" spans="1:13" ht="14.45" customHeight="1" x14ac:dyDescent="0.2">
      <c r="A35" s="464" t="s">
        <v>301</v>
      </c>
      <c r="B35" s="460">
        <v>13.177640999999999</v>
      </c>
      <c r="C35" s="461">
        <v>15.945600000000001</v>
      </c>
      <c r="D35" s="461">
        <v>2.7679590000000012</v>
      </c>
      <c r="E35" s="462">
        <v>1.2100496591157706</v>
      </c>
      <c r="F35" s="460">
        <v>14.2732528</v>
      </c>
      <c r="G35" s="461">
        <v>8.3260641333333325</v>
      </c>
      <c r="H35" s="461">
        <v>1.4810000000000001</v>
      </c>
      <c r="I35" s="461">
        <v>9.3773</v>
      </c>
      <c r="J35" s="461">
        <v>1.0512358666666675</v>
      </c>
      <c r="K35" s="463">
        <v>0.65698408984951207</v>
      </c>
      <c r="L35" s="150"/>
      <c r="M35" s="459" t="str">
        <f t="shared" si="0"/>
        <v/>
      </c>
    </row>
    <row r="36" spans="1:13" ht="14.45" customHeight="1" x14ac:dyDescent="0.2">
      <c r="A36" s="464" t="s">
        <v>302</v>
      </c>
      <c r="B36" s="460">
        <v>0</v>
      </c>
      <c r="C36" s="461">
        <v>2.5999999999999999E-2</v>
      </c>
      <c r="D36" s="461">
        <v>2.5999999999999999E-2</v>
      </c>
      <c r="E36" s="462">
        <v>0</v>
      </c>
      <c r="F36" s="460">
        <v>0</v>
      </c>
      <c r="G36" s="461">
        <v>0</v>
      </c>
      <c r="H36" s="461">
        <v>0</v>
      </c>
      <c r="I36" s="461">
        <v>0.10199999999999999</v>
      </c>
      <c r="J36" s="461">
        <v>0.10199999999999999</v>
      </c>
      <c r="K36" s="463">
        <v>0</v>
      </c>
      <c r="L36" s="150"/>
      <c r="M36" s="459" t="str">
        <f t="shared" si="0"/>
        <v/>
      </c>
    </row>
    <row r="37" spans="1:13" ht="14.45" customHeight="1" x14ac:dyDescent="0.2">
      <c r="A37" s="464" t="s">
        <v>303</v>
      </c>
      <c r="B37" s="460">
        <v>5</v>
      </c>
      <c r="C37" s="461">
        <v>12.017719999999999</v>
      </c>
      <c r="D37" s="461">
        <v>7.0177199999999988</v>
      </c>
      <c r="E37" s="462">
        <v>2.4035439999999997</v>
      </c>
      <c r="F37" s="460">
        <v>15</v>
      </c>
      <c r="G37" s="461">
        <v>8.75</v>
      </c>
      <c r="H37" s="461">
        <v>0</v>
      </c>
      <c r="I37" s="461">
        <v>0</v>
      </c>
      <c r="J37" s="461">
        <v>-8.75</v>
      </c>
      <c r="K37" s="463">
        <v>0</v>
      </c>
      <c r="L37" s="150"/>
      <c r="M37" s="459" t="str">
        <f t="shared" si="0"/>
        <v/>
      </c>
    </row>
    <row r="38" spans="1:13" ht="14.45" customHeight="1" x14ac:dyDescent="0.2">
      <c r="A38" s="464" t="s">
        <v>304</v>
      </c>
      <c r="B38" s="460">
        <v>65.326886000000002</v>
      </c>
      <c r="C38" s="461">
        <v>72.87997</v>
      </c>
      <c r="D38" s="461">
        <v>7.5530839999999984</v>
      </c>
      <c r="E38" s="462">
        <v>1.1156198383618041</v>
      </c>
      <c r="F38" s="460">
        <v>68.361894199999995</v>
      </c>
      <c r="G38" s="461">
        <v>39.877771616666664</v>
      </c>
      <c r="H38" s="461">
        <v>3.46665</v>
      </c>
      <c r="I38" s="461">
        <v>30.3202</v>
      </c>
      <c r="J38" s="461">
        <v>-9.5575716166666638</v>
      </c>
      <c r="K38" s="463">
        <v>0.44352486651840028</v>
      </c>
      <c r="L38" s="150"/>
      <c r="M38" s="459" t="str">
        <f t="shared" si="0"/>
        <v/>
      </c>
    </row>
    <row r="39" spans="1:13" ht="14.45" customHeight="1" x14ac:dyDescent="0.2">
      <c r="A39" s="464" t="s">
        <v>305</v>
      </c>
      <c r="B39" s="460">
        <v>0</v>
      </c>
      <c r="C39" s="461">
        <v>2.0470000000000002</v>
      </c>
      <c r="D39" s="461">
        <v>2.0470000000000002</v>
      </c>
      <c r="E39" s="462">
        <v>0</v>
      </c>
      <c r="F39" s="460">
        <v>0</v>
      </c>
      <c r="G39" s="461">
        <v>0</v>
      </c>
      <c r="H39" s="461">
        <v>0</v>
      </c>
      <c r="I39" s="461">
        <v>0.219</v>
      </c>
      <c r="J39" s="461">
        <v>0.219</v>
      </c>
      <c r="K39" s="463">
        <v>0</v>
      </c>
      <c r="L39" s="150"/>
      <c r="M39" s="459" t="str">
        <f t="shared" si="0"/>
        <v/>
      </c>
    </row>
    <row r="40" spans="1:13" ht="14.45" customHeight="1" x14ac:dyDescent="0.2">
      <c r="A40" s="464" t="s">
        <v>306</v>
      </c>
      <c r="B40" s="460">
        <v>0</v>
      </c>
      <c r="C40" s="461">
        <v>9.0023999999999997</v>
      </c>
      <c r="D40" s="461">
        <v>9.0023999999999997</v>
      </c>
      <c r="E40" s="462">
        <v>0</v>
      </c>
      <c r="F40" s="460">
        <v>0</v>
      </c>
      <c r="G40" s="461">
        <v>0</v>
      </c>
      <c r="H40" s="461">
        <v>0</v>
      </c>
      <c r="I40" s="461">
        <v>0</v>
      </c>
      <c r="J40" s="461">
        <v>0</v>
      </c>
      <c r="K40" s="463">
        <v>0</v>
      </c>
      <c r="L40" s="150"/>
      <c r="M40" s="459" t="str">
        <f t="shared" si="0"/>
        <v/>
      </c>
    </row>
    <row r="41" spans="1:13" ht="14.45" customHeight="1" x14ac:dyDescent="0.2">
      <c r="A41" s="464" t="s">
        <v>307</v>
      </c>
      <c r="B41" s="460">
        <v>0</v>
      </c>
      <c r="C41" s="461">
        <v>1.21</v>
      </c>
      <c r="D41" s="461">
        <v>1.21</v>
      </c>
      <c r="E41" s="462">
        <v>0</v>
      </c>
      <c r="F41" s="460">
        <v>0</v>
      </c>
      <c r="G41" s="461">
        <v>0</v>
      </c>
      <c r="H41" s="461">
        <v>0</v>
      </c>
      <c r="I41" s="461">
        <v>0</v>
      </c>
      <c r="J41" s="461">
        <v>0</v>
      </c>
      <c r="K41" s="463">
        <v>0</v>
      </c>
      <c r="L41" s="150"/>
      <c r="M41" s="459" t="str">
        <f t="shared" si="0"/>
        <v/>
      </c>
    </row>
    <row r="42" spans="1:13" ht="14.45" customHeight="1" x14ac:dyDescent="0.2">
      <c r="A42" s="464" t="s">
        <v>308</v>
      </c>
      <c r="B42" s="460">
        <v>230.000001</v>
      </c>
      <c r="C42" s="461">
        <v>278.52091999999999</v>
      </c>
      <c r="D42" s="461">
        <v>48.520918999999992</v>
      </c>
      <c r="E42" s="462">
        <v>1.2109605164740846</v>
      </c>
      <c r="F42" s="460">
        <v>254.99999979999998</v>
      </c>
      <c r="G42" s="461">
        <v>148.74999988333332</v>
      </c>
      <c r="H42" s="461">
        <v>18.950849999999999</v>
      </c>
      <c r="I42" s="461">
        <v>123.25974000000001</v>
      </c>
      <c r="J42" s="461">
        <v>-25.490259883333309</v>
      </c>
      <c r="K42" s="463">
        <v>0.48337152979087972</v>
      </c>
      <c r="L42" s="150"/>
      <c r="M42" s="459" t="str">
        <f t="shared" si="0"/>
        <v/>
      </c>
    </row>
    <row r="43" spans="1:13" ht="14.45" customHeight="1" x14ac:dyDescent="0.2">
      <c r="A43" s="464" t="s">
        <v>309</v>
      </c>
      <c r="B43" s="460">
        <v>634.30879099999993</v>
      </c>
      <c r="C43" s="461">
        <v>703.61877000000004</v>
      </c>
      <c r="D43" s="461">
        <v>69.309979000000112</v>
      </c>
      <c r="E43" s="462">
        <v>1.1092685139846976</v>
      </c>
      <c r="F43" s="460">
        <v>705.34467339999992</v>
      </c>
      <c r="G43" s="461">
        <v>411.45105948333332</v>
      </c>
      <c r="H43" s="461">
        <v>64.742019999999997</v>
      </c>
      <c r="I43" s="461">
        <v>347.73804999999999</v>
      </c>
      <c r="J43" s="461">
        <v>-63.713009483333337</v>
      </c>
      <c r="K43" s="463">
        <v>0.49300443189538096</v>
      </c>
      <c r="L43" s="150"/>
      <c r="M43" s="459" t="str">
        <f t="shared" si="0"/>
        <v>X</v>
      </c>
    </row>
    <row r="44" spans="1:13" ht="14.45" customHeight="1" x14ac:dyDescent="0.2">
      <c r="A44" s="464" t="s">
        <v>310</v>
      </c>
      <c r="B44" s="460">
        <v>0</v>
      </c>
      <c r="C44" s="461">
        <v>2.6518999999999999</v>
      </c>
      <c r="D44" s="461">
        <v>2.6518999999999999</v>
      </c>
      <c r="E44" s="462">
        <v>0</v>
      </c>
      <c r="F44" s="460">
        <v>0</v>
      </c>
      <c r="G44" s="461">
        <v>0</v>
      </c>
      <c r="H44" s="461">
        <v>0</v>
      </c>
      <c r="I44" s="461">
        <v>0</v>
      </c>
      <c r="J44" s="461">
        <v>0</v>
      </c>
      <c r="K44" s="463">
        <v>0</v>
      </c>
      <c r="L44" s="150"/>
      <c r="M44" s="459" t="str">
        <f t="shared" si="0"/>
        <v/>
      </c>
    </row>
    <row r="45" spans="1:13" ht="14.45" customHeight="1" x14ac:dyDescent="0.2">
      <c r="A45" s="464" t="s">
        <v>311</v>
      </c>
      <c r="B45" s="460">
        <v>604.0894669999999</v>
      </c>
      <c r="C45" s="461">
        <v>656.34033999999997</v>
      </c>
      <c r="D45" s="461">
        <v>52.25087300000007</v>
      </c>
      <c r="E45" s="462">
        <v>1.0864952558426251</v>
      </c>
      <c r="F45" s="460">
        <v>619.23320560000002</v>
      </c>
      <c r="G45" s="461">
        <v>361.21936993333338</v>
      </c>
      <c r="H45" s="461">
        <v>64.033199999999994</v>
      </c>
      <c r="I45" s="461">
        <v>320.166</v>
      </c>
      <c r="J45" s="461">
        <v>-41.053369933333386</v>
      </c>
      <c r="K45" s="463">
        <v>0.51703622658571458</v>
      </c>
      <c r="L45" s="150"/>
      <c r="M45" s="459" t="str">
        <f t="shared" si="0"/>
        <v/>
      </c>
    </row>
    <row r="46" spans="1:13" ht="14.45" customHeight="1" x14ac:dyDescent="0.2">
      <c r="A46" s="464" t="s">
        <v>312</v>
      </c>
      <c r="B46" s="460">
        <v>3.082935</v>
      </c>
      <c r="C46" s="461">
        <v>13.731260000000001</v>
      </c>
      <c r="D46" s="461">
        <v>10.648325</v>
      </c>
      <c r="E46" s="462">
        <v>4.4539570247183287</v>
      </c>
      <c r="F46" s="460">
        <v>1.2403299999999999</v>
      </c>
      <c r="G46" s="461">
        <v>0.72352583333333331</v>
      </c>
      <c r="H46" s="461">
        <v>0</v>
      </c>
      <c r="I46" s="461">
        <v>0</v>
      </c>
      <c r="J46" s="461">
        <v>-0.72352583333333331</v>
      </c>
      <c r="K46" s="463">
        <v>0</v>
      </c>
      <c r="L46" s="150"/>
      <c r="M46" s="459" t="str">
        <f t="shared" si="0"/>
        <v/>
      </c>
    </row>
    <row r="47" spans="1:13" ht="14.45" customHeight="1" x14ac:dyDescent="0.2">
      <c r="A47" s="464" t="s">
        <v>313</v>
      </c>
      <c r="B47" s="460">
        <v>13.013915000000001</v>
      </c>
      <c r="C47" s="461">
        <v>26.623660000000001</v>
      </c>
      <c r="D47" s="461">
        <v>13.609745</v>
      </c>
      <c r="E47" s="462">
        <v>2.0457840703585353</v>
      </c>
      <c r="F47" s="460">
        <v>26.796256700000001</v>
      </c>
      <c r="G47" s="461">
        <v>15.631149741666666</v>
      </c>
      <c r="H47" s="461">
        <v>0</v>
      </c>
      <c r="I47" s="461">
        <v>7.0179999999999998</v>
      </c>
      <c r="J47" s="461">
        <v>-8.6131497416666676</v>
      </c>
      <c r="K47" s="463">
        <v>0.26190225293669467</v>
      </c>
      <c r="L47" s="150"/>
      <c r="M47" s="459" t="str">
        <f t="shared" si="0"/>
        <v/>
      </c>
    </row>
    <row r="48" spans="1:13" ht="14.45" customHeight="1" x14ac:dyDescent="0.2">
      <c r="A48" s="464" t="s">
        <v>314</v>
      </c>
      <c r="B48" s="460">
        <v>0.57059599999999999</v>
      </c>
      <c r="C48" s="461">
        <v>1.089</v>
      </c>
      <c r="D48" s="461">
        <v>0.51840399999999998</v>
      </c>
      <c r="E48" s="462">
        <v>1.9085307292725502</v>
      </c>
      <c r="F48" s="460">
        <v>5.0748818</v>
      </c>
      <c r="G48" s="461">
        <v>2.960347716666667</v>
      </c>
      <c r="H48" s="461">
        <v>0</v>
      </c>
      <c r="I48" s="461">
        <v>2.8555999999999999</v>
      </c>
      <c r="J48" s="461">
        <v>-0.10474771666666705</v>
      </c>
      <c r="K48" s="463">
        <v>0.56269290843384767</v>
      </c>
      <c r="L48" s="150"/>
      <c r="M48" s="459" t="str">
        <f t="shared" si="0"/>
        <v/>
      </c>
    </row>
    <row r="49" spans="1:13" ht="14.45" customHeight="1" x14ac:dyDescent="0.2">
      <c r="A49" s="464" t="s">
        <v>315</v>
      </c>
      <c r="B49" s="460">
        <v>6.3583620000000005</v>
      </c>
      <c r="C49" s="461">
        <v>3.1826099999999999</v>
      </c>
      <c r="D49" s="461">
        <v>-3.1757520000000006</v>
      </c>
      <c r="E49" s="462">
        <v>0.50053928983596718</v>
      </c>
      <c r="F49" s="460">
        <v>3.0000001000000003</v>
      </c>
      <c r="G49" s="461">
        <v>1.7500000583333335</v>
      </c>
      <c r="H49" s="461">
        <v>0.70882000000000001</v>
      </c>
      <c r="I49" s="461">
        <v>2.58555</v>
      </c>
      <c r="J49" s="461">
        <v>0.83554994166666652</v>
      </c>
      <c r="K49" s="463">
        <v>0.86184997127166751</v>
      </c>
      <c r="L49" s="150"/>
      <c r="M49" s="459" t="str">
        <f t="shared" si="0"/>
        <v/>
      </c>
    </row>
    <row r="50" spans="1:13" ht="14.45" customHeight="1" x14ac:dyDescent="0.2">
      <c r="A50" s="464" t="s">
        <v>316</v>
      </c>
      <c r="B50" s="460">
        <v>7.1935159999999998</v>
      </c>
      <c r="C50" s="461">
        <v>0</v>
      </c>
      <c r="D50" s="461">
        <v>-7.1935159999999998</v>
      </c>
      <c r="E50" s="462">
        <v>0</v>
      </c>
      <c r="F50" s="460">
        <v>49.999999199999998</v>
      </c>
      <c r="G50" s="461">
        <v>29.166666200000002</v>
      </c>
      <c r="H50" s="461">
        <v>0</v>
      </c>
      <c r="I50" s="461">
        <v>15.1129</v>
      </c>
      <c r="J50" s="461">
        <v>-14.053766200000002</v>
      </c>
      <c r="K50" s="463">
        <v>0.30225800483612808</v>
      </c>
      <c r="L50" s="150"/>
      <c r="M50" s="459" t="str">
        <f t="shared" si="0"/>
        <v/>
      </c>
    </row>
    <row r="51" spans="1:13" ht="14.45" customHeight="1" x14ac:dyDescent="0.2">
      <c r="A51" s="464" t="s">
        <v>317</v>
      </c>
      <c r="B51" s="460">
        <v>125</v>
      </c>
      <c r="C51" s="461">
        <v>152.10876999999999</v>
      </c>
      <c r="D51" s="461">
        <v>27.108769999999993</v>
      </c>
      <c r="E51" s="462">
        <v>1.21687016</v>
      </c>
      <c r="F51" s="460">
        <v>125.00000019999999</v>
      </c>
      <c r="G51" s="461">
        <v>72.916666783333326</v>
      </c>
      <c r="H51" s="461">
        <v>37.806750000000001</v>
      </c>
      <c r="I51" s="461">
        <v>226.68018000000001</v>
      </c>
      <c r="J51" s="461">
        <v>153.76351321666669</v>
      </c>
      <c r="K51" s="463">
        <v>1.8134414370984939</v>
      </c>
      <c r="L51" s="150"/>
      <c r="M51" s="459" t="str">
        <f t="shared" si="0"/>
        <v>X</v>
      </c>
    </row>
    <row r="52" spans="1:13" ht="14.45" customHeight="1" x14ac:dyDescent="0.2">
      <c r="A52" s="464" t="s">
        <v>318</v>
      </c>
      <c r="B52" s="460">
        <v>0</v>
      </c>
      <c r="C52" s="461">
        <v>0.34486</v>
      </c>
      <c r="D52" s="461">
        <v>0.34486</v>
      </c>
      <c r="E52" s="462">
        <v>0</v>
      </c>
      <c r="F52" s="460">
        <v>0</v>
      </c>
      <c r="G52" s="461">
        <v>0</v>
      </c>
      <c r="H52" s="461">
        <v>0</v>
      </c>
      <c r="I52" s="461">
        <v>0</v>
      </c>
      <c r="J52" s="461">
        <v>0</v>
      </c>
      <c r="K52" s="463">
        <v>0</v>
      </c>
      <c r="L52" s="150"/>
      <c r="M52" s="459" t="str">
        <f t="shared" si="0"/>
        <v/>
      </c>
    </row>
    <row r="53" spans="1:13" ht="14.45" customHeight="1" x14ac:dyDescent="0.2">
      <c r="A53" s="464" t="s">
        <v>319</v>
      </c>
      <c r="B53" s="460">
        <v>0</v>
      </c>
      <c r="C53" s="461">
        <v>28.133590000000002</v>
      </c>
      <c r="D53" s="461">
        <v>28.133590000000002</v>
      </c>
      <c r="E53" s="462">
        <v>0</v>
      </c>
      <c r="F53" s="460">
        <v>0</v>
      </c>
      <c r="G53" s="461">
        <v>0</v>
      </c>
      <c r="H53" s="461">
        <v>0.42017000000000004</v>
      </c>
      <c r="I53" s="461">
        <v>6.8583500000000006</v>
      </c>
      <c r="J53" s="461">
        <v>6.8583500000000006</v>
      </c>
      <c r="K53" s="463">
        <v>0</v>
      </c>
      <c r="L53" s="150"/>
      <c r="M53" s="459" t="str">
        <f t="shared" si="0"/>
        <v/>
      </c>
    </row>
    <row r="54" spans="1:13" ht="14.45" customHeight="1" x14ac:dyDescent="0.2">
      <c r="A54" s="464" t="s">
        <v>320</v>
      </c>
      <c r="B54" s="460">
        <v>115</v>
      </c>
      <c r="C54" s="461">
        <v>113.25624999999999</v>
      </c>
      <c r="D54" s="461">
        <v>-1.7437500000000057</v>
      </c>
      <c r="E54" s="462">
        <v>0.98483695652173908</v>
      </c>
      <c r="F54" s="460">
        <v>115</v>
      </c>
      <c r="G54" s="461">
        <v>67.083333333333343</v>
      </c>
      <c r="H54" s="461">
        <v>6.8945799999999995</v>
      </c>
      <c r="I54" s="461">
        <v>82.236500000000007</v>
      </c>
      <c r="J54" s="461">
        <v>15.153166666666664</v>
      </c>
      <c r="K54" s="463">
        <v>0.71510000000000007</v>
      </c>
      <c r="L54" s="150"/>
      <c r="M54" s="459" t="str">
        <f t="shared" si="0"/>
        <v/>
      </c>
    </row>
    <row r="55" spans="1:13" ht="14.45" customHeight="1" x14ac:dyDescent="0.2">
      <c r="A55" s="464" t="s">
        <v>321</v>
      </c>
      <c r="B55" s="460">
        <v>10</v>
      </c>
      <c r="C55" s="461">
        <v>10.37407</v>
      </c>
      <c r="D55" s="461">
        <v>0.37406999999999968</v>
      </c>
      <c r="E55" s="462">
        <v>1.037407</v>
      </c>
      <c r="F55" s="460">
        <v>10.000000200000001</v>
      </c>
      <c r="G55" s="461">
        <v>5.8333334500000005</v>
      </c>
      <c r="H55" s="461">
        <v>0</v>
      </c>
      <c r="I55" s="461">
        <v>5.5433699999999995</v>
      </c>
      <c r="J55" s="461">
        <v>-0.28996345000000101</v>
      </c>
      <c r="K55" s="463">
        <v>0.55433698891326011</v>
      </c>
      <c r="L55" s="150"/>
      <c r="M55" s="459" t="str">
        <f t="shared" si="0"/>
        <v/>
      </c>
    </row>
    <row r="56" spans="1:13" ht="14.45" customHeight="1" x14ac:dyDescent="0.2">
      <c r="A56" s="464" t="s">
        <v>322</v>
      </c>
      <c r="B56" s="460">
        <v>0</v>
      </c>
      <c r="C56" s="461">
        <v>0</v>
      </c>
      <c r="D56" s="461">
        <v>0</v>
      </c>
      <c r="E56" s="462">
        <v>0</v>
      </c>
      <c r="F56" s="460">
        <v>0</v>
      </c>
      <c r="G56" s="461">
        <v>0</v>
      </c>
      <c r="H56" s="461">
        <v>30.492000000000001</v>
      </c>
      <c r="I56" s="461">
        <v>84.941999999999993</v>
      </c>
      <c r="J56" s="461">
        <v>84.941999999999993</v>
      </c>
      <c r="K56" s="463">
        <v>0</v>
      </c>
      <c r="L56" s="150"/>
      <c r="M56" s="459" t="str">
        <f t="shared" si="0"/>
        <v/>
      </c>
    </row>
    <row r="57" spans="1:13" ht="14.45" customHeight="1" x14ac:dyDescent="0.2">
      <c r="A57" s="464" t="s">
        <v>323</v>
      </c>
      <c r="B57" s="460">
        <v>0</v>
      </c>
      <c r="C57" s="461">
        <v>0</v>
      </c>
      <c r="D57" s="461">
        <v>0</v>
      </c>
      <c r="E57" s="462">
        <v>0</v>
      </c>
      <c r="F57" s="460">
        <v>0</v>
      </c>
      <c r="G57" s="461">
        <v>0</v>
      </c>
      <c r="H57" s="461">
        <v>0</v>
      </c>
      <c r="I57" s="461">
        <v>18.647959999999998</v>
      </c>
      <c r="J57" s="461">
        <v>18.647959999999998</v>
      </c>
      <c r="K57" s="463">
        <v>0</v>
      </c>
      <c r="L57" s="150"/>
      <c r="M57" s="459" t="str">
        <f t="shared" si="0"/>
        <v/>
      </c>
    </row>
    <row r="58" spans="1:13" ht="14.45" customHeight="1" x14ac:dyDescent="0.2">
      <c r="A58" s="464" t="s">
        <v>324</v>
      </c>
      <c r="B58" s="460">
        <v>0</v>
      </c>
      <c r="C58" s="461">
        <v>0</v>
      </c>
      <c r="D58" s="461">
        <v>0</v>
      </c>
      <c r="E58" s="462">
        <v>0</v>
      </c>
      <c r="F58" s="460">
        <v>0</v>
      </c>
      <c r="G58" s="461">
        <v>0</v>
      </c>
      <c r="H58" s="461">
        <v>0</v>
      </c>
      <c r="I58" s="461">
        <v>28.452000000000002</v>
      </c>
      <c r="J58" s="461">
        <v>28.452000000000002</v>
      </c>
      <c r="K58" s="463">
        <v>0</v>
      </c>
      <c r="L58" s="150"/>
      <c r="M58" s="459" t="str">
        <f t="shared" si="0"/>
        <v/>
      </c>
    </row>
    <row r="59" spans="1:13" ht="14.45" customHeight="1" x14ac:dyDescent="0.2">
      <c r="A59" s="464" t="s">
        <v>325</v>
      </c>
      <c r="B59" s="460">
        <v>0</v>
      </c>
      <c r="C59" s="461">
        <v>2.2949999999999999</v>
      </c>
      <c r="D59" s="461">
        <v>2.2949999999999999</v>
      </c>
      <c r="E59" s="462">
        <v>0</v>
      </c>
      <c r="F59" s="460">
        <v>0</v>
      </c>
      <c r="G59" s="461">
        <v>0</v>
      </c>
      <c r="H59" s="461">
        <v>0</v>
      </c>
      <c r="I59" s="461">
        <v>0.39600000000000002</v>
      </c>
      <c r="J59" s="461">
        <v>0.39600000000000002</v>
      </c>
      <c r="K59" s="463">
        <v>0</v>
      </c>
      <c r="L59" s="150"/>
      <c r="M59" s="459" t="str">
        <f t="shared" si="0"/>
        <v>X</v>
      </c>
    </row>
    <row r="60" spans="1:13" ht="14.45" customHeight="1" x14ac:dyDescent="0.2">
      <c r="A60" s="464" t="s">
        <v>326</v>
      </c>
      <c r="B60" s="460">
        <v>0</v>
      </c>
      <c r="C60" s="461">
        <v>2.2949999999999999</v>
      </c>
      <c r="D60" s="461">
        <v>2.2949999999999999</v>
      </c>
      <c r="E60" s="462">
        <v>0</v>
      </c>
      <c r="F60" s="460">
        <v>0</v>
      </c>
      <c r="G60" s="461">
        <v>0</v>
      </c>
      <c r="H60" s="461">
        <v>0</v>
      </c>
      <c r="I60" s="461">
        <v>0.39600000000000002</v>
      </c>
      <c r="J60" s="461">
        <v>0.39600000000000002</v>
      </c>
      <c r="K60" s="463">
        <v>0</v>
      </c>
      <c r="L60" s="150"/>
      <c r="M60" s="459" t="str">
        <f t="shared" si="0"/>
        <v/>
      </c>
    </row>
    <row r="61" spans="1:13" ht="14.45" customHeight="1" x14ac:dyDescent="0.2">
      <c r="A61" s="464" t="s">
        <v>327</v>
      </c>
      <c r="B61" s="460">
        <v>0</v>
      </c>
      <c r="C61" s="461">
        <v>28.754999999999999</v>
      </c>
      <c r="D61" s="461">
        <v>28.754999999999999</v>
      </c>
      <c r="E61" s="462">
        <v>0</v>
      </c>
      <c r="F61" s="460">
        <v>0</v>
      </c>
      <c r="G61" s="461">
        <v>0</v>
      </c>
      <c r="H61" s="461">
        <v>0</v>
      </c>
      <c r="I61" s="461">
        <v>18.48</v>
      </c>
      <c r="J61" s="461">
        <v>18.48</v>
      </c>
      <c r="K61" s="463">
        <v>0</v>
      </c>
      <c r="L61" s="150"/>
      <c r="M61" s="459" t="str">
        <f t="shared" si="0"/>
        <v>X</v>
      </c>
    </row>
    <row r="62" spans="1:13" ht="14.45" customHeight="1" x14ac:dyDescent="0.2">
      <c r="A62" s="464" t="s">
        <v>328</v>
      </c>
      <c r="B62" s="460">
        <v>0</v>
      </c>
      <c r="C62" s="461">
        <v>28.754999999999999</v>
      </c>
      <c r="D62" s="461">
        <v>28.754999999999999</v>
      </c>
      <c r="E62" s="462">
        <v>0</v>
      </c>
      <c r="F62" s="460">
        <v>0</v>
      </c>
      <c r="G62" s="461">
        <v>0</v>
      </c>
      <c r="H62" s="461">
        <v>0</v>
      </c>
      <c r="I62" s="461">
        <v>18.48</v>
      </c>
      <c r="J62" s="461">
        <v>18.48</v>
      </c>
      <c r="K62" s="463">
        <v>0</v>
      </c>
      <c r="L62" s="150"/>
      <c r="M62" s="459" t="str">
        <f t="shared" si="0"/>
        <v/>
      </c>
    </row>
    <row r="63" spans="1:13" ht="14.45" customHeight="1" x14ac:dyDescent="0.2">
      <c r="A63" s="464" t="s">
        <v>329</v>
      </c>
      <c r="B63" s="460">
        <v>1611.739523</v>
      </c>
      <c r="C63" s="461">
        <v>1637.1030000000001</v>
      </c>
      <c r="D63" s="461">
        <v>25.363477000000103</v>
      </c>
      <c r="E63" s="462">
        <v>1.0157367097090166</v>
      </c>
      <c r="F63" s="460">
        <v>1594.6183406</v>
      </c>
      <c r="G63" s="461">
        <v>930.19403201666671</v>
      </c>
      <c r="H63" s="461">
        <v>113.928</v>
      </c>
      <c r="I63" s="461">
        <v>894.43431999999996</v>
      </c>
      <c r="J63" s="461">
        <v>-35.759712016666754</v>
      </c>
      <c r="K63" s="463">
        <v>0.56090808516817581</v>
      </c>
      <c r="L63" s="150"/>
      <c r="M63" s="459" t="str">
        <f t="shared" si="0"/>
        <v/>
      </c>
    </row>
    <row r="64" spans="1:13" ht="14.45" customHeight="1" x14ac:dyDescent="0.2">
      <c r="A64" s="464" t="s">
        <v>330</v>
      </c>
      <c r="B64" s="460">
        <v>1611.739523</v>
      </c>
      <c r="C64" s="461">
        <v>1637.1030000000001</v>
      </c>
      <c r="D64" s="461">
        <v>25.363477000000103</v>
      </c>
      <c r="E64" s="462">
        <v>1.0157367097090166</v>
      </c>
      <c r="F64" s="460">
        <v>1594.6183406</v>
      </c>
      <c r="G64" s="461">
        <v>930.19403201666671</v>
      </c>
      <c r="H64" s="461">
        <v>113.928</v>
      </c>
      <c r="I64" s="461">
        <v>894.43431999999996</v>
      </c>
      <c r="J64" s="461">
        <v>-35.759712016666754</v>
      </c>
      <c r="K64" s="463">
        <v>0.56090808516817581</v>
      </c>
      <c r="L64" s="150"/>
      <c r="M64" s="459" t="str">
        <f t="shared" si="0"/>
        <v>X</v>
      </c>
    </row>
    <row r="65" spans="1:13" ht="14.45" customHeight="1" x14ac:dyDescent="0.2">
      <c r="A65" s="464" t="s">
        <v>331</v>
      </c>
      <c r="B65" s="460">
        <v>846.67243700000006</v>
      </c>
      <c r="C65" s="461">
        <v>900.495</v>
      </c>
      <c r="D65" s="461">
        <v>53.822562999999946</v>
      </c>
      <c r="E65" s="462">
        <v>1.0635695230503883</v>
      </c>
      <c r="F65" s="460">
        <v>819.42741799999999</v>
      </c>
      <c r="G65" s="461">
        <v>477.99932716666666</v>
      </c>
      <c r="H65" s="461">
        <v>69.492000000000004</v>
      </c>
      <c r="I65" s="461">
        <v>456.43599999999998</v>
      </c>
      <c r="J65" s="461">
        <v>-21.563327166666681</v>
      </c>
      <c r="K65" s="463">
        <v>0.55701821781120819</v>
      </c>
      <c r="L65" s="150"/>
      <c r="M65" s="459" t="str">
        <f t="shared" si="0"/>
        <v/>
      </c>
    </row>
    <row r="66" spans="1:13" ht="14.45" customHeight="1" x14ac:dyDescent="0.2">
      <c r="A66" s="464" t="s">
        <v>332</v>
      </c>
      <c r="B66" s="460">
        <v>369.77430499999997</v>
      </c>
      <c r="C66" s="461">
        <v>354.834</v>
      </c>
      <c r="D66" s="461">
        <v>-14.940304999999967</v>
      </c>
      <c r="E66" s="462">
        <v>0.95959615149570776</v>
      </c>
      <c r="F66" s="460">
        <v>386.37527189999997</v>
      </c>
      <c r="G66" s="461">
        <v>225.38557527500001</v>
      </c>
      <c r="H66" s="461">
        <v>30.2</v>
      </c>
      <c r="I66" s="461">
        <v>209.51900000000001</v>
      </c>
      <c r="J66" s="461">
        <v>-15.866575275000002</v>
      </c>
      <c r="K66" s="463">
        <v>0.54226813990887812</v>
      </c>
      <c r="L66" s="150"/>
      <c r="M66" s="459" t="str">
        <f t="shared" si="0"/>
        <v/>
      </c>
    </row>
    <row r="67" spans="1:13" ht="14.45" customHeight="1" x14ac:dyDescent="0.2">
      <c r="A67" s="464" t="s">
        <v>333</v>
      </c>
      <c r="B67" s="460">
        <v>394.57858700000003</v>
      </c>
      <c r="C67" s="461">
        <v>379.90499999999997</v>
      </c>
      <c r="D67" s="461">
        <v>-14.673587000000055</v>
      </c>
      <c r="E67" s="462">
        <v>0.96281200378468568</v>
      </c>
      <c r="F67" s="460">
        <v>386.4586698</v>
      </c>
      <c r="G67" s="461">
        <v>225.43422405000001</v>
      </c>
      <c r="H67" s="461">
        <v>14.135999999999999</v>
      </c>
      <c r="I67" s="461">
        <v>228.39099999999999</v>
      </c>
      <c r="J67" s="461">
        <v>2.9567759499999795</v>
      </c>
      <c r="K67" s="463">
        <v>0.59098428330821728</v>
      </c>
      <c r="L67" s="150"/>
      <c r="M67" s="459" t="str">
        <f t="shared" si="0"/>
        <v/>
      </c>
    </row>
    <row r="68" spans="1:13" ht="14.45" customHeight="1" x14ac:dyDescent="0.2">
      <c r="A68" s="464" t="s">
        <v>334</v>
      </c>
      <c r="B68" s="460">
        <v>0.714194</v>
      </c>
      <c r="C68" s="461">
        <v>1.869</v>
      </c>
      <c r="D68" s="461">
        <v>1.154806</v>
      </c>
      <c r="E68" s="462">
        <v>2.6169360145842728</v>
      </c>
      <c r="F68" s="460">
        <v>2.3569808999999999</v>
      </c>
      <c r="G68" s="461">
        <v>1.374905525</v>
      </c>
      <c r="H68" s="461">
        <v>0.1</v>
      </c>
      <c r="I68" s="461">
        <v>8.8319999999999996E-2</v>
      </c>
      <c r="J68" s="461">
        <v>-1.286585525</v>
      </c>
      <c r="K68" s="463">
        <v>3.7471665553165917E-2</v>
      </c>
      <c r="L68" s="150"/>
      <c r="M68" s="459" t="str">
        <f t="shared" si="0"/>
        <v/>
      </c>
    </row>
    <row r="69" spans="1:13" ht="14.45" customHeight="1" x14ac:dyDescent="0.2">
      <c r="A69" s="464" t="s">
        <v>335</v>
      </c>
      <c r="B69" s="460">
        <v>-110200</v>
      </c>
      <c r="C69" s="461">
        <v>-109380.61</v>
      </c>
      <c r="D69" s="461">
        <v>819.38999999999942</v>
      </c>
      <c r="E69" s="462">
        <v>0.99256451905626131</v>
      </c>
      <c r="F69" s="460">
        <v>-113327.9999999</v>
      </c>
      <c r="G69" s="461">
        <v>-66107.999999941676</v>
      </c>
      <c r="H69" s="461">
        <v>-8701.4150000000009</v>
      </c>
      <c r="I69" s="461">
        <v>-60180.582000000002</v>
      </c>
      <c r="J69" s="461">
        <v>5927.4179999416738</v>
      </c>
      <c r="K69" s="463">
        <v>0.53103012494752488</v>
      </c>
      <c r="L69" s="150"/>
      <c r="M69" s="459" t="str">
        <f t="shared" si="0"/>
        <v/>
      </c>
    </row>
    <row r="70" spans="1:13" ht="14.45" customHeight="1" x14ac:dyDescent="0.2">
      <c r="A70" s="464" t="s">
        <v>336</v>
      </c>
      <c r="B70" s="460">
        <v>-110200</v>
      </c>
      <c r="C70" s="461">
        <v>-109380.61</v>
      </c>
      <c r="D70" s="461">
        <v>819.38999999999942</v>
      </c>
      <c r="E70" s="462">
        <v>0.99256451905626131</v>
      </c>
      <c r="F70" s="460">
        <v>-113327.9999999</v>
      </c>
      <c r="G70" s="461">
        <v>-66107.999999941676</v>
      </c>
      <c r="H70" s="461">
        <v>-8701.4150000000009</v>
      </c>
      <c r="I70" s="461">
        <v>-60180.582000000002</v>
      </c>
      <c r="J70" s="461">
        <v>5927.4179999416738</v>
      </c>
      <c r="K70" s="463">
        <v>0.53103012494752488</v>
      </c>
      <c r="L70" s="150"/>
      <c r="M70" s="459" t="str">
        <f t="shared" ref="M70:M133" si="1">IF(A70="HV","HV",IF(OR(LEFT(A70,16)="               5",LEFT(A70,16)="               6",LEFT(A70,16)="               7",LEFT(A70,16)="               8"),"X",""))</f>
        <v>X</v>
      </c>
    </row>
    <row r="71" spans="1:13" ht="14.45" customHeight="1" x14ac:dyDescent="0.2">
      <c r="A71" s="464" t="s">
        <v>337</v>
      </c>
      <c r="B71" s="460">
        <v>-67400</v>
      </c>
      <c r="C71" s="461">
        <v>-66999.547000000006</v>
      </c>
      <c r="D71" s="461">
        <v>400.45299999999406</v>
      </c>
      <c r="E71" s="462">
        <v>0.99405856083086064</v>
      </c>
      <c r="F71" s="460">
        <v>-70358.999999899999</v>
      </c>
      <c r="G71" s="461">
        <v>-41042.749999941661</v>
      </c>
      <c r="H71" s="461">
        <v>-5104.2179999999998</v>
      </c>
      <c r="I71" s="461">
        <v>-36115.836000000003</v>
      </c>
      <c r="J71" s="461">
        <v>4926.9139999416584</v>
      </c>
      <c r="K71" s="463">
        <v>0.51330797765817215</v>
      </c>
      <c r="L71" s="150"/>
      <c r="M71" s="459" t="str">
        <f t="shared" si="1"/>
        <v/>
      </c>
    </row>
    <row r="72" spans="1:13" ht="14.45" customHeight="1" x14ac:dyDescent="0.2">
      <c r="A72" s="464" t="s">
        <v>338</v>
      </c>
      <c r="B72" s="460">
        <v>-42800</v>
      </c>
      <c r="C72" s="461">
        <v>-42381.063000000002</v>
      </c>
      <c r="D72" s="461">
        <v>418.93699999999808</v>
      </c>
      <c r="E72" s="462">
        <v>0.99021175233644865</v>
      </c>
      <c r="F72" s="460">
        <v>-42969</v>
      </c>
      <c r="G72" s="461">
        <v>-25065.25</v>
      </c>
      <c r="H72" s="461">
        <v>-3597.1970000000001</v>
      </c>
      <c r="I72" s="461">
        <v>-24064.745999999999</v>
      </c>
      <c r="J72" s="461">
        <v>1000.5040000000008</v>
      </c>
      <c r="K72" s="463">
        <v>0.56004901207847513</v>
      </c>
      <c r="L72" s="150"/>
      <c r="M72" s="459" t="str">
        <f t="shared" si="1"/>
        <v/>
      </c>
    </row>
    <row r="73" spans="1:13" ht="14.45" customHeight="1" x14ac:dyDescent="0.2">
      <c r="A73" s="464" t="s">
        <v>339</v>
      </c>
      <c r="B73" s="460">
        <v>4025.3873549999998</v>
      </c>
      <c r="C73" s="461">
        <v>3757.3319700000002</v>
      </c>
      <c r="D73" s="461">
        <v>-268.05538499999966</v>
      </c>
      <c r="E73" s="462">
        <v>0.93340879737522808</v>
      </c>
      <c r="F73" s="460">
        <v>3204.8489338000004</v>
      </c>
      <c r="G73" s="461">
        <v>1869.4952113833338</v>
      </c>
      <c r="H73" s="461">
        <v>310.72244000000001</v>
      </c>
      <c r="I73" s="461">
        <v>2161.8768799999998</v>
      </c>
      <c r="J73" s="461">
        <v>292.38166861666605</v>
      </c>
      <c r="K73" s="463">
        <v>0.67456436314352419</v>
      </c>
      <c r="L73" s="150"/>
      <c r="M73" s="459" t="str">
        <f t="shared" si="1"/>
        <v/>
      </c>
    </row>
    <row r="74" spans="1:13" ht="14.45" customHeight="1" x14ac:dyDescent="0.2">
      <c r="A74" s="464" t="s">
        <v>340</v>
      </c>
      <c r="B74" s="460">
        <v>1910.217535</v>
      </c>
      <c r="C74" s="461">
        <v>1047.45703</v>
      </c>
      <c r="D74" s="461">
        <v>-862.76050499999997</v>
      </c>
      <c r="E74" s="462">
        <v>0.54834436958511112</v>
      </c>
      <c r="F74" s="460">
        <v>436.49528420000001</v>
      </c>
      <c r="G74" s="461">
        <v>254.62224911666667</v>
      </c>
      <c r="H74" s="461">
        <v>14.259079999999999</v>
      </c>
      <c r="I74" s="461">
        <v>363.13069999999999</v>
      </c>
      <c r="J74" s="461">
        <v>108.50845088333332</v>
      </c>
      <c r="K74" s="463">
        <v>0.83192353536084318</v>
      </c>
      <c r="L74" s="150"/>
      <c r="M74" s="459" t="str">
        <f t="shared" si="1"/>
        <v/>
      </c>
    </row>
    <row r="75" spans="1:13" ht="14.45" customHeight="1" x14ac:dyDescent="0.2">
      <c r="A75" s="464" t="s">
        <v>341</v>
      </c>
      <c r="B75" s="460">
        <v>1910.217535</v>
      </c>
      <c r="C75" s="461">
        <v>1047.45703</v>
      </c>
      <c r="D75" s="461">
        <v>-862.76050499999997</v>
      </c>
      <c r="E75" s="462">
        <v>0.54834436958511112</v>
      </c>
      <c r="F75" s="460">
        <v>436.49528420000001</v>
      </c>
      <c r="G75" s="461">
        <v>254.62224911666667</v>
      </c>
      <c r="H75" s="461">
        <v>14.259079999999999</v>
      </c>
      <c r="I75" s="461">
        <v>363.13069999999999</v>
      </c>
      <c r="J75" s="461">
        <v>108.50845088333332</v>
      </c>
      <c r="K75" s="463">
        <v>0.83192353536084318</v>
      </c>
      <c r="L75" s="150"/>
      <c r="M75" s="459" t="str">
        <f t="shared" si="1"/>
        <v>X</v>
      </c>
    </row>
    <row r="76" spans="1:13" ht="14.45" customHeight="1" x14ac:dyDescent="0.2">
      <c r="A76" s="464" t="s">
        <v>342</v>
      </c>
      <c r="B76" s="460">
        <v>220.64355600000002</v>
      </c>
      <c r="C76" s="461">
        <v>259.85801000000004</v>
      </c>
      <c r="D76" s="461">
        <v>39.214454000000018</v>
      </c>
      <c r="E76" s="462">
        <v>1.177727619654571</v>
      </c>
      <c r="F76" s="460">
        <v>266.03501520000003</v>
      </c>
      <c r="G76" s="461">
        <v>155.18709220000002</v>
      </c>
      <c r="H76" s="461">
        <v>5.4329000000000001</v>
      </c>
      <c r="I76" s="461">
        <v>174.39201</v>
      </c>
      <c r="J76" s="461">
        <v>19.204917799999976</v>
      </c>
      <c r="K76" s="463">
        <v>0.65552276969591927</v>
      </c>
      <c r="L76" s="150"/>
      <c r="M76" s="459" t="str">
        <f t="shared" si="1"/>
        <v/>
      </c>
    </row>
    <row r="77" spans="1:13" ht="14.45" customHeight="1" x14ac:dyDescent="0.2">
      <c r="A77" s="464" t="s">
        <v>343</v>
      </c>
      <c r="B77" s="460">
        <v>0.97721400000000003</v>
      </c>
      <c r="C77" s="461">
        <v>4.8944999999999999</v>
      </c>
      <c r="D77" s="461">
        <v>3.9172859999999998</v>
      </c>
      <c r="E77" s="462">
        <v>5.0086265649079929</v>
      </c>
      <c r="F77" s="460">
        <v>4.7351045000000003</v>
      </c>
      <c r="G77" s="461">
        <v>2.7621442916666665</v>
      </c>
      <c r="H77" s="461">
        <v>0</v>
      </c>
      <c r="I77" s="461">
        <v>0</v>
      </c>
      <c r="J77" s="461">
        <v>-2.7621442916666665</v>
      </c>
      <c r="K77" s="463">
        <v>0</v>
      </c>
      <c r="L77" s="150"/>
      <c r="M77" s="459" t="str">
        <f t="shared" si="1"/>
        <v/>
      </c>
    </row>
    <row r="78" spans="1:13" ht="14.45" customHeight="1" x14ac:dyDescent="0.2">
      <c r="A78" s="464" t="s">
        <v>344</v>
      </c>
      <c r="B78" s="460">
        <v>16.423515999999999</v>
      </c>
      <c r="C78" s="461">
        <v>86.875600000000006</v>
      </c>
      <c r="D78" s="461">
        <v>70.452084000000013</v>
      </c>
      <c r="E78" s="462">
        <v>5.2897077580708061</v>
      </c>
      <c r="F78" s="460">
        <v>3.7086118000000003</v>
      </c>
      <c r="G78" s="461">
        <v>2.1633568833333334</v>
      </c>
      <c r="H78" s="461">
        <v>0</v>
      </c>
      <c r="I78" s="461">
        <v>2.4981999999999998</v>
      </c>
      <c r="J78" s="461">
        <v>0.33484311666666633</v>
      </c>
      <c r="K78" s="463">
        <v>0.67362132644888839</v>
      </c>
      <c r="L78" s="150"/>
      <c r="M78" s="459" t="str">
        <f t="shared" si="1"/>
        <v/>
      </c>
    </row>
    <row r="79" spans="1:13" ht="14.45" customHeight="1" x14ac:dyDescent="0.2">
      <c r="A79" s="464" t="s">
        <v>345</v>
      </c>
      <c r="B79" s="460">
        <v>262.37693000000002</v>
      </c>
      <c r="C79" s="461">
        <v>615.02143000000001</v>
      </c>
      <c r="D79" s="461">
        <v>352.64449999999999</v>
      </c>
      <c r="E79" s="462">
        <v>2.3440377551486709</v>
      </c>
      <c r="F79" s="460">
        <v>70</v>
      </c>
      <c r="G79" s="461">
        <v>40.833333333333329</v>
      </c>
      <c r="H79" s="461">
        <v>0</v>
      </c>
      <c r="I79" s="461">
        <v>116.12564</v>
      </c>
      <c r="J79" s="461">
        <v>75.292306666666676</v>
      </c>
      <c r="K79" s="463">
        <v>1.6589377142857142</v>
      </c>
      <c r="L79" s="150"/>
      <c r="M79" s="459" t="str">
        <f t="shared" si="1"/>
        <v/>
      </c>
    </row>
    <row r="80" spans="1:13" ht="14.45" customHeight="1" x14ac:dyDescent="0.2">
      <c r="A80" s="464" t="s">
        <v>346</v>
      </c>
      <c r="B80" s="460">
        <v>83.382607000000007</v>
      </c>
      <c r="C80" s="461">
        <v>80.807490000000001</v>
      </c>
      <c r="D80" s="461">
        <v>-2.5751170000000059</v>
      </c>
      <c r="E80" s="462">
        <v>0.9691168567084979</v>
      </c>
      <c r="F80" s="460">
        <v>72.016552300000001</v>
      </c>
      <c r="G80" s="461">
        <v>42.009655508333339</v>
      </c>
      <c r="H80" s="461">
        <v>3.3811799999999996</v>
      </c>
      <c r="I80" s="461">
        <v>59.049399999999999</v>
      </c>
      <c r="J80" s="461">
        <v>17.03974449166666</v>
      </c>
      <c r="K80" s="463">
        <v>0.819942056570792</v>
      </c>
      <c r="L80" s="150"/>
      <c r="M80" s="459" t="str">
        <f t="shared" si="1"/>
        <v/>
      </c>
    </row>
    <row r="81" spans="1:13" ht="14.45" customHeight="1" x14ac:dyDescent="0.2">
      <c r="A81" s="464" t="s">
        <v>347</v>
      </c>
      <c r="B81" s="460">
        <v>0.71621400000000002</v>
      </c>
      <c r="C81" s="461">
        <v>0</v>
      </c>
      <c r="D81" s="461">
        <v>-0.71621400000000002</v>
      </c>
      <c r="E81" s="462">
        <v>0</v>
      </c>
      <c r="F81" s="460">
        <v>0</v>
      </c>
      <c r="G81" s="461">
        <v>0</v>
      </c>
      <c r="H81" s="461">
        <v>0</v>
      </c>
      <c r="I81" s="461">
        <v>0</v>
      </c>
      <c r="J81" s="461">
        <v>0</v>
      </c>
      <c r="K81" s="463">
        <v>0</v>
      </c>
      <c r="L81" s="150"/>
      <c r="M81" s="459" t="str">
        <f t="shared" si="1"/>
        <v/>
      </c>
    </row>
    <row r="82" spans="1:13" ht="14.45" customHeight="1" x14ac:dyDescent="0.2">
      <c r="A82" s="464" t="s">
        <v>348</v>
      </c>
      <c r="B82" s="460">
        <v>1000</v>
      </c>
      <c r="C82" s="461">
        <v>0</v>
      </c>
      <c r="D82" s="461">
        <v>-1000</v>
      </c>
      <c r="E82" s="462">
        <v>0</v>
      </c>
      <c r="F82" s="460">
        <v>0</v>
      </c>
      <c r="G82" s="461">
        <v>0</v>
      </c>
      <c r="H82" s="461">
        <v>0</v>
      </c>
      <c r="I82" s="461">
        <v>0</v>
      </c>
      <c r="J82" s="461">
        <v>0</v>
      </c>
      <c r="K82" s="463">
        <v>0</v>
      </c>
      <c r="L82" s="150"/>
      <c r="M82" s="459" t="str">
        <f t="shared" si="1"/>
        <v/>
      </c>
    </row>
    <row r="83" spans="1:13" ht="14.45" customHeight="1" x14ac:dyDescent="0.2">
      <c r="A83" s="464" t="s">
        <v>349</v>
      </c>
      <c r="B83" s="460">
        <v>2.3041579999999997</v>
      </c>
      <c r="C83" s="461">
        <v>0</v>
      </c>
      <c r="D83" s="461">
        <v>-2.3041579999999997</v>
      </c>
      <c r="E83" s="462">
        <v>0</v>
      </c>
      <c r="F83" s="460">
        <v>0</v>
      </c>
      <c r="G83" s="461">
        <v>0</v>
      </c>
      <c r="H83" s="461">
        <v>0</v>
      </c>
      <c r="I83" s="461">
        <v>0</v>
      </c>
      <c r="J83" s="461">
        <v>0</v>
      </c>
      <c r="K83" s="463">
        <v>0</v>
      </c>
      <c r="L83" s="150"/>
      <c r="M83" s="459" t="str">
        <f t="shared" si="1"/>
        <v/>
      </c>
    </row>
    <row r="84" spans="1:13" ht="14.45" customHeight="1" x14ac:dyDescent="0.2">
      <c r="A84" s="464" t="s">
        <v>350</v>
      </c>
      <c r="B84" s="460">
        <v>244.19497200000001</v>
      </c>
      <c r="C84" s="461">
        <v>0</v>
      </c>
      <c r="D84" s="461">
        <v>-244.19497200000001</v>
      </c>
      <c r="E84" s="462">
        <v>0</v>
      </c>
      <c r="F84" s="460">
        <v>0</v>
      </c>
      <c r="G84" s="461">
        <v>0</v>
      </c>
      <c r="H84" s="461">
        <v>5.4450000000000003</v>
      </c>
      <c r="I84" s="461">
        <v>9.1959999999999997</v>
      </c>
      <c r="J84" s="461">
        <v>9.1959999999999997</v>
      </c>
      <c r="K84" s="463">
        <v>0</v>
      </c>
      <c r="L84" s="150"/>
      <c r="M84" s="459" t="str">
        <f t="shared" si="1"/>
        <v/>
      </c>
    </row>
    <row r="85" spans="1:13" ht="14.45" customHeight="1" x14ac:dyDescent="0.2">
      <c r="A85" s="464" t="s">
        <v>351</v>
      </c>
      <c r="B85" s="460">
        <v>79.198368000000002</v>
      </c>
      <c r="C85" s="461">
        <v>0</v>
      </c>
      <c r="D85" s="461">
        <v>-79.198368000000002</v>
      </c>
      <c r="E85" s="462">
        <v>0</v>
      </c>
      <c r="F85" s="460">
        <v>20.000000400000001</v>
      </c>
      <c r="G85" s="461">
        <v>11.666666900000001</v>
      </c>
      <c r="H85" s="461">
        <v>0</v>
      </c>
      <c r="I85" s="461">
        <v>1.8694500000000001</v>
      </c>
      <c r="J85" s="461">
        <v>-9.7972169000000005</v>
      </c>
      <c r="K85" s="463">
        <v>9.347249813055003E-2</v>
      </c>
      <c r="L85" s="150"/>
      <c r="M85" s="459" t="str">
        <f t="shared" si="1"/>
        <v/>
      </c>
    </row>
    <row r="86" spans="1:13" ht="14.45" customHeight="1" x14ac:dyDescent="0.2">
      <c r="A86" s="464" t="s">
        <v>352</v>
      </c>
      <c r="B86" s="460">
        <v>670</v>
      </c>
      <c r="C86" s="461">
        <v>687.22</v>
      </c>
      <c r="D86" s="461">
        <v>17.220000000000027</v>
      </c>
      <c r="E86" s="462">
        <v>1.0257014925373136</v>
      </c>
      <c r="F86" s="460">
        <v>646.50299990000008</v>
      </c>
      <c r="G86" s="461">
        <v>377.12674994166667</v>
      </c>
      <c r="H86" s="461">
        <v>66.055999999999997</v>
      </c>
      <c r="I86" s="461">
        <v>349.24700000000001</v>
      </c>
      <c r="J86" s="461">
        <v>-27.87974994166666</v>
      </c>
      <c r="K86" s="463">
        <v>0.54020940359754077</v>
      </c>
      <c r="L86" s="150"/>
      <c r="M86" s="459" t="str">
        <f t="shared" si="1"/>
        <v/>
      </c>
    </row>
    <row r="87" spans="1:13" ht="14.45" customHeight="1" x14ac:dyDescent="0.2">
      <c r="A87" s="464" t="s">
        <v>353</v>
      </c>
      <c r="B87" s="460">
        <v>0</v>
      </c>
      <c r="C87" s="461">
        <v>34.332999999999998</v>
      </c>
      <c r="D87" s="461">
        <v>34.332999999999998</v>
      </c>
      <c r="E87" s="462">
        <v>0</v>
      </c>
      <c r="F87" s="460">
        <v>0</v>
      </c>
      <c r="G87" s="461">
        <v>0</v>
      </c>
      <c r="H87" s="461">
        <v>0</v>
      </c>
      <c r="I87" s="461">
        <v>14.343999999999999</v>
      </c>
      <c r="J87" s="461">
        <v>14.343999999999999</v>
      </c>
      <c r="K87" s="463">
        <v>0</v>
      </c>
      <c r="L87" s="150"/>
      <c r="M87" s="459" t="str">
        <f t="shared" si="1"/>
        <v>X</v>
      </c>
    </row>
    <row r="88" spans="1:13" ht="14.45" customHeight="1" x14ac:dyDescent="0.2">
      <c r="A88" s="464" t="s">
        <v>354</v>
      </c>
      <c r="B88" s="460">
        <v>0</v>
      </c>
      <c r="C88" s="461">
        <v>34.332999999999998</v>
      </c>
      <c r="D88" s="461">
        <v>34.332999999999998</v>
      </c>
      <c r="E88" s="462">
        <v>0</v>
      </c>
      <c r="F88" s="460">
        <v>0</v>
      </c>
      <c r="G88" s="461">
        <v>0</v>
      </c>
      <c r="H88" s="461">
        <v>0</v>
      </c>
      <c r="I88" s="461">
        <v>1.1379999999999999</v>
      </c>
      <c r="J88" s="461">
        <v>1.1379999999999999</v>
      </c>
      <c r="K88" s="463">
        <v>0</v>
      </c>
      <c r="L88" s="150"/>
      <c r="M88" s="459" t="str">
        <f t="shared" si="1"/>
        <v/>
      </c>
    </row>
    <row r="89" spans="1:13" ht="14.45" customHeight="1" x14ac:dyDescent="0.2">
      <c r="A89" s="464" t="s">
        <v>355</v>
      </c>
      <c r="B89" s="460">
        <v>0</v>
      </c>
      <c r="C89" s="461">
        <v>0</v>
      </c>
      <c r="D89" s="461">
        <v>0</v>
      </c>
      <c r="E89" s="462">
        <v>0</v>
      </c>
      <c r="F89" s="460">
        <v>0</v>
      </c>
      <c r="G89" s="461">
        <v>0</v>
      </c>
      <c r="H89" s="461">
        <v>0</v>
      </c>
      <c r="I89" s="461">
        <v>13.206</v>
      </c>
      <c r="J89" s="461">
        <v>13.206</v>
      </c>
      <c r="K89" s="463">
        <v>0</v>
      </c>
      <c r="L89" s="150"/>
      <c r="M89" s="459" t="str">
        <f t="shared" si="1"/>
        <v/>
      </c>
    </row>
    <row r="90" spans="1:13" ht="14.45" customHeight="1" x14ac:dyDescent="0.2">
      <c r="A90" s="464" t="s">
        <v>356</v>
      </c>
      <c r="B90" s="460">
        <v>670</v>
      </c>
      <c r="C90" s="461">
        <v>652.88699999999994</v>
      </c>
      <c r="D90" s="461">
        <v>-17.113000000000056</v>
      </c>
      <c r="E90" s="462">
        <v>0.97445820895522384</v>
      </c>
      <c r="F90" s="460">
        <v>646.50299990000008</v>
      </c>
      <c r="G90" s="461">
        <v>377.12674994166667</v>
      </c>
      <c r="H90" s="461">
        <v>66.055999999999997</v>
      </c>
      <c r="I90" s="461">
        <v>334.90300000000002</v>
      </c>
      <c r="J90" s="461">
        <v>-42.223749941666654</v>
      </c>
      <c r="K90" s="463">
        <v>0.51802234491069987</v>
      </c>
      <c r="L90" s="150"/>
      <c r="M90" s="459" t="str">
        <f t="shared" si="1"/>
        <v>X</v>
      </c>
    </row>
    <row r="91" spans="1:13" ht="14.45" customHeight="1" x14ac:dyDescent="0.2">
      <c r="A91" s="464" t="s">
        <v>357</v>
      </c>
      <c r="B91" s="460">
        <v>670</v>
      </c>
      <c r="C91" s="461">
        <v>652.88699999999994</v>
      </c>
      <c r="D91" s="461">
        <v>-17.113000000000056</v>
      </c>
      <c r="E91" s="462">
        <v>0.97445820895522384</v>
      </c>
      <c r="F91" s="460">
        <v>646.50299990000008</v>
      </c>
      <c r="G91" s="461">
        <v>377.12674994166667</v>
      </c>
      <c r="H91" s="461">
        <v>66.055999999999997</v>
      </c>
      <c r="I91" s="461">
        <v>334.90300000000002</v>
      </c>
      <c r="J91" s="461">
        <v>-42.223749941666654</v>
      </c>
      <c r="K91" s="463">
        <v>0.51802234491069987</v>
      </c>
      <c r="L91" s="150"/>
      <c r="M91" s="459" t="str">
        <f t="shared" si="1"/>
        <v/>
      </c>
    </row>
    <row r="92" spans="1:13" ht="14.45" customHeight="1" x14ac:dyDescent="0.2">
      <c r="A92" s="464" t="s">
        <v>358</v>
      </c>
      <c r="B92" s="460">
        <v>1445.1698200000001</v>
      </c>
      <c r="C92" s="461">
        <v>2022.6549399999999</v>
      </c>
      <c r="D92" s="461">
        <v>577.48511999999982</v>
      </c>
      <c r="E92" s="462">
        <v>1.3995967200588231</v>
      </c>
      <c r="F92" s="460">
        <v>2121.8506496999998</v>
      </c>
      <c r="G92" s="461">
        <v>1237.7462123249998</v>
      </c>
      <c r="H92" s="461">
        <v>230.40735999999998</v>
      </c>
      <c r="I92" s="461">
        <v>1449.49918</v>
      </c>
      <c r="J92" s="461">
        <v>211.75296767500026</v>
      </c>
      <c r="K92" s="463">
        <v>0.6831296916231776</v>
      </c>
      <c r="L92" s="150"/>
      <c r="M92" s="459" t="str">
        <f t="shared" si="1"/>
        <v/>
      </c>
    </row>
    <row r="93" spans="1:13" ht="14.45" customHeight="1" x14ac:dyDescent="0.2">
      <c r="A93" s="464" t="s">
        <v>359</v>
      </c>
      <c r="B93" s="460">
        <v>0</v>
      </c>
      <c r="C93" s="461">
        <v>6.0670000000000002</v>
      </c>
      <c r="D93" s="461">
        <v>6.0670000000000002</v>
      </c>
      <c r="E93" s="462">
        <v>0</v>
      </c>
      <c r="F93" s="460">
        <v>5.7376500999999998</v>
      </c>
      <c r="G93" s="461">
        <v>3.3469625583333329</v>
      </c>
      <c r="H93" s="461">
        <v>0</v>
      </c>
      <c r="I93" s="461">
        <v>0</v>
      </c>
      <c r="J93" s="461">
        <v>-3.3469625583333329</v>
      </c>
      <c r="K93" s="463">
        <v>0</v>
      </c>
      <c r="L93" s="150"/>
      <c r="M93" s="459" t="str">
        <f t="shared" si="1"/>
        <v>X</v>
      </c>
    </row>
    <row r="94" spans="1:13" ht="14.45" customHeight="1" x14ac:dyDescent="0.2">
      <c r="A94" s="464" t="s">
        <v>360</v>
      </c>
      <c r="B94" s="460">
        <v>0</v>
      </c>
      <c r="C94" s="461">
        <v>6.0670000000000002</v>
      </c>
      <c r="D94" s="461">
        <v>6.0670000000000002</v>
      </c>
      <c r="E94" s="462">
        <v>0</v>
      </c>
      <c r="F94" s="460">
        <v>5.7376500999999998</v>
      </c>
      <c r="G94" s="461">
        <v>3.3469625583333329</v>
      </c>
      <c r="H94" s="461">
        <v>0</v>
      </c>
      <c r="I94" s="461">
        <v>0</v>
      </c>
      <c r="J94" s="461">
        <v>-3.3469625583333329</v>
      </c>
      <c r="K94" s="463">
        <v>0</v>
      </c>
      <c r="L94" s="150"/>
      <c r="M94" s="459" t="str">
        <f t="shared" si="1"/>
        <v/>
      </c>
    </row>
    <row r="95" spans="1:13" ht="14.45" customHeight="1" x14ac:dyDescent="0.2">
      <c r="A95" s="464" t="s">
        <v>361</v>
      </c>
      <c r="B95" s="460">
        <v>177.16242199999999</v>
      </c>
      <c r="C95" s="461">
        <v>171.10557999999997</v>
      </c>
      <c r="D95" s="461">
        <v>-6.0568420000000174</v>
      </c>
      <c r="E95" s="462">
        <v>0.96581192596249321</v>
      </c>
      <c r="F95" s="460">
        <v>182.93545250000003</v>
      </c>
      <c r="G95" s="461">
        <v>106.71234729166667</v>
      </c>
      <c r="H95" s="461">
        <v>13.583459999999999</v>
      </c>
      <c r="I95" s="461">
        <v>96.253059999999991</v>
      </c>
      <c r="J95" s="461">
        <v>-10.459287291666683</v>
      </c>
      <c r="K95" s="463">
        <v>0.52615859137528287</v>
      </c>
      <c r="L95" s="150"/>
      <c r="M95" s="459" t="str">
        <f t="shared" si="1"/>
        <v>X</v>
      </c>
    </row>
    <row r="96" spans="1:13" ht="14.45" customHeight="1" x14ac:dyDescent="0.2">
      <c r="A96" s="464" t="s">
        <v>362</v>
      </c>
      <c r="B96" s="460">
        <v>39.889913999999997</v>
      </c>
      <c r="C96" s="461">
        <v>34.448300000000003</v>
      </c>
      <c r="D96" s="461">
        <v>-5.4416139999999942</v>
      </c>
      <c r="E96" s="462">
        <v>0.86358421329261337</v>
      </c>
      <c r="F96" s="460">
        <v>34.919268700000003</v>
      </c>
      <c r="G96" s="461">
        <v>20.369573408333338</v>
      </c>
      <c r="H96" s="461">
        <v>1.8892</v>
      </c>
      <c r="I96" s="461">
        <v>20.935299999999998</v>
      </c>
      <c r="J96" s="461">
        <v>0.56572659166666028</v>
      </c>
      <c r="K96" s="463">
        <v>0.59953431957181835</v>
      </c>
      <c r="L96" s="150"/>
      <c r="M96" s="459" t="str">
        <f t="shared" si="1"/>
        <v/>
      </c>
    </row>
    <row r="97" spans="1:13" ht="14.45" customHeight="1" x14ac:dyDescent="0.2">
      <c r="A97" s="464" t="s">
        <v>363</v>
      </c>
      <c r="B97" s="460">
        <v>137.27250799999999</v>
      </c>
      <c r="C97" s="461">
        <v>136.65727999999999</v>
      </c>
      <c r="D97" s="461">
        <v>-0.61522800000000188</v>
      </c>
      <c r="E97" s="462">
        <v>0.99551819946350806</v>
      </c>
      <c r="F97" s="460">
        <v>148.01618379999999</v>
      </c>
      <c r="G97" s="461">
        <v>86.342773883333336</v>
      </c>
      <c r="H97" s="461">
        <v>11.69426</v>
      </c>
      <c r="I97" s="461">
        <v>75.317759999999993</v>
      </c>
      <c r="J97" s="461">
        <v>-11.025013883333344</v>
      </c>
      <c r="K97" s="463">
        <v>0.50884814123953925</v>
      </c>
      <c r="L97" s="150"/>
      <c r="M97" s="459" t="str">
        <f t="shared" si="1"/>
        <v/>
      </c>
    </row>
    <row r="98" spans="1:13" ht="14.45" customHeight="1" x14ac:dyDescent="0.2">
      <c r="A98" s="464" t="s">
        <v>364</v>
      </c>
      <c r="B98" s="460">
        <v>18.999995999999999</v>
      </c>
      <c r="C98" s="461">
        <v>19.440000000000001</v>
      </c>
      <c r="D98" s="461">
        <v>0.44000400000000184</v>
      </c>
      <c r="E98" s="462">
        <v>1.0231581101385496</v>
      </c>
      <c r="F98" s="460">
        <v>19.440000000000001</v>
      </c>
      <c r="G98" s="461">
        <v>11.34</v>
      </c>
      <c r="H98" s="461">
        <v>4.8600000000000003</v>
      </c>
      <c r="I98" s="461">
        <v>14.58</v>
      </c>
      <c r="J98" s="461">
        <v>3.24</v>
      </c>
      <c r="K98" s="463">
        <v>0.75</v>
      </c>
      <c r="L98" s="150"/>
      <c r="M98" s="459" t="str">
        <f t="shared" si="1"/>
        <v>X</v>
      </c>
    </row>
    <row r="99" spans="1:13" ht="14.45" customHeight="1" x14ac:dyDescent="0.2">
      <c r="A99" s="464" t="s">
        <v>365</v>
      </c>
      <c r="B99" s="460">
        <v>18.999995999999999</v>
      </c>
      <c r="C99" s="461">
        <v>19.440000000000001</v>
      </c>
      <c r="D99" s="461">
        <v>0.44000400000000184</v>
      </c>
      <c r="E99" s="462">
        <v>1.0231581101385496</v>
      </c>
      <c r="F99" s="460">
        <v>19.440000000000001</v>
      </c>
      <c r="G99" s="461">
        <v>11.34</v>
      </c>
      <c r="H99" s="461">
        <v>4.8600000000000003</v>
      </c>
      <c r="I99" s="461">
        <v>14.58</v>
      </c>
      <c r="J99" s="461">
        <v>3.24</v>
      </c>
      <c r="K99" s="463">
        <v>0.75</v>
      </c>
      <c r="L99" s="150"/>
      <c r="M99" s="459" t="str">
        <f t="shared" si="1"/>
        <v/>
      </c>
    </row>
    <row r="100" spans="1:13" ht="14.45" customHeight="1" x14ac:dyDescent="0.2">
      <c r="A100" s="464" t="s">
        <v>366</v>
      </c>
      <c r="B100" s="460">
        <v>262.94794100000001</v>
      </c>
      <c r="C100" s="461">
        <v>442.73606000000001</v>
      </c>
      <c r="D100" s="461">
        <v>179.78811899999999</v>
      </c>
      <c r="E100" s="462">
        <v>1.6837403568031741</v>
      </c>
      <c r="F100" s="460">
        <v>544.46085360000006</v>
      </c>
      <c r="G100" s="461">
        <v>317.60216460000004</v>
      </c>
      <c r="H100" s="461">
        <v>52.15822</v>
      </c>
      <c r="I100" s="461">
        <v>381.23152000000005</v>
      </c>
      <c r="J100" s="461">
        <v>63.629355400000009</v>
      </c>
      <c r="K100" s="463">
        <v>0.70020005566842836</v>
      </c>
      <c r="L100" s="150"/>
      <c r="M100" s="459" t="str">
        <f t="shared" si="1"/>
        <v>X</v>
      </c>
    </row>
    <row r="101" spans="1:13" ht="14.45" customHeight="1" x14ac:dyDescent="0.2">
      <c r="A101" s="464" t="s">
        <v>367</v>
      </c>
      <c r="B101" s="460">
        <v>21.776623000000001</v>
      </c>
      <c r="C101" s="461">
        <v>22.013159999999999</v>
      </c>
      <c r="D101" s="461">
        <v>0.23653699999999844</v>
      </c>
      <c r="E101" s="462">
        <v>1.0108619688185811</v>
      </c>
      <c r="F101" s="460">
        <v>24.101055599999999</v>
      </c>
      <c r="G101" s="461">
        <v>14.058949099999998</v>
      </c>
      <c r="H101" s="461">
        <v>7.6090000000000005E-2</v>
      </c>
      <c r="I101" s="461">
        <v>7.6063100000000006</v>
      </c>
      <c r="J101" s="461">
        <v>-6.4526390999999972</v>
      </c>
      <c r="K101" s="463">
        <v>0.31560069924904038</v>
      </c>
      <c r="L101" s="150"/>
      <c r="M101" s="459" t="str">
        <f t="shared" si="1"/>
        <v/>
      </c>
    </row>
    <row r="102" spans="1:13" ht="14.45" customHeight="1" x14ac:dyDescent="0.2">
      <c r="A102" s="464" t="s">
        <v>368</v>
      </c>
      <c r="B102" s="460">
        <v>0</v>
      </c>
      <c r="C102" s="461">
        <v>19.26896</v>
      </c>
      <c r="D102" s="461">
        <v>19.26896</v>
      </c>
      <c r="E102" s="462">
        <v>0</v>
      </c>
      <c r="F102" s="460">
        <v>11.7941517</v>
      </c>
      <c r="G102" s="461">
        <v>6.8799218250000003</v>
      </c>
      <c r="H102" s="461">
        <v>0</v>
      </c>
      <c r="I102" s="461">
        <v>4.1263900000000007</v>
      </c>
      <c r="J102" s="461">
        <v>-2.7535318249999996</v>
      </c>
      <c r="K102" s="463">
        <v>0.34986746863701951</v>
      </c>
      <c r="L102" s="150"/>
      <c r="M102" s="459" t="str">
        <f t="shared" si="1"/>
        <v/>
      </c>
    </row>
    <row r="103" spans="1:13" ht="14.45" customHeight="1" x14ac:dyDescent="0.2">
      <c r="A103" s="464" t="s">
        <v>369</v>
      </c>
      <c r="B103" s="460">
        <v>0</v>
      </c>
      <c r="C103" s="461">
        <v>0</v>
      </c>
      <c r="D103" s="461">
        <v>0</v>
      </c>
      <c r="E103" s="462">
        <v>0</v>
      </c>
      <c r="F103" s="460">
        <v>0</v>
      </c>
      <c r="G103" s="461">
        <v>0</v>
      </c>
      <c r="H103" s="461">
        <v>0</v>
      </c>
      <c r="I103" s="461">
        <v>3.0249999999999999</v>
      </c>
      <c r="J103" s="461">
        <v>3.0249999999999999</v>
      </c>
      <c r="K103" s="463">
        <v>0</v>
      </c>
      <c r="L103" s="150"/>
      <c r="M103" s="459" t="str">
        <f t="shared" si="1"/>
        <v/>
      </c>
    </row>
    <row r="104" spans="1:13" ht="14.45" customHeight="1" x14ac:dyDescent="0.2">
      <c r="A104" s="464" t="s">
        <v>370</v>
      </c>
      <c r="B104" s="460">
        <v>241.17131799999999</v>
      </c>
      <c r="C104" s="461">
        <v>260.78978000000001</v>
      </c>
      <c r="D104" s="461">
        <v>19.618462000000022</v>
      </c>
      <c r="E104" s="462">
        <v>1.0813465803591122</v>
      </c>
      <c r="F104" s="460">
        <v>262.44664590000002</v>
      </c>
      <c r="G104" s="461">
        <v>153.09387677500001</v>
      </c>
      <c r="H104" s="461">
        <v>19.559740000000001</v>
      </c>
      <c r="I104" s="461">
        <v>144.85002</v>
      </c>
      <c r="J104" s="461">
        <v>-8.2438567750000118</v>
      </c>
      <c r="K104" s="463">
        <v>0.55192178015181104</v>
      </c>
      <c r="L104" s="150"/>
      <c r="M104" s="459" t="str">
        <f t="shared" si="1"/>
        <v/>
      </c>
    </row>
    <row r="105" spans="1:13" ht="14.45" customHeight="1" x14ac:dyDescent="0.2">
      <c r="A105" s="464" t="s">
        <v>371</v>
      </c>
      <c r="B105" s="460">
        <v>0</v>
      </c>
      <c r="C105" s="461">
        <v>140.66416000000001</v>
      </c>
      <c r="D105" s="461">
        <v>140.66416000000001</v>
      </c>
      <c r="E105" s="462">
        <v>0</v>
      </c>
      <c r="F105" s="460">
        <v>246.11900039999998</v>
      </c>
      <c r="G105" s="461">
        <v>143.56941689999999</v>
      </c>
      <c r="H105" s="461">
        <v>32.522390000000001</v>
      </c>
      <c r="I105" s="461">
        <v>221.62379999999999</v>
      </c>
      <c r="J105" s="461">
        <v>78.054383099999995</v>
      </c>
      <c r="K105" s="463">
        <v>0.90047415940992104</v>
      </c>
      <c r="L105" s="150"/>
      <c r="M105" s="459" t="str">
        <f t="shared" si="1"/>
        <v/>
      </c>
    </row>
    <row r="106" spans="1:13" ht="14.45" customHeight="1" x14ac:dyDescent="0.2">
      <c r="A106" s="464" t="s">
        <v>372</v>
      </c>
      <c r="B106" s="460">
        <v>0</v>
      </c>
      <c r="C106" s="461">
        <v>13.96</v>
      </c>
      <c r="D106" s="461">
        <v>13.96</v>
      </c>
      <c r="E106" s="462">
        <v>0</v>
      </c>
      <c r="F106" s="460">
        <v>11.0288203</v>
      </c>
      <c r="G106" s="461">
        <v>6.4334785083333337</v>
      </c>
      <c r="H106" s="461">
        <v>0</v>
      </c>
      <c r="I106" s="461">
        <v>0</v>
      </c>
      <c r="J106" s="461">
        <v>-6.4334785083333337</v>
      </c>
      <c r="K106" s="463">
        <v>0</v>
      </c>
      <c r="L106" s="150"/>
      <c r="M106" s="459" t="str">
        <f t="shared" si="1"/>
        <v>X</v>
      </c>
    </row>
    <row r="107" spans="1:13" ht="14.45" customHeight="1" x14ac:dyDescent="0.2">
      <c r="A107" s="464" t="s">
        <v>373</v>
      </c>
      <c r="B107" s="460">
        <v>0</v>
      </c>
      <c r="C107" s="461">
        <v>13.96</v>
      </c>
      <c r="D107" s="461">
        <v>13.96</v>
      </c>
      <c r="E107" s="462">
        <v>0</v>
      </c>
      <c r="F107" s="460">
        <v>11.0288203</v>
      </c>
      <c r="G107" s="461">
        <v>6.4334785083333337</v>
      </c>
      <c r="H107" s="461">
        <v>0</v>
      </c>
      <c r="I107" s="461">
        <v>0</v>
      </c>
      <c r="J107" s="461">
        <v>-6.4334785083333337</v>
      </c>
      <c r="K107" s="463">
        <v>0</v>
      </c>
      <c r="L107" s="150"/>
      <c r="M107" s="459" t="str">
        <f t="shared" si="1"/>
        <v/>
      </c>
    </row>
    <row r="108" spans="1:13" ht="14.45" customHeight="1" x14ac:dyDescent="0.2">
      <c r="A108" s="464" t="s">
        <v>374</v>
      </c>
      <c r="B108" s="460">
        <v>846.05948100000001</v>
      </c>
      <c r="C108" s="461">
        <v>1152.9244899999999</v>
      </c>
      <c r="D108" s="461">
        <v>306.86500899999987</v>
      </c>
      <c r="E108" s="462">
        <v>1.3626990960934575</v>
      </c>
      <c r="F108" s="460">
        <v>901.5101224</v>
      </c>
      <c r="G108" s="461">
        <v>525.88090473333341</v>
      </c>
      <c r="H108" s="461">
        <v>136.54968</v>
      </c>
      <c r="I108" s="461">
        <v>626.77789000000007</v>
      </c>
      <c r="J108" s="461">
        <v>100.89698526666666</v>
      </c>
      <c r="K108" s="463">
        <v>0.6952533026821619</v>
      </c>
      <c r="L108" s="150"/>
      <c r="M108" s="459" t="str">
        <f t="shared" si="1"/>
        <v>X</v>
      </c>
    </row>
    <row r="109" spans="1:13" ht="14.45" customHeight="1" x14ac:dyDescent="0.2">
      <c r="A109" s="464" t="s">
        <v>375</v>
      </c>
      <c r="B109" s="460">
        <v>0</v>
      </c>
      <c r="C109" s="461">
        <v>33.694000000000003</v>
      </c>
      <c r="D109" s="461">
        <v>33.694000000000003</v>
      </c>
      <c r="E109" s="462">
        <v>0</v>
      </c>
      <c r="F109" s="460">
        <v>28.605174099999999</v>
      </c>
      <c r="G109" s="461">
        <v>16.686351558333335</v>
      </c>
      <c r="H109" s="461">
        <v>0</v>
      </c>
      <c r="I109" s="461">
        <v>0</v>
      </c>
      <c r="J109" s="461">
        <v>-16.686351558333335</v>
      </c>
      <c r="K109" s="463">
        <v>0</v>
      </c>
      <c r="L109" s="150"/>
      <c r="M109" s="459" t="str">
        <f t="shared" si="1"/>
        <v/>
      </c>
    </row>
    <row r="110" spans="1:13" ht="14.45" customHeight="1" x14ac:dyDescent="0.2">
      <c r="A110" s="464" t="s">
        <v>376</v>
      </c>
      <c r="B110" s="460">
        <v>503.99976099999998</v>
      </c>
      <c r="C110" s="461">
        <v>639.21172000000001</v>
      </c>
      <c r="D110" s="461">
        <v>135.21195900000004</v>
      </c>
      <c r="E110" s="462">
        <v>1.2682778236476189</v>
      </c>
      <c r="F110" s="460">
        <v>565</v>
      </c>
      <c r="G110" s="461">
        <v>329.58333333333337</v>
      </c>
      <c r="H110" s="461">
        <v>48.157969999999999</v>
      </c>
      <c r="I110" s="461">
        <v>291.22415999999998</v>
      </c>
      <c r="J110" s="461">
        <v>-38.359173333333388</v>
      </c>
      <c r="K110" s="463">
        <v>0.5154409911504424</v>
      </c>
      <c r="L110" s="150"/>
      <c r="M110" s="459" t="str">
        <f t="shared" si="1"/>
        <v/>
      </c>
    </row>
    <row r="111" spans="1:13" ht="14.45" customHeight="1" x14ac:dyDescent="0.2">
      <c r="A111" s="464" t="s">
        <v>377</v>
      </c>
      <c r="B111" s="460">
        <v>15</v>
      </c>
      <c r="C111" s="461">
        <v>15.544499999999999</v>
      </c>
      <c r="D111" s="461">
        <v>0.54449999999999932</v>
      </c>
      <c r="E111" s="462">
        <v>1.0363</v>
      </c>
      <c r="F111" s="460">
        <v>12</v>
      </c>
      <c r="G111" s="461">
        <v>7</v>
      </c>
      <c r="H111" s="461">
        <v>0</v>
      </c>
      <c r="I111" s="461">
        <v>2.0156800000000001</v>
      </c>
      <c r="J111" s="461">
        <v>-4.9843200000000003</v>
      </c>
      <c r="K111" s="463">
        <v>0.16797333333333334</v>
      </c>
      <c r="L111" s="150"/>
      <c r="M111" s="459" t="str">
        <f t="shared" si="1"/>
        <v/>
      </c>
    </row>
    <row r="112" spans="1:13" ht="14.45" customHeight="1" x14ac:dyDescent="0.2">
      <c r="A112" s="464" t="s">
        <v>378</v>
      </c>
      <c r="B112" s="460">
        <v>281.64302600000002</v>
      </c>
      <c r="C112" s="461">
        <v>282.88072999999997</v>
      </c>
      <c r="D112" s="461">
        <v>1.2377039999999511</v>
      </c>
      <c r="E112" s="462">
        <v>1.0043945842280502</v>
      </c>
      <c r="F112" s="460">
        <v>295.9049483</v>
      </c>
      <c r="G112" s="461">
        <v>172.61121984166667</v>
      </c>
      <c r="H112" s="461">
        <v>32.82246</v>
      </c>
      <c r="I112" s="461">
        <v>249.29059000000001</v>
      </c>
      <c r="J112" s="461">
        <v>76.679370158333342</v>
      </c>
      <c r="K112" s="463">
        <v>0.84246847317760787</v>
      </c>
      <c r="L112" s="150"/>
      <c r="M112" s="459" t="str">
        <f t="shared" si="1"/>
        <v/>
      </c>
    </row>
    <row r="113" spans="1:13" ht="14.45" customHeight="1" x14ac:dyDescent="0.2">
      <c r="A113" s="464" t="s">
        <v>379</v>
      </c>
      <c r="B113" s="460">
        <v>45.416694</v>
      </c>
      <c r="C113" s="461">
        <v>181.59354000000002</v>
      </c>
      <c r="D113" s="461">
        <v>136.17684600000001</v>
      </c>
      <c r="E113" s="462">
        <v>3.9983874651906635</v>
      </c>
      <c r="F113" s="460">
        <v>0</v>
      </c>
      <c r="G113" s="461">
        <v>0</v>
      </c>
      <c r="H113" s="461">
        <v>0</v>
      </c>
      <c r="I113" s="461">
        <v>19.524560000000001</v>
      </c>
      <c r="J113" s="461">
        <v>19.524560000000001</v>
      </c>
      <c r="K113" s="463">
        <v>0</v>
      </c>
      <c r="L113" s="150"/>
      <c r="M113" s="459" t="str">
        <f t="shared" si="1"/>
        <v/>
      </c>
    </row>
    <row r="114" spans="1:13" ht="14.45" customHeight="1" x14ac:dyDescent="0.2">
      <c r="A114" s="464" t="s">
        <v>380</v>
      </c>
      <c r="B114" s="460">
        <v>0</v>
      </c>
      <c r="C114" s="461">
        <v>0</v>
      </c>
      <c r="D114" s="461">
        <v>0</v>
      </c>
      <c r="E114" s="462">
        <v>0</v>
      </c>
      <c r="F114" s="460">
        <v>0</v>
      </c>
      <c r="G114" s="461">
        <v>0</v>
      </c>
      <c r="H114" s="461">
        <v>55.569249999999997</v>
      </c>
      <c r="I114" s="461">
        <v>62.544899999999998</v>
      </c>
      <c r="J114" s="461">
        <v>62.544899999999998</v>
      </c>
      <c r="K114" s="463">
        <v>0</v>
      </c>
      <c r="L114" s="150"/>
      <c r="M114" s="459" t="str">
        <f t="shared" si="1"/>
        <v/>
      </c>
    </row>
    <row r="115" spans="1:13" ht="14.45" customHeight="1" x14ac:dyDescent="0.2">
      <c r="A115" s="464" t="s">
        <v>381</v>
      </c>
      <c r="B115" s="460">
        <v>0</v>
      </c>
      <c r="C115" s="461">
        <v>0</v>
      </c>
      <c r="D115" s="461">
        <v>0</v>
      </c>
      <c r="E115" s="462">
        <v>0</v>
      </c>
      <c r="F115" s="460">
        <v>0</v>
      </c>
      <c r="G115" s="461">
        <v>0</v>
      </c>
      <c r="H115" s="461">
        <v>0</v>
      </c>
      <c r="I115" s="461">
        <v>2.1779999999999999</v>
      </c>
      <c r="J115" s="461">
        <v>2.1779999999999999</v>
      </c>
      <c r="K115" s="463">
        <v>0</v>
      </c>
      <c r="L115" s="150"/>
      <c r="M115" s="459" t="str">
        <f t="shared" si="1"/>
        <v/>
      </c>
    </row>
    <row r="116" spans="1:13" ht="14.45" customHeight="1" x14ac:dyDescent="0.2">
      <c r="A116" s="464" t="s">
        <v>382</v>
      </c>
      <c r="B116" s="460">
        <v>139.99998000000002</v>
      </c>
      <c r="C116" s="461">
        <v>216.42180999999999</v>
      </c>
      <c r="D116" s="461">
        <v>76.421829999999972</v>
      </c>
      <c r="E116" s="462">
        <v>1.5458702922671843</v>
      </c>
      <c r="F116" s="460">
        <v>456.73775079999996</v>
      </c>
      <c r="G116" s="461">
        <v>266.43035463333331</v>
      </c>
      <c r="H116" s="461">
        <v>23.256</v>
      </c>
      <c r="I116" s="461">
        <v>330.65671000000003</v>
      </c>
      <c r="J116" s="461">
        <v>64.226355366666724</v>
      </c>
      <c r="K116" s="463">
        <v>0.72395309873299851</v>
      </c>
      <c r="L116" s="150"/>
      <c r="M116" s="459" t="str">
        <f t="shared" si="1"/>
        <v>X</v>
      </c>
    </row>
    <row r="117" spans="1:13" ht="14.45" customHeight="1" x14ac:dyDescent="0.2">
      <c r="A117" s="464" t="s">
        <v>383</v>
      </c>
      <c r="B117" s="460">
        <v>0</v>
      </c>
      <c r="C117" s="461">
        <v>1.7130000000000001</v>
      </c>
      <c r="D117" s="461">
        <v>1.7130000000000001</v>
      </c>
      <c r="E117" s="462">
        <v>0</v>
      </c>
      <c r="F117" s="460">
        <v>0</v>
      </c>
      <c r="G117" s="461">
        <v>0</v>
      </c>
      <c r="H117" s="461">
        <v>0</v>
      </c>
      <c r="I117" s="461">
        <v>2.06589</v>
      </c>
      <c r="J117" s="461">
        <v>2.06589</v>
      </c>
      <c r="K117" s="463">
        <v>0</v>
      </c>
      <c r="L117" s="150"/>
      <c r="M117" s="459" t="str">
        <f t="shared" si="1"/>
        <v/>
      </c>
    </row>
    <row r="118" spans="1:13" ht="14.45" customHeight="1" x14ac:dyDescent="0.2">
      <c r="A118" s="464" t="s">
        <v>384</v>
      </c>
      <c r="B118" s="460">
        <v>0</v>
      </c>
      <c r="C118" s="461">
        <v>2.1688800000000001</v>
      </c>
      <c r="D118" s="461">
        <v>2.1688800000000001</v>
      </c>
      <c r="E118" s="462">
        <v>0</v>
      </c>
      <c r="F118" s="460">
        <v>0</v>
      </c>
      <c r="G118" s="461">
        <v>0</v>
      </c>
      <c r="H118" s="461">
        <v>0</v>
      </c>
      <c r="I118" s="461">
        <v>0</v>
      </c>
      <c r="J118" s="461">
        <v>0</v>
      </c>
      <c r="K118" s="463">
        <v>0</v>
      </c>
      <c r="L118" s="150"/>
      <c r="M118" s="459" t="str">
        <f t="shared" si="1"/>
        <v/>
      </c>
    </row>
    <row r="119" spans="1:13" ht="14.45" customHeight="1" x14ac:dyDescent="0.2">
      <c r="A119" s="464" t="s">
        <v>385</v>
      </c>
      <c r="B119" s="460">
        <v>69.999995999999996</v>
      </c>
      <c r="C119" s="461">
        <v>94.646460000000005</v>
      </c>
      <c r="D119" s="461">
        <v>24.646464000000009</v>
      </c>
      <c r="E119" s="462">
        <v>1.3520923629767065</v>
      </c>
      <c r="F119" s="460">
        <v>92.906085600000011</v>
      </c>
      <c r="G119" s="461">
        <v>54.195216600000002</v>
      </c>
      <c r="H119" s="461">
        <v>2.6859999999999999</v>
      </c>
      <c r="I119" s="461">
        <v>95.099860000000007</v>
      </c>
      <c r="J119" s="461">
        <v>40.904643400000005</v>
      </c>
      <c r="K119" s="463">
        <v>1.0236128170273486</v>
      </c>
      <c r="L119" s="150"/>
      <c r="M119" s="459" t="str">
        <f t="shared" si="1"/>
        <v/>
      </c>
    </row>
    <row r="120" spans="1:13" ht="14.45" customHeight="1" x14ac:dyDescent="0.2">
      <c r="A120" s="464" t="s">
        <v>386</v>
      </c>
      <c r="B120" s="460">
        <v>69.999984000000097</v>
      </c>
      <c r="C120" s="461">
        <v>57.027790000000003</v>
      </c>
      <c r="D120" s="461">
        <v>-12.972194000000094</v>
      </c>
      <c r="E120" s="462">
        <v>0.81468290049894765</v>
      </c>
      <c r="F120" s="460">
        <v>163.83166519999997</v>
      </c>
      <c r="G120" s="461">
        <v>95.568471366666643</v>
      </c>
      <c r="H120" s="461">
        <v>20.57</v>
      </c>
      <c r="I120" s="461">
        <v>64.560760000000002</v>
      </c>
      <c r="J120" s="461">
        <v>-31.007711366666641</v>
      </c>
      <c r="K120" s="463">
        <v>0.39406765426687496</v>
      </c>
      <c r="L120" s="150"/>
      <c r="M120" s="459" t="str">
        <f t="shared" si="1"/>
        <v/>
      </c>
    </row>
    <row r="121" spans="1:13" ht="14.45" customHeight="1" x14ac:dyDescent="0.2">
      <c r="A121" s="464" t="s">
        <v>387</v>
      </c>
      <c r="B121" s="460">
        <v>0</v>
      </c>
      <c r="C121" s="461">
        <v>60.865679999999998</v>
      </c>
      <c r="D121" s="461">
        <v>60.865679999999998</v>
      </c>
      <c r="E121" s="462">
        <v>0</v>
      </c>
      <c r="F121" s="460">
        <v>200</v>
      </c>
      <c r="G121" s="461">
        <v>116.66666666666667</v>
      </c>
      <c r="H121" s="461">
        <v>0</v>
      </c>
      <c r="I121" s="461">
        <v>168.93020000000001</v>
      </c>
      <c r="J121" s="461">
        <v>52.263533333333342</v>
      </c>
      <c r="K121" s="463">
        <v>0.84465100000000004</v>
      </c>
      <c r="L121" s="150"/>
      <c r="M121" s="459" t="str">
        <f t="shared" si="1"/>
        <v/>
      </c>
    </row>
    <row r="122" spans="1:13" ht="14.45" customHeight="1" x14ac:dyDescent="0.2">
      <c r="A122" s="464" t="s">
        <v>388</v>
      </c>
      <c r="B122" s="460">
        <v>48279.848778</v>
      </c>
      <c r="C122" s="461">
        <v>50544.595009999997</v>
      </c>
      <c r="D122" s="461">
        <v>2264.7462319999977</v>
      </c>
      <c r="E122" s="462">
        <v>1.0469087267115051</v>
      </c>
      <c r="F122" s="460">
        <v>54002.062784000096</v>
      </c>
      <c r="G122" s="461">
        <v>31501.203290666723</v>
      </c>
      <c r="H122" s="461">
        <v>5832.88339</v>
      </c>
      <c r="I122" s="461">
        <v>29736.768960000001</v>
      </c>
      <c r="J122" s="461">
        <v>-1764.4343306667215</v>
      </c>
      <c r="K122" s="463">
        <v>0.55065987162272823</v>
      </c>
      <c r="L122" s="150"/>
      <c r="M122" s="459" t="str">
        <f t="shared" si="1"/>
        <v/>
      </c>
    </row>
    <row r="123" spans="1:13" ht="14.45" customHeight="1" x14ac:dyDescent="0.2">
      <c r="A123" s="464" t="s">
        <v>389</v>
      </c>
      <c r="B123" s="460">
        <v>34805.300000000003</v>
      </c>
      <c r="C123" s="461">
        <v>37300.936000000002</v>
      </c>
      <c r="D123" s="461">
        <v>2495.6359999999986</v>
      </c>
      <c r="E123" s="462">
        <v>1.0717027579133063</v>
      </c>
      <c r="F123" s="460">
        <v>39671.655934299997</v>
      </c>
      <c r="G123" s="461">
        <v>23141.799295008332</v>
      </c>
      <c r="H123" s="461">
        <v>4297.2169999999996</v>
      </c>
      <c r="I123" s="461">
        <v>21964.181</v>
      </c>
      <c r="J123" s="461">
        <v>-1177.6182950083312</v>
      </c>
      <c r="K123" s="463">
        <v>0.5536492108213168</v>
      </c>
      <c r="L123" s="150"/>
      <c r="M123" s="459" t="str">
        <f t="shared" si="1"/>
        <v/>
      </c>
    </row>
    <row r="124" spans="1:13" ht="14.45" customHeight="1" x14ac:dyDescent="0.2">
      <c r="A124" s="464" t="s">
        <v>390</v>
      </c>
      <c r="B124" s="460">
        <v>34320.32</v>
      </c>
      <c r="C124" s="461">
        <v>36918.608999999997</v>
      </c>
      <c r="D124" s="461">
        <v>2598.288999999997</v>
      </c>
      <c r="E124" s="462">
        <v>1.0757070155523025</v>
      </c>
      <c r="F124" s="460">
        <v>39147.843573099999</v>
      </c>
      <c r="G124" s="461">
        <v>22836.242084308331</v>
      </c>
      <c r="H124" s="461">
        <v>4247.2849999999999</v>
      </c>
      <c r="I124" s="461">
        <v>21583.170999999998</v>
      </c>
      <c r="J124" s="461">
        <v>-1253.0710843083325</v>
      </c>
      <c r="K124" s="463">
        <v>0.55132464601014786</v>
      </c>
      <c r="L124" s="150"/>
      <c r="M124" s="459" t="str">
        <f t="shared" si="1"/>
        <v>X</v>
      </c>
    </row>
    <row r="125" spans="1:13" ht="14.45" customHeight="1" x14ac:dyDescent="0.2">
      <c r="A125" s="464" t="s">
        <v>391</v>
      </c>
      <c r="B125" s="460">
        <v>34320.32</v>
      </c>
      <c r="C125" s="461">
        <v>36918.608999999997</v>
      </c>
      <c r="D125" s="461">
        <v>2598.288999999997</v>
      </c>
      <c r="E125" s="462">
        <v>1.0757070155523025</v>
      </c>
      <c r="F125" s="460">
        <v>39147.843573099999</v>
      </c>
      <c r="G125" s="461">
        <v>22836.242084308331</v>
      </c>
      <c r="H125" s="461">
        <v>4247.2849999999999</v>
      </c>
      <c r="I125" s="461">
        <v>21583.170999999998</v>
      </c>
      <c r="J125" s="461">
        <v>-1253.0710843083325</v>
      </c>
      <c r="K125" s="463">
        <v>0.55132464601014786</v>
      </c>
      <c r="L125" s="150"/>
      <c r="M125" s="459" t="str">
        <f t="shared" si="1"/>
        <v/>
      </c>
    </row>
    <row r="126" spans="1:13" ht="14.45" customHeight="1" x14ac:dyDescent="0.2">
      <c r="A126" s="464" t="s">
        <v>392</v>
      </c>
      <c r="B126" s="460">
        <v>245.04</v>
      </c>
      <c r="C126" s="461">
        <v>50.56</v>
      </c>
      <c r="D126" s="461">
        <v>-194.48</v>
      </c>
      <c r="E126" s="462">
        <v>0.20633365981064317</v>
      </c>
      <c r="F126" s="460">
        <v>163.02653219999999</v>
      </c>
      <c r="G126" s="461">
        <v>95.098810450000002</v>
      </c>
      <c r="H126" s="461">
        <v>17.600000000000001</v>
      </c>
      <c r="I126" s="461">
        <v>102.75</v>
      </c>
      <c r="J126" s="461">
        <v>7.651189549999998</v>
      </c>
      <c r="K126" s="463">
        <v>0.63026550717491125</v>
      </c>
      <c r="L126" s="150"/>
      <c r="M126" s="459" t="str">
        <f t="shared" si="1"/>
        <v>X</v>
      </c>
    </row>
    <row r="127" spans="1:13" ht="14.45" customHeight="1" x14ac:dyDescent="0.2">
      <c r="A127" s="464" t="s">
        <v>393</v>
      </c>
      <c r="B127" s="460">
        <v>245.04</v>
      </c>
      <c r="C127" s="461">
        <v>50.56</v>
      </c>
      <c r="D127" s="461">
        <v>-194.48</v>
      </c>
      <c r="E127" s="462">
        <v>0.20633365981064317</v>
      </c>
      <c r="F127" s="460">
        <v>163.02653219999999</v>
      </c>
      <c r="G127" s="461">
        <v>95.098810450000002</v>
      </c>
      <c r="H127" s="461">
        <v>17.600000000000001</v>
      </c>
      <c r="I127" s="461">
        <v>102.75</v>
      </c>
      <c r="J127" s="461">
        <v>7.651189549999998</v>
      </c>
      <c r="K127" s="463">
        <v>0.63026550717491125</v>
      </c>
      <c r="L127" s="150"/>
      <c r="M127" s="459" t="str">
        <f t="shared" si="1"/>
        <v/>
      </c>
    </row>
    <row r="128" spans="1:13" ht="14.45" customHeight="1" x14ac:dyDescent="0.2">
      <c r="A128" s="464" t="s">
        <v>394</v>
      </c>
      <c r="B128" s="460">
        <v>115.74</v>
      </c>
      <c r="C128" s="461">
        <v>226.517</v>
      </c>
      <c r="D128" s="461">
        <v>110.777</v>
      </c>
      <c r="E128" s="462">
        <v>1.9571194055641956</v>
      </c>
      <c r="F128" s="460">
        <v>207.40132500000001</v>
      </c>
      <c r="G128" s="461">
        <v>120.98410625</v>
      </c>
      <c r="H128" s="461">
        <v>2.0819999999999999</v>
      </c>
      <c r="I128" s="461">
        <v>209.51</v>
      </c>
      <c r="J128" s="461">
        <v>88.525893749999994</v>
      </c>
      <c r="K128" s="463">
        <v>1.0101671240528476</v>
      </c>
      <c r="L128" s="150"/>
      <c r="M128" s="459" t="str">
        <f t="shared" si="1"/>
        <v>X</v>
      </c>
    </row>
    <row r="129" spans="1:13" ht="14.45" customHeight="1" x14ac:dyDescent="0.2">
      <c r="A129" s="464" t="s">
        <v>395</v>
      </c>
      <c r="B129" s="460">
        <v>115.74</v>
      </c>
      <c r="C129" s="461">
        <v>226.517</v>
      </c>
      <c r="D129" s="461">
        <v>110.777</v>
      </c>
      <c r="E129" s="462">
        <v>1.9571194055641956</v>
      </c>
      <c r="F129" s="460">
        <v>207.40132500000001</v>
      </c>
      <c r="G129" s="461">
        <v>120.98410625</v>
      </c>
      <c r="H129" s="461">
        <v>2.0819999999999999</v>
      </c>
      <c r="I129" s="461">
        <v>209.51</v>
      </c>
      <c r="J129" s="461">
        <v>88.525893749999994</v>
      </c>
      <c r="K129" s="463">
        <v>1.0101671240528476</v>
      </c>
      <c r="L129" s="150"/>
      <c r="M129" s="459" t="str">
        <f t="shared" si="1"/>
        <v/>
      </c>
    </row>
    <row r="130" spans="1:13" ht="14.45" customHeight="1" x14ac:dyDescent="0.2">
      <c r="A130" s="464" t="s">
        <v>396</v>
      </c>
      <c r="B130" s="460">
        <v>124.2</v>
      </c>
      <c r="C130" s="461">
        <v>105.25</v>
      </c>
      <c r="D130" s="461">
        <v>-18.950000000000003</v>
      </c>
      <c r="E130" s="462">
        <v>0.84742351046698872</v>
      </c>
      <c r="F130" s="460">
        <v>153.38450399999999</v>
      </c>
      <c r="G130" s="461">
        <v>89.474293999999986</v>
      </c>
      <c r="H130" s="461">
        <v>30.25</v>
      </c>
      <c r="I130" s="461">
        <v>68.75</v>
      </c>
      <c r="J130" s="461">
        <v>-20.724293999999986</v>
      </c>
      <c r="K130" s="463">
        <v>0.44821998446466277</v>
      </c>
      <c r="L130" s="150"/>
      <c r="M130" s="459" t="str">
        <f t="shared" si="1"/>
        <v>X</v>
      </c>
    </row>
    <row r="131" spans="1:13" ht="14.45" customHeight="1" x14ac:dyDescent="0.2">
      <c r="A131" s="464" t="s">
        <v>397</v>
      </c>
      <c r="B131" s="460">
        <v>124.2</v>
      </c>
      <c r="C131" s="461">
        <v>105.25</v>
      </c>
      <c r="D131" s="461">
        <v>-18.950000000000003</v>
      </c>
      <c r="E131" s="462">
        <v>0.84742351046698872</v>
      </c>
      <c r="F131" s="460">
        <v>153.38450399999999</v>
      </c>
      <c r="G131" s="461">
        <v>89.474293999999986</v>
      </c>
      <c r="H131" s="461">
        <v>30.25</v>
      </c>
      <c r="I131" s="461">
        <v>68.75</v>
      </c>
      <c r="J131" s="461">
        <v>-20.724293999999986</v>
      </c>
      <c r="K131" s="463">
        <v>0.44821998446466277</v>
      </c>
      <c r="L131" s="150"/>
      <c r="M131" s="459" t="str">
        <f t="shared" si="1"/>
        <v/>
      </c>
    </row>
    <row r="132" spans="1:13" ht="14.45" customHeight="1" x14ac:dyDescent="0.2">
      <c r="A132" s="464" t="s">
        <v>398</v>
      </c>
      <c r="B132" s="460">
        <v>12575.45</v>
      </c>
      <c r="C132" s="461">
        <v>12500.705019999999</v>
      </c>
      <c r="D132" s="461">
        <v>-74.744980000001306</v>
      </c>
      <c r="E132" s="462">
        <v>0.99405627790655593</v>
      </c>
      <c r="F132" s="460">
        <v>13374.394317099999</v>
      </c>
      <c r="G132" s="461">
        <v>7801.7300183083325</v>
      </c>
      <c r="H132" s="461">
        <v>1450.6779199999999</v>
      </c>
      <c r="I132" s="461">
        <v>7336.7245400000002</v>
      </c>
      <c r="J132" s="461">
        <v>-465.00547830833239</v>
      </c>
      <c r="K132" s="463">
        <v>0.54856499412609205</v>
      </c>
      <c r="L132" s="150"/>
      <c r="M132" s="459" t="str">
        <f t="shared" si="1"/>
        <v/>
      </c>
    </row>
    <row r="133" spans="1:13" ht="14.45" customHeight="1" x14ac:dyDescent="0.2">
      <c r="A133" s="464" t="s">
        <v>399</v>
      </c>
      <c r="B133" s="460">
        <v>3346.14</v>
      </c>
      <c r="C133" s="461">
        <v>3332.1541000000002</v>
      </c>
      <c r="D133" s="461">
        <v>-13.985899999999674</v>
      </c>
      <c r="E133" s="462">
        <v>0.9958202884517684</v>
      </c>
      <c r="F133" s="460">
        <v>3566.1722359</v>
      </c>
      <c r="G133" s="461">
        <v>2080.2671376083335</v>
      </c>
      <c r="H133" s="461">
        <v>386.27800000000002</v>
      </c>
      <c r="I133" s="461">
        <v>1953.5693000000001</v>
      </c>
      <c r="J133" s="461">
        <v>-126.69783760833343</v>
      </c>
      <c r="K133" s="463">
        <v>0.54780565008436144</v>
      </c>
      <c r="L133" s="150"/>
      <c r="M133" s="459" t="str">
        <f t="shared" si="1"/>
        <v>X</v>
      </c>
    </row>
    <row r="134" spans="1:13" ht="14.45" customHeight="1" x14ac:dyDescent="0.2">
      <c r="A134" s="464" t="s">
        <v>400</v>
      </c>
      <c r="B134" s="460">
        <v>3346.14</v>
      </c>
      <c r="C134" s="461">
        <v>3332.1541000000002</v>
      </c>
      <c r="D134" s="461">
        <v>-13.985899999999674</v>
      </c>
      <c r="E134" s="462">
        <v>0.9958202884517684</v>
      </c>
      <c r="F134" s="460">
        <v>3566.1722359</v>
      </c>
      <c r="G134" s="461">
        <v>2080.2671376083335</v>
      </c>
      <c r="H134" s="461">
        <v>386.27800000000002</v>
      </c>
      <c r="I134" s="461">
        <v>1953.5693000000001</v>
      </c>
      <c r="J134" s="461">
        <v>-126.69783760833343</v>
      </c>
      <c r="K134" s="463">
        <v>0.54780565008436144</v>
      </c>
      <c r="L134" s="150"/>
      <c r="M134" s="459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464" t="s">
        <v>401</v>
      </c>
      <c r="B135" s="460">
        <v>9229.31</v>
      </c>
      <c r="C135" s="461">
        <v>9168.5509199999997</v>
      </c>
      <c r="D135" s="461">
        <v>-60.759079999999813</v>
      </c>
      <c r="E135" s="462">
        <v>0.99341672562737626</v>
      </c>
      <c r="F135" s="460">
        <v>9808.2220811999996</v>
      </c>
      <c r="G135" s="461">
        <v>5721.4628806999999</v>
      </c>
      <c r="H135" s="461">
        <v>1064.3999199999998</v>
      </c>
      <c r="I135" s="461">
        <v>5383.15524</v>
      </c>
      <c r="J135" s="461">
        <v>-338.30764069999987</v>
      </c>
      <c r="K135" s="463">
        <v>0.54884108408579091</v>
      </c>
      <c r="L135" s="150"/>
      <c r="M135" s="459" t="str">
        <f t="shared" si="2"/>
        <v>X</v>
      </c>
    </row>
    <row r="136" spans="1:13" ht="14.45" customHeight="1" x14ac:dyDescent="0.2">
      <c r="A136" s="464" t="s">
        <v>402</v>
      </c>
      <c r="B136" s="460">
        <v>9229.31</v>
      </c>
      <c r="C136" s="461">
        <v>9168.5509199999997</v>
      </c>
      <c r="D136" s="461">
        <v>-60.759079999999813</v>
      </c>
      <c r="E136" s="462">
        <v>0.99341672562737626</v>
      </c>
      <c r="F136" s="460">
        <v>9808.2220811999996</v>
      </c>
      <c r="G136" s="461">
        <v>5721.4628806999999</v>
      </c>
      <c r="H136" s="461">
        <v>1064.3999199999998</v>
      </c>
      <c r="I136" s="461">
        <v>5383.15524</v>
      </c>
      <c r="J136" s="461">
        <v>-338.30764069999987</v>
      </c>
      <c r="K136" s="463">
        <v>0.54884108408579091</v>
      </c>
      <c r="L136" s="150"/>
      <c r="M136" s="459" t="str">
        <f t="shared" si="2"/>
        <v/>
      </c>
    </row>
    <row r="137" spans="1:13" ht="14.45" customHeight="1" x14ac:dyDescent="0.2">
      <c r="A137" s="464" t="s">
        <v>403</v>
      </c>
      <c r="B137" s="460">
        <v>154.358778</v>
      </c>
      <c r="C137" s="461">
        <v>0</v>
      </c>
      <c r="D137" s="461">
        <v>-154.358778</v>
      </c>
      <c r="E137" s="462">
        <v>0</v>
      </c>
      <c r="F137" s="460">
        <v>162.57941539999999</v>
      </c>
      <c r="G137" s="461">
        <v>94.837992316666657</v>
      </c>
      <c r="H137" s="461">
        <v>0</v>
      </c>
      <c r="I137" s="461">
        <v>0</v>
      </c>
      <c r="J137" s="461">
        <v>-94.837992316666657</v>
      </c>
      <c r="K137" s="463">
        <v>0</v>
      </c>
      <c r="L137" s="150"/>
      <c r="M137" s="459" t="str">
        <f t="shared" si="2"/>
        <v/>
      </c>
    </row>
    <row r="138" spans="1:13" ht="14.45" customHeight="1" x14ac:dyDescent="0.2">
      <c r="A138" s="464" t="s">
        <v>404</v>
      </c>
      <c r="B138" s="460">
        <v>154.358778</v>
      </c>
      <c r="C138" s="461">
        <v>0</v>
      </c>
      <c r="D138" s="461">
        <v>-154.358778</v>
      </c>
      <c r="E138" s="462">
        <v>0</v>
      </c>
      <c r="F138" s="460">
        <v>162.57941539999999</v>
      </c>
      <c r="G138" s="461">
        <v>94.837992316666657</v>
      </c>
      <c r="H138" s="461">
        <v>0</v>
      </c>
      <c r="I138" s="461">
        <v>0</v>
      </c>
      <c r="J138" s="461">
        <v>-94.837992316666657</v>
      </c>
      <c r="K138" s="463">
        <v>0</v>
      </c>
      <c r="L138" s="150"/>
      <c r="M138" s="459" t="str">
        <f t="shared" si="2"/>
        <v>X</v>
      </c>
    </row>
    <row r="139" spans="1:13" ht="14.45" customHeight="1" x14ac:dyDescent="0.2">
      <c r="A139" s="464" t="s">
        <v>405</v>
      </c>
      <c r="B139" s="460">
        <v>154.358778</v>
      </c>
      <c r="C139" s="461">
        <v>0</v>
      </c>
      <c r="D139" s="461">
        <v>-154.358778</v>
      </c>
      <c r="E139" s="462">
        <v>0</v>
      </c>
      <c r="F139" s="460">
        <v>162.57941539999999</v>
      </c>
      <c r="G139" s="461">
        <v>94.837992316666657</v>
      </c>
      <c r="H139" s="461">
        <v>0</v>
      </c>
      <c r="I139" s="461">
        <v>0</v>
      </c>
      <c r="J139" s="461">
        <v>-94.837992316666657</v>
      </c>
      <c r="K139" s="463">
        <v>0</v>
      </c>
      <c r="L139" s="150"/>
      <c r="M139" s="459" t="str">
        <f t="shared" si="2"/>
        <v/>
      </c>
    </row>
    <row r="140" spans="1:13" ht="14.45" customHeight="1" x14ac:dyDescent="0.2">
      <c r="A140" s="464" t="s">
        <v>406</v>
      </c>
      <c r="B140" s="460">
        <v>744.74</v>
      </c>
      <c r="C140" s="461">
        <v>742.95398999999998</v>
      </c>
      <c r="D140" s="461">
        <v>-1.786010000000033</v>
      </c>
      <c r="E140" s="462">
        <v>0.99760183419716941</v>
      </c>
      <c r="F140" s="460">
        <v>793.43311719999997</v>
      </c>
      <c r="G140" s="461">
        <v>462.83598503333332</v>
      </c>
      <c r="H140" s="461">
        <v>84.988470000000007</v>
      </c>
      <c r="I140" s="461">
        <v>435.86341999999996</v>
      </c>
      <c r="J140" s="461">
        <v>-26.972565033333353</v>
      </c>
      <c r="K140" s="463">
        <v>0.54933857757053051</v>
      </c>
      <c r="L140" s="150"/>
      <c r="M140" s="459" t="str">
        <f t="shared" si="2"/>
        <v/>
      </c>
    </row>
    <row r="141" spans="1:13" ht="14.45" customHeight="1" x14ac:dyDescent="0.2">
      <c r="A141" s="464" t="s">
        <v>407</v>
      </c>
      <c r="B141" s="460">
        <v>744.74</v>
      </c>
      <c r="C141" s="461">
        <v>742.95398999999998</v>
      </c>
      <c r="D141" s="461">
        <v>-1.786010000000033</v>
      </c>
      <c r="E141" s="462">
        <v>0.99760183419716941</v>
      </c>
      <c r="F141" s="460">
        <v>793.43311719999997</v>
      </c>
      <c r="G141" s="461">
        <v>462.83598503333332</v>
      </c>
      <c r="H141" s="461">
        <v>84.988470000000007</v>
      </c>
      <c r="I141" s="461">
        <v>435.86341999999996</v>
      </c>
      <c r="J141" s="461">
        <v>-26.972565033333353</v>
      </c>
      <c r="K141" s="463">
        <v>0.54933857757053051</v>
      </c>
      <c r="L141" s="150"/>
      <c r="M141" s="459" t="str">
        <f t="shared" si="2"/>
        <v>X</v>
      </c>
    </row>
    <row r="142" spans="1:13" ht="14.45" customHeight="1" x14ac:dyDescent="0.2">
      <c r="A142" s="464" t="s">
        <v>408</v>
      </c>
      <c r="B142" s="460">
        <v>744.74</v>
      </c>
      <c r="C142" s="461">
        <v>742.95398999999998</v>
      </c>
      <c r="D142" s="461">
        <v>-1.786010000000033</v>
      </c>
      <c r="E142" s="462">
        <v>0.99760183419716941</v>
      </c>
      <c r="F142" s="460">
        <v>793.43311719999997</v>
      </c>
      <c r="G142" s="461">
        <v>462.83598503333332</v>
      </c>
      <c r="H142" s="461">
        <v>84.988470000000007</v>
      </c>
      <c r="I142" s="461">
        <v>435.86341999999996</v>
      </c>
      <c r="J142" s="461">
        <v>-26.972565033333353</v>
      </c>
      <c r="K142" s="463">
        <v>0.54933857757053051</v>
      </c>
      <c r="L142" s="150"/>
      <c r="M142" s="459" t="str">
        <f t="shared" si="2"/>
        <v/>
      </c>
    </row>
    <row r="143" spans="1:13" ht="14.45" customHeight="1" x14ac:dyDescent="0.2">
      <c r="A143" s="464" t="s">
        <v>409</v>
      </c>
      <c r="B143" s="460">
        <v>48980.322708</v>
      </c>
      <c r="C143" s="461">
        <v>51028.824159999996</v>
      </c>
      <c r="D143" s="461">
        <v>2048.5014519999968</v>
      </c>
      <c r="E143" s="462">
        <v>1.0418229472315301</v>
      </c>
      <c r="F143" s="460">
        <v>47573.979391500005</v>
      </c>
      <c r="G143" s="461">
        <v>27751.487978375</v>
      </c>
      <c r="H143" s="461">
        <v>6672.84</v>
      </c>
      <c r="I143" s="461">
        <v>20572.968250000002</v>
      </c>
      <c r="J143" s="461">
        <v>-7178.5197283749985</v>
      </c>
      <c r="K143" s="463">
        <v>0.43244161016464716</v>
      </c>
      <c r="L143" s="150"/>
      <c r="M143" s="459" t="str">
        <f t="shared" si="2"/>
        <v/>
      </c>
    </row>
    <row r="144" spans="1:13" ht="14.45" customHeight="1" x14ac:dyDescent="0.2">
      <c r="A144" s="464" t="s">
        <v>410</v>
      </c>
      <c r="B144" s="460">
        <v>48499.999999</v>
      </c>
      <c r="C144" s="461">
        <v>50648.119979999996</v>
      </c>
      <c r="D144" s="461">
        <v>2148.1199809999962</v>
      </c>
      <c r="E144" s="462">
        <v>1.0442911336297791</v>
      </c>
      <c r="F144" s="460">
        <v>47172.000000299995</v>
      </c>
      <c r="G144" s="461">
        <v>27517.000000174998</v>
      </c>
      <c r="H144" s="461">
        <v>6650.34</v>
      </c>
      <c r="I144" s="461">
        <v>20426.73</v>
      </c>
      <c r="J144" s="461">
        <v>-7090.2700001749981</v>
      </c>
      <c r="K144" s="463">
        <v>0.43302658356376861</v>
      </c>
      <c r="L144" s="150"/>
      <c r="M144" s="459" t="str">
        <f t="shared" si="2"/>
        <v/>
      </c>
    </row>
    <row r="145" spans="1:13" ht="14.45" customHeight="1" x14ac:dyDescent="0.2">
      <c r="A145" s="464" t="s">
        <v>411</v>
      </c>
      <c r="B145" s="460">
        <v>48499.999999</v>
      </c>
      <c r="C145" s="461">
        <v>50648.119979999996</v>
      </c>
      <c r="D145" s="461">
        <v>2148.1199809999962</v>
      </c>
      <c r="E145" s="462">
        <v>1.0442911336297791</v>
      </c>
      <c r="F145" s="460">
        <v>47172.000000299995</v>
      </c>
      <c r="G145" s="461">
        <v>27517.000000174998</v>
      </c>
      <c r="H145" s="461">
        <v>6650.34</v>
      </c>
      <c r="I145" s="461">
        <v>20426.73</v>
      </c>
      <c r="J145" s="461">
        <v>-7090.2700001749981</v>
      </c>
      <c r="K145" s="463">
        <v>0.43302658356376861</v>
      </c>
      <c r="L145" s="150"/>
      <c r="M145" s="459" t="str">
        <f t="shared" si="2"/>
        <v>X</v>
      </c>
    </row>
    <row r="146" spans="1:13" ht="14.45" customHeight="1" x14ac:dyDescent="0.2">
      <c r="A146" s="464" t="s">
        <v>412</v>
      </c>
      <c r="B146" s="460">
        <v>9600</v>
      </c>
      <c r="C146" s="461">
        <v>9144.5734900000007</v>
      </c>
      <c r="D146" s="461">
        <v>-455.42650999999933</v>
      </c>
      <c r="E146" s="462">
        <v>0.95255973854166676</v>
      </c>
      <c r="F146" s="460">
        <v>9423.9999999000011</v>
      </c>
      <c r="G146" s="461">
        <v>5497.3333332750008</v>
      </c>
      <c r="H146" s="461">
        <v>809.16899999999998</v>
      </c>
      <c r="I146" s="461">
        <v>4956.402</v>
      </c>
      <c r="J146" s="461">
        <v>-540.93133327500072</v>
      </c>
      <c r="K146" s="463">
        <v>0.52593399830778786</v>
      </c>
      <c r="L146" s="150"/>
      <c r="M146" s="459" t="str">
        <f t="shared" si="2"/>
        <v/>
      </c>
    </row>
    <row r="147" spans="1:13" ht="14.45" customHeight="1" x14ac:dyDescent="0.2">
      <c r="A147" s="464" t="s">
        <v>413</v>
      </c>
      <c r="B147" s="460">
        <v>38799.999999</v>
      </c>
      <c r="C147" s="461">
        <v>41201.203000000001</v>
      </c>
      <c r="D147" s="461">
        <v>2401.2030010000017</v>
      </c>
      <c r="E147" s="462">
        <v>1.0618866752851002</v>
      </c>
      <c r="F147" s="460">
        <v>37437.000000200002</v>
      </c>
      <c r="G147" s="461">
        <v>21838.25000011667</v>
      </c>
      <c r="H147" s="461">
        <v>5841.1710000000003</v>
      </c>
      <c r="I147" s="461">
        <v>15470.328</v>
      </c>
      <c r="J147" s="461">
        <v>-6367.9220001166705</v>
      </c>
      <c r="K147" s="463">
        <v>0.41323631701037344</v>
      </c>
      <c r="L147" s="150"/>
      <c r="M147" s="459" t="str">
        <f t="shared" si="2"/>
        <v/>
      </c>
    </row>
    <row r="148" spans="1:13" ht="14.45" customHeight="1" x14ac:dyDescent="0.2">
      <c r="A148" s="464" t="s">
        <v>414</v>
      </c>
      <c r="B148" s="460">
        <v>100</v>
      </c>
      <c r="C148" s="461">
        <v>302.34348999999997</v>
      </c>
      <c r="D148" s="461">
        <v>202.34348999999997</v>
      </c>
      <c r="E148" s="462">
        <v>3.0234348999999998</v>
      </c>
      <c r="F148" s="460">
        <v>311.00000019999999</v>
      </c>
      <c r="G148" s="461">
        <v>181.41666678333331</v>
      </c>
      <c r="H148" s="461">
        <v>0</v>
      </c>
      <c r="I148" s="461">
        <v>0</v>
      </c>
      <c r="J148" s="461">
        <v>-181.41666678333331</v>
      </c>
      <c r="K148" s="463">
        <v>0</v>
      </c>
      <c r="L148" s="150"/>
      <c r="M148" s="459" t="str">
        <f t="shared" si="2"/>
        <v/>
      </c>
    </row>
    <row r="149" spans="1:13" ht="14.45" customHeight="1" x14ac:dyDescent="0.2">
      <c r="A149" s="464" t="s">
        <v>415</v>
      </c>
      <c r="B149" s="460">
        <v>480.32270899999997</v>
      </c>
      <c r="C149" s="461">
        <v>380.70418000000001</v>
      </c>
      <c r="D149" s="461">
        <v>-99.618528999999967</v>
      </c>
      <c r="E149" s="462">
        <v>0.79260083453601615</v>
      </c>
      <c r="F149" s="460">
        <v>401.97939120000001</v>
      </c>
      <c r="G149" s="461">
        <v>234.48797820000001</v>
      </c>
      <c r="H149" s="461">
        <v>22.5</v>
      </c>
      <c r="I149" s="461">
        <v>146.23824999999999</v>
      </c>
      <c r="J149" s="461">
        <v>-88.249728200000021</v>
      </c>
      <c r="K149" s="463">
        <v>0.36379539150861817</v>
      </c>
      <c r="L149" s="150"/>
      <c r="M149" s="459" t="str">
        <f t="shared" si="2"/>
        <v/>
      </c>
    </row>
    <row r="150" spans="1:13" ht="14.45" customHeight="1" x14ac:dyDescent="0.2">
      <c r="A150" s="464" t="s">
        <v>416</v>
      </c>
      <c r="B150" s="460">
        <v>0</v>
      </c>
      <c r="C150" s="461">
        <v>37.007179999999998</v>
      </c>
      <c r="D150" s="461">
        <v>37.007179999999998</v>
      </c>
      <c r="E150" s="462">
        <v>0</v>
      </c>
      <c r="F150" s="460">
        <v>46.109593200000006</v>
      </c>
      <c r="G150" s="461">
        <v>26.897262700000006</v>
      </c>
      <c r="H150" s="461">
        <v>0</v>
      </c>
      <c r="I150" s="461">
        <v>-0.46174999999999999</v>
      </c>
      <c r="J150" s="461">
        <v>-27.359012700000005</v>
      </c>
      <c r="K150" s="463">
        <v>-1.0014185074181047E-2</v>
      </c>
      <c r="L150" s="150"/>
      <c r="M150" s="459" t="str">
        <f t="shared" si="2"/>
        <v>X</v>
      </c>
    </row>
    <row r="151" spans="1:13" ht="14.45" customHeight="1" x14ac:dyDescent="0.2">
      <c r="A151" s="464" t="s">
        <v>417</v>
      </c>
      <c r="B151" s="460">
        <v>0</v>
      </c>
      <c r="C151" s="461">
        <v>10.22148</v>
      </c>
      <c r="D151" s="461">
        <v>10.22148</v>
      </c>
      <c r="E151" s="462">
        <v>0</v>
      </c>
      <c r="F151" s="460">
        <v>10.9016448</v>
      </c>
      <c r="G151" s="461">
        <v>6.3592928000000004</v>
      </c>
      <c r="H151" s="461">
        <v>0</v>
      </c>
      <c r="I151" s="461">
        <v>3.8249999999999999E-2</v>
      </c>
      <c r="J151" s="461">
        <v>-6.3210428000000007</v>
      </c>
      <c r="K151" s="463">
        <v>3.5086448606360759E-3</v>
      </c>
      <c r="L151" s="150"/>
      <c r="M151" s="459" t="str">
        <f t="shared" si="2"/>
        <v/>
      </c>
    </row>
    <row r="152" spans="1:13" ht="14.45" customHeight="1" x14ac:dyDescent="0.2">
      <c r="A152" s="464" t="s">
        <v>418</v>
      </c>
      <c r="B152" s="460">
        <v>0</v>
      </c>
      <c r="C152" s="461">
        <v>11.512499999999999</v>
      </c>
      <c r="D152" s="461">
        <v>11.512499999999999</v>
      </c>
      <c r="E152" s="462">
        <v>0</v>
      </c>
      <c r="F152" s="460">
        <v>18.3532416</v>
      </c>
      <c r="G152" s="461">
        <v>10.706057600000001</v>
      </c>
      <c r="H152" s="461">
        <v>0</v>
      </c>
      <c r="I152" s="461">
        <v>-0.5</v>
      </c>
      <c r="J152" s="461">
        <v>-11.206057600000001</v>
      </c>
      <c r="K152" s="463">
        <v>-2.7243143794282096E-2</v>
      </c>
      <c r="L152" s="150"/>
      <c r="M152" s="459" t="str">
        <f t="shared" si="2"/>
        <v/>
      </c>
    </row>
    <row r="153" spans="1:13" ht="14.45" customHeight="1" x14ac:dyDescent="0.2">
      <c r="A153" s="464" t="s">
        <v>419</v>
      </c>
      <c r="B153" s="460">
        <v>0</v>
      </c>
      <c r="C153" s="461">
        <v>8.4124999999999996</v>
      </c>
      <c r="D153" s="461">
        <v>8.4124999999999996</v>
      </c>
      <c r="E153" s="462">
        <v>0</v>
      </c>
      <c r="F153" s="460">
        <v>9.3377543999999997</v>
      </c>
      <c r="G153" s="461">
        <v>5.4470234</v>
      </c>
      <c r="H153" s="461">
        <v>0</v>
      </c>
      <c r="I153" s="461">
        <v>0</v>
      </c>
      <c r="J153" s="461">
        <v>-5.4470234</v>
      </c>
      <c r="K153" s="463">
        <v>0</v>
      </c>
      <c r="L153" s="150"/>
      <c r="M153" s="459" t="str">
        <f t="shared" si="2"/>
        <v/>
      </c>
    </row>
    <row r="154" spans="1:13" ht="14.45" customHeight="1" x14ac:dyDescent="0.2">
      <c r="A154" s="464" t="s">
        <v>420</v>
      </c>
      <c r="B154" s="460">
        <v>0</v>
      </c>
      <c r="C154" s="461">
        <v>6.8606999999999996</v>
      </c>
      <c r="D154" s="461">
        <v>6.8606999999999996</v>
      </c>
      <c r="E154" s="462">
        <v>0</v>
      </c>
      <c r="F154" s="460">
        <v>7.5169524000000001</v>
      </c>
      <c r="G154" s="461">
        <v>4.3848889</v>
      </c>
      <c r="H154" s="461">
        <v>0</v>
      </c>
      <c r="I154" s="461">
        <v>0</v>
      </c>
      <c r="J154" s="461">
        <v>-4.3848889</v>
      </c>
      <c r="K154" s="463">
        <v>0</v>
      </c>
      <c r="L154" s="150"/>
      <c r="M154" s="459" t="str">
        <f t="shared" si="2"/>
        <v/>
      </c>
    </row>
    <row r="155" spans="1:13" ht="14.45" customHeight="1" x14ac:dyDescent="0.2">
      <c r="A155" s="464" t="s">
        <v>421</v>
      </c>
      <c r="B155" s="460">
        <v>480.32270899999997</v>
      </c>
      <c r="C155" s="461">
        <v>320.55</v>
      </c>
      <c r="D155" s="461">
        <v>-159.77270899999996</v>
      </c>
      <c r="E155" s="462">
        <v>0.66736382434918362</v>
      </c>
      <c r="F155" s="460">
        <v>340.21748400000001</v>
      </c>
      <c r="G155" s="461">
        <v>198.46019899999999</v>
      </c>
      <c r="H155" s="461">
        <v>22.5</v>
      </c>
      <c r="I155" s="461">
        <v>146.69999999999999</v>
      </c>
      <c r="J155" s="461">
        <v>-51.760199</v>
      </c>
      <c r="K155" s="463">
        <v>0.43119477069555889</v>
      </c>
      <c r="L155" s="150"/>
      <c r="M155" s="459" t="str">
        <f t="shared" si="2"/>
        <v>X</v>
      </c>
    </row>
    <row r="156" spans="1:13" ht="14.45" customHeight="1" x14ac:dyDescent="0.2">
      <c r="A156" s="464" t="s">
        <v>422</v>
      </c>
      <c r="B156" s="460">
        <v>480.32270899999997</v>
      </c>
      <c r="C156" s="461">
        <v>320.55</v>
      </c>
      <c r="D156" s="461">
        <v>-159.77270899999996</v>
      </c>
      <c r="E156" s="462">
        <v>0.66736382434918362</v>
      </c>
      <c r="F156" s="460">
        <v>340.21748400000001</v>
      </c>
      <c r="G156" s="461">
        <v>198.46019899999999</v>
      </c>
      <c r="H156" s="461">
        <v>22.5</v>
      </c>
      <c r="I156" s="461">
        <v>146.69999999999999</v>
      </c>
      <c r="J156" s="461">
        <v>-51.760199</v>
      </c>
      <c r="K156" s="463">
        <v>0.43119477069555889</v>
      </c>
      <c r="L156" s="150"/>
      <c r="M156" s="459" t="str">
        <f t="shared" si="2"/>
        <v/>
      </c>
    </row>
    <row r="157" spans="1:13" ht="14.45" customHeight="1" x14ac:dyDescent="0.2">
      <c r="A157" s="464" t="s">
        <v>423</v>
      </c>
      <c r="B157" s="460">
        <v>0</v>
      </c>
      <c r="C157" s="461">
        <v>16.5</v>
      </c>
      <c r="D157" s="461">
        <v>16.5</v>
      </c>
      <c r="E157" s="462">
        <v>0</v>
      </c>
      <c r="F157" s="460">
        <v>12.9818604</v>
      </c>
      <c r="G157" s="461">
        <v>7.572751900000001</v>
      </c>
      <c r="H157" s="461">
        <v>0</v>
      </c>
      <c r="I157" s="461">
        <v>0</v>
      </c>
      <c r="J157" s="461">
        <v>-7.572751900000001</v>
      </c>
      <c r="K157" s="463">
        <v>0</v>
      </c>
      <c r="L157" s="150"/>
      <c r="M157" s="459" t="str">
        <f t="shared" si="2"/>
        <v>X</v>
      </c>
    </row>
    <row r="158" spans="1:13" ht="14.45" customHeight="1" x14ac:dyDescent="0.2">
      <c r="A158" s="464" t="s">
        <v>424</v>
      </c>
      <c r="B158" s="460">
        <v>0</v>
      </c>
      <c r="C158" s="461">
        <v>16.5</v>
      </c>
      <c r="D158" s="461">
        <v>16.5</v>
      </c>
      <c r="E158" s="462">
        <v>0</v>
      </c>
      <c r="F158" s="460">
        <v>12.9818604</v>
      </c>
      <c r="G158" s="461">
        <v>7.572751900000001</v>
      </c>
      <c r="H158" s="461">
        <v>0</v>
      </c>
      <c r="I158" s="461">
        <v>0</v>
      </c>
      <c r="J158" s="461">
        <v>-7.572751900000001</v>
      </c>
      <c r="K158" s="463">
        <v>0</v>
      </c>
      <c r="L158" s="150"/>
      <c r="M158" s="459" t="str">
        <f t="shared" si="2"/>
        <v/>
      </c>
    </row>
    <row r="159" spans="1:13" ht="14.45" customHeight="1" x14ac:dyDescent="0.2">
      <c r="A159" s="464" t="s">
        <v>425</v>
      </c>
      <c r="B159" s="460">
        <v>0</v>
      </c>
      <c r="C159" s="461">
        <v>6.6470000000000002</v>
      </c>
      <c r="D159" s="461">
        <v>6.6470000000000002</v>
      </c>
      <c r="E159" s="462">
        <v>0</v>
      </c>
      <c r="F159" s="460">
        <v>2.6704535999999996</v>
      </c>
      <c r="G159" s="461">
        <v>1.5577645999999998</v>
      </c>
      <c r="H159" s="461">
        <v>0</v>
      </c>
      <c r="I159" s="461">
        <v>0</v>
      </c>
      <c r="J159" s="461">
        <v>-1.5577645999999998</v>
      </c>
      <c r="K159" s="463">
        <v>0</v>
      </c>
      <c r="L159" s="150"/>
      <c r="M159" s="459" t="str">
        <f t="shared" si="2"/>
        <v>X</v>
      </c>
    </row>
    <row r="160" spans="1:13" ht="14.45" customHeight="1" x14ac:dyDescent="0.2">
      <c r="A160" s="464" t="s">
        <v>426</v>
      </c>
      <c r="B160" s="460">
        <v>0</v>
      </c>
      <c r="C160" s="461">
        <v>6.6470000000000002</v>
      </c>
      <c r="D160" s="461">
        <v>6.6470000000000002</v>
      </c>
      <c r="E160" s="462">
        <v>0</v>
      </c>
      <c r="F160" s="460">
        <v>2.6704535999999996</v>
      </c>
      <c r="G160" s="461">
        <v>1.5577645999999998</v>
      </c>
      <c r="H160" s="461">
        <v>0</v>
      </c>
      <c r="I160" s="461">
        <v>0</v>
      </c>
      <c r="J160" s="461">
        <v>-1.5577645999999998</v>
      </c>
      <c r="K160" s="463">
        <v>0</v>
      </c>
      <c r="L160" s="150"/>
      <c r="M160" s="459" t="str">
        <f t="shared" si="2"/>
        <v/>
      </c>
    </row>
    <row r="161" spans="1:13" ht="14.45" customHeight="1" x14ac:dyDescent="0.2">
      <c r="A161" s="464" t="s">
        <v>427</v>
      </c>
      <c r="B161" s="460">
        <v>2778.000012</v>
      </c>
      <c r="C161" s="461">
        <v>3210.6979700000002</v>
      </c>
      <c r="D161" s="461">
        <v>432.6979580000002</v>
      </c>
      <c r="E161" s="462">
        <v>1.1557588035028419</v>
      </c>
      <c r="F161" s="460">
        <v>2632.8512480999998</v>
      </c>
      <c r="G161" s="461">
        <v>1535.829894725</v>
      </c>
      <c r="H161" s="461">
        <v>229.81793999999999</v>
      </c>
      <c r="I161" s="461">
        <v>1713.96597</v>
      </c>
      <c r="J161" s="461">
        <v>178.13607527499994</v>
      </c>
      <c r="K161" s="463">
        <v>0.65099233055300243</v>
      </c>
      <c r="L161" s="150"/>
      <c r="M161" s="459" t="str">
        <f t="shared" si="2"/>
        <v/>
      </c>
    </row>
    <row r="162" spans="1:13" ht="14.45" customHeight="1" x14ac:dyDescent="0.2">
      <c r="A162" s="464" t="s">
        <v>428</v>
      </c>
      <c r="B162" s="460">
        <v>2778.000012</v>
      </c>
      <c r="C162" s="461">
        <v>2763.1191100000001</v>
      </c>
      <c r="D162" s="461">
        <v>-14.880901999999878</v>
      </c>
      <c r="E162" s="462">
        <v>0.99464330383883381</v>
      </c>
      <c r="F162" s="460">
        <v>2622.3558339000001</v>
      </c>
      <c r="G162" s="461">
        <v>1529.7075697749999</v>
      </c>
      <c r="H162" s="461">
        <v>229.81793999999999</v>
      </c>
      <c r="I162" s="461">
        <v>1649.3549699999999</v>
      </c>
      <c r="J162" s="461">
        <v>119.64740022499996</v>
      </c>
      <c r="K162" s="463">
        <v>0.62895925437664912</v>
      </c>
      <c r="L162" s="150"/>
      <c r="M162" s="459" t="str">
        <f t="shared" si="2"/>
        <v/>
      </c>
    </row>
    <row r="163" spans="1:13" ht="14.45" customHeight="1" x14ac:dyDescent="0.2">
      <c r="A163" s="464" t="s">
        <v>429</v>
      </c>
      <c r="B163" s="460">
        <v>2778.000012</v>
      </c>
      <c r="C163" s="461">
        <v>2763.1191100000001</v>
      </c>
      <c r="D163" s="461">
        <v>-14.880901999999878</v>
      </c>
      <c r="E163" s="462">
        <v>0.99464330383883381</v>
      </c>
      <c r="F163" s="460">
        <v>2622.3558339000001</v>
      </c>
      <c r="G163" s="461">
        <v>1529.7075697749999</v>
      </c>
      <c r="H163" s="461">
        <v>229.81793999999999</v>
      </c>
      <c r="I163" s="461">
        <v>1649.3549699999999</v>
      </c>
      <c r="J163" s="461">
        <v>119.64740022499996</v>
      </c>
      <c r="K163" s="463">
        <v>0.62895925437664912</v>
      </c>
      <c r="L163" s="150"/>
      <c r="M163" s="459" t="str">
        <f t="shared" si="2"/>
        <v>X</v>
      </c>
    </row>
    <row r="164" spans="1:13" ht="14.45" customHeight="1" x14ac:dyDescent="0.2">
      <c r="A164" s="464" t="s">
        <v>430</v>
      </c>
      <c r="B164" s="460">
        <v>582.99999600000001</v>
      </c>
      <c r="C164" s="461">
        <v>581.37747999999999</v>
      </c>
      <c r="D164" s="461">
        <v>-1.6225160000000187</v>
      </c>
      <c r="E164" s="462">
        <v>0.99721695366872687</v>
      </c>
      <c r="F164" s="460">
        <v>749.29202579999992</v>
      </c>
      <c r="G164" s="461">
        <v>437.08701504999999</v>
      </c>
      <c r="H164" s="461">
        <v>50.420349999999999</v>
      </c>
      <c r="I164" s="461">
        <v>350.87279999999998</v>
      </c>
      <c r="J164" s="461">
        <v>-86.214215050000007</v>
      </c>
      <c r="K164" s="463">
        <v>0.46827243306824473</v>
      </c>
      <c r="L164" s="150"/>
      <c r="M164" s="459" t="str">
        <f t="shared" si="2"/>
        <v/>
      </c>
    </row>
    <row r="165" spans="1:13" ht="14.45" customHeight="1" x14ac:dyDescent="0.2">
      <c r="A165" s="464" t="s">
        <v>431</v>
      </c>
      <c r="B165" s="460">
        <v>1879.000008</v>
      </c>
      <c r="C165" s="461">
        <v>1865.212</v>
      </c>
      <c r="D165" s="461">
        <v>-13.788007999999991</v>
      </c>
      <c r="E165" s="462">
        <v>0.9926620500578518</v>
      </c>
      <c r="F165" s="460">
        <v>1600.2142689</v>
      </c>
      <c r="G165" s="461">
        <v>933.45832352500008</v>
      </c>
      <c r="H165" s="461">
        <v>154.1</v>
      </c>
      <c r="I165" s="461">
        <v>1117.461</v>
      </c>
      <c r="J165" s="461">
        <v>184.00267647499993</v>
      </c>
      <c r="K165" s="463">
        <v>0.69831960739117238</v>
      </c>
      <c r="L165" s="150"/>
      <c r="M165" s="459" t="str">
        <f t="shared" si="2"/>
        <v/>
      </c>
    </row>
    <row r="166" spans="1:13" ht="14.45" customHeight="1" x14ac:dyDescent="0.2">
      <c r="A166" s="464" t="s">
        <v>432</v>
      </c>
      <c r="B166" s="460">
        <v>305.00000399999999</v>
      </c>
      <c r="C166" s="461">
        <v>305.73500000000001</v>
      </c>
      <c r="D166" s="461">
        <v>0.73499600000002374</v>
      </c>
      <c r="E166" s="462">
        <v>1.0024098229192155</v>
      </c>
      <c r="F166" s="460">
        <v>269.64099959999999</v>
      </c>
      <c r="G166" s="461">
        <v>157.29058309999999</v>
      </c>
      <c r="H166" s="461">
        <v>24.664000000000001</v>
      </c>
      <c r="I166" s="461">
        <v>175.94499999999999</v>
      </c>
      <c r="J166" s="461">
        <v>18.654416900000001</v>
      </c>
      <c r="K166" s="463">
        <v>0.65251575339435142</v>
      </c>
      <c r="L166" s="150"/>
      <c r="M166" s="459" t="str">
        <f t="shared" si="2"/>
        <v/>
      </c>
    </row>
    <row r="167" spans="1:13" ht="14.45" customHeight="1" x14ac:dyDescent="0.2">
      <c r="A167" s="464" t="s">
        <v>433</v>
      </c>
      <c r="B167" s="460">
        <v>3</v>
      </c>
      <c r="C167" s="461">
        <v>3.1626300000000001</v>
      </c>
      <c r="D167" s="461">
        <v>0.16263000000000005</v>
      </c>
      <c r="E167" s="462">
        <v>1.0542100000000001</v>
      </c>
      <c r="F167" s="460">
        <v>2.5725396000000003</v>
      </c>
      <c r="G167" s="461">
        <v>1.5006481000000003</v>
      </c>
      <c r="H167" s="461">
        <v>0.63358999999999999</v>
      </c>
      <c r="I167" s="461">
        <v>4.4401700000000002</v>
      </c>
      <c r="J167" s="461">
        <v>2.9395218999999999</v>
      </c>
      <c r="K167" s="463">
        <v>1.7259870363122884</v>
      </c>
      <c r="L167" s="150"/>
      <c r="M167" s="459" t="str">
        <f t="shared" si="2"/>
        <v/>
      </c>
    </row>
    <row r="168" spans="1:13" ht="14.45" customHeight="1" x14ac:dyDescent="0.2">
      <c r="A168" s="464" t="s">
        <v>434</v>
      </c>
      <c r="B168" s="460">
        <v>8.0000040000000006</v>
      </c>
      <c r="C168" s="461">
        <v>7.6319999999999997</v>
      </c>
      <c r="D168" s="461">
        <v>-0.36800400000000089</v>
      </c>
      <c r="E168" s="462">
        <v>0.95399952300023838</v>
      </c>
      <c r="F168" s="460">
        <v>0.63600000000000001</v>
      </c>
      <c r="G168" s="461">
        <v>0.371</v>
      </c>
      <c r="H168" s="461">
        <v>0</v>
      </c>
      <c r="I168" s="461">
        <v>0.63600000000000001</v>
      </c>
      <c r="J168" s="461">
        <v>0.26500000000000001</v>
      </c>
      <c r="K168" s="463">
        <v>1</v>
      </c>
      <c r="L168" s="150"/>
      <c r="M168" s="459" t="str">
        <f t="shared" si="2"/>
        <v/>
      </c>
    </row>
    <row r="169" spans="1:13" ht="14.45" customHeight="1" x14ac:dyDescent="0.2">
      <c r="A169" s="464" t="s">
        <v>435</v>
      </c>
      <c r="B169" s="460">
        <v>0</v>
      </c>
      <c r="C169" s="461">
        <v>447.57885999999996</v>
      </c>
      <c r="D169" s="461">
        <v>447.57885999999996</v>
      </c>
      <c r="E169" s="462">
        <v>0</v>
      </c>
      <c r="F169" s="460">
        <v>10.495414199999999</v>
      </c>
      <c r="G169" s="461">
        <v>6.1223249499999994</v>
      </c>
      <c r="H169" s="461">
        <v>0</v>
      </c>
      <c r="I169" s="461">
        <v>64.611000000000004</v>
      </c>
      <c r="J169" s="461">
        <v>58.488675050000005</v>
      </c>
      <c r="K169" s="463">
        <v>6.1561172116484943</v>
      </c>
      <c r="L169" s="150"/>
      <c r="M169" s="459" t="str">
        <f t="shared" si="2"/>
        <v/>
      </c>
    </row>
    <row r="170" spans="1:13" ht="14.45" customHeight="1" x14ac:dyDescent="0.2">
      <c r="A170" s="464" t="s">
        <v>436</v>
      </c>
      <c r="B170" s="460">
        <v>0</v>
      </c>
      <c r="C170" s="461">
        <v>79.616789999999995</v>
      </c>
      <c r="D170" s="461">
        <v>79.616789999999995</v>
      </c>
      <c r="E170" s="462">
        <v>0</v>
      </c>
      <c r="F170" s="460">
        <v>0</v>
      </c>
      <c r="G170" s="461">
        <v>0</v>
      </c>
      <c r="H170" s="461">
        <v>0</v>
      </c>
      <c r="I170" s="461">
        <v>31.823</v>
      </c>
      <c r="J170" s="461">
        <v>31.823</v>
      </c>
      <c r="K170" s="463">
        <v>0</v>
      </c>
      <c r="L170" s="150"/>
      <c r="M170" s="459" t="str">
        <f t="shared" si="2"/>
        <v>X</v>
      </c>
    </row>
    <row r="171" spans="1:13" ht="14.45" customHeight="1" x14ac:dyDescent="0.2">
      <c r="A171" s="464" t="s">
        <v>437</v>
      </c>
      <c r="B171" s="460">
        <v>0</v>
      </c>
      <c r="C171" s="461">
        <v>79.616789999999995</v>
      </c>
      <c r="D171" s="461">
        <v>79.616789999999995</v>
      </c>
      <c r="E171" s="462">
        <v>0</v>
      </c>
      <c r="F171" s="460">
        <v>0</v>
      </c>
      <c r="G171" s="461">
        <v>0</v>
      </c>
      <c r="H171" s="461">
        <v>0</v>
      </c>
      <c r="I171" s="461">
        <v>31.823</v>
      </c>
      <c r="J171" s="461">
        <v>31.823</v>
      </c>
      <c r="K171" s="463">
        <v>0</v>
      </c>
      <c r="L171" s="150"/>
      <c r="M171" s="459" t="str">
        <f t="shared" si="2"/>
        <v/>
      </c>
    </row>
    <row r="172" spans="1:13" ht="14.45" customHeight="1" x14ac:dyDescent="0.2">
      <c r="A172" s="464" t="s">
        <v>438</v>
      </c>
      <c r="B172" s="460">
        <v>0</v>
      </c>
      <c r="C172" s="461">
        <v>20.848669999999998</v>
      </c>
      <c r="D172" s="461">
        <v>20.848669999999998</v>
      </c>
      <c r="E172" s="462">
        <v>0</v>
      </c>
      <c r="F172" s="460">
        <v>0</v>
      </c>
      <c r="G172" s="461">
        <v>0</v>
      </c>
      <c r="H172" s="461">
        <v>0</v>
      </c>
      <c r="I172" s="461">
        <v>19.731999999999999</v>
      </c>
      <c r="J172" s="461">
        <v>19.731999999999999</v>
      </c>
      <c r="K172" s="463">
        <v>0</v>
      </c>
      <c r="L172" s="150"/>
      <c r="M172" s="459" t="str">
        <f t="shared" si="2"/>
        <v>X</v>
      </c>
    </row>
    <row r="173" spans="1:13" ht="14.45" customHeight="1" x14ac:dyDescent="0.2">
      <c r="A173" s="464" t="s">
        <v>439</v>
      </c>
      <c r="B173" s="460">
        <v>0</v>
      </c>
      <c r="C173" s="461">
        <v>9.5696000000000012</v>
      </c>
      <c r="D173" s="461">
        <v>9.5696000000000012</v>
      </c>
      <c r="E173" s="462">
        <v>0</v>
      </c>
      <c r="F173" s="460">
        <v>0</v>
      </c>
      <c r="G173" s="461">
        <v>0</v>
      </c>
      <c r="H173" s="461">
        <v>0</v>
      </c>
      <c r="I173" s="461">
        <v>0</v>
      </c>
      <c r="J173" s="461">
        <v>0</v>
      </c>
      <c r="K173" s="463">
        <v>0</v>
      </c>
      <c r="L173" s="150"/>
      <c r="M173" s="459" t="str">
        <f t="shared" si="2"/>
        <v/>
      </c>
    </row>
    <row r="174" spans="1:13" ht="14.45" customHeight="1" x14ac:dyDescent="0.2">
      <c r="A174" s="464" t="s">
        <v>440</v>
      </c>
      <c r="B174" s="460">
        <v>0</v>
      </c>
      <c r="C174" s="461">
        <v>6.36775</v>
      </c>
      <c r="D174" s="461">
        <v>6.36775</v>
      </c>
      <c r="E174" s="462">
        <v>0</v>
      </c>
      <c r="F174" s="460">
        <v>0</v>
      </c>
      <c r="G174" s="461">
        <v>0</v>
      </c>
      <c r="H174" s="461">
        <v>-14.273999999999999</v>
      </c>
      <c r="I174" s="461">
        <v>5.4580000000000002</v>
      </c>
      <c r="J174" s="461">
        <v>5.4580000000000002</v>
      </c>
      <c r="K174" s="463">
        <v>0</v>
      </c>
      <c r="L174" s="150"/>
      <c r="M174" s="459" t="str">
        <f t="shared" si="2"/>
        <v/>
      </c>
    </row>
    <row r="175" spans="1:13" ht="14.45" customHeight="1" x14ac:dyDescent="0.2">
      <c r="A175" s="464" t="s">
        <v>441</v>
      </c>
      <c r="B175" s="460">
        <v>0</v>
      </c>
      <c r="C175" s="461">
        <v>4.9113199999999999</v>
      </c>
      <c r="D175" s="461">
        <v>4.9113199999999999</v>
      </c>
      <c r="E175" s="462">
        <v>0</v>
      </c>
      <c r="F175" s="460">
        <v>0</v>
      </c>
      <c r="G175" s="461">
        <v>0</v>
      </c>
      <c r="H175" s="461">
        <v>0</v>
      </c>
      <c r="I175" s="461">
        <v>0</v>
      </c>
      <c r="J175" s="461">
        <v>0</v>
      </c>
      <c r="K175" s="463">
        <v>0</v>
      </c>
      <c r="L175" s="150"/>
      <c r="M175" s="459" t="str">
        <f t="shared" si="2"/>
        <v/>
      </c>
    </row>
    <row r="176" spans="1:13" ht="14.45" customHeight="1" x14ac:dyDescent="0.2">
      <c r="A176" s="464" t="s">
        <v>442</v>
      </c>
      <c r="B176" s="460">
        <v>0</v>
      </c>
      <c r="C176" s="461">
        <v>0</v>
      </c>
      <c r="D176" s="461">
        <v>0</v>
      </c>
      <c r="E176" s="462">
        <v>0</v>
      </c>
      <c r="F176" s="460">
        <v>0</v>
      </c>
      <c r="G176" s="461">
        <v>0</v>
      </c>
      <c r="H176" s="461">
        <v>14.273999999999999</v>
      </c>
      <c r="I176" s="461">
        <v>14.273999999999999</v>
      </c>
      <c r="J176" s="461">
        <v>14.273999999999999</v>
      </c>
      <c r="K176" s="463">
        <v>0</v>
      </c>
      <c r="L176" s="150"/>
      <c r="M176" s="459" t="str">
        <f t="shared" si="2"/>
        <v/>
      </c>
    </row>
    <row r="177" spans="1:13" ht="14.45" customHeight="1" x14ac:dyDescent="0.2">
      <c r="A177" s="464" t="s">
        <v>443</v>
      </c>
      <c r="B177" s="460">
        <v>0</v>
      </c>
      <c r="C177" s="461">
        <v>20.739000000000001</v>
      </c>
      <c r="D177" s="461">
        <v>20.739000000000001</v>
      </c>
      <c r="E177" s="462">
        <v>0</v>
      </c>
      <c r="F177" s="460">
        <v>10.495414199999999</v>
      </c>
      <c r="G177" s="461">
        <v>6.1223249499999994</v>
      </c>
      <c r="H177" s="461">
        <v>0</v>
      </c>
      <c r="I177" s="461">
        <v>8.8330000000000002</v>
      </c>
      <c r="J177" s="461">
        <v>2.7106750500000008</v>
      </c>
      <c r="K177" s="463">
        <v>0.84160566049884922</v>
      </c>
      <c r="L177" s="150"/>
      <c r="M177" s="459" t="str">
        <f t="shared" si="2"/>
        <v>X</v>
      </c>
    </row>
    <row r="178" spans="1:13" ht="14.45" customHeight="1" x14ac:dyDescent="0.2">
      <c r="A178" s="464" t="s">
        <v>444</v>
      </c>
      <c r="B178" s="460">
        <v>0</v>
      </c>
      <c r="C178" s="461">
        <v>4.4770000000000003</v>
      </c>
      <c r="D178" s="461">
        <v>4.4770000000000003</v>
      </c>
      <c r="E178" s="462">
        <v>0</v>
      </c>
      <c r="F178" s="460">
        <v>10.495414199999999</v>
      </c>
      <c r="G178" s="461">
        <v>6.1223249499999994</v>
      </c>
      <c r="H178" s="461">
        <v>0</v>
      </c>
      <c r="I178" s="461">
        <v>8.8330000000000002</v>
      </c>
      <c r="J178" s="461">
        <v>2.7106750500000008</v>
      </c>
      <c r="K178" s="463">
        <v>0.84160566049884922</v>
      </c>
      <c r="L178" s="150"/>
      <c r="M178" s="459" t="str">
        <f t="shared" si="2"/>
        <v/>
      </c>
    </row>
    <row r="179" spans="1:13" ht="14.45" customHeight="1" x14ac:dyDescent="0.2">
      <c r="A179" s="464" t="s">
        <v>445</v>
      </c>
      <c r="B179" s="460">
        <v>0</v>
      </c>
      <c r="C179" s="461">
        <v>16.262</v>
      </c>
      <c r="D179" s="461">
        <v>16.262</v>
      </c>
      <c r="E179" s="462">
        <v>0</v>
      </c>
      <c r="F179" s="460">
        <v>0</v>
      </c>
      <c r="G179" s="461">
        <v>0</v>
      </c>
      <c r="H179" s="461">
        <v>0</v>
      </c>
      <c r="I179" s="461">
        <v>0</v>
      </c>
      <c r="J179" s="461">
        <v>0</v>
      </c>
      <c r="K179" s="463">
        <v>0</v>
      </c>
      <c r="L179" s="150"/>
      <c r="M179" s="459" t="str">
        <f t="shared" si="2"/>
        <v/>
      </c>
    </row>
    <row r="180" spans="1:13" ht="14.45" customHeight="1" x14ac:dyDescent="0.2">
      <c r="A180" s="464" t="s">
        <v>446</v>
      </c>
      <c r="B180" s="460">
        <v>0</v>
      </c>
      <c r="C180" s="461">
        <v>248.76499999999999</v>
      </c>
      <c r="D180" s="461">
        <v>248.76499999999999</v>
      </c>
      <c r="E180" s="462">
        <v>0</v>
      </c>
      <c r="F180" s="460">
        <v>0</v>
      </c>
      <c r="G180" s="461">
        <v>0</v>
      </c>
      <c r="H180" s="461">
        <v>0</v>
      </c>
      <c r="I180" s="461">
        <v>4.2229999999999999</v>
      </c>
      <c r="J180" s="461">
        <v>4.2229999999999999</v>
      </c>
      <c r="K180" s="463">
        <v>0</v>
      </c>
      <c r="L180" s="150"/>
      <c r="M180" s="459" t="str">
        <f t="shared" si="2"/>
        <v>X</v>
      </c>
    </row>
    <row r="181" spans="1:13" ht="14.45" customHeight="1" x14ac:dyDescent="0.2">
      <c r="A181" s="464" t="s">
        <v>447</v>
      </c>
      <c r="B181" s="460">
        <v>0</v>
      </c>
      <c r="C181" s="461">
        <v>248.76499999999999</v>
      </c>
      <c r="D181" s="461">
        <v>248.76499999999999</v>
      </c>
      <c r="E181" s="462">
        <v>0</v>
      </c>
      <c r="F181" s="460">
        <v>0</v>
      </c>
      <c r="G181" s="461">
        <v>0</v>
      </c>
      <c r="H181" s="461">
        <v>0</v>
      </c>
      <c r="I181" s="461">
        <v>4.2229999999999999</v>
      </c>
      <c r="J181" s="461">
        <v>4.2229999999999999</v>
      </c>
      <c r="K181" s="463">
        <v>0</v>
      </c>
      <c r="L181" s="150"/>
      <c r="M181" s="459" t="str">
        <f t="shared" si="2"/>
        <v/>
      </c>
    </row>
    <row r="182" spans="1:13" ht="14.45" customHeight="1" x14ac:dyDescent="0.2">
      <c r="A182" s="464" t="s">
        <v>448</v>
      </c>
      <c r="B182" s="460">
        <v>0</v>
      </c>
      <c r="C182" s="461">
        <v>77.609399999999994</v>
      </c>
      <c r="D182" s="461">
        <v>77.609399999999994</v>
      </c>
      <c r="E182" s="462">
        <v>0</v>
      </c>
      <c r="F182" s="460">
        <v>0</v>
      </c>
      <c r="G182" s="461">
        <v>0</v>
      </c>
      <c r="H182" s="461">
        <v>0</v>
      </c>
      <c r="I182" s="461">
        <v>0</v>
      </c>
      <c r="J182" s="461">
        <v>0</v>
      </c>
      <c r="K182" s="463">
        <v>0</v>
      </c>
      <c r="L182" s="150"/>
      <c r="M182" s="459" t="str">
        <f t="shared" si="2"/>
        <v>X</v>
      </c>
    </row>
    <row r="183" spans="1:13" ht="14.45" customHeight="1" x14ac:dyDescent="0.2">
      <c r="A183" s="464" t="s">
        <v>449</v>
      </c>
      <c r="B183" s="460">
        <v>0</v>
      </c>
      <c r="C183" s="461">
        <v>77.609399999999994</v>
      </c>
      <c r="D183" s="461">
        <v>77.609399999999994</v>
      </c>
      <c r="E183" s="462">
        <v>0</v>
      </c>
      <c r="F183" s="460">
        <v>0</v>
      </c>
      <c r="G183" s="461">
        <v>0</v>
      </c>
      <c r="H183" s="461">
        <v>0</v>
      </c>
      <c r="I183" s="461">
        <v>0</v>
      </c>
      <c r="J183" s="461">
        <v>0</v>
      </c>
      <c r="K183" s="463">
        <v>0</v>
      </c>
      <c r="L183" s="150"/>
      <c r="M183" s="459" t="str">
        <f t="shared" si="2"/>
        <v/>
      </c>
    </row>
    <row r="184" spans="1:13" ht="14.45" customHeight="1" x14ac:dyDescent="0.2">
      <c r="A184" s="464" t="s">
        <v>450</v>
      </c>
      <c r="B184" s="460">
        <v>104048.81268700001</v>
      </c>
      <c r="C184" s="461">
        <v>105801.43578</v>
      </c>
      <c r="D184" s="461">
        <v>1752.6230929999874</v>
      </c>
      <c r="E184" s="462">
        <v>1.0168442392348314</v>
      </c>
      <c r="F184" s="460">
        <v>59970.632243500004</v>
      </c>
      <c r="G184" s="461">
        <v>34982.868808708336</v>
      </c>
      <c r="H184" s="461">
        <v>12853.713609999999</v>
      </c>
      <c r="I184" s="461">
        <v>56421.738060000003</v>
      </c>
      <c r="J184" s="461">
        <v>21438.869251291668</v>
      </c>
      <c r="K184" s="463">
        <v>0.94082279858097295</v>
      </c>
      <c r="L184" s="150"/>
      <c r="M184" s="459" t="str">
        <f t="shared" si="2"/>
        <v/>
      </c>
    </row>
    <row r="185" spans="1:13" ht="14.45" customHeight="1" x14ac:dyDescent="0.2">
      <c r="A185" s="464" t="s">
        <v>451</v>
      </c>
      <c r="B185" s="460">
        <v>44648.843961999999</v>
      </c>
      <c r="C185" s="461">
        <v>41202.05012</v>
      </c>
      <c r="D185" s="461">
        <v>-3446.7938419999991</v>
      </c>
      <c r="E185" s="462">
        <v>0.92280217053472835</v>
      </c>
      <c r="F185" s="460">
        <v>249.25462539999998</v>
      </c>
      <c r="G185" s="461">
        <v>145.39853148333333</v>
      </c>
      <c r="H185" s="461">
        <v>4429.1991600000001</v>
      </c>
      <c r="I185" s="461">
        <v>30221.713940000001</v>
      </c>
      <c r="J185" s="461">
        <v>30076.315408516668</v>
      </c>
      <c r="K185" s="463">
        <v>121.24835754402014</v>
      </c>
      <c r="L185" s="150"/>
      <c r="M185" s="459" t="str">
        <f t="shared" si="2"/>
        <v/>
      </c>
    </row>
    <row r="186" spans="1:13" ht="14.45" customHeight="1" x14ac:dyDescent="0.2">
      <c r="A186" s="464" t="s">
        <v>452</v>
      </c>
      <c r="B186" s="460">
        <v>44648.843961999999</v>
      </c>
      <c r="C186" s="461">
        <v>41202.05012</v>
      </c>
      <c r="D186" s="461">
        <v>-3446.7938419999991</v>
      </c>
      <c r="E186" s="462">
        <v>0.92280217053472835</v>
      </c>
      <c r="F186" s="460">
        <v>249.25462539999998</v>
      </c>
      <c r="G186" s="461">
        <v>145.39853148333333</v>
      </c>
      <c r="H186" s="461">
        <v>4429.1991600000001</v>
      </c>
      <c r="I186" s="461">
        <v>30221.713940000001</v>
      </c>
      <c r="J186" s="461">
        <v>30076.315408516668</v>
      </c>
      <c r="K186" s="463">
        <v>121.24835754402014</v>
      </c>
      <c r="L186" s="150"/>
      <c r="M186" s="459" t="str">
        <f t="shared" si="2"/>
        <v/>
      </c>
    </row>
    <row r="187" spans="1:13" ht="14.45" customHeight="1" x14ac:dyDescent="0.2">
      <c r="A187" s="464" t="s">
        <v>453</v>
      </c>
      <c r="B187" s="460">
        <v>202.15569500000001</v>
      </c>
      <c r="C187" s="461">
        <v>254.52247</v>
      </c>
      <c r="D187" s="461">
        <v>52.36677499999999</v>
      </c>
      <c r="E187" s="462">
        <v>1.2590417994407725</v>
      </c>
      <c r="F187" s="460">
        <v>249.25462539999998</v>
      </c>
      <c r="G187" s="461">
        <v>145.39853148333333</v>
      </c>
      <c r="H187" s="461">
        <v>16.253160000000001</v>
      </c>
      <c r="I187" s="461">
        <v>136.59892000000002</v>
      </c>
      <c r="J187" s="461">
        <v>-8.7996114833333081</v>
      </c>
      <c r="K187" s="463">
        <v>0.54802962946339784</v>
      </c>
      <c r="L187" s="150"/>
      <c r="M187" s="459" t="str">
        <f t="shared" si="2"/>
        <v>X</v>
      </c>
    </row>
    <row r="188" spans="1:13" ht="14.45" customHeight="1" x14ac:dyDescent="0.2">
      <c r="A188" s="464" t="s">
        <v>454</v>
      </c>
      <c r="B188" s="460">
        <v>130.57307700000001</v>
      </c>
      <c r="C188" s="461">
        <v>182.6266</v>
      </c>
      <c r="D188" s="461">
        <v>52.053522999999984</v>
      </c>
      <c r="E188" s="462">
        <v>1.3986543336188668</v>
      </c>
      <c r="F188" s="460">
        <v>179.28972959999999</v>
      </c>
      <c r="G188" s="461">
        <v>104.5856756</v>
      </c>
      <c r="H188" s="461">
        <v>15.440040000000002</v>
      </c>
      <c r="I188" s="461">
        <v>108.02774000000001</v>
      </c>
      <c r="J188" s="461">
        <v>3.4420644000000067</v>
      </c>
      <c r="K188" s="463">
        <v>0.60253166894173293</v>
      </c>
      <c r="L188" s="150"/>
      <c r="M188" s="459" t="str">
        <f t="shared" si="2"/>
        <v/>
      </c>
    </row>
    <row r="189" spans="1:13" ht="14.45" customHeight="1" x14ac:dyDescent="0.2">
      <c r="A189" s="464" t="s">
        <v>455</v>
      </c>
      <c r="B189" s="460">
        <v>66.702865000000003</v>
      </c>
      <c r="C189" s="461">
        <v>62.919879999999999</v>
      </c>
      <c r="D189" s="461">
        <v>-3.7829850000000036</v>
      </c>
      <c r="E189" s="462">
        <v>0.94328601927368483</v>
      </c>
      <c r="F189" s="460">
        <v>60.769286200000003</v>
      </c>
      <c r="G189" s="461">
        <v>35.448750283333332</v>
      </c>
      <c r="H189" s="461">
        <v>0.81311999999999995</v>
      </c>
      <c r="I189" s="461">
        <v>26.082979999999999</v>
      </c>
      <c r="J189" s="461">
        <v>-9.3657702833333332</v>
      </c>
      <c r="K189" s="463">
        <v>0.42921320342907038</v>
      </c>
      <c r="L189" s="150"/>
      <c r="M189" s="459" t="str">
        <f t="shared" si="2"/>
        <v/>
      </c>
    </row>
    <row r="190" spans="1:13" ht="14.45" customHeight="1" x14ac:dyDescent="0.2">
      <c r="A190" s="464" t="s">
        <v>456</v>
      </c>
      <c r="B190" s="460">
        <v>4.879753</v>
      </c>
      <c r="C190" s="461">
        <v>8.9759899999999995</v>
      </c>
      <c r="D190" s="461">
        <v>4.0962369999999995</v>
      </c>
      <c r="E190" s="462">
        <v>1.8394353156809371</v>
      </c>
      <c r="F190" s="460">
        <v>9.1956095999999992</v>
      </c>
      <c r="G190" s="461">
        <v>5.3641055999999994</v>
      </c>
      <c r="H190" s="461">
        <v>0</v>
      </c>
      <c r="I190" s="461">
        <v>2.4882</v>
      </c>
      <c r="J190" s="461">
        <v>-2.8759055999999994</v>
      </c>
      <c r="K190" s="463">
        <v>0.27058564991710832</v>
      </c>
      <c r="L190" s="150"/>
      <c r="M190" s="459" t="str">
        <f t="shared" si="2"/>
        <v/>
      </c>
    </row>
    <row r="191" spans="1:13" ht="14.45" customHeight="1" x14ac:dyDescent="0.2">
      <c r="A191" s="464" t="s">
        <v>457</v>
      </c>
      <c r="B191" s="460">
        <v>12.741768</v>
      </c>
      <c r="C191" s="461">
        <v>87.639830000000003</v>
      </c>
      <c r="D191" s="461">
        <v>74.89806200000001</v>
      </c>
      <c r="E191" s="462">
        <v>6.8781530161277464</v>
      </c>
      <c r="F191" s="460">
        <v>0</v>
      </c>
      <c r="G191" s="461">
        <v>0</v>
      </c>
      <c r="H191" s="461">
        <v>14.706190000000001</v>
      </c>
      <c r="I191" s="461">
        <v>46.11835</v>
      </c>
      <c r="J191" s="461">
        <v>46.11835</v>
      </c>
      <c r="K191" s="463">
        <v>0</v>
      </c>
      <c r="L191" s="150"/>
      <c r="M191" s="459" t="str">
        <f t="shared" si="2"/>
        <v>X</v>
      </c>
    </row>
    <row r="192" spans="1:13" ht="14.45" customHeight="1" x14ac:dyDescent="0.2">
      <c r="A192" s="464" t="s">
        <v>458</v>
      </c>
      <c r="B192" s="460">
        <v>0</v>
      </c>
      <c r="C192" s="461">
        <v>4.1293599999999993</v>
      </c>
      <c r="D192" s="461">
        <v>4.1293599999999993</v>
      </c>
      <c r="E192" s="462">
        <v>0</v>
      </c>
      <c r="F192" s="460">
        <v>0</v>
      </c>
      <c r="G192" s="461">
        <v>0</v>
      </c>
      <c r="H192" s="461">
        <v>0</v>
      </c>
      <c r="I192" s="461">
        <v>3.3652199999999999</v>
      </c>
      <c r="J192" s="461">
        <v>3.3652199999999999</v>
      </c>
      <c r="K192" s="463">
        <v>0</v>
      </c>
      <c r="L192" s="150"/>
      <c r="M192" s="459" t="str">
        <f t="shared" si="2"/>
        <v/>
      </c>
    </row>
    <row r="193" spans="1:13" ht="14.45" customHeight="1" x14ac:dyDescent="0.2">
      <c r="A193" s="464" t="s">
        <v>459</v>
      </c>
      <c r="B193" s="460">
        <v>12.741768</v>
      </c>
      <c r="C193" s="461">
        <v>83.510469999999998</v>
      </c>
      <c r="D193" s="461">
        <v>70.76870199999999</v>
      </c>
      <c r="E193" s="462">
        <v>6.5540724018833174</v>
      </c>
      <c r="F193" s="460">
        <v>0</v>
      </c>
      <c r="G193" s="461">
        <v>0</v>
      </c>
      <c r="H193" s="461">
        <v>14.706190000000001</v>
      </c>
      <c r="I193" s="461">
        <v>42.753129999999999</v>
      </c>
      <c r="J193" s="461">
        <v>42.753129999999999</v>
      </c>
      <c r="K193" s="463">
        <v>0</v>
      </c>
      <c r="L193" s="150"/>
      <c r="M193" s="459" t="str">
        <f t="shared" si="2"/>
        <v/>
      </c>
    </row>
    <row r="194" spans="1:13" ht="14.45" customHeight="1" x14ac:dyDescent="0.2">
      <c r="A194" s="464" t="s">
        <v>460</v>
      </c>
      <c r="B194" s="460">
        <v>44433.946498999998</v>
      </c>
      <c r="C194" s="461">
        <v>38614.588830000001</v>
      </c>
      <c r="D194" s="461">
        <v>-5819.3576689999973</v>
      </c>
      <c r="E194" s="462">
        <v>0.86903351767030268</v>
      </c>
      <c r="F194" s="460">
        <v>0</v>
      </c>
      <c r="G194" s="461">
        <v>0</v>
      </c>
      <c r="H194" s="461">
        <v>4397.49496</v>
      </c>
      <c r="I194" s="461">
        <v>29351.91678</v>
      </c>
      <c r="J194" s="461">
        <v>29351.91678</v>
      </c>
      <c r="K194" s="463">
        <v>0</v>
      </c>
      <c r="L194" s="150"/>
      <c r="M194" s="459" t="str">
        <f t="shared" si="2"/>
        <v>X</v>
      </c>
    </row>
    <row r="195" spans="1:13" ht="14.45" customHeight="1" x14ac:dyDescent="0.2">
      <c r="A195" s="464" t="s">
        <v>461</v>
      </c>
      <c r="B195" s="460">
        <v>44433.946498999998</v>
      </c>
      <c r="C195" s="461">
        <v>38614.588830000001</v>
      </c>
      <c r="D195" s="461">
        <v>-5819.3576689999973</v>
      </c>
      <c r="E195" s="462">
        <v>0.86903351767030268</v>
      </c>
      <c r="F195" s="460">
        <v>0</v>
      </c>
      <c r="G195" s="461">
        <v>0</v>
      </c>
      <c r="H195" s="461">
        <v>4397.49496</v>
      </c>
      <c r="I195" s="461">
        <v>29351.91678</v>
      </c>
      <c r="J195" s="461">
        <v>29351.91678</v>
      </c>
      <c r="K195" s="463">
        <v>0</v>
      </c>
      <c r="L195" s="150"/>
      <c r="M195" s="459" t="str">
        <f t="shared" si="2"/>
        <v/>
      </c>
    </row>
    <row r="196" spans="1:13" ht="14.45" customHeight="1" x14ac:dyDescent="0.2">
      <c r="A196" s="464" t="s">
        <v>462</v>
      </c>
      <c r="B196" s="460">
        <v>0</v>
      </c>
      <c r="C196" s="461">
        <v>2245.2989900000002</v>
      </c>
      <c r="D196" s="461">
        <v>2245.2989900000002</v>
      </c>
      <c r="E196" s="462">
        <v>0</v>
      </c>
      <c r="F196" s="460">
        <v>0</v>
      </c>
      <c r="G196" s="461">
        <v>0</v>
      </c>
      <c r="H196" s="461">
        <v>0.74485000000000001</v>
      </c>
      <c r="I196" s="461">
        <v>687.07988999999998</v>
      </c>
      <c r="J196" s="461">
        <v>687.07988999999998</v>
      </c>
      <c r="K196" s="463">
        <v>0</v>
      </c>
      <c r="L196" s="150"/>
      <c r="M196" s="459" t="str">
        <f t="shared" si="2"/>
        <v>X</v>
      </c>
    </row>
    <row r="197" spans="1:13" ht="14.45" customHeight="1" x14ac:dyDescent="0.2">
      <c r="A197" s="464" t="s">
        <v>463</v>
      </c>
      <c r="B197" s="460">
        <v>0</v>
      </c>
      <c r="C197" s="461">
        <v>2245.2989900000002</v>
      </c>
      <c r="D197" s="461">
        <v>2245.2989900000002</v>
      </c>
      <c r="E197" s="462">
        <v>0</v>
      </c>
      <c r="F197" s="460">
        <v>0</v>
      </c>
      <c r="G197" s="461">
        <v>0</v>
      </c>
      <c r="H197" s="461">
        <v>0.74485000000000001</v>
      </c>
      <c r="I197" s="461">
        <v>687.07988999999998</v>
      </c>
      <c r="J197" s="461">
        <v>687.07988999999998</v>
      </c>
      <c r="K197" s="463">
        <v>0</v>
      </c>
      <c r="L197" s="150"/>
      <c r="M197" s="459" t="str">
        <f t="shared" si="2"/>
        <v/>
      </c>
    </row>
    <row r="198" spans="1:13" ht="14.45" customHeight="1" x14ac:dyDescent="0.2">
      <c r="A198" s="464" t="s">
        <v>464</v>
      </c>
      <c r="B198" s="460">
        <v>59253.275616999999</v>
      </c>
      <c r="C198" s="461">
        <v>64432.737659999999</v>
      </c>
      <c r="D198" s="461">
        <v>5179.4620429999995</v>
      </c>
      <c r="E198" s="462">
        <v>1.0874122483367652</v>
      </c>
      <c r="F198" s="460">
        <v>59471.377618099999</v>
      </c>
      <c r="G198" s="461">
        <v>34691.636943891666</v>
      </c>
      <c r="H198" s="461">
        <v>8313.2144499999995</v>
      </c>
      <c r="I198" s="461">
        <v>26088.724120000003</v>
      </c>
      <c r="J198" s="461">
        <v>-8602.9128238916637</v>
      </c>
      <c r="K198" s="463">
        <v>0.43867697646976905</v>
      </c>
      <c r="L198" s="150"/>
      <c r="M198" s="459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464" t="s">
        <v>465</v>
      </c>
      <c r="B199" s="460">
        <v>58900.000001</v>
      </c>
      <c r="C199" s="461">
        <v>64026.71026</v>
      </c>
      <c r="D199" s="461">
        <v>5126.7102589999995</v>
      </c>
      <c r="E199" s="462">
        <v>1.0870409212039551</v>
      </c>
      <c r="F199" s="460">
        <v>59249.000000100001</v>
      </c>
      <c r="G199" s="461">
        <v>34561.916666724996</v>
      </c>
      <c r="H199" s="461">
        <v>8243.0035000000007</v>
      </c>
      <c r="I199" s="461">
        <v>25851.858199999999</v>
      </c>
      <c r="J199" s="461">
        <v>-8710.0584667249968</v>
      </c>
      <c r="K199" s="463">
        <v>0.43632564600172774</v>
      </c>
      <c r="L199" s="150"/>
      <c r="M199" s="459" t="str">
        <f t="shared" si="3"/>
        <v/>
      </c>
    </row>
    <row r="200" spans="1:13" ht="14.45" customHeight="1" x14ac:dyDescent="0.2">
      <c r="A200" s="464" t="s">
        <v>466</v>
      </c>
      <c r="B200" s="460">
        <v>58900.000001</v>
      </c>
      <c r="C200" s="461">
        <v>64026.71026</v>
      </c>
      <c r="D200" s="461">
        <v>5126.7102589999995</v>
      </c>
      <c r="E200" s="462">
        <v>1.0870409212039551</v>
      </c>
      <c r="F200" s="460">
        <v>59249.000000100001</v>
      </c>
      <c r="G200" s="461">
        <v>34561.916666724996</v>
      </c>
      <c r="H200" s="461">
        <v>8243.0035000000007</v>
      </c>
      <c r="I200" s="461">
        <v>25851.858199999999</v>
      </c>
      <c r="J200" s="461">
        <v>-8710.0584667249968</v>
      </c>
      <c r="K200" s="463">
        <v>0.43632564600172774</v>
      </c>
      <c r="L200" s="150"/>
      <c r="M200" s="459" t="str">
        <f t="shared" si="3"/>
        <v>X</v>
      </c>
    </row>
    <row r="201" spans="1:13" ht="14.45" customHeight="1" x14ac:dyDescent="0.2">
      <c r="A201" s="464" t="s">
        <v>467</v>
      </c>
      <c r="B201" s="460">
        <v>14800.000001</v>
      </c>
      <c r="C201" s="461">
        <v>14437.88689</v>
      </c>
      <c r="D201" s="461">
        <v>-362.11311100000057</v>
      </c>
      <c r="E201" s="462">
        <v>0.97553289790705855</v>
      </c>
      <c r="F201" s="460">
        <v>14997</v>
      </c>
      <c r="G201" s="461">
        <v>8748.25</v>
      </c>
      <c r="H201" s="461">
        <v>1301.751</v>
      </c>
      <c r="I201" s="461">
        <v>7875.8087999999998</v>
      </c>
      <c r="J201" s="461">
        <v>-872.44120000000021</v>
      </c>
      <c r="K201" s="463">
        <v>0.5251589517903581</v>
      </c>
      <c r="L201" s="150"/>
      <c r="M201" s="459" t="str">
        <f t="shared" si="3"/>
        <v/>
      </c>
    </row>
    <row r="202" spans="1:13" ht="14.45" customHeight="1" x14ac:dyDescent="0.2">
      <c r="A202" s="464" t="s">
        <v>468</v>
      </c>
      <c r="B202" s="460">
        <v>44000</v>
      </c>
      <c r="C202" s="461">
        <v>49286.480600000003</v>
      </c>
      <c r="D202" s="461">
        <v>5286.4806000000026</v>
      </c>
      <c r="E202" s="462">
        <v>1.1201472863636364</v>
      </c>
      <c r="F202" s="460">
        <v>43878.000000100001</v>
      </c>
      <c r="G202" s="461">
        <v>25595.500000058331</v>
      </c>
      <c r="H202" s="461">
        <v>6941.2524999999996</v>
      </c>
      <c r="I202" s="461">
        <v>17976.0494</v>
      </c>
      <c r="J202" s="461">
        <v>-7619.4506000583315</v>
      </c>
      <c r="K202" s="463">
        <v>0.4096825151547252</v>
      </c>
      <c r="L202" s="150"/>
      <c r="M202" s="459" t="str">
        <f t="shared" si="3"/>
        <v/>
      </c>
    </row>
    <row r="203" spans="1:13" ht="14.45" customHeight="1" x14ac:dyDescent="0.2">
      <c r="A203" s="464" t="s">
        <v>469</v>
      </c>
      <c r="B203" s="460">
        <v>100</v>
      </c>
      <c r="C203" s="461">
        <v>302.34277000000003</v>
      </c>
      <c r="D203" s="461">
        <v>202.34277000000003</v>
      </c>
      <c r="E203" s="462">
        <v>3.0234277000000005</v>
      </c>
      <c r="F203" s="460">
        <v>374</v>
      </c>
      <c r="G203" s="461">
        <v>218.16666666666669</v>
      </c>
      <c r="H203" s="461">
        <v>0</v>
      </c>
      <c r="I203" s="461">
        <v>0</v>
      </c>
      <c r="J203" s="461">
        <v>-218.16666666666669</v>
      </c>
      <c r="K203" s="463">
        <v>0</v>
      </c>
      <c r="L203" s="150"/>
      <c r="M203" s="459" t="str">
        <f t="shared" si="3"/>
        <v/>
      </c>
    </row>
    <row r="204" spans="1:13" ht="14.45" customHeight="1" x14ac:dyDescent="0.2">
      <c r="A204" s="464" t="s">
        <v>470</v>
      </c>
      <c r="B204" s="460">
        <v>0</v>
      </c>
      <c r="C204" s="461">
        <v>105.25</v>
      </c>
      <c r="D204" s="461">
        <v>105.25</v>
      </c>
      <c r="E204" s="462">
        <v>0</v>
      </c>
      <c r="F204" s="460">
        <v>0</v>
      </c>
      <c r="G204" s="461">
        <v>0</v>
      </c>
      <c r="H204" s="461">
        <v>44.524000000000001</v>
      </c>
      <c r="I204" s="461">
        <v>83.024000000000001</v>
      </c>
      <c r="J204" s="461">
        <v>83.024000000000001</v>
      </c>
      <c r="K204" s="463">
        <v>0</v>
      </c>
      <c r="L204" s="150"/>
      <c r="M204" s="459" t="str">
        <f t="shared" si="3"/>
        <v/>
      </c>
    </row>
    <row r="205" spans="1:13" ht="14.45" customHeight="1" x14ac:dyDescent="0.2">
      <c r="A205" s="464" t="s">
        <v>471</v>
      </c>
      <c r="B205" s="460">
        <v>0</v>
      </c>
      <c r="C205" s="461">
        <v>0</v>
      </c>
      <c r="D205" s="461">
        <v>0</v>
      </c>
      <c r="E205" s="462">
        <v>0</v>
      </c>
      <c r="F205" s="460">
        <v>0</v>
      </c>
      <c r="G205" s="461">
        <v>0</v>
      </c>
      <c r="H205" s="461">
        <v>14.273999999999999</v>
      </c>
      <c r="I205" s="461">
        <v>14.273999999999999</v>
      </c>
      <c r="J205" s="461">
        <v>14.273999999999999</v>
      </c>
      <c r="K205" s="463">
        <v>0</v>
      </c>
      <c r="L205" s="150"/>
      <c r="M205" s="459" t="str">
        <f t="shared" si="3"/>
        <v>X</v>
      </c>
    </row>
    <row r="206" spans="1:13" ht="14.45" customHeight="1" x14ac:dyDescent="0.2">
      <c r="A206" s="464" t="s">
        <v>472</v>
      </c>
      <c r="B206" s="460">
        <v>0</v>
      </c>
      <c r="C206" s="461">
        <v>0</v>
      </c>
      <c r="D206" s="461">
        <v>0</v>
      </c>
      <c r="E206" s="462">
        <v>0</v>
      </c>
      <c r="F206" s="460">
        <v>0</v>
      </c>
      <c r="G206" s="461">
        <v>0</v>
      </c>
      <c r="H206" s="461">
        <v>14.273999999999999</v>
      </c>
      <c r="I206" s="461">
        <v>14.273999999999999</v>
      </c>
      <c r="J206" s="461">
        <v>14.273999999999999</v>
      </c>
      <c r="K206" s="463">
        <v>0</v>
      </c>
      <c r="L206" s="150"/>
      <c r="M206" s="459" t="str">
        <f t="shared" si="3"/>
        <v/>
      </c>
    </row>
    <row r="207" spans="1:13" ht="14.45" customHeight="1" x14ac:dyDescent="0.2">
      <c r="A207" s="464" t="s">
        <v>473</v>
      </c>
      <c r="B207" s="460">
        <v>0</v>
      </c>
      <c r="C207" s="461">
        <v>105.25</v>
      </c>
      <c r="D207" s="461">
        <v>105.25</v>
      </c>
      <c r="E207" s="462">
        <v>0</v>
      </c>
      <c r="F207" s="460">
        <v>0</v>
      </c>
      <c r="G207" s="461">
        <v>0</v>
      </c>
      <c r="H207" s="461">
        <v>30.25</v>
      </c>
      <c r="I207" s="461">
        <v>68.75</v>
      </c>
      <c r="J207" s="461">
        <v>68.75</v>
      </c>
      <c r="K207" s="463">
        <v>0</v>
      </c>
      <c r="L207" s="150"/>
      <c r="M207" s="459" t="str">
        <f t="shared" si="3"/>
        <v>X</v>
      </c>
    </row>
    <row r="208" spans="1:13" ht="14.45" customHeight="1" x14ac:dyDescent="0.2">
      <c r="A208" s="464" t="s">
        <v>474</v>
      </c>
      <c r="B208" s="460">
        <v>0</v>
      </c>
      <c r="C208" s="461">
        <v>105.25</v>
      </c>
      <c r="D208" s="461">
        <v>105.25</v>
      </c>
      <c r="E208" s="462">
        <v>0</v>
      </c>
      <c r="F208" s="460">
        <v>0</v>
      </c>
      <c r="G208" s="461">
        <v>0</v>
      </c>
      <c r="H208" s="461">
        <v>30.25</v>
      </c>
      <c r="I208" s="461">
        <v>68.75</v>
      </c>
      <c r="J208" s="461">
        <v>68.75</v>
      </c>
      <c r="K208" s="463">
        <v>0</v>
      </c>
      <c r="L208" s="150"/>
      <c r="M208" s="459" t="str">
        <f t="shared" si="3"/>
        <v/>
      </c>
    </row>
    <row r="209" spans="1:13" ht="14.45" customHeight="1" x14ac:dyDescent="0.2">
      <c r="A209" s="464" t="s">
        <v>475</v>
      </c>
      <c r="B209" s="460">
        <v>353.27561599999996</v>
      </c>
      <c r="C209" s="461">
        <v>300.7774</v>
      </c>
      <c r="D209" s="461">
        <v>-52.498215999999957</v>
      </c>
      <c r="E209" s="462">
        <v>0.85139586877119777</v>
      </c>
      <c r="F209" s="460">
        <v>222.37761799999998</v>
      </c>
      <c r="G209" s="461">
        <v>129.72027716666668</v>
      </c>
      <c r="H209" s="461">
        <v>25.68695</v>
      </c>
      <c r="I209" s="461">
        <v>153.84192000000002</v>
      </c>
      <c r="J209" s="461">
        <v>24.12164283333334</v>
      </c>
      <c r="K209" s="463">
        <v>0.6918048739959074</v>
      </c>
      <c r="L209" s="150"/>
      <c r="M209" s="459" t="str">
        <f t="shared" si="3"/>
        <v/>
      </c>
    </row>
    <row r="210" spans="1:13" ht="14.45" customHeight="1" x14ac:dyDescent="0.2">
      <c r="A210" s="464" t="s">
        <v>476</v>
      </c>
      <c r="B210" s="460">
        <v>0</v>
      </c>
      <c r="C210" s="461">
        <v>-3.5499999999999998E-3</v>
      </c>
      <c r="D210" s="461">
        <v>-3.5499999999999998E-3</v>
      </c>
      <c r="E210" s="462">
        <v>0</v>
      </c>
      <c r="F210" s="460">
        <v>0</v>
      </c>
      <c r="G210" s="461">
        <v>0</v>
      </c>
      <c r="H210" s="461">
        <v>-1E-3</v>
      </c>
      <c r="I210" s="461">
        <v>-5.6000000000000006E-4</v>
      </c>
      <c r="J210" s="461">
        <v>-5.6000000000000006E-4</v>
      </c>
      <c r="K210" s="463">
        <v>0</v>
      </c>
      <c r="L210" s="150"/>
      <c r="M210" s="459" t="str">
        <f t="shared" si="3"/>
        <v>X</v>
      </c>
    </row>
    <row r="211" spans="1:13" ht="14.45" customHeight="1" x14ac:dyDescent="0.2">
      <c r="A211" s="464" t="s">
        <v>477</v>
      </c>
      <c r="B211" s="460">
        <v>0</v>
      </c>
      <c r="C211" s="461">
        <v>-3.5499999999999998E-3</v>
      </c>
      <c r="D211" s="461">
        <v>-3.5499999999999998E-3</v>
      </c>
      <c r="E211" s="462">
        <v>0</v>
      </c>
      <c r="F211" s="460">
        <v>0</v>
      </c>
      <c r="G211" s="461">
        <v>0</v>
      </c>
      <c r="H211" s="461">
        <v>-1E-3</v>
      </c>
      <c r="I211" s="461">
        <v>-5.6000000000000006E-4</v>
      </c>
      <c r="J211" s="461">
        <v>-5.6000000000000006E-4</v>
      </c>
      <c r="K211" s="463">
        <v>0</v>
      </c>
      <c r="L211" s="150"/>
      <c r="M211" s="459" t="str">
        <f t="shared" si="3"/>
        <v/>
      </c>
    </row>
    <row r="212" spans="1:13" ht="14.45" customHeight="1" x14ac:dyDescent="0.2">
      <c r="A212" s="464" t="s">
        <v>478</v>
      </c>
      <c r="B212" s="460">
        <v>0</v>
      </c>
      <c r="C212" s="461">
        <v>0</v>
      </c>
      <c r="D212" s="461">
        <v>0</v>
      </c>
      <c r="E212" s="462">
        <v>0</v>
      </c>
      <c r="F212" s="460">
        <v>0</v>
      </c>
      <c r="G212" s="461">
        <v>0</v>
      </c>
      <c r="H212" s="461">
        <v>0</v>
      </c>
      <c r="I212" s="461">
        <v>11.696299999999999</v>
      </c>
      <c r="J212" s="461">
        <v>11.696299999999999</v>
      </c>
      <c r="K212" s="463">
        <v>0</v>
      </c>
      <c r="L212" s="150"/>
      <c r="M212" s="459" t="str">
        <f t="shared" si="3"/>
        <v>X</v>
      </c>
    </row>
    <row r="213" spans="1:13" ht="14.45" customHeight="1" x14ac:dyDescent="0.2">
      <c r="A213" s="464" t="s">
        <v>479</v>
      </c>
      <c r="B213" s="460">
        <v>0</v>
      </c>
      <c r="C213" s="461">
        <v>0</v>
      </c>
      <c r="D213" s="461">
        <v>0</v>
      </c>
      <c r="E213" s="462">
        <v>0</v>
      </c>
      <c r="F213" s="460">
        <v>0</v>
      </c>
      <c r="G213" s="461">
        <v>0</v>
      </c>
      <c r="H213" s="461">
        <v>0</v>
      </c>
      <c r="I213" s="461">
        <v>11.696299999999999</v>
      </c>
      <c r="J213" s="461">
        <v>11.696299999999999</v>
      </c>
      <c r="K213" s="463">
        <v>0</v>
      </c>
      <c r="L213" s="150"/>
      <c r="M213" s="459" t="str">
        <f t="shared" si="3"/>
        <v/>
      </c>
    </row>
    <row r="214" spans="1:13" ht="14.45" customHeight="1" x14ac:dyDescent="0.2">
      <c r="A214" s="464" t="s">
        <v>480</v>
      </c>
      <c r="B214" s="460">
        <v>353.27561599999996</v>
      </c>
      <c r="C214" s="461">
        <v>255.76395000000002</v>
      </c>
      <c r="D214" s="461">
        <v>-97.511665999999934</v>
      </c>
      <c r="E214" s="462">
        <v>0.72397849841977224</v>
      </c>
      <c r="F214" s="460">
        <v>222.37761799999998</v>
      </c>
      <c r="G214" s="461">
        <v>129.72027716666668</v>
      </c>
      <c r="H214" s="461">
        <v>25.687950000000001</v>
      </c>
      <c r="I214" s="461">
        <v>123.66618</v>
      </c>
      <c r="J214" s="461">
        <v>-6.0540971666666792</v>
      </c>
      <c r="K214" s="463">
        <v>0.55610893358881108</v>
      </c>
      <c r="L214" s="150"/>
      <c r="M214" s="459" t="str">
        <f t="shared" si="3"/>
        <v>X</v>
      </c>
    </row>
    <row r="215" spans="1:13" ht="14.45" customHeight="1" x14ac:dyDescent="0.2">
      <c r="A215" s="464" t="s">
        <v>481</v>
      </c>
      <c r="B215" s="460">
        <v>300</v>
      </c>
      <c r="C215" s="461">
        <v>145.39500000000001</v>
      </c>
      <c r="D215" s="461">
        <v>-154.60499999999999</v>
      </c>
      <c r="E215" s="462">
        <v>0.48465000000000003</v>
      </c>
      <c r="F215" s="460">
        <v>170</v>
      </c>
      <c r="G215" s="461">
        <v>99.166666666666657</v>
      </c>
      <c r="H215" s="461">
        <v>6.8090000000000002</v>
      </c>
      <c r="I215" s="461">
        <v>74.376999999999995</v>
      </c>
      <c r="J215" s="461">
        <v>-24.789666666666662</v>
      </c>
      <c r="K215" s="463">
        <v>0.43751176470588232</v>
      </c>
      <c r="L215" s="150"/>
      <c r="M215" s="459" t="str">
        <f t="shared" si="3"/>
        <v/>
      </c>
    </row>
    <row r="216" spans="1:13" ht="14.45" customHeight="1" x14ac:dyDescent="0.2">
      <c r="A216" s="464" t="s">
        <v>482</v>
      </c>
      <c r="B216" s="460">
        <v>0</v>
      </c>
      <c r="C216" s="461">
        <v>1.7070000000000001</v>
      </c>
      <c r="D216" s="461">
        <v>1.7070000000000001</v>
      </c>
      <c r="E216" s="462">
        <v>0</v>
      </c>
      <c r="F216" s="460">
        <v>1.0447425000000001</v>
      </c>
      <c r="G216" s="461">
        <v>0.60943312500000002</v>
      </c>
      <c r="H216" s="461">
        <v>0.23</v>
      </c>
      <c r="I216" s="461">
        <v>1.296</v>
      </c>
      <c r="J216" s="461">
        <v>0.68656687500000002</v>
      </c>
      <c r="K216" s="463">
        <v>1.240497060280404</v>
      </c>
      <c r="L216" s="150"/>
      <c r="M216" s="459" t="str">
        <f t="shared" si="3"/>
        <v/>
      </c>
    </row>
    <row r="217" spans="1:13" ht="14.45" customHeight="1" x14ac:dyDescent="0.2">
      <c r="A217" s="464" t="s">
        <v>483</v>
      </c>
      <c r="B217" s="460">
        <v>53.275615999999999</v>
      </c>
      <c r="C217" s="461">
        <v>43.786000000000001</v>
      </c>
      <c r="D217" s="461">
        <v>-9.4896159999999981</v>
      </c>
      <c r="E217" s="462">
        <v>0.82187693521929439</v>
      </c>
      <c r="F217" s="460">
        <v>0</v>
      </c>
      <c r="G217" s="461">
        <v>0</v>
      </c>
      <c r="H217" s="461">
        <v>14.93</v>
      </c>
      <c r="I217" s="461">
        <v>40.142000000000003</v>
      </c>
      <c r="J217" s="461">
        <v>40.142000000000003</v>
      </c>
      <c r="K217" s="463">
        <v>0</v>
      </c>
      <c r="L217" s="150"/>
      <c r="M217" s="459" t="str">
        <f t="shared" si="3"/>
        <v/>
      </c>
    </row>
    <row r="218" spans="1:13" ht="14.45" customHeight="1" x14ac:dyDescent="0.2">
      <c r="A218" s="464" t="s">
        <v>484</v>
      </c>
      <c r="B218" s="460">
        <v>0</v>
      </c>
      <c r="C218" s="461">
        <v>64.875950000000003</v>
      </c>
      <c r="D218" s="461">
        <v>64.875950000000003</v>
      </c>
      <c r="E218" s="462">
        <v>0</v>
      </c>
      <c r="F218" s="460">
        <v>51.3328755</v>
      </c>
      <c r="G218" s="461">
        <v>29.944177374999999</v>
      </c>
      <c r="H218" s="461">
        <v>3.71895</v>
      </c>
      <c r="I218" s="461">
        <v>7.8511800000000003</v>
      </c>
      <c r="J218" s="461">
        <v>-22.092997374999999</v>
      </c>
      <c r="K218" s="463">
        <v>0.15294642903844341</v>
      </c>
      <c r="L218" s="150"/>
      <c r="M218" s="459" t="str">
        <f t="shared" si="3"/>
        <v/>
      </c>
    </row>
    <row r="219" spans="1:13" ht="14.45" customHeight="1" x14ac:dyDescent="0.2">
      <c r="A219" s="464" t="s">
        <v>485</v>
      </c>
      <c r="B219" s="460">
        <v>0</v>
      </c>
      <c r="C219" s="461">
        <v>45.017000000000003</v>
      </c>
      <c r="D219" s="461">
        <v>45.017000000000003</v>
      </c>
      <c r="E219" s="462">
        <v>0</v>
      </c>
      <c r="F219" s="460">
        <v>0</v>
      </c>
      <c r="G219" s="461">
        <v>0</v>
      </c>
      <c r="H219" s="461">
        <v>0</v>
      </c>
      <c r="I219" s="461">
        <v>18.48</v>
      </c>
      <c r="J219" s="461">
        <v>18.48</v>
      </c>
      <c r="K219" s="463">
        <v>0</v>
      </c>
      <c r="L219" s="150"/>
      <c r="M219" s="459" t="str">
        <f t="shared" si="3"/>
        <v>X</v>
      </c>
    </row>
    <row r="220" spans="1:13" ht="14.45" customHeight="1" x14ac:dyDescent="0.2">
      <c r="A220" s="464" t="s">
        <v>486</v>
      </c>
      <c r="B220" s="460">
        <v>0</v>
      </c>
      <c r="C220" s="461">
        <v>45.017000000000003</v>
      </c>
      <c r="D220" s="461">
        <v>45.017000000000003</v>
      </c>
      <c r="E220" s="462">
        <v>0</v>
      </c>
      <c r="F220" s="460">
        <v>0</v>
      </c>
      <c r="G220" s="461">
        <v>0</v>
      </c>
      <c r="H220" s="461">
        <v>0</v>
      </c>
      <c r="I220" s="461">
        <v>18.48</v>
      </c>
      <c r="J220" s="461">
        <v>18.48</v>
      </c>
      <c r="K220" s="463">
        <v>0</v>
      </c>
      <c r="L220" s="150"/>
      <c r="M220" s="459" t="str">
        <f t="shared" si="3"/>
        <v/>
      </c>
    </row>
    <row r="221" spans="1:13" ht="14.45" customHeight="1" x14ac:dyDescent="0.2">
      <c r="A221" s="464" t="s">
        <v>487</v>
      </c>
      <c r="B221" s="460">
        <v>146.693108</v>
      </c>
      <c r="C221" s="461">
        <v>166.648</v>
      </c>
      <c r="D221" s="461">
        <v>19.954892000000001</v>
      </c>
      <c r="E221" s="462">
        <v>1.1360315578016114</v>
      </c>
      <c r="F221" s="460">
        <v>250</v>
      </c>
      <c r="G221" s="461">
        <v>145.83333333333331</v>
      </c>
      <c r="H221" s="461">
        <v>111.3</v>
      </c>
      <c r="I221" s="461">
        <v>111.3</v>
      </c>
      <c r="J221" s="461">
        <v>-34.533333333333317</v>
      </c>
      <c r="K221" s="463">
        <v>0.44519999999999998</v>
      </c>
      <c r="L221" s="150"/>
      <c r="M221" s="459" t="str">
        <f t="shared" si="3"/>
        <v/>
      </c>
    </row>
    <row r="222" spans="1:13" ht="14.45" customHeight="1" x14ac:dyDescent="0.2">
      <c r="A222" s="464" t="s">
        <v>488</v>
      </c>
      <c r="B222" s="460">
        <v>146.693108</v>
      </c>
      <c r="C222" s="461">
        <v>166.648</v>
      </c>
      <c r="D222" s="461">
        <v>19.954892000000001</v>
      </c>
      <c r="E222" s="462">
        <v>1.1360315578016114</v>
      </c>
      <c r="F222" s="460">
        <v>250</v>
      </c>
      <c r="G222" s="461">
        <v>145.83333333333331</v>
      </c>
      <c r="H222" s="461">
        <v>111.3</v>
      </c>
      <c r="I222" s="461">
        <v>111.3</v>
      </c>
      <c r="J222" s="461">
        <v>-34.533333333333317</v>
      </c>
      <c r="K222" s="463">
        <v>0.44519999999999998</v>
      </c>
      <c r="L222" s="150"/>
      <c r="M222" s="459" t="str">
        <f t="shared" si="3"/>
        <v/>
      </c>
    </row>
    <row r="223" spans="1:13" ht="14.45" customHeight="1" x14ac:dyDescent="0.2">
      <c r="A223" s="464" t="s">
        <v>489</v>
      </c>
      <c r="B223" s="460">
        <v>146.693108</v>
      </c>
      <c r="C223" s="461">
        <v>166.648</v>
      </c>
      <c r="D223" s="461">
        <v>19.954892000000001</v>
      </c>
      <c r="E223" s="462">
        <v>1.1360315578016114</v>
      </c>
      <c r="F223" s="460">
        <v>250</v>
      </c>
      <c r="G223" s="461">
        <v>145.83333333333331</v>
      </c>
      <c r="H223" s="461">
        <v>111.3</v>
      </c>
      <c r="I223" s="461">
        <v>111.3</v>
      </c>
      <c r="J223" s="461">
        <v>-34.533333333333317</v>
      </c>
      <c r="K223" s="463">
        <v>0.44519999999999998</v>
      </c>
      <c r="L223" s="150"/>
      <c r="M223" s="459" t="str">
        <f t="shared" si="3"/>
        <v>X</v>
      </c>
    </row>
    <row r="224" spans="1:13" ht="14.45" customHeight="1" x14ac:dyDescent="0.2">
      <c r="A224" s="464" t="s">
        <v>490</v>
      </c>
      <c r="B224" s="460">
        <v>146.693108</v>
      </c>
      <c r="C224" s="461">
        <v>166.648</v>
      </c>
      <c r="D224" s="461">
        <v>19.954892000000001</v>
      </c>
      <c r="E224" s="462">
        <v>1.1360315578016114</v>
      </c>
      <c r="F224" s="460">
        <v>250</v>
      </c>
      <c r="G224" s="461">
        <v>145.83333333333331</v>
      </c>
      <c r="H224" s="461">
        <v>111.3</v>
      </c>
      <c r="I224" s="461">
        <v>111.3</v>
      </c>
      <c r="J224" s="461">
        <v>-34.533333333333317</v>
      </c>
      <c r="K224" s="463">
        <v>0.44519999999999998</v>
      </c>
      <c r="L224" s="150"/>
      <c r="M224" s="459" t="str">
        <f t="shared" si="3"/>
        <v/>
      </c>
    </row>
    <row r="225" spans="1:13" ht="14.45" customHeight="1" x14ac:dyDescent="0.2">
      <c r="A225" s="464" t="s">
        <v>491</v>
      </c>
      <c r="B225" s="460">
        <v>0</v>
      </c>
      <c r="C225" s="461">
        <v>7789.3588099999997</v>
      </c>
      <c r="D225" s="461">
        <v>7789.3588099999997</v>
      </c>
      <c r="E225" s="462">
        <v>0</v>
      </c>
      <c r="F225" s="460">
        <v>0</v>
      </c>
      <c r="G225" s="461">
        <v>0</v>
      </c>
      <c r="H225" s="461">
        <v>637.11669999999992</v>
      </c>
      <c r="I225" s="461">
        <v>5025.84429</v>
      </c>
      <c r="J225" s="461">
        <v>5025.84429</v>
      </c>
      <c r="K225" s="463">
        <v>0</v>
      </c>
      <c r="L225" s="150"/>
      <c r="M225" s="459" t="str">
        <f t="shared" si="3"/>
        <v/>
      </c>
    </row>
    <row r="226" spans="1:13" ht="14.45" customHeight="1" x14ac:dyDescent="0.2">
      <c r="A226" s="464" t="s">
        <v>492</v>
      </c>
      <c r="B226" s="460">
        <v>0</v>
      </c>
      <c r="C226" s="461">
        <v>7789.3588099999997</v>
      </c>
      <c r="D226" s="461">
        <v>7789.3588099999997</v>
      </c>
      <c r="E226" s="462">
        <v>0</v>
      </c>
      <c r="F226" s="460">
        <v>0</v>
      </c>
      <c r="G226" s="461">
        <v>0</v>
      </c>
      <c r="H226" s="461">
        <v>637.11669999999992</v>
      </c>
      <c r="I226" s="461">
        <v>5025.84429</v>
      </c>
      <c r="J226" s="461">
        <v>5025.84429</v>
      </c>
      <c r="K226" s="463">
        <v>0</v>
      </c>
      <c r="L226" s="150"/>
      <c r="M226" s="459" t="str">
        <f t="shared" si="3"/>
        <v/>
      </c>
    </row>
    <row r="227" spans="1:13" ht="14.45" customHeight="1" x14ac:dyDescent="0.2">
      <c r="A227" s="464" t="s">
        <v>493</v>
      </c>
      <c r="B227" s="460">
        <v>0</v>
      </c>
      <c r="C227" s="461">
        <v>7789.3588099999997</v>
      </c>
      <c r="D227" s="461">
        <v>7789.3588099999997</v>
      </c>
      <c r="E227" s="462">
        <v>0</v>
      </c>
      <c r="F227" s="460">
        <v>0</v>
      </c>
      <c r="G227" s="461">
        <v>0</v>
      </c>
      <c r="H227" s="461">
        <v>637.11669999999992</v>
      </c>
      <c r="I227" s="461">
        <v>5025.84429</v>
      </c>
      <c r="J227" s="461">
        <v>5025.84429</v>
      </c>
      <c r="K227" s="463">
        <v>0</v>
      </c>
      <c r="L227" s="150"/>
      <c r="M227" s="459" t="str">
        <f t="shared" si="3"/>
        <v/>
      </c>
    </row>
    <row r="228" spans="1:13" ht="14.45" customHeight="1" x14ac:dyDescent="0.2">
      <c r="A228" s="464" t="s">
        <v>494</v>
      </c>
      <c r="B228" s="460">
        <v>0</v>
      </c>
      <c r="C228" s="461">
        <v>8.8863899999999987</v>
      </c>
      <c r="D228" s="461">
        <v>8.8863899999999987</v>
      </c>
      <c r="E228" s="462">
        <v>0</v>
      </c>
      <c r="F228" s="460">
        <v>0</v>
      </c>
      <c r="G228" s="461">
        <v>0</v>
      </c>
      <c r="H228" s="461">
        <v>0.73046</v>
      </c>
      <c r="I228" s="461">
        <v>3.9899100000000001</v>
      </c>
      <c r="J228" s="461">
        <v>3.9899100000000001</v>
      </c>
      <c r="K228" s="463">
        <v>0</v>
      </c>
      <c r="L228" s="150"/>
      <c r="M228" s="459" t="str">
        <f t="shared" si="3"/>
        <v>X</v>
      </c>
    </row>
    <row r="229" spans="1:13" ht="14.45" customHeight="1" x14ac:dyDescent="0.2">
      <c r="A229" s="464" t="s">
        <v>495</v>
      </c>
      <c r="B229" s="460">
        <v>0</v>
      </c>
      <c r="C229" s="461">
        <v>8.8863899999999987</v>
      </c>
      <c r="D229" s="461">
        <v>8.8863899999999987</v>
      </c>
      <c r="E229" s="462">
        <v>0</v>
      </c>
      <c r="F229" s="460">
        <v>0</v>
      </c>
      <c r="G229" s="461">
        <v>0</v>
      </c>
      <c r="H229" s="461">
        <v>0.73046</v>
      </c>
      <c r="I229" s="461">
        <v>3.9899100000000001</v>
      </c>
      <c r="J229" s="461">
        <v>3.9899100000000001</v>
      </c>
      <c r="K229" s="463">
        <v>0</v>
      </c>
      <c r="L229" s="150"/>
      <c r="M229" s="459" t="str">
        <f t="shared" si="3"/>
        <v/>
      </c>
    </row>
    <row r="230" spans="1:13" ht="14.45" customHeight="1" x14ac:dyDescent="0.2">
      <c r="A230" s="464" t="s">
        <v>496</v>
      </c>
      <c r="B230" s="460">
        <v>0</v>
      </c>
      <c r="C230" s="461">
        <v>35.335000000000001</v>
      </c>
      <c r="D230" s="461">
        <v>35.335000000000001</v>
      </c>
      <c r="E230" s="462">
        <v>0</v>
      </c>
      <c r="F230" s="460">
        <v>0</v>
      </c>
      <c r="G230" s="461">
        <v>0</v>
      </c>
      <c r="H230" s="461">
        <v>2.04</v>
      </c>
      <c r="I230" s="461">
        <v>17.64</v>
      </c>
      <c r="J230" s="461">
        <v>17.64</v>
      </c>
      <c r="K230" s="463">
        <v>0</v>
      </c>
      <c r="L230" s="150"/>
      <c r="M230" s="459" t="str">
        <f t="shared" si="3"/>
        <v>X</v>
      </c>
    </row>
    <row r="231" spans="1:13" ht="14.45" customHeight="1" x14ac:dyDescent="0.2">
      <c r="A231" s="464" t="s">
        <v>497</v>
      </c>
      <c r="B231" s="460">
        <v>0</v>
      </c>
      <c r="C231" s="461">
        <v>35.335000000000001</v>
      </c>
      <c r="D231" s="461">
        <v>35.335000000000001</v>
      </c>
      <c r="E231" s="462">
        <v>0</v>
      </c>
      <c r="F231" s="460">
        <v>0</v>
      </c>
      <c r="G231" s="461">
        <v>0</v>
      </c>
      <c r="H231" s="461">
        <v>2.04</v>
      </c>
      <c r="I231" s="461">
        <v>17.64</v>
      </c>
      <c r="J231" s="461">
        <v>17.64</v>
      </c>
      <c r="K231" s="463">
        <v>0</v>
      </c>
      <c r="L231" s="150"/>
      <c r="M231" s="459" t="str">
        <f t="shared" si="3"/>
        <v/>
      </c>
    </row>
    <row r="232" spans="1:13" ht="14.45" customHeight="1" x14ac:dyDescent="0.2">
      <c r="A232" s="464" t="s">
        <v>498</v>
      </c>
      <c r="B232" s="460">
        <v>0</v>
      </c>
      <c r="C232" s="461">
        <v>569.4538</v>
      </c>
      <c r="D232" s="461">
        <v>569.4538</v>
      </c>
      <c r="E232" s="462">
        <v>0</v>
      </c>
      <c r="F232" s="460">
        <v>0</v>
      </c>
      <c r="G232" s="461">
        <v>0</v>
      </c>
      <c r="H232" s="461">
        <v>39.276400000000002</v>
      </c>
      <c r="I232" s="461">
        <v>319.76947999999999</v>
      </c>
      <c r="J232" s="461">
        <v>319.76947999999999</v>
      </c>
      <c r="K232" s="463">
        <v>0</v>
      </c>
      <c r="L232" s="150"/>
      <c r="M232" s="459" t="str">
        <f t="shared" si="3"/>
        <v>X</v>
      </c>
    </row>
    <row r="233" spans="1:13" ht="14.45" customHeight="1" x14ac:dyDescent="0.2">
      <c r="A233" s="464" t="s">
        <v>499</v>
      </c>
      <c r="B233" s="460">
        <v>0</v>
      </c>
      <c r="C233" s="461">
        <v>2.1779999999999999</v>
      </c>
      <c r="D233" s="461">
        <v>2.1779999999999999</v>
      </c>
      <c r="E233" s="462">
        <v>0</v>
      </c>
      <c r="F233" s="460">
        <v>0</v>
      </c>
      <c r="G233" s="461">
        <v>0</v>
      </c>
      <c r="H233" s="461">
        <v>0</v>
      </c>
      <c r="I233" s="461">
        <v>0</v>
      </c>
      <c r="J233" s="461">
        <v>0</v>
      </c>
      <c r="K233" s="463">
        <v>0</v>
      </c>
      <c r="L233" s="150"/>
      <c r="M233" s="459" t="str">
        <f t="shared" si="3"/>
        <v/>
      </c>
    </row>
    <row r="234" spans="1:13" ht="14.45" customHeight="1" x14ac:dyDescent="0.2">
      <c r="A234" s="464" t="s">
        <v>500</v>
      </c>
      <c r="B234" s="460">
        <v>0</v>
      </c>
      <c r="C234" s="461">
        <v>15.395899999999999</v>
      </c>
      <c r="D234" s="461">
        <v>15.395899999999999</v>
      </c>
      <c r="E234" s="462">
        <v>0</v>
      </c>
      <c r="F234" s="460">
        <v>0</v>
      </c>
      <c r="G234" s="461">
        <v>0</v>
      </c>
      <c r="H234" s="461">
        <v>1.3132000000000001</v>
      </c>
      <c r="I234" s="461">
        <v>1.3132000000000001</v>
      </c>
      <c r="J234" s="461">
        <v>1.3132000000000001</v>
      </c>
      <c r="K234" s="463">
        <v>0</v>
      </c>
      <c r="L234" s="150"/>
      <c r="M234" s="459" t="str">
        <f t="shared" si="3"/>
        <v/>
      </c>
    </row>
    <row r="235" spans="1:13" ht="14.45" customHeight="1" x14ac:dyDescent="0.2">
      <c r="A235" s="464" t="s">
        <v>501</v>
      </c>
      <c r="B235" s="460">
        <v>0</v>
      </c>
      <c r="C235" s="461">
        <v>551.87990000000002</v>
      </c>
      <c r="D235" s="461">
        <v>551.87990000000002</v>
      </c>
      <c r="E235" s="462">
        <v>0</v>
      </c>
      <c r="F235" s="460">
        <v>0</v>
      </c>
      <c r="G235" s="461">
        <v>0</v>
      </c>
      <c r="H235" s="461">
        <v>37.963200000000001</v>
      </c>
      <c r="I235" s="461">
        <v>318.45628000000005</v>
      </c>
      <c r="J235" s="461">
        <v>318.45628000000005</v>
      </c>
      <c r="K235" s="463">
        <v>0</v>
      </c>
      <c r="L235" s="150"/>
      <c r="M235" s="459" t="str">
        <f t="shared" si="3"/>
        <v/>
      </c>
    </row>
    <row r="236" spans="1:13" ht="14.45" customHeight="1" x14ac:dyDescent="0.2">
      <c r="A236" s="464" t="s">
        <v>502</v>
      </c>
      <c r="B236" s="460">
        <v>0</v>
      </c>
      <c r="C236" s="461">
        <v>7.9215100000000005</v>
      </c>
      <c r="D236" s="461">
        <v>7.9215100000000005</v>
      </c>
      <c r="E236" s="462">
        <v>0</v>
      </c>
      <c r="F236" s="460">
        <v>0</v>
      </c>
      <c r="G236" s="461">
        <v>0</v>
      </c>
      <c r="H236" s="461">
        <v>2.26858</v>
      </c>
      <c r="I236" s="461">
        <v>12.262739999999999</v>
      </c>
      <c r="J236" s="461">
        <v>12.262739999999999</v>
      </c>
      <c r="K236" s="463">
        <v>0</v>
      </c>
      <c r="L236" s="150"/>
      <c r="M236" s="459" t="str">
        <f t="shared" si="3"/>
        <v>X</v>
      </c>
    </row>
    <row r="237" spans="1:13" ht="14.45" customHeight="1" x14ac:dyDescent="0.2">
      <c r="A237" s="464" t="s">
        <v>503</v>
      </c>
      <c r="B237" s="460">
        <v>0</v>
      </c>
      <c r="C237" s="461">
        <v>7.9215100000000005</v>
      </c>
      <c r="D237" s="461">
        <v>7.9215100000000005</v>
      </c>
      <c r="E237" s="462">
        <v>0</v>
      </c>
      <c r="F237" s="460">
        <v>0</v>
      </c>
      <c r="G237" s="461">
        <v>0</v>
      </c>
      <c r="H237" s="461">
        <v>2.26858</v>
      </c>
      <c r="I237" s="461">
        <v>12.262739999999999</v>
      </c>
      <c r="J237" s="461">
        <v>12.262739999999999</v>
      </c>
      <c r="K237" s="463">
        <v>0</v>
      </c>
      <c r="L237" s="150"/>
      <c r="M237" s="459" t="str">
        <f t="shared" si="3"/>
        <v/>
      </c>
    </row>
    <row r="238" spans="1:13" ht="14.45" customHeight="1" x14ac:dyDescent="0.2">
      <c r="A238" s="464" t="s">
        <v>504</v>
      </c>
      <c r="B238" s="460">
        <v>0</v>
      </c>
      <c r="C238" s="461">
        <v>42.976779999999998</v>
      </c>
      <c r="D238" s="461">
        <v>42.976779999999998</v>
      </c>
      <c r="E238" s="462">
        <v>0</v>
      </c>
      <c r="F238" s="460">
        <v>0</v>
      </c>
      <c r="G238" s="461">
        <v>0</v>
      </c>
      <c r="H238" s="461">
        <v>0</v>
      </c>
      <c r="I238" s="461">
        <v>0</v>
      </c>
      <c r="J238" s="461">
        <v>0</v>
      </c>
      <c r="K238" s="463">
        <v>0</v>
      </c>
      <c r="L238" s="150"/>
      <c r="M238" s="459" t="str">
        <f t="shared" si="3"/>
        <v>X</v>
      </c>
    </row>
    <row r="239" spans="1:13" ht="14.45" customHeight="1" x14ac:dyDescent="0.2">
      <c r="A239" s="464" t="s">
        <v>505</v>
      </c>
      <c r="B239" s="460">
        <v>0</v>
      </c>
      <c r="C239" s="461">
        <v>42.976779999999998</v>
      </c>
      <c r="D239" s="461">
        <v>42.976779999999998</v>
      </c>
      <c r="E239" s="462">
        <v>0</v>
      </c>
      <c r="F239" s="460">
        <v>0</v>
      </c>
      <c r="G239" s="461">
        <v>0</v>
      </c>
      <c r="H239" s="461">
        <v>0</v>
      </c>
      <c r="I239" s="461">
        <v>0</v>
      </c>
      <c r="J239" s="461">
        <v>0</v>
      </c>
      <c r="K239" s="463">
        <v>0</v>
      </c>
      <c r="L239" s="150"/>
      <c r="M239" s="459" t="str">
        <f t="shared" si="3"/>
        <v/>
      </c>
    </row>
    <row r="240" spans="1:13" ht="14.45" customHeight="1" x14ac:dyDescent="0.2">
      <c r="A240" s="464" t="s">
        <v>506</v>
      </c>
      <c r="B240" s="460">
        <v>0</v>
      </c>
      <c r="C240" s="461">
        <v>0.84</v>
      </c>
      <c r="D240" s="461">
        <v>0.84</v>
      </c>
      <c r="E240" s="462">
        <v>0</v>
      </c>
      <c r="F240" s="460">
        <v>0</v>
      </c>
      <c r="G240" s="461">
        <v>0</v>
      </c>
      <c r="H240" s="461">
        <v>0</v>
      </c>
      <c r="I240" s="461">
        <v>0.44</v>
      </c>
      <c r="J240" s="461">
        <v>0.44</v>
      </c>
      <c r="K240" s="463">
        <v>0</v>
      </c>
      <c r="L240" s="150"/>
      <c r="M240" s="459" t="str">
        <f t="shared" si="3"/>
        <v>X</v>
      </c>
    </row>
    <row r="241" spans="1:13" ht="14.45" customHeight="1" x14ac:dyDescent="0.2">
      <c r="A241" s="464" t="s">
        <v>507</v>
      </c>
      <c r="B241" s="460">
        <v>0</v>
      </c>
      <c r="C241" s="461">
        <v>0.84</v>
      </c>
      <c r="D241" s="461">
        <v>0.84</v>
      </c>
      <c r="E241" s="462">
        <v>0</v>
      </c>
      <c r="F241" s="460">
        <v>0</v>
      </c>
      <c r="G241" s="461">
        <v>0</v>
      </c>
      <c r="H241" s="461">
        <v>0</v>
      </c>
      <c r="I241" s="461">
        <v>0.44</v>
      </c>
      <c r="J241" s="461">
        <v>0.44</v>
      </c>
      <c r="K241" s="463">
        <v>0</v>
      </c>
      <c r="L241" s="150"/>
      <c r="M241" s="459" t="str">
        <f t="shared" si="3"/>
        <v/>
      </c>
    </row>
    <row r="242" spans="1:13" ht="14.45" customHeight="1" x14ac:dyDescent="0.2">
      <c r="A242" s="464" t="s">
        <v>508</v>
      </c>
      <c r="B242" s="460">
        <v>0</v>
      </c>
      <c r="C242" s="461">
        <v>1834.6728400000002</v>
      </c>
      <c r="D242" s="461">
        <v>1834.6728400000002</v>
      </c>
      <c r="E242" s="462">
        <v>0</v>
      </c>
      <c r="F242" s="460">
        <v>0</v>
      </c>
      <c r="G242" s="461">
        <v>0</v>
      </c>
      <c r="H242" s="461">
        <v>114.14926</v>
      </c>
      <c r="I242" s="461">
        <v>1098.4715000000001</v>
      </c>
      <c r="J242" s="461">
        <v>1098.4715000000001</v>
      </c>
      <c r="K242" s="463">
        <v>0</v>
      </c>
      <c r="L242" s="150"/>
      <c r="M242" s="459" t="str">
        <f t="shared" si="3"/>
        <v>X</v>
      </c>
    </row>
    <row r="243" spans="1:13" ht="14.45" customHeight="1" x14ac:dyDescent="0.2">
      <c r="A243" s="464" t="s">
        <v>509</v>
      </c>
      <c r="B243" s="460">
        <v>0</v>
      </c>
      <c r="C243" s="461">
        <v>1834.6728400000002</v>
      </c>
      <c r="D243" s="461">
        <v>1834.6728400000002</v>
      </c>
      <c r="E243" s="462">
        <v>0</v>
      </c>
      <c r="F243" s="460">
        <v>0</v>
      </c>
      <c r="G243" s="461">
        <v>0</v>
      </c>
      <c r="H243" s="461">
        <v>114.14926</v>
      </c>
      <c r="I243" s="461">
        <v>1098.4715000000001</v>
      </c>
      <c r="J243" s="461">
        <v>1098.4715000000001</v>
      </c>
      <c r="K243" s="463">
        <v>0</v>
      </c>
      <c r="L243" s="150"/>
      <c r="M243" s="459" t="str">
        <f t="shared" si="3"/>
        <v/>
      </c>
    </row>
    <row r="244" spans="1:13" ht="14.45" customHeight="1" x14ac:dyDescent="0.2">
      <c r="A244" s="464" t="s">
        <v>510</v>
      </c>
      <c r="B244" s="460">
        <v>0</v>
      </c>
      <c r="C244" s="461">
        <v>142.18100000000001</v>
      </c>
      <c r="D244" s="461">
        <v>142.18100000000001</v>
      </c>
      <c r="E244" s="462">
        <v>0</v>
      </c>
      <c r="F244" s="460">
        <v>0</v>
      </c>
      <c r="G244" s="461">
        <v>0</v>
      </c>
      <c r="H244" s="461">
        <v>23.8</v>
      </c>
      <c r="I244" s="461">
        <v>636.61400000000003</v>
      </c>
      <c r="J244" s="461">
        <v>636.61400000000003</v>
      </c>
      <c r="K244" s="463">
        <v>0</v>
      </c>
      <c r="L244" s="150"/>
      <c r="M244" s="459" t="str">
        <f t="shared" si="3"/>
        <v>X</v>
      </c>
    </row>
    <row r="245" spans="1:13" ht="14.45" customHeight="1" x14ac:dyDescent="0.2">
      <c r="A245" s="464" t="s">
        <v>511</v>
      </c>
      <c r="B245" s="460">
        <v>0</v>
      </c>
      <c r="C245" s="461">
        <v>142.18100000000001</v>
      </c>
      <c r="D245" s="461">
        <v>142.18100000000001</v>
      </c>
      <c r="E245" s="462">
        <v>0</v>
      </c>
      <c r="F245" s="460">
        <v>0</v>
      </c>
      <c r="G245" s="461">
        <v>0</v>
      </c>
      <c r="H245" s="461">
        <v>23.8</v>
      </c>
      <c r="I245" s="461">
        <v>611.25599999999997</v>
      </c>
      <c r="J245" s="461">
        <v>611.25599999999997</v>
      </c>
      <c r="K245" s="463">
        <v>0</v>
      </c>
      <c r="L245" s="150"/>
      <c r="M245" s="459" t="str">
        <f t="shared" si="3"/>
        <v/>
      </c>
    </row>
    <row r="246" spans="1:13" ht="14.45" customHeight="1" x14ac:dyDescent="0.2">
      <c r="A246" s="464" t="s">
        <v>512</v>
      </c>
      <c r="B246" s="460">
        <v>0</v>
      </c>
      <c r="C246" s="461">
        <v>0</v>
      </c>
      <c r="D246" s="461">
        <v>0</v>
      </c>
      <c r="E246" s="462">
        <v>0</v>
      </c>
      <c r="F246" s="460">
        <v>0</v>
      </c>
      <c r="G246" s="461">
        <v>0</v>
      </c>
      <c r="H246" s="461">
        <v>0</v>
      </c>
      <c r="I246" s="461">
        <v>25.358000000000001</v>
      </c>
      <c r="J246" s="461">
        <v>25.358000000000001</v>
      </c>
      <c r="K246" s="463">
        <v>0</v>
      </c>
      <c r="L246" s="150"/>
      <c r="M246" s="459" t="str">
        <f t="shared" si="3"/>
        <v/>
      </c>
    </row>
    <row r="247" spans="1:13" ht="14.45" customHeight="1" x14ac:dyDescent="0.2">
      <c r="A247" s="464" t="s">
        <v>513</v>
      </c>
      <c r="B247" s="460">
        <v>0</v>
      </c>
      <c r="C247" s="461">
        <v>5147.0914899999998</v>
      </c>
      <c r="D247" s="461">
        <v>5147.0914899999998</v>
      </c>
      <c r="E247" s="462">
        <v>0</v>
      </c>
      <c r="F247" s="460">
        <v>0</v>
      </c>
      <c r="G247" s="461">
        <v>0</v>
      </c>
      <c r="H247" s="461">
        <v>454.85199999999998</v>
      </c>
      <c r="I247" s="461">
        <v>2936.6566600000001</v>
      </c>
      <c r="J247" s="461">
        <v>2936.6566600000001</v>
      </c>
      <c r="K247" s="463">
        <v>0</v>
      </c>
      <c r="L247" s="150"/>
      <c r="M247" s="459" t="str">
        <f t="shared" si="3"/>
        <v>X</v>
      </c>
    </row>
    <row r="248" spans="1:13" ht="14.45" customHeight="1" x14ac:dyDescent="0.2">
      <c r="A248" s="464" t="s">
        <v>514</v>
      </c>
      <c r="B248" s="460">
        <v>0</v>
      </c>
      <c r="C248" s="461">
        <v>5147.0914899999998</v>
      </c>
      <c r="D248" s="461">
        <v>5147.0914899999998</v>
      </c>
      <c r="E248" s="462">
        <v>0</v>
      </c>
      <c r="F248" s="460">
        <v>0</v>
      </c>
      <c r="G248" s="461">
        <v>0</v>
      </c>
      <c r="H248" s="461">
        <v>454.85199999999998</v>
      </c>
      <c r="I248" s="461">
        <v>2936.6566600000001</v>
      </c>
      <c r="J248" s="461">
        <v>2936.6566600000001</v>
      </c>
      <c r="K248" s="463">
        <v>0</v>
      </c>
      <c r="L248" s="150"/>
      <c r="M248" s="459" t="str">
        <f t="shared" si="3"/>
        <v/>
      </c>
    </row>
    <row r="249" spans="1:13" ht="14.45" customHeight="1" x14ac:dyDescent="0.2">
      <c r="A249" s="464" t="s">
        <v>515</v>
      </c>
      <c r="B249" s="460">
        <v>0</v>
      </c>
      <c r="C249" s="461">
        <v>1353.7800500000001</v>
      </c>
      <c r="D249" s="461">
        <v>1353.7800500000001</v>
      </c>
      <c r="E249" s="462">
        <v>0</v>
      </c>
      <c r="F249" s="460">
        <v>0</v>
      </c>
      <c r="G249" s="461">
        <v>0</v>
      </c>
      <c r="H249" s="461">
        <v>103.30807</v>
      </c>
      <c r="I249" s="461">
        <v>781.41873999999996</v>
      </c>
      <c r="J249" s="461">
        <v>781.41873999999996</v>
      </c>
      <c r="K249" s="463">
        <v>0</v>
      </c>
      <c r="L249" s="150"/>
      <c r="M249" s="459" t="str">
        <f t="shared" si="3"/>
        <v/>
      </c>
    </row>
    <row r="250" spans="1:13" ht="14.45" customHeight="1" x14ac:dyDescent="0.2">
      <c r="A250" s="464" t="s">
        <v>516</v>
      </c>
      <c r="B250" s="460">
        <v>0</v>
      </c>
      <c r="C250" s="461">
        <v>1353.7800500000001</v>
      </c>
      <c r="D250" s="461">
        <v>1353.7800500000001</v>
      </c>
      <c r="E250" s="462">
        <v>0</v>
      </c>
      <c r="F250" s="460">
        <v>0</v>
      </c>
      <c r="G250" s="461">
        <v>0</v>
      </c>
      <c r="H250" s="461">
        <v>103.30807</v>
      </c>
      <c r="I250" s="461">
        <v>781.41873999999996</v>
      </c>
      <c r="J250" s="461">
        <v>781.41873999999996</v>
      </c>
      <c r="K250" s="463">
        <v>0</v>
      </c>
      <c r="L250" s="150"/>
      <c r="M250" s="459" t="str">
        <f t="shared" si="3"/>
        <v/>
      </c>
    </row>
    <row r="251" spans="1:13" ht="14.45" customHeight="1" x14ac:dyDescent="0.2">
      <c r="A251" s="464" t="s">
        <v>517</v>
      </c>
      <c r="B251" s="460">
        <v>0</v>
      </c>
      <c r="C251" s="461">
        <v>1353.7800500000001</v>
      </c>
      <c r="D251" s="461">
        <v>1353.7800500000001</v>
      </c>
      <c r="E251" s="462">
        <v>0</v>
      </c>
      <c r="F251" s="460">
        <v>0</v>
      </c>
      <c r="G251" s="461">
        <v>0</v>
      </c>
      <c r="H251" s="461">
        <v>103.30807</v>
      </c>
      <c r="I251" s="461">
        <v>781.41873999999996</v>
      </c>
      <c r="J251" s="461">
        <v>781.41873999999996</v>
      </c>
      <c r="K251" s="463">
        <v>0</v>
      </c>
      <c r="L251" s="150"/>
      <c r="M251" s="459" t="str">
        <f t="shared" si="3"/>
        <v/>
      </c>
    </row>
    <row r="252" spans="1:13" ht="14.45" customHeight="1" x14ac:dyDescent="0.2">
      <c r="A252" s="464" t="s">
        <v>518</v>
      </c>
      <c r="B252" s="460">
        <v>0</v>
      </c>
      <c r="C252" s="461">
        <v>1353.7800500000001</v>
      </c>
      <c r="D252" s="461">
        <v>1353.7800500000001</v>
      </c>
      <c r="E252" s="462">
        <v>0</v>
      </c>
      <c r="F252" s="460">
        <v>0</v>
      </c>
      <c r="G252" s="461">
        <v>0</v>
      </c>
      <c r="H252" s="461">
        <v>103.30807</v>
      </c>
      <c r="I252" s="461">
        <v>781.41873999999996</v>
      </c>
      <c r="J252" s="461">
        <v>781.41873999999996</v>
      </c>
      <c r="K252" s="463">
        <v>0</v>
      </c>
      <c r="L252" s="150"/>
      <c r="M252" s="459" t="str">
        <f t="shared" si="3"/>
        <v>X</v>
      </c>
    </row>
    <row r="253" spans="1:13" ht="14.45" customHeight="1" x14ac:dyDescent="0.2">
      <c r="A253" s="464" t="s">
        <v>519</v>
      </c>
      <c r="B253" s="460">
        <v>0</v>
      </c>
      <c r="C253" s="461">
        <v>1350.73525</v>
      </c>
      <c r="D253" s="461">
        <v>1350.73525</v>
      </c>
      <c r="E253" s="462">
        <v>0</v>
      </c>
      <c r="F253" s="460">
        <v>0</v>
      </c>
      <c r="G253" s="461">
        <v>0</v>
      </c>
      <c r="H253" s="461">
        <v>103.30807</v>
      </c>
      <c r="I253" s="461">
        <v>779.13513999999998</v>
      </c>
      <c r="J253" s="461">
        <v>779.13513999999998</v>
      </c>
      <c r="K253" s="463">
        <v>0</v>
      </c>
      <c r="L253" s="150"/>
      <c r="M253" s="459" t="str">
        <f t="shared" si="3"/>
        <v/>
      </c>
    </row>
    <row r="254" spans="1:13" ht="14.45" customHeight="1" x14ac:dyDescent="0.2">
      <c r="A254" s="464" t="s">
        <v>520</v>
      </c>
      <c r="B254" s="460">
        <v>0</v>
      </c>
      <c r="C254" s="461">
        <v>3.0448000000000004</v>
      </c>
      <c r="D254" s="461">
        <v>3.0448000000000004</v>
      </c>
      <c r="E254" s="462">
        <v>0</v>
      </c>
      <c r="F254" s="460">
        <v>0</v>
      </c>
      <c r="G254" s="461">
        <v>0</v>
      </c>
      <c r="H254" s="461">
        <v>0</v>
      </c>
      <c r="I254" s="461">
        <v>2.2835999999999999</v>
      </c>
      <c r="J254" s="461">
        <v>2.2835999999999999</v>
      </c>
      <c r="K254" s="463">
        <v>0</v>
      </c>
      <c r="L254" s="150"/>
      <c r="M254" s="459" t="str">
        <f t="shared" si="3"/>
        <v/>
      </c>
    </row>
    <row r="255" spans="1:13" ht="14.45" customHeight="1" x14ac:dyDescent="0.2">
      <c r="A255" s="464"/>
      <c r="B255" s="460"/>
      <c r="C255" s="461"/>
      <c r="D255" s="461"/>
      <c r="E255" s="462"/>
      <c r="F255" s="460"/>
      <c r="G255" s="461"/>
      <c r="H255" s="461"/>
      <c r="I255" s="461"/>
      <c r="J255" s="461"/>
      <c r="K255" s="463"/>
      <c r="L255" s="150"/>
      <c r="M255" s="459" t="str">
        <f t="shared" si="3"/>
        <v/>
      </c>
    </row>
    <row r="256" spans="1:13" ht="14.45" customHeight="1" x14ac:dyDescent="0.2">
      <c r="A256" s="464"/>
      <c r="B256" s="460"/>
      <c r="C256" s="461"/>
      <c r="D256" s="461"/>
      <c r="E256" s="462"/>
      <c r="F256" s="460"/>
      <c r="G256" s="461"/>
      <c r="H256" s="461"/>
      <c r="I256" s="461"/>
      <c r="J256" s="461"/>
      <c r="K256" s="463"/>
      <c r="L256" s="150"/>
      <c r="M256" s="459" t="str">
        <f t="shared" si="3"/>
        <v/>
      </c>
    </row>
    <row r="257" spans="1:13" ht="14.45" customHeight="1" x14ac:dyDescent="0.2">
      <c r="A257" s="464"/>
      <c r="B257" s="460"/>
      <c r="C257" s="461"/>
      <c r="D257" s="461"/>
      <c r="E257" s="462"/>
      <c r="F257" s="460"/>
      <c r="G257" s="461"/>
      <c r="H257" s="461"/>
      <c r="I257" s="461"/>
      <c r="J257" s="461"/>
      <c r="K257" s="463"/>
      <c r="L257" s="150"/>
      <c r="M257" s="459" t="str">
        <f t="shared" si="3"/>
        <v/>
      </c>
    </row>
    <row r="258" spans="1:13" ht="14.45" customHeight="1" x14ac:dyDescent="0.2">
      <c r="A258" s="464"/>
      <c r="B258" s="460"/>
      <c r="C258" s="461"/>
      <c r="D258" s="461"/>
      <c r="E258" s="462"/>
      <c r="F258" s="460"/>
      <c r="G258" s="461"/>
      <c r="H258" s="461"/>
      <c r="I258" s="461"/>
      <c r="J258" s="461"/>
      <c r="K258" s="463"/>
      <c r="L258" s="150"/>
      <c r="M258" s="459" t="str">
        <f t="shared" si="3"/>
        <v/>
      </c>
    </row>
    <row r="259" spans="1:13" ht="14.45" customHeight="1" x14ac:dyDescent="0.2">
      <c r="A259" s="464"/>
      <c r="B259" s="460"/>
      <c r="C259" s="461"/>
      <c r="D259" s="461"/>
      <c r="E259" s="462"/>
      <c r="F259" s="460"/>
      <c r="G259" s="461"/>
      <c r="H259" s="461"/>
      <c r="I259" s="461"/>
      <c r="J259" s="461"/>
      <c r="K259" s="463"/>
      <c r="L259" s="150"/>
      <c r="M259" s="459" t="str">
        <f t="shared" si="3"/>
        <v/>
      </c>
    </row>
    <row r="260" spans="1:13" ht="14.45" customHeight="1" x14ac:dyDescent="0.2">
      <c r="A260" s="464"/>
      <c r="B260" s="460"/>
      <c r="C260" s="461"/>
      <c r="D260" s="461"/>
      <c r="E260" s="462"/>
      <c r="F260" s="460"/>
      <c r="G260" s="461"/>
      <c r="H260" s="461"/>
      <c r="I260" s="461"/>
      <c r="J260" s="461"/>
      <c r="K260" s="463"/>
      <c r="L260" s="150"/>
      <c r="M260" s="459" t="str">
        <f t="shared" si="3"/>
        <v/>
      </c>
    </row>
    <row r="261" spans="1:13" ht="14.45" customHeight="1" x14ac:dyDescent="0.2">
      <c r="A261" s="464"/>
      <c r="B261" s="460"/>
      <c r="C261" s="461"/>
      <c r="D261" s="461"/>
      <c r="E261" s="462"/>
      <c r="F261" s="460"/>
      <c r="G261" s="461"/>
      <c r="H261" s="461"/>
      <c r="I261" s="461"/>
      <c r="J261" s="461"/>
      <c r="K261" s="463"/>
      <c r="L261" s="150"/>
      <c r="M261" s="459" t="str">
        <f t="shared" si="3"/>
        <v/>
      </c>
    </row>
    <row r="262" spans="1:13" ht="14.45" customHeight="1" x14ac:dyDescent="0.2">
      <c r="A262" s="464"/>
      <c r="B262" s="460"/>
      <c r="C262" s="461"/>
      <c r="D262" s="461"/>
      <c r="E262" s="462"/>
      <c r="F262" s="460"/>
      <c r="G262" s="461"/>
      <c r="H262" s="461"/>
      <c r="I262" s="461"/>
      <c r="J262" s="461"/>
      <c r="K262" s="463"/>
      <c r="L262" s="150"/>
      <c r="M262" s="459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464"/>
      <c r="B263" s="460"/>
      <c r="C263" s="461"/>
      <c r="D263" s="461"/>
      <c r="E263" s="462"/>
      <c r="F263" s="460"/>
      <c r="G263" s="461"/>
      <c r="H263" s="461"/>
      <c r="I263" s="461"/>
      <c r="J263" s="461"/>
      <c r="K263" s="463"/>
      <c r="L263" s="150"/>
      <c r="M263" s="459" t="str">
        <f t="shared" si="4"/>
        <v/>
      </c>
    </row>
    <row r="264" spans="1:13" ht="14.45" customHeight="1" x14ac:dyDescent="0.2">
      <c r="A264" s="464"/>
      <c r="B264" s="460"/>
      <c r="C264" s="461"/>
      <c r="D264" s="461"/>
      <c r="E264" s="462"/>
      <c r="F264" s="460"/>
      <c r="G264" s="461"/>
      <c r="H264" s="461"/>
      <c r="I264" s="461"/>
      <c r="J264" s="461"/>
      <c r="K264" s="463"/>
      <c r="L264" s="150"/>
      <c r="M264" s="459" t="str">
        <f t="shared" si="4"/>
        <v/>
      </c>
    </row>
    <row r="265" spans="1:13" ht="14.45" customHeight="1" x14ac:dyDescent="0.2">
      <c r="A265" s="464"/>
      <c r="B265" s="460"/>
      <c r="C265" s="461"/>
      <c r="D265" s="461"/>
      <c r="E265" s="462"/>
      <c r="F265" s="460"/>
      <c r="G265" s="461"/>
      <c r="H265" s="461"/>
      <c r="I265" s="461"/>
      <c r="J265" s="461"/>
      <c r="K265" s="463"/>
      <c r="L265" s="150"/>
      <c r="M265" s="459" t="str">
        <f t="shared" si="4"/>
        <v/>
      </c>
    </row>
    <row r="266" spans="1:13" ht="14.45" customHeight="1" x14ac:dyDescent="0.2">
      <c r="A266" s="464"/>
      <c r="B266" s="460"/>
      <c r="C266" s="461"/>
      <c r="D266" s="461"/>
      <c r="E266" s="462"/>
      <c r="F266" s="460"/>
      <c r="G266" s="461"/>
      <c r="H266" s="461"/>
      <c r="I266" s="461"/>
      <c r="J266" s="461"/>
      <c r="K266" s="463"/>
      <c r="L266" s="150"/>
      <c r="M266" s="459" t="str">
        <f t="shared" si="4"/>
        <v/>
      </c>
    </row>
    <row r="267" spans="1:13" ht="14.45" customHeight="1" x14ac:dyDescent="0.2">
      <c r="A267" s="464"/>
      <c r="B267" s="460"/>
      <c r="C267" s="461"/>
      <c r="D267" s="461"/>
      <c r="E267" s="462"/>
      <c r="F267" s="460"/>
      <c r="G267" s="461"/>
      <c r="H267" s="461"/>
      <c r="I267" s="461"/>
      <c r="J267" s="461"/>
      <c r="K267" s="463"/>
      <c r="L267" s="150"/>
      <c r="M267" s="459" t="str">
        <f t="shared" si="4"/>
        <v/>
      </c>
    </row>
    <row r="268" spans="1:13" ht="14.45" customHeight="1" x14ac:dyDescent="0.2">
      <c r="A268" s="464"/>
      <c r="B268" s="460"/>
      <c r="C268" s="461"/>
      <c r="D268" s="461"/>
      <c r="E268" s="462"/>
      <c r="F268" s="460"/>
      <c r="G268" s="461"/>
      <c r="H268" s="461"/>
      <c r="I268" s="461"/>
      <c r="J268" s="461"/>
      <c r="K268" s="463"/>
      <c r="L268" s="150"/>
      <c r="M268" s="459" t="str">
        <f t="shared" si="4"/>
        <v/>
      </c>
    </row>
    <row r="269" spans="1:13" ht="14.45" customHeight="1" x14ac:dyDescent="0.2">
      <c r="A269" s="464"/>
      <c r="B269" s="460"/>
      <c r="C269" s="461"/>
      <c r="D269" s="461"/>
      <c r="E269" s="462"/>
      <c r="F269" s="460"/>
      <c r="G269" s="461"/>
      <c r="H269" s="461"/>
      <c r="I269" s="461"/>
      <c r="J269" s="461"/>
      <c r="K269" s="463"/>
      <c r="L269" s="150"/>
      <c r="M269" s="459" t="str">
        <f t="shared" si="4"/>
        <v/>
      </c>
    </row>
    <row r="270" spans="1:13" ht="14.45" customHeight="1" x14ac:dyDescent="0.2">
      <c r="A270" s="464"/>
      <c r="B270" s="460"/>
      <c r="C270" s="461"/>
      <c r="D270" s="461"/>
      <c r="E270" s="462"/>
      <c r="F270" s="460"/>
      <c r="G270" s="461"/>
      <c r="H270" s="461"/>
      <c r="I270" s="461"/>
      <c r="J270" s="461"/>
      <c r="K270" s="463"/>
      <c r="L270" s="150"/>
      <c r="M270" s="459" t="str">
        <f t="shared" si="4"/>
        <v/>
      </c>
    </row>
    <row r="271" spans="1:13" ht="14.45" customHeight="1" x14ac:dyDescent="0.2">
      <c r="A271" s="464"/>
      <c r="B271" s="460"/>
      <c r="C271" s="461"/>
      <c r="D271" s="461"/>
      <c r="E271" s="462"/>
      <c r="F271" s="460"/>
      <c r="G271" s="461"/>
      <c r="H271" s="461"/>
      <c r="I271" s="461"/>
      <c r="J271" s="461"/>
      <c r="K271" s="463"/>
      <c r="L271" s="150"/>
      <c r="M271" s="459" t="str">
        <f t="shared" si="4"/>
        <v/>
      </c>
    </row>
    <row r="272" spans="1:13" ht="14.45" customHeight="1" x14ac:dyDescent="0.2">
      <c r="A272" s="464"/>
      <c r="B272" s="460"/>
      <c r="C272" s="461"/>
      <c r="D272" s="461"/>
      <c r="E272" s="462"/>
      <c r="F272" s="460"/>
      <c r="G272" s="461"/>
      <c r="H272" s="461"/>
      <c r="I272" s="461"/>
      <c r="J272" s="461"/>
      <c r="K272" s="463"/>
      <c r="L272" s="150"/>
      <c r="M272" s="459" t="str">
        <f t="shared" si="4"/>
        <v/>
      </c>
    </row>
    <row r="273" spans="1:13" ht="14.45" customHeight="1" x14ac:dyDescent="0.2">
      <c r="A273" s="464"/>
      <c r="B273" s="460"/>
      <c r="C273" s="461"/>
      <c r="D273" s="461"/>
      <c r="E273" s="462"/>
      <c r="F273" s="460"/>
      <c r="G273" s="461"/>
      <c r="H273" s="461"/>
      <c r="I273" s="461"/>
      <c r="J273" s="461"/>
      <c r="K273" s="463"/>
      <c r="L273" s="150"/>
      <c r="M273" s="459" t="str">
        <f t="shared" si="4"/>
        <v/>
      </c>
    </row>
    <row r="274" spans="1:13" ht="14.45" customHeight="1" x14ac:dyDescent="0.2">
      <c r="A274" s="464"/>
      <c r="B274" s="460"/>
      <c r="C274" s="461"/>
      <c r="D274" s="461"/>
      <c r="E274" s="462"/>
      <c r="F274" s="460"/>
      <c r="G274" s="461"/>
      <c r="H274" s="461"/>
      <c r="I274" s="461"/>
      <c r="J274" s="461"/>
      <c r="K274" s="463"/>
      <c r="L274" s="150"/>
      <c r="M274" s="459" t="str">
        <f t="shared" si="4"/>
        <v/>
      </c>
    </row>
    <row r="275" spans="1:13" ht="14.45" customHeight="1" x14ac:dyDescent="0.2">
      <c r="A275" s="464"/>
      <c r="B275" s="460"/>
      <c r="C275" s="461"/>
      <c r="D275" s="461"/>
      <c r="E275" s="462"/>
      <c r="F275" s="460"/>
      <c r="G275" s="461"/>
      <c r="H275" s="461"/>
      <c r="I275" s="461"/>
      <c r="J275" s="461"/>
      <c r="K275" s="463"/>
      <c r="L275" s="150"/>
      <c r="M275" s="459" t="str">
        <f t="shared" si="4"/>
        <v/>
      </c>
    </row>
    <row r="276" spans="1:13" ht="14.45" customHeight="1" x14ac:dyDescent="0.2">
      <c r="A276" s="464"/>
      <c r="B276" s="460"/>
      <c r="C276" s="461"/>
      <c r="D276" s="461"/>
      <c r="E276" s="462"/>
      <c r="F276" s="460"/>
      <c r="G276" s="461"/>
      <c r="H276" s="461"/>
      <c r="I276" s="461"/>
      <c r="J276" s="461"/>
      <c r="K276" s="463"/>
      <c r="L276" s="150"/>
      <c r="M276" s="459" t="str">
        <f t="shared" si="4"/>
        <v/>
      </c>
    </row>
    <row r="277" spans="1:13" ht="14.45" customHeight="1" x14ac:dyDescent="0.2">
      <c r="A277" s="464"/>
      <c r="B277" s="460"/>
      <c r="C277" s="461"/>
      <c r="D277" s="461"/>
      <c r="E277" s="462"/>
      <c r="F277" s="460"/>
      <c r="G277" s="461"/>
      <c r="H277" s="461"/>
      <c r="I277" s="461"/>
      <c r="J277" s="461"/>
      <c r="K277" s="463"/>
      <c r="L277" s="150"/>
      <c r="M277" s="459" t="str">
        <f t="shared" si="4"/>
        <v/>
      </c>
    </row>
    <row r="278" spans="1:13" ht="14.45" customHeight="1" x14ac:dyDescent="0.2">
      <c r="A278" s="464"/>
      <c r="B278" s="460"/>
      <c r="C278" s="461"/>
      <c r="D278" s="461"/>
      <c r="E278" s="462"/>
      <c r="F278" s="460"/>
      <c r="G278" s="461"/>
      <c r="H278" s="461"/>
      <c r="I278" s="461"/>
      <c r="J278" s="461"/>
      <c r="K278" s="463"/>
      <c r="L278" s="150"/>
      <c r="M278" s="459" t="str">
        <f t="shared" si="4"/>
        <v/>
      </c>
    </row>
    <row r="279" spans="1:13" ht="14.45" customHeight="1" x14ac:dyDescent="0.2">
      <c r="A279" s="464"/>
      <c r="B279" s="460"/>
      <c r="C279" s="461"/>
      <c r="D279" s="461"/>
      <c r="E279" s="462"/>
      <c r="F279" s="460"/>
      <c r="G279" s="461"/>
      <c r="H279" s="461"/>
      <c r="I279" s="461"/>
      <c r="J279" s="461"/>
      <c r="K279" s="463"/>
      <c r="L279" s="150"/>
      <c r="M279" s="459" t="str">
        <f t="shared" si="4"/>
        <v/>
      </c>
    </row>
    <row r="280" spans="1:13" ht="14.45" customHeight="1" x14ac:dyDescent="0.2">
      <c r="A280" s="464"/>
      <c r="B280" s="460"/>
      <c r="C280" s="461"/>
      <c r="D280" s="461"/>
      <c r="E280" s="462"/>
      <c r="F280" s="460"/>
      <c r="G280" s="461"/>
      <c r="H280" s="461"/>
      <c r="I280" s="461"/>
      <c r="J280" s="461"/>
      <c r="K280" s="463"/>
      <c r="L280" s="150"/>
      <c r="M280" s="459" t="str">
        <f t="shared" si="4"/>
        <v/>
      </c>
    </row>
    <row r="281" spans="1:13" ht="14.45" customHeight="1" x14ac:dyDescent="0.2">
      <c r="A281" s="464"/>
      <c r="B281" s="460"/>
      <c r="C281" s="461"/>
      <c r="D281" s="461"/>
      <c r="E281" s="462"/>
      <c r="F281" s="460"/>
      <c r="G281" s="461"/>
      <c r="H281" s="461"/>
      <c r="I281" s="461"/>
      <c r="J281" s="461"/>
      <c r="K281" s="463"/>
      <c r="L281" s="150"/>
      <c r="M281" s="459" t="str">
        <f t="shared" si="4"/>
        <v/>
      </c>
    </row>
    <row r="282" spans="1:13" ht="14.45" customHeight="1" x14ac:dyDescent="0.2">
      <c r="A282" s="464"/>
      <c r="B282" s="460"/>
      <c r="C282" s="461"/>
      <c r="D282" s="461"/>
      <c r="E282" s="462"/>
      <c r="F282" s="460"/>
      <c r="G282" s="461"/>
      <c r="H282" s="461"/>
      <c r="I282" s="461"/>
      <c r="J282" s="461"/>
      <c r="K282" s="463"/>
      <c r="L282" s="150"/>
      <c r="M282" s="459" t="str">
        <f t="shared" si="4"/>
        <v/>
      </c>
    </row>
    <row r="283" spans="1:13" ht="14.45" customHeight="1" x14ac:dyDescent="0.2">
      <c r="A283" s="464"/>
      <c r="B283" s="460"/>
      <c r="C283" s="461"/>
      <c r="D283" s="461"/>
      <c r="E283" s="462"/>
      <c r="F283" s="460"/>
      <c r="G283" s="461"/>
      <c r="H283" s="461"/>
      <c r="I283" s="461"/>
      <c r="J283" s="461"/>
      <c r="K283" s="463"/>
      <c r="L283" s="150"/>
      <c r="M283" s="459" t="str">
        <f t="shared" si="4"/>
        <v/>
      </c>
    </row>
    <row r="284" spans="1:13" ht="14.45" customHeight="1" x14ac:dyDescent="0.2">
      <c r="A284" s="464"/>
      <c r="B284" s="460"/>
      <c r="C284" s="461"/>
      <c r="D284" s="461"/>
      <c r="E284" s="462"/>
      <c r="F284" s="460"/>
      <c r="G284" s="461"/>
      <c r="H284" s="461"/>
      <c r="I284" s="461"/>
      <c r="J284" s="461"/>
      <c r="K284" s="463"/>
      <c r="L284" s="150"/>
      <c r="M284" s="459" t="str">
        <f t="shared" si="4"/>
        <v/>
      </c>
    </row>
    <row r="285" spans="1:13" ht="14.45" customHeight="1" x14ac:dyDescent="0.2">
      <c r="A285" s="464"/>
      <c r="B285" s="460"/>
      <c r="C285" s="461"/>
      <c r="D285" s="461"/>
      <c r="E285" s="462"/>
      <c r="F285" s="460"/>
      <c r="G285" s="461"/>
      <c r="H285" s="461"/>
      <c r="I285" s="461"/>
      <c r="J285" s="461"/>
      <c r="K285" s="463"/>
      <c r="L285" s="150"/>
      <c r="M285" s="459" t="str">
        <f t="shared" si="4"/>
        <v/>
      </c>
    </row>
    <row r="286" spans="1:13" ht="14.45" customHeight="1" x14ac:dyDescent="0.2">
      <c r="A286" s="464"/>
      <c r="B286" s="460"/>
      <c r="C286" s="461"/>
      <c r="D286" s="461"/>
      <c r="E286" s="462"/>
      <c r="F286" s="460"/>
      <c r="G286" s="461"/>
      <c r="H286" s="461"/>
      <c r="I286" s="461"/>
      <c r="J286" s="461"/>
      <c r="K286" s="463"/>
      <c r="L286" s="150"/>
      <c r="M286" s="459" t="str">
        <f t="shared" si="4"/>
        <v/>
      </c>
    </row>
    <row r="287" spans="1:13" ht="14.45" customHeight="1" x14ac:dyDescent="0.2">
      <c r="A287" s="464"/>
      <c r="B287" s="460"/>
      <c r="C287" s="461"/>
      <c r="D287" s="461"/>
      <c r="E287" s="462"/>
      <c r="F287" s="460"/>
      <c r="G287" s="461"/>
      <c r="H287" s="461"/>
      <c r="I287" s="461"/>
      <c r="J287" s="461"/>
      <c r="K287" s="463"/>
      <c r="L287" s="150"/>
      <c r="M287" s="459" t="str">
        <f t="shared" si="4"/>
        <v/>
      </c>
    </row>
    <row r="288" spans="1:13" ht="14.45" customHeight="1" x14ac:dyDescent="0.2">
      <c r="A288" s="464"/>
      <c r="B288" s="460"/>
      <c r="C288" s="461"/>
      <c r="D288" s="461"/>
      <c r="E288" s="462"/>
      <c r="F288" s="460"/>
      <c r="G288" s="461"/>
      <c r="H288" s="461"/>
      <c r="I288" s="461"/>
      <c r="J288" s="461"/>
      <c r="K288" s="463"/>
      <c r="L288" s="150"/>
      <c r="M288" s="459" t="str">
        <f t="shared" si="4"/>
        <v/>
      </c>
    </row>
    <row r="289" spans="1:13" ht="14.45" customHeight="1" x14ac:dyDescent="0.2">
      <c r="A289" s="464"/>
      <c r="B289" s="460"/>
      <c r="C289" s="461"/>
      <c r="D289" s="461"/>
      <c r="E289" s="462"/>
      <c r="F289" s="460"/>
      <c r="G289" s="461"/>
      <c r="H289" s="461"/>
      <c r="I289" s="461"/>
      <c r="J289" s="461"/>
      <c r="K289" s="463"/>
      <c r="L289" s="150"/>
      <c r="M289" s="459" t="str">
        <f t="shared" si="4"/>
        <v/>
      </c>
    </row>
    <row r="290" spans="1:13" ht="14.45" customHeight="1" x14ac:dyDescent="0.2">
      <c r="A290" s="464"/>
      <c r="B290" s="460"/>
      <c r="C290" s="461"/>
      <c r="D290" s="461"/>
      <c r="E290" s="462"/>
      <c r="F290" s="460"/>
      <c r="G290" s="461"/>
      <c r="H290" s="461"/>
      <c r="I290" s="461"/>
      <c r="J290" s="461"/>
      <c r="K290" s="463"/>
      <c r="L290" s="150"/>
      <c r="M290" s="459" t="str">
        <f t="shared" si="4"/>
        <v/>
      </c>
    </row>
    <row r="291" spans="1:13" ht="14.45" customHeight="1" x14ac:dyDescent="0.2">
      <c r="A291" s="464"/>
      <c r="B291" s="460"/>
      <c r="C291" s="461"/>
      <c r="D291" s="461"/>
      <c r="E291" s="462"/>
      <c r="F291" s="460"/>
      <c r="G291" s="461"/>
      <c r="H291" s="461"/>
      <c r="I291" s="461"/>
      <c r="J291" s="461"/>
      <c r="K291" s="463"/>
      <c r="L291" s="150"/>
      <c r="M291" s="459" t="str">
        <f t="shared" si="4"/>
        <v/>
      </c>
    </row>
    <row r="292" spans="1:13" ht="14.45" customHeight="1" x14ac:dyDescent="0.2">
      <c r="A292" s="464"/>
      <c r="B292" s="460"/>
      <c r="C292" s="461"/>
      <c r="D292" s="461"/>
      <c r="E292" s="462"/>
      <c r="F292" s="460"/>
      <c r="G292" s="461"/>
      <c r="H292" s="461"/>
      <c r="I292" s="461"/>
      <c r="J292" s="461"/>
      <c r="K292" s="463"/>
      <c r="L292" s="150"/>
      <c r="M292" s="459" t="str">
        <f t="shared" si="4"/>
        <v/>
      </c>
    </row>
    <row r="293" spans="1:13" ht="14.45" customHeight="1" x14ac:dyDescent="0.2">
      <c r="A293" s="464"/>
      <c r="B293" s="460"/>
      <c r="C293" s="461"/>
      <c r="D293" s="461"/>
      <c r="E293" s="462"/>
      <c r="F293" s="460"/>
      <c r="G293" s="461"/>
      <c r="H293" s="461"/>
      <c r="I293" s="461"/>
      <c r="J293" s="461"/>
      <c r="K293" s="463"/>
      <c r="L293" s="150"/>
      <c r="M293" s="459" t="str">
        <f t="shared" si="4"/>
        <v/>
      </c>
    </row>
    <row r="294" spans="1:13" ht="14.45" customHeight="1" x14ac:dyDescent="0.2">
      <c r="A294" s="464"/>
      <c r="B294" s="460"/>
      <c r="C294" s="461"/>
      <c r="D294" s="461"/>
      <c r="E294" s="462"/>
      <c r="F294" s="460"/>
      <c r="G294" s="461"/>
      <c r="H294" s="461"/>
      <c r="I294" s="461"/>
      <c r="J294" s="461"/>
      <c r="K294" s="463"/>
      <c r="L294" s="150"/>
      <c r="M294" s="459" t="str">
        <f t="shared" si="4"/>
        <v/>
      </c>
    </row>
    <row r="295" spans="1:13" ht="14.45" customHeight="1" x14ac:dyDescent="0.2">
      <c r="A295" s="464"/>
      <c r="B295" s="460"/>
      <c r="C295" s="461"/>
      <c r="D295" s="461"/>
      <c r="E295" s="462"/>
      <c r="F295" s="460"/>
      <c r="G295" s="461"/>
      <c r="H295" s="461"/>
      <c r="I295" s="461"/>
      <c r="J295" s="461"/>
      <c r="K295" s="463"/>
      <c r="L295" s="150"/>
      <c r="M295" s="459" t="str">
        <f t="shared" si="4"/>
        <v/>
      </c>
    </row>
    <row r="296" spans="1:13" ht="14.45" customHeight="1" x14ac:dyDescent="0.2">
      <c r="A296" s="464"/>
      <c r="B296" s="460"/>
      <c r="C296" s="461"/>
      <c r="D296" s="461"/>
      <c r="E296" s="462"/>
      <c r="F296" s="460"/>
      <c r="G296" s="461"/>
      <c r="H296" s="461"/>
      <c r="I296" s="461"/>
      <c r="J296" s="461"/>
      <c r="K296" s="463"/>
      <c r="L296" s="150"/>
      <c r="M296" s="459" t="str">
        <f t="shared" si="4"/>
        <v/>
      </c>
    </row>
    <row r="297" spans="1:13" ht="14.45" customHeight="1" x14ac:dyDescent="0.2">
      <c r="A297" s="464"/>
      <c r="B297" s="460"/>
      <c r="C297" s="461"/>
      <c r="D297" s="461"/>
      <c r="E297" s="462"/>
      <c r="F297" s="460"/>
      <c r="G297" s="461"/>
      <c r="H297" s="461"/>
      <c r="I297" s="461"/>
      <c r="J297" s="461"/>
      <c r="K297" s="463"/>
      <c r="L297" s="150"/>
      <c r="M297" s="459" t="str">
        <f t="shared" si="4"/>
        <v/>
      </c>
    </row>
    <row r="298" spans="1:13" ht="14.45" customHeight="1" x14ac:dyDescent="0.2">
      <c r="A298" s="464"/>
      <c r="B298" s="460"/>
      <c r="C298" s="461"/>
      <c r="D298" s="461"/>
      <c r="E298" s="462"/>
      <c r="F298" s="460"/>
      <c r="G298" s="461"/>
      <c r="H298" s="461"/>
      <c r="I298" s="461"/>
      <c r="J298" s="461"/>
      <c r="K298" s="463"/>
      <c r="L298" s="150"/>
      <c r="M298" s="459" t="str">
        <f t="shared" si="4"/>
        <v/>
      </c>
    </row>
    <row r="299" spans="1:13" ht="14.45" customHeight="1" x14ac:dyDescent="0.2">
      <c r="A299" s="464"/>
      <c r="B299" s="460"/>
      <c r="C299" s="461"/>
      <c r="D299" s="461"/>
      <c r="E299" s="462"/>
      <c r="F299" s="460"/>
      <c r="G299" s="461"/>
      <c r="H299" s="461"/>
      <c r="I299" s="461"/>
      <c r="J299" s="461"/>
      <c r="K299" s="463"/>
      <c r="L299" s="150"/>
      <c r="M299" s="459" t="str">
        <f t="shared" si="4"/>
        <v/>
      </c>
    </row>
    <row r="300" spans="1:13" ht="14.45" customHeight="1" x14ac:dyDescent="0.2">
      <c r="A300" s="464"/>
      <c r="B300" s="460"/>
      <c r="C300" s="461"/>
      <c r="D300" s="461"/>
      <c r="E300" s="462"/>
      <c r="F300" s="460"/>
      <c r="G300" s="461"/>
      <c r="H300" s="461"/>
      <c r="I300" s="461"/>
      <c r="J300" s="461"/>
      <c r="K300" s="463"/>
      <c r="L300" s="150"/>
      <c r="M300" s="459" t="str">
        <f t="shared" si="4"/>
        <v/>
      </c>
    </row>
    <row r="301" spans="1:13" ht="14.45" customHeight="1" x14ac:dyDescent="0.2">
      <c r="A301" s="464"/>
      <c r="B301" s="460"/>
      <c r="C301" s="461"/>
      <c r="D301" s="461"/>
      <c r="E301" s="462"/>
      <c r="F301" s="460"/>
      <c r="G301" s="461"/>
      <c r="H301" s="461"/>
      <c r="I301" s="461"/>
      <c r="J301" s="461"/>
      <c r="K301" s="463"/>
      <c r="L301" s="150"/>
      <c r="M301" s="459" t="str">
        <f t="shared" si="4"/>
        <v/>
      </c>
    </row>
    <row r="302" spans="1:13" ht="14.45" customHeight="1" x14ac:dyDescent="0.2">
      <c r="A302" s="464"/>
      <c r="B302" s="460"/>
      <c r="C302" s="461"/>
      <c r="D302" s="461"/>
      <c r="E302" s="462"/>
      <c r="F302" s="460"/>
      <c r="G302" s="461"/>
      <c r="H302" s="461"/>
      <c r="I302" s="461"/>
      <c r="J302" s="461"/>
      <c r="K302" s="463"/>
      <c r="L302" s="150"/>
      <c r="M302" s="459" t="str">
        <f t="shared" si="4"/>
        <v/>
      </c>
    </row>
    <row r="303" spans="1:13" ht="14.45" customHeight="1" x14ac:dyDescent="0.2">
      <c r="A303" s="464"/>
      <c r="B303" s="460"/>
      <c r="C303" s="461"/>
      <c r="D303" s="461"/>
      <c r="E303" s="462"/>
      <c r="F303" s="460"/>
      <c r="G303" s="461"/>
      <c r="H303" s="461"/>
      <c r="I303" s="461"/>
      <c r="J303" s="461"/>
      <c r="K303" s="463"/>
      <c r="L303" s="150"/>
      <c r="M303" s="459" t="str">
        <f t="shared" si="4"/>
        <v/>
      </c>
    </row>
    <row r="304" spans="1:13" ht="14.45" customHeight="1" x14ac:dyDescent="0.2">
      <c r="A304" s="464"/>
      <c r="B304" s="460"/>
      <c r="C304" s="461"/>
      <c r="D304" s="461"/>
      <c r="E304" s="462"/>
      <c r="F304" s="460"/>
      <c r="G304" s="461"/>
      <c r="H304" s="461"/>
      <c r="I304" s="461"/>
      <c r="J304" s="461"/>
      <c r="K304" s="463"/>
      <c r="L304" s="150"/>
      <c r="M304" s="459" t="str">
        <f t="shared" si="4"/>
        <v/>
      </c>
    </row>
    <row r="305" spans="1:13" ht="14.45" customHeight="1" x14ac:dyDescent="0.2">
      <c r="A305" s="464"/>
      <c r="B305" s="460"/>
      <c r="C305" s="461"/>
      <c r="D305" s="461"/>
      <c r="E305" s="462"/>
      <c r="F305" s="460"/>
      <c r="G305" s="461"/>
      <c r="H305" s="461"/>
      <c r="I305" s="461"/>
      <c r="J305" s="461"/>
      <c r="K305" s="463"/>
      <c r="L305" s="150"/>
      <c r="M305" s="459" t="str">
        <f t="shared" si="4"/>
        <v/>
      </c>
    </row>
    <row r="306" spans="1:13" ht="14.45" customHeight="1" x14ac:dyDescent="0.2">
      <c r="A306" s="464"/>
      <c r="B306" s="460"/>
      <c r="C306" s="461"/>
      <c r="D306" s="461"/>
      <c r="E306" s="462"/>
      <c r="F306" s="460"/>
      <c r="G306" s="461"/>
      <c r="H306" s="461"/>
      <c r="I306" s="461"/>
      <c r="J306" s="461"/>
      <c r="K306" s="463"/>
      <c r="L306" s="150"/>
      <c r="M306" s="459" t="str">
        <f t="shared" si="4"/>
        <v/>
      </c>
    </row>
    <row r="307" spans="1:13" ht="14.45" customHeight="1" x14ac:dyDescent="0.2">
      <c r="A307" s="464"/>
      <c r="B307" s="460"/>
      <c r="C307" s="461"/>
      <c r="D307" s="461"/>
      <c r="E307" s="462"/>
      <c r="F307" s="460"/>
      <c r="G307" s="461"/>
      <c r="H307" s="461"/>
      <c r="I307" s="461"/>
      <c r="J307" s="461"/>
      <c r="K307" s="463"/>
      <c r="L307" s="150"/>
      <c r="M307" s="459" t="str">
        <f t="shared" si="4"/>
        <v/>
      </c>
    </row>
    <row r="308" spans="1:13" ht="14.45" customHeight="1" x14ac:dyDescent="0.2">
      <c r="A308" s="464"/>
      <c r="B308" s="460"/>
      <c r="C308" s="461"/>
      <c r="D308" s="461"/>
      <c r="E308" s="462"/>
      <c r="F308" s="460"/>
      <c r="G308" s="461"/>
      <c r="H308" s="461"/>
      <c r="I308" s="461"/>
      <c r="J308" s="461"/>
      <c r="K308" s="463"/>
      <c r="L308" s="150"/>
      <c r="M308" s="459" t="str">
        <f t="shared" si="4"/>
        <v/>
      </c>
    </row>
    <row r="309" spans="1:13" ht="14.45" customHeight="1" x14ac:dyDescent="0.2">
      <c r="A309" s="464"/>
      <c r="B309" s="460"/>
      <c r="C309" s="461"/>
      <c r="D309" s="461"/>
      <c r="E309" s="462"/>
      <c r="F309" s="460"/>
      <c r="G309" s="461"/>
      <c r="H309" s="461"/>
      <c r="I309" s="461"/>
      <c r="J309" s="461"/>
      <c r="K309" s="463"/>
      <c r="L309" s="150"/>
      <c r="M309" s="459" t="str">
        <f t="shared" si="4"/>
        <v/>
      </c>
    </row>
    <row r="310" spans="1:13" ht="14.45" customHeight="1" x14ac:dyDescent="0.2">
      <c r="A310" s="464"/>
      <c r="B310" s="460"/>
      <c r="C310" s="461"/>
      <c r="D310" s="461"/>
      <c r="E310" s="462"/>
      <c r="F310" s="460"/>
      <c r="G310" s="461"/>
      <c r="H310" s="461"/>
      <c r="I310" s="461"/>
      <c r="J310" s="461"/>
      <c r="K310" s="463"/>
      <c r="L310" s="150"/>
      <c r="M310" s="459" t="str">
        <f t="shared" si="4"/>
        <v/>
      </c>
    </row>
    <row r="311" spans="1:13" ht="14.45" customHeight="1" x14ac:dyDescent="0.2">
      <c r="A311" s="464"/>
      <c r="B311" s="460"/>
      <c r="C311" s="461"/>
      <c r="D311" s="461"/>
      <c r="E311" s="462"/>
      <c r="F311" s="460"/>
      <c r="G311" s="461"/>
      <c r="H311" s="461"/>
      <c r="I311" s="461"/>
      <c r="J311" s="461"/>
      <c r="K311" s="463"/>
      <c r="L311" s="150"/>
      <c r="M311" s="459" t="str">
        <f t="shared" si="4"/>
        <v/>
      </c>
    </row>
    <row r="312" spans="1:13" ht="14.45" customHeight="1" x14ac:dyDescent="0.2">
      <c r="A312" s="464"/>
      <c r="B312" s="460"/>
      <c r="C312" s="461"/>
      <c r="D312" s="461"/>
      <c r="E312" s="462"/>
      <c r="F312" s="460"/>
      <c r="G312" s="461"/>
      <c r="H312" s="461"/>
      <c r="I312" s="461"/>
      <c r="J312" s="461"/>
      <c r="K312" s="463"/>
      <c r="L312" s="150"/>
      <c r="M312" s="459" t="str">
        <f t="shared" si="4"/>
        <v/>
      </c>
    </row>
    <row r="313" spans="1:13" ht="14.45" customHeight="1" x14ac:dyDescent="0.2">
      <c r="A313" s="464"/>
      <c r="B313" s="460"/>
      <c r="C313" s="461"/>
      <c r="D313" s="461"/>
      <c r="E313" s="462"/>
      <c r="F313" s="460"/>
      <c r="G313" s="461"/>
      <c r="H313" s="461"/>
      <c r="I313" s="461"/>
      <c r="J313" s="461"/>
      <c r="K313" s="463"/>
      <c r="L313" s="150"/>
      <c r="M313" s="459" t="str">
        <f t="shared" si="4"/>
        <v/>
      </c>
    </row>
    <row r="314" spans="1:13" ht="14.45" customHeight="1" x14ac:dyDescent="0.2">
      <c r="A314" s="464"/>
      <c r="B314" s="460"/>
      <c r="C314" s="461"/>
      <c r="D314" s="461"/>
      <c r="E314" s="462"/>
      <c r="F314" s="460"/>
      <c r="G314" s="461"/>
      <c r="H314" s="461"/>
      <c r="I314" s="461"/>
      <c r="J314" s="461"/>
      <c r="K314" s="463"/>
      <c r="L314" s="150"/>
      <c r="M314" s="459" t="str">
        <f t="shared" si="4"/>
        <v/>
      </c>
    </row>
    <row r="315" spans="1:13" ht="14.45" customHeight="1" x14ac:dyDescent="0.2">
      <c r="A315" s="464"/>
      <c r="B315" s="460"/>
      <c r="C315" s="461"/>
      <c r="D315" s="461"/>
      <c r="E315" s="462"/>
      <c r="F315" s="460"/>
      <c r="G315" s="461"/>
      <c r="H315" s="461"/>
      <c r="I315" s="461"/>
      <c r="J315" s="461"/>
      <c r="K315" s="463"/>
      <c r="L315" s="150"/>
      <c r="M315" s="459" t="str">
        <f t="shared" si="4"/>
        <v/>
      </c>
    </row>
    <row r="316" spans="1:13" ht="14.45" customHeight="1" x14ac:dyDescent="0.2">
      <c r="A316" s="464"/>
      <c r="B316" s="460"/>
      <c r="C316" s="461"/>
      <c r="D316" s="461"/>
      <c r="E316" s="462"/>
      <c r="F316" s="460"/>
      <c r="G316" s="461"/>
      <c r="H316" s="461"/>
      <c r="I316" s="461"/>
      <c r="J316" s="461"/>
      <c r="K316" s="463"/>
      <c r="L316" s="150"/>
      <c r="M316" s="459" t="str">
        <f t="shared" si="4"/>
        <v/>
      </c>
    </row>
    <row r="317" spans="1:13" ht="14.45" customHeight="1" x14ac:dyDescent="0.2">
      <c r="A317" s="464"/>
      <c r="B317" s="460"/>
      <c r="C317" s="461"/>
      <c r="D317" s="461"/>
      <c r="E317" s="462"/>
      <c r="F317" s="460"/>
      <c r="G317" s="461"/>
      <c r="H317" s="461"/>
      <c r="I317" s="461"/>
      <c r="J317" s="461"/>
      <c r="K317" s="463"/>
      <c r="L317" s="150"/>
      <c r="M317" s="459" t="str">
        <f t="shared" si="4"/>
        <v/>
      </c>
    </row>
    <row r="318" spans="1:13" ht="14.45" customHeight="1" x14ac:dyDescent="0.2">
      <c r="A318" s="464"/>
      <c r="B318" s="460"/>
      <c r="C318" s="461"/>
      <c r="D318" s="461"/>
      <c r="E318" s="462"/>
      <c r="F318" s="460"/>
      <c r="G318" s="461"/>
      <c r="H318" s="461"/>
      <c r="I318" s="461"/>
      <c r="J318" s="461"/>
      <c r="K318" s="463"/>
      <c r="L318" s="150"/>
      <c r="M318" s="459" t="str">
        <f t="shared" si="4"/>
        <v/>
      </c>
    </row>
    <row r="319" spans="1:13" ht="14.45" customHeight="1" x14ac:dyDescent="0.2">
      <c r="A319" s="464"/>
      <c r="B319" s="460"/>
      <c r="C319" s="461"/>
      <c r="D319" s="461"/>
      <c r="E319" s="462"/>
      <c r="F319" s="460"/>
      <c r="G319" s="461"/>
      <c r="H319" s="461"/>
      <c r="I319" s="461"/>
      <c r="J319" s="461"/>
      <c r="K319" s="463"/>
      <c r="L319" s="150"/>
      <c r="M319" s="459" t="str">
        <f t="shared" si="4"/>
        <v/>
      </c>
    </row>
    <row r="320" spans="1:13" ht="14.45" customHeight="1" x14ac:dyDescent="0.2">
      <c r="A320" s="464"/>
      <c r="B320" s="460"/>
      <c r="C320" s="461"/>
      <c r="D320" s="461"/>
      <c r="E320" s="462"/>
      <c r="F320" s="460"/>
      <c r="G320" s="461"/>
      <c r="H320" s="461"/>
      <c r="I320" s="461"/>
      <c r="J320" s="461"/>
      <c r="K320" s="463"/>
      <c r="L320" s="150"/>
      <c r="M320" s="459" t="str">
        <f t="shared" si="4"/>
        <v/>
      </c>
    </row>
    <row r="321" spans="1:13" ht="14.45" customHeight="1" x14ac:dyDescent="0.2">
      <c r="A321" s="464"/>
      <c r="B321" s="460"/>
      <c r="C321" s="461"/>
      <c r="D321" s="461"/>
      <c r="E321" s="462"/>
      <c r="F321" s="460"/>
      <c r="G321" s="461"/>
      <c r="H321" s="461"/>
      <c r="I321" s="461"/>
      <c r="J321" s="461"/>
      <c r="K321" s="463"/>
      <c r="L321" s="150"/>
      <c r="M321" s="459" t="str">
        <f t="shared" si="4"/>
        <v/>
      </c>
    </row>
    <row r="322" spans="1:13" ht="14.45" customHeight="1" x14ac:dyDescent="0.2">
      <c r="A322" s="464"/>
      <c r="B322" s="460"/>
      <c r="C322" s="461"/>
      <c r="D322" s="461"/>
      <c r="E322" s="462"/>
      <c r="F322" s="460"/>
      <c r="G322" s="461"/>
      <c r="H322" s="461"/>
      <c r="I322" s="461"/>
      <c r="J322" s="461"/>
      <c r="K322" s="463"/>
      <c r="L322" s="150"/>
      <c r="M322" s="459" t="str">
        <f t="shared" si="4"/>
        <v/>
      </c>
    </row>
    <row r="323" spans="1:13" ht="14.45" customHeight="1" x14ac:dyDescent="0.2">
      <c r="A323" s="464"/>
      <c r="B323" s="460"/>
      <c r="C323" s="461"/>
      <c r="D323" s="461"/>
      <c r="E323" s="462"/>
      <c r="F323" s="460"/>
      <c r="G323" s="461"/>
      <c r="H323" s="461"/>
      <c r="I323" s="461"/>
      <c r="J323" s="461"/>
      <c r="K323" s="463"/>
      <c r="L323" s="150"/>
      <c r="M323" s="459" t="str">
        <f t="shared" si="4"/>
        <v/>
      </c>
    </row>
    <row r="324" spans="1:13" ht="14.45" customHeight="1" x14ac:dyDescent="0.2">
      <c r="A324" s="464"/>
      <c r="B324" s="460"/>
      <c r="C324" s="461"/>
      <c r="D324" s="461"/>
      <c r="E324" s="462"/>
      <c r="F324" s="460"/>
      <c r="G324" s="461"/>
      <c r="H324" s="461"/>
      <c r="I324" s="461"/>
      <c r="J324" s="461"/>
      <c r="K324" s="463"/>
      <c r="L324" s="150"/>
      <c r="M324" s="459" t="str">
        <f t="shared" si="4"/>
        <v/>
      </c>
    </row>
    <row r="325" spans="1:13" ht="14.45" customHeight="1" x14ac:dyDescent="0.2">
      <c r="A325" s="464"/>
      <c r="B325" s="460"/>
      <c r="C325" s="461"/>
      <c r="D325" s="461"/>
      <c r="E325" s="462"/>
      <c r="F325" s="460"/>
      <c r="G325" s="461"/>
      <c r="H325" s="461"/>
      <c r="I325" s="461"/>
      <c r="J325" s="461"/>
      <c r="K325" s="463"/>
      <c r="L325" s="150"/>
      <c r="M325" s="459" t="str">
        <f t="shared" si="4"/>
        <v/>
      </c>
    </row>
    <row r="326" spans="1:13" ht="14.45" customHeight="1" x14ac:dyDescent="0.2">
      <c r="A326" s="464"/>
      <c r="B326" s="460"/>
      <c r="C326" s="461"/>
      <c r="D326" s="461"/>
      <c r="E326" s="462"/>
      <c r="F326" s="460"/>
      <c r="G326" s="461"/>
      <c r="H326" s="461"/>
      <c r="I326" s="461"/>
      <c r="J326" s="461"/>
      <c r="K326" s="463"/>
      <c r="L326" s="150"/>
      <c r="M326" s="459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464"/>
      <c r="B327" s="460"/>
      <c r="C327" s="461"/>
      <c r="D327" s="461"/>
      <c r="E327" s="462"/>
      <c r="F327" s="460"/>
      <c r="G327" s="461"/>
      <c r="H327" s="461"/>
      <c r="I327" s="461"/>
      <c r="J327" s="461"/>
      <c r="K327" s="463"/>
      <c r="L327" s="150"/>
      <c r="M327" s="459" t="str">
        <f t="shared" si="5"/>
        <v/>
      </c>
    </row>
    <row r="328" spans="1:13" ht="14.45" customHeight="1" x14ac:dyDescent="0.2">
      <c r="A328" s="464"/>
      <c r="B328" s="460"/>
      <c r="C328" s="461"/>
      <c r="D328" s="461"/>
      <c r="E328" s="462"/>
      <c r="F328" s="460"/>
      <c r="G328" s="461"/>
      <c r="H328" s="461"/>
      <c r="I328" s="461"/>
      <c r="J328" s="461"/>
      <c r="K328" s="463"/>
      <c r="L328" s="150"/>
      <c r="M328" s="459" t="str">
        <f t="shared" si="5"/>
        <v/>
      </c>
    </row>
    <row r="329" spans="1:13" ht="14.45" customHeight="1" x14ac:dyDescent="0.2">
      <c r="A329" s="464"/>
      <c r="B329" s="460"/>
      <c r="C329" s="461"/>
      <c r="D329" s="461"/>
      <c r="E329" s="462"/>
      <c r="F329" s="460"/>
      <c r="G329" s="461"/>
      <c r="H329" s="461"/>
      <c r="I329" s="461"/>
      <c r="J329" s="461"/>
      <c r="K329" s="463"/>
      <c r="L329" s="150"/>
      <c r="M329" s="459" t="str">
        <f t="shared" si="5"/>
        <v/>
      </c>
    </row>
    <row r="330" spans="1:13" ht="14.45" customHeight="1" x14ac:dyDescent="0.2">
      <c r="A330" s="464"/>
      <c r="B330" s="460"/>
      <c r="C330" s="461"/>
      <c r="D330" s="461"/>
      <c r="E330" s="462"/>
      <c r="F330" s="460"/>
      <c r="G330" s="461"/>
      <c r="H330" s="461"/>
      <c r="I330" s="461"/>
      <c r="J330" s="461"/>
      <c r="K330" s="463"/>
      <c r="L330" s="150"/>
      <c r="M330" s="459" t="str">
        <f t="shared" si="5"/>
        <v/>
      </c>
    </row>
    <row r="331" spans="1:13" ht="14.45" customHeight="1" x14ac:dyDescent="0.2">
      <c r="A331" s="464"/>
      <c r="B331" s="460"/>
      <c r="C331" s="461"/>
      <c r="D331" s="461"/>
      <c r="E331" s="462"/>
      <c r="F331" s="460"/>
      <c r="G331" s="461"/>
      <c r="H331" s="461"/>
      <c r="I331" s="461"/>
      <c r="J331" s="461"/>
      <c r="K331" s="463"/>
      <c r="L331" s="150"/>
      <c r="M331" s="459" t="str">
        <f t="shared" si="5"/>
        <v/>
      </c>
    </row>
    <row r="332" spans="1:13" ht="14.45" customHeight="1" x14ac:dyDescent="0.2">
      <c r="A332" s="464"/>
      <c r="B332" s="460"/>
      <c r="C332" s="461"/>
      <c r="D332" s="461"/>
      <c r="E332" s="462"/>
      <c r="F332" s="460"/>
      <c r="G332" s="461"/>
      <c r="H332" s="461"/>
      <c r="I332" s="461"/>
      <c r="J332" s="461"/>
      <c r="K332" s="463"/>
      <c r="L332" s="150"/>
      <c r="M332" s="459" t="str">
        <f t="shared" si="5"/>
        <v/>
      </c>
    </row>
    <row r="333" spans="1:13" ht="14.45" customHeight="1" x14ac:dyDescent="0.2">
      <c r="A333" s="464"/>
      <c r="B333" s="460"/>
      <c r="C333" s="461"/>
      <c r="D333" s="461"/>
      <c r="E333" s="462"/>
      <c r="F333" s="460"/>
      <c r="G333" s="461"/>
      <c r="H333" s="461"/>
      <c r="I333" s="461"/>
      <c r="J333" s="461"/>
      <c r="K333" s="463"/>
      <c r="L333" s="150"/>
      <c r="M333" s="459" t="str">
        <f t="shared" si="5"/>
        <v/>
      </c>
    </row>
    <row r="334" spans="1:13" ht="14.45" customHeight="1" x14ac:dyDescent="0.2">
      <c r="A334" s="464"/>
      <c r="B334" s="460"/>
      <c r="C334" s="461"/>
      <c r="D334" s="461"/>
      <c r="E334" s="462"/>
      <c r="F334" s="460"/>
      <c r="G334" s="461"/>
      <c r="H334" s="461"/>
      <c r="I334" s="461"/>
      <c r="J334" s="461"/>
      <c r="K334" s="463"/>
      <c r="L334" s="150"/>
      <c r="M334" s="459" t="str">
        <f t="shared" si="5"/>
        <v/>
      </c>
    </row>
    <row r="335" spans="1:13" ht="14.45" customHeight="1" x14ac:dyDescent="0.2">
      <c r="A335" s="464"/>
      <c r="B335" s="460"/>
      <c r="C335" s="461"/>
      <c r="D335" s="461"/>
      <c r="E335" s="462"/>
      <c r="F335" s="460"/>
      <c r="G335" s="461"/>
      <c r="H335" s="461"/>
      <c r="I335" s="461"/>
      <c r="J335" s="461"/>
      <c r="K335" s="463"/>
      <c r="L335" s="150"/>
      <c r="M335" s="459" t="str">
        <f t="shared" si="5"/>
        <v/>
      </c>
    </row>
    <row r="336" spans="1:13" ht="14.45" customHeight="1" x14ac:dyDescent="0.2">
      <c r="A336" s="464"/>
      <c r="B336" s="460"/>
      <c r="C336" s="461"/>
      <c r="D336" s="461"/>
      <c r="E336" s="462"/>
      <c r="F336" s="460"/>
      <c r="G336" s="461"/>
      <c r="H336" s="461"/>
      <c r="I336" s="461"/>
      <c r="J336" s="461"/>
      <c r="K336" s="463"/>
      <c r="L336" s="150"/>
      <c r="M336" s="459" t="str">
        <f t="shared" si="5"/>
        <v/>
      </c>
    </row>
    <row r="337" spans="1:13" ht="14.45" customHeight="1" x14ac:dyDescent="0.2">
      <c r="A337" s="464"/>
      <c r="B337" s="460"/>
      <c r="C337" s="461"/>
      <c r="D337" s="461"/>
      <c r="E337" s="462"/>
      <c r="F337" s="460"/>
      <c r="G337" s="461"/>
      <c r="H337" s="461"/>
      <c r="I337" s="461"/>
      <c r="J337" s="461"/>
      <c r="K337" s="463"/>
      <c r="L337" s="150"/>
      <c r="M337" s="459" t="str">
        <f t="shared" si="5"/>
        <v/>
      </c>
    </row>
    <row r="338" spans="1:13" ht="14.45" customHeight="1" x14ac:dyDescent="0.2">
      <c r="A338" s="464"/>
      <c r="B338" s="460"/>
      <c r="C338" s="461"/>
      <c r="D338" s="461"/>
      <c r="E338" s="462"/>
      <c r="F338" s="460"/>
      <c r="G338" s="461"/>
      <c r="H338" s="461"/>
      <c r="I338" s="461"/>
      <c r="J338" s="461"/>
      <c r="K338" s="463"/>
      <c r="L338" s="150"/>
      <c r="M338" s="459" t="str">
        <f t="shared" si="5"/>
        <v/>
      </c>
    </row>
    <row r="339" spans="1:13" ht="14.45" customHeight="1" x14ac:dyDescent="0.2">
      <c r="A339" s="464"/>
      <c r="B339" s="460"/>
      <c r="C339" s="461"/>
      <c r="D339" s="461"/>
      <c r="E339" s="462"/>
      <c r="F339" s="460"/>
      <c r="G339" s="461"/>
      <c r="H339" s="461"/>
      <c r="I339" s="461"/>
      <c r="J339" s="461"/>
      <c r="K339" s="463"/>
      <c r="L339" s="150"/>
      <c r="M339" s="459" t="str">
        <f t="shared" si="5"/>
        <v/>
      </c>
    </row>
    <row r="340" spans="1:13" ht="14.45" customHeight="1" x14ac:dyDescent="0.2">
      <c r="A340" s="464"/>
      <c r="B340" s="460"/>
      <c r="C340" s="461"/>
      <c r="D340" s="461"/>
      <c r="E340" s="462"/>
      <c r="F340" s="460"/>
      <c r="G340" s="461"/>
      <c r="H340" s="461"/>
      <c r="I340" s="461"/>
      <c r="J340" s="461"/>
      <c r="K340" s="463"/>
      <c r="L340" s="150"/>
      <c r="M340" s="459" t="str">
        <f t="shared" si="5"/>
        <v/>
      </c>
    </row>
    <row r="341" spans="1:13" ht="14.45" customHeight="1" x14ac:dyDescent="0.2">
      <c r="A341" s="464"/>
      <c r="B341" s="460"/>
      <c r="C341" s="461"/>
      <c r="D341" s="461"/>
      <c r="E341" s="462"/>
      <c r="F341" s="460"/>
      <c r="G341" s="461"/>
      <c r="H341" s="461"/>
      <c r="I341" s="461"/>
      <c r="J341" s="461"/>
      <c r="K341" s="463"/>
      <c r="L341" s="150"/>
      <c r="M341" s="459" t="str">
        <f t="shared" si="5"/>
        <v/>
      </c>
    </row>
    <row r="342" spans="1:13" ht="14.45" customHeight="1" x14ac:dyDescent="0.2">
      <c r="A342" s="464"/>
      <c r="B342" s="460"/>
      <c r="C342" s="461"/>
      <c r="D342" s="461"/>
      <c r="E342" s="462"/>
      <c r="F342" s="460"/>
      <c r="G342" s="461"/>
      <c r="H342" s="461"/>
      <c r="I342" s="461"/>
      <c r="J342" s="461"/>
      <c r="K342" s="463"/>
      <c r="L342" s="150"/>
      <c r="M342" s="459" t="str">
        <f t="shared" si="5"/>
        <v/>
      </c>
    </row>
    <row r="343" spans="1:13" ht="14.45" customHeight="1" x14ac:dyDescent="0.2">
      <c r="A343" s="464"/>
      <c r="B343" s="460"/>
      <c r="C343" s="461"/>
      <c r="D343" s="461"/>
      <c r="E343" s="462"/>
      <c r="F343" s="460"/>
      <c r="G343" s="461"/>
      <c r="H343" s="461"/>
      <c r="I343" s="461"/>
      <c r="J343" s="461"/>
      <c r="K343" s="463"/>
      <c r="L343" s="150"/>
      <c r="M343" s="459" t="str">
        <f t="shared" si="5"/>
        <v/>
      </c>
    </row>
    <row r="344" spans="1:13" ht="14.45" customHeight="1" x14ac:dyDescent="0.2">
      <c r="A344" s="464"/>
      <c r="B344" s="460"/>
      <c r="C344" s="461"/>
      <c r="D344" s="461"/>
      <c r="E344" s="462"/>
      <c r="F344" s="460"/>
      <c r="G344" s="461"/>
      <c r="H344" s="461"/>
      <c r="I344" s="461"/>
      <c r="J344" s="461"/>
      <c r="K344" s="463"/>
      <c r="L344" s="150"/>
      <c r="M344" s="459" t="str">
        <f t="shared" si="5"/>
        <v/>
      </c>
    </row>
    <row r="345" spans="1:13" ht="14.45" customHeight="1" x14ac:dyDescent="0.2">
      <c r="A345" s="464"/>
      <c r="B345" s="460"/>
      <c r="C345" s="461"/>
      <c r="D345" s="461"/>
      <c r="E345" s="462"/>
      <c r="F345" s="460"/>
      <c r="G345" s="461"/>
      <c r="H345" s="461"/>
      <c r="I345" s="461"/>
      <c r="J345" s="461"/>
      <c r="K345" s="463"/>
      <c r="L345" s="150"/>
      <c r="M345" s="459" t="str">
        <f t="shared" si="5"/>
        <v/>
      </c>
    </row>
    <row r="346" spans="1:13" ht="14.45" customHeight="1" x14ac:dyDescent="0.2">
      <c r="A346" s="464"/>
      <c r="B346" s="460"/>
      <c r="C346" s="461"/>
      <c r="D346" s="461"/>
      <c r="E346" s="462"/>
      <c r="F346" s="460"/>
      <c r="G346" s="461"/>
      <c r="H346" s="461"/>
      <c r="I346" s="461"/>
      <c r="J346" s="461"/>
      <c r="K346" s="463"/>
      <c r="L346" s="150"/>
      <c r="M346" s="459" t="str">
        <f t="shared" si="5"/>
        <v/>
      </c>
    </row>
    <row r="347" spans="1:13" ht="14.45" customHeight="1" x14ac:dyDescent="0.2">
      <c r="A347" s="464"/>
      <c r="B347" s="460"/>
      <c r="C347" s="461"/>
      <c r="D347" s="461"/>
      <c r="E347" s="462"/>
      <c r="F347" s="460"/>
      <c r="G347" s="461"/>
      <c r="H347" s="461"/>
      <c r="I347" s="461"/>
      <c r="J347" s="461"/>
      <c r="K347" s="463"/>
      <c r="L347" s="150"/>
      <c r="M347" s="459" t="str">
        <f t="shared" si="5"/>
        <v/>
      </c>
    </row>
    <row r="348" spans="1:13" ht="14.45" customHeight="1" x14ac:dyDescent="0.2">
      <c r="A348" s="464"/>
      <c r="B348" s="460"/>
      <c r="C348" s="461"/>
      <c r="D348" s="461"/>
      <c r="E348" s="462"/>
      <c r="F348" s="460"/>
      <c r="G348" s="461"/>
      <c r="H348" s="461"/>
      <c r="I348" s="461"/>
      <c r="J348" s="461"/>
      <c r="K348" s="463"/>
      <c r="L348" s="150"/>
      <c r="M348" s="459" t="str">
        <f t="shared" si="5"/>
        <v/>
      </c>
    </row>
    <row r="349" spans="1:13" ht="14.45" customHeight="1" x14ac:dyDescent="0.2">
      <c r="A349" s="464"/>
      <c r="B349" s="460"/>
      <c r="C349" s="461"/>
      <c r="D349" s="461"/>
      <c r="E349" s="462"/>
      <c r="F349" s="460"/>
      <c r="G349" s="461"/>
      <c r="H349" s="461"/>
      <c r="I349" s="461"/>
      <c r="J349" s="461"/>
      <c r="K349" s="463"/>
      <c r="L349" s="150"/>
      <c r="M349" s="459" t="str">
        <f t="shared" si="5"/>
        <v/>
      </c>
    </row>
    <row r="350" spans="1:13" ht="14.45" customHeight="1" x14ac:dyDescent="0.2">
      <c r="A350" s="464"/>
      <c r="B350" s="460"/>
      <c r="C350" s="461"/>
      <c r="D350" s="461"/>
      <c r="E350" s="462"/>
      <c r="F350" s="460"/>
      <c r="G350" s="461"/>
      <c r="H350" s="461"/>
      <c r="I350" s="461"/>
      <c r="J350" s="461"/>
      <c r="K350" s="463"/>
      <c r="L350" s="150"/>
      <c r="M350" s="459" t="str">
        <f t="shared" si="5"/>
        <v/>
      </c>
    </row>
    <row r="351" spans="1:13" ht="14.45" customHeight="1" x14ac:dyDescent="0.2">
      <c r="A351" s="464"/>
      <c r="B351" s="460"/>
      <c r="C351" s="461"/>
      <c r="D351" s="461"/>
      <c r="E351" s="462"/>
      <c r="F351" s="460"/>
      <c r="G351" s="461"/>
      <c r="H351" s="461"/>
      <c r="I351" s="461"/>
      <c r="J351" s="461"/>
      <c r="K351" s="463"/>
      <c r="L351" s="150"/>
      <c r="M351" s="459" t="str">
        <f t="shared" si="5"/>
        <v/>
      </c>
    </row>
    <row r="352" spans="1:13" ht="14.45" customHeight="1" x14ac:dyDescent="0.2">
      <c r="A352" s="464"/>
      <c r="B352" s="460"/>
      <c r="C352" s="461"/>
      <c r="D352" s="461"/>
      <c r="E352" s="462"/>
      <c r="F352" s="460"/>
      <c r="G352" s="461"/>
      <c r="H352" s="461"/>
      <c r="I352" s="461"/>
      <c r="J352" s="461"/>
      <c r="K352" s="463"/>
      <c r="L352" s="150"/>
      <c r="M352" s="459" t="str">
        <f t="shared" si="5"/>
        <v/>
      </c>
    </row>
    <row r="353" spans="1:13" ht="14.45" customHeight="1" x14ac:dyDescent="0.2">
      <c r="A353" s="464"/>
      <c r="B353" s="460"/>
      <c r="C353" s="461"/>
      <c r="D353" s="461"/>
      <c r="E353" s="462"/>
      <c r="F353" s="460"/>
      <c r="G353" s="461"/>
      <c r="H353" s="461"/>
      <c r="I353" s="461"/>
      <c r="J353" s="461"/>
      <c r="K353" s="463"/>
      <c r="L353" s="150"/>
      <c r="M353" s="459" t="str">
        <f t="shared" si="5"/>
        <v/>
      </c>
    </row>
    <row r="354" spans="1:13" ht="14.45" customHeight="1" x14ac:dyDescent="0.2">
      <c r="A354" s="464"/>
      <c r="B354" s="460"/>
      <c r="C354" s="461"/>
      <c r="D354" s="461"/>
      <c r="E354" s="462"/>
      <c r="F354" s="460"/>
      <c r="G354" s="461"/>
      <c r="H354" s="461"/>
      <c r="I354" s="461"/>
      <c r="J354" s="461"/>
      <c r="K354" s="463"/>
      <c r="L354" s="150"/>
      <c r="M354" s="459" t="str">
        <f t="shared" si="5"/>
        <v/>
      </c>
    </row>
    <row r="355" spans="1:13" ht="14.45" customHeight="1" x14ac:dyDescent="0.2">
      <c r="A355" s="464"/>
      <c r="B355" s="460"/>
      <c r="C355" s="461"/>
      <c r="D355" s="461"/>
      <c r="E355" s="462"/>
      <c r="F355" s="460"/>
      <c r="G355" s="461"/>
      <c r="H355" s="461"/>
      <c r="I355" s="461"/>
      <c r="J355" s="461"/>
      <c r="K355" s="463"/>
      <c r="L355" s="150"/>
      <c r="M355" s="459" t="str">
        <f t="shared" si="5"/>
        <v/>
      </c>
    </row>
    <row r="356" spans="1:13" ht="14.45" customHeight="1" x14ac:dyDescent="0.2">
      <c r="A356" s="464"/>
      <c r="B356" s="460"/>
      <c r="C356" s="461"/>
      <c r="D356" s="461"/>
      <c r="E356" s="462"/>
      <c r="F356" s="460"/>
      <c r="G356" s="461"/>
      <c r="H356" s="461"/>
      <c r="I356" s="461"/>
      <c r="J356" s="461"/>
      <c r="K356" s="463"/>
      <c r="L356" s="150"/>
      <c r="M356" s="459" t="str">
        <f t="shared" si="5"/>
        <v/>
      </c>
    </row>
    <row r="357" spans="1:13" ht="14.45" customHeight="1" x14ac:dyDescent="0.2">
      <c r="A357" s="464"/>
      <c r="B357" s="460"/>
      <c r="C357" s="461"/>
      <c r="D357" s="461"/>
      <c r="E357" s="462"/>
      <c r="F357" s="460"/>
      <c r="G357" s="461"/>
      <c r="H357" s="461"/>
      <c r="I357" s="461"/>
      <c r="J357" s="461"/>
      <c r="K357" s="463"/>
      <c r="L357" s="150"/>
      <c r="M357" s="459" t="str">
        <f t="shared" si="5"/>
        <v/>
      </c>
    </row>
    <row r="358" spans="1:13" ht="14.45" customHeight="1" x14ac:dyDescent="0.2">
      <c r="A358" s="464"/>
      <c r="B358" s="460"/>
      <c r="C358" s="461"/>
      <c r="D358" s="461"/>
      <c r="E358" s="462"/>
      <c r="F358" s="460"/>
      <c r="G358" s="461"/>
      <c r="H358" s="461"/>
      <c r="I358" s="461"/>
      <c r="J358" s="461"/>
      <c r="K358" s="463"/>
      <c r="L358" s="150"/>
      <c r="M358" s="459" t="str">
        <f t="shared" si="5"/>
        <v/>
      </c>
    </row>
    <row r="359" spans="1:13" ht="14.45" customHeight="1" x14ac:dyDescent="0.2">
      <c r="A359" s="464"/>
      <c r="B359" s="460"/>
      <c r="C359" s="461"/>
      <c r="D359" s="461"/>
      <c r="E359" s="462"/>
      <c r="F359" s="460"/>
      <c r="G359" s="461"/>
      <c r="H359" s="461"/>
      <c r="I359" s="461"/>
      <c r="J359" s="461"/>
      <c r="K359" s="463"/>
      <c r="L359" s="150"/>
      <c r="M359" s="459" t="str">
        <f t="shared" si="5"/>
        <v/>
      </c>
    </row>
    <row r="360" spans="1:13" ht="14.45" customHeight="1" x14ac:dyDescent="0.2">
      <c r="A360" s="464"/>
      <c r="B360" s="460"/>
      <c r="C360" s="461"/>
      <c r="D360" s="461"/>
      <c r="E360" s="462"/>
      <c r="F360" s="460"/>
      <c r="G360" s="461"/>
      <c r="H360" s="461"/>
      <c r="I360" s="461"/>
      <c r="J360" s="461"/>
      <c r="K360" s="463"/>
      <c r="L360" s="150"/>
      <c r="M360" s="459" t="str">
        <f t="shared" si="5"/>
        <v/>
      </c>
    </row>
    <row r="361" spans="1:13" ht="14.45" customHeight="1" x14ac:dyDescent="0.2">
      <c r="A361" s="464"/>
      <c r="B361" s="460"/>
      <c r="C361" s="461"/>
      <c r="D361" s="461"/>
      <c r="E361" s="462"/>
      <c r="F361" s="460"/>
      <c r="G361" s="461"/>
      <c r="H361" s="461"/>
      <c r="I361" s="461"/>
      <c r="J361" s="461"/>
      <c r="K361" s="463"/>
      <c r="L361" s="150"/>
      <c r="M361" s="459" t="str">
        <f t="shared" si="5"/>
        <v/>
      </c>
    </row>
    <row r="362" spans="1:13" ht="14.45" customHeight="1" x14ac:dyDescent="0.2">
      <c r="A362" s="464"/>
      <c r="B362" s="460"/>
      <c r="C362" s="461"/>
      <c r="D362" s="461"/>
      <c r="E362" s="462"/>
      <c r="F362" s="460"/>
      <c r="G362" s="461"/>
      <c r="H362" s="461"/>
      <c r="I362" s="461"/>
      <c r="J362" s="461"/>
      <c r="K362" s="463"/>
      <c r="L362" s="150"/>
      <c r="M362" s="459" t="str">
        <f t="shared" si="5"/>
        <v/>
      </c>
    </row>
    <row r="363" spans="1:13" ht="14.45" customHeight="1" x14ac:dyDescent="0.2">
      <c r="A363" s="464"/>
      <c r="B363" s="460"/>
      <c r="C363" s="461"/>
      <c r="D363" s="461"/>
      <c r="E363" s="462"/>
      <c r="F363" s="460"/>
      <c r="G363" s="461"/>
      <c r="H363" s="461"/>
      <c r="I363" s="461"/>
      <c r="J363" s="461"/>
      <c r="K363" s="463"/>
      <c r="L363" s="150"/>
      <c r="M363" s="459" t="str">
        <f t="shared" si="5"/>
        <v/>
      </c>
    </row>
    <row r="364" spans="1:13" ht="14.45" customHeight="1" x14ac:dyDescent="0.2">
      <c r="A364" s="464"/>
      <c r="B364" s="460"/>
      <c r="C364" s="461"/>
      <c r="D364" s="461"/>
      <c r="E364" s="462"/>
      <c r="F364" s="460"/>
      <c r="G364" s="461"/>
      <c r="H364" s="461"/>
      <c r="I364" s="461"/>
      <c r="J364" s="461"/>
      <c r="K364" s="463"/>
      <c r="L364" s="150"/>
      <c r="M364" s="459" t="str">
        <f t="shared" si="5"/>
        <v/>
      </c>
    </row>
    <row r="365" spans="1:13" ht="14.45" customHeight="1" x14ac:dyDescent="0.2">
      <c r="A365" s="464"/>
      <c r="B365" s="460"/>
      <c r="C365" s="461"/>
      <c r="D365" s="461"/>
      <c r="E365" s="462"/>
      <c r="F365" s="460"/>
      <c r="G365" s="461"/>
      <c r="H365" s="461"/>
      <c r="I365" s="461"/>
      <c r="J365" s="461"/>
      <c r="K365" s="463"/>
      <c r="L365" s="150"/>
      <c r="M365" s="459" t="str">
        <f t="shared" si="5"/>
        <v/>
      </c>
    </row>
    <row r="366" spans="1:13" ht="14.45" customHeight="1" x14ac:dyDescent="0.2">
      <c r="A366" s="464"/>
      <c r="B366" s="460"/>
      <c r="C366" s="461"/>
      <c r="D366" s="461"/>
      <c r="E366" s="462"/>
      <c r="F366" s="460"/>
      <c r="G366" s="461"/>
      <c r="H366" s="461"/>
      <c r="I366" s="461"/>
      <c r="J366" s="461"/>
      <c r="K366" s="463"/>
      <c r="L366" s="150"/>
      <c r="M366" s="459" t="str">
        <f t="shared" si="5"/>
        <v/>
      </c>
    </row>
    <row r="367" spans="1:13" ht="14.45" customHeight="1" x14ac:dyDescent="0.2">
      <c r="A367" s="464"/>
      <c r="B367" s="460"/>
      <c r="C367" s="461"/>
      <c r="D367" s="461"/>
      <c r="E367" s="462"/>
      <c r="F367" s="460"/>
      <c r="G367" s="461"/>
      <c r="H367" s="461"/>
      <c r="I367" s="461"/>
      <c r="J367" s="461"/>
      <c r="K367" s="463"/>
      <c r="L367" s="150"/>
      <c r="M367" s="459" t="str">
        <f t="shared" si="5"/>
        <v/>
      </c>
    </row>
    <row r="368" spans="1:13" ht="14.45" customHeight="1" x14ac:dyDescent="0.2">
      <c r="A368" s="464"/>
      <c r="B368" s="460"/>
      <c r="C368" s="461"/>
      <c r="D368" s="461"/>
      <c r="E368" s="462"/>
      <c r="F368" s="460"/>
      <c r="G368" s="461"/>
      <c r="H368" s="461"/>
      <c r="I368" s="461"/>
      <c r="J368" s="461"/>
      <c r="K368" s="463"/>
      <c r="L368" s="150"/>
      <c r="M368" s="459" t="str">
        <f t="shared" si="5"/>
        <v/>
      </c>
    </row>
    <row r="369" spans="1:13" ht="14.45" customHeight="1" x14ac:dyDescent="0.2">
      <c r="A369" s="464"/>
      <c r="B369" s="460"/>
      <c r="C369" s="461"/>
      <c r="D369" s="461"/>
      <c r="E369" s="462"/>
      <c r="F369" s="460"/>
      <c r="G369" s="461"/>
      <c r="H369" s="461"/>
      <c r="I369" s="461"/>
      <c r="J369" s="461"/>
      <c r="K369" s="463"/>
      <c r="L369" s="150"/>
      <c r="M369" s="459" t="str">
        <f t="shared" si="5"/>
        <v/>
      </c>
    </row>
    <row r="370" spans="1:13" ht="14.45" customHeight="1" x14ac:dyDescent="0.2">
      <c r="A370" s="464"/>
      <c r="B370" s="460"/>
      <c r="C370" s="461"/>
      <c r="D370" s="461"/>
      <c r="E370" s="462"/>
      <c r="F370" s="460"/>
      <c r="G370" s="461"/>
      <c r="H370" s="461"/>
      <c r="I370" s="461"/>
      <c r="J370" s="461"/>
      <c r="K370" s="463"/>
      <c r="L370" s="150"/>
      <c r="M370" s="459" t="str">
        <f t="shared" si="5"/>
        <v/>
      </c>
    </row>
    <row r="371" spans="1:13" ht="14.45" customHeight="1" x14ac:dyDescent="0.2">
      <c r="A371" s="464"/>
      <c r="B371" s="460"/>
      <c r="C371" s="461"/>
      <c r="D371" s="461"/>
      <c r="E371" s="462"/>
      <c r="F371" s="460"/>
      <c r="G371" s="461"/>
      <c r="H371" s="461"/>
      <c r="I371" s="461"/>
      <c r="J371" s="461"/>
      <c r="K371" s="463"/>
      <c r="L371" s="150"/>
      <c r="M371" s="459" t="str">
        <f t="shared" si="5"/>
        <v/>
      </c>
    </row>
    <row r="372" spans="1:13" ht="14.45" customHeight="1" x14ac:dyDescent="0.2">
      <c r="A372" s="464"/>
      <c r="B372" s="460"/>
      <c r="C372" s="461"/>
      <c r="D372" s="461"/>
      <c r="E372" s="462"/>
      <c r="F372" s="460"/>
      <c r="G372" s="461"/>
      <c r="H372" s="461"/>
      <c r="I372" s="461"/>
      <c r="J372" s="461"/>
      <c r="K372" s="463"/>
      <c r="L372" s="150"/>
      <c r="M372" s="459" t="str">
        <f t="shared" si="5"/>
        <v/>
      </c>
    </row>
    <row r="373" spans="1:13" ht="14.45" customHeight="1" x14ac:dyDescent="0.2">
      <c r="A373" s="464"/>
      <c r="B373" s="460"/>
      <c r="C373" s="461"/>
      <c r="D373" s="461"/>
      <c r="E373" s="462"/>
      <c r="F373" s="460"/>
      <c r="G373" s="461"/>
      <c r="H373" s="461"/>
      <c r="I373" s="461"/>
      <c r="J373" s="461"/>
      <c r="K373" s="463"/>
      <c r="L373" s="150"/>
      <c r="M373" s="459" t="str">
        <f t="shared" si="5"/>
        <v/>
      </c>
    </row>
    <row r="374" spans="1:13" ht="14.45" customHeight="1" x14ac:dyDescent="0.2">
      <c r="A374" s="464"/>
      <c r="B374" s="460"/>
      <c r="C374" s="461"/>
      <c r="D374" s="461"/>
      <c r="E374" s="462"/>
      <c r="F374" s="460"/>
      <c r="G374" s="461"/>
      <c r="H374" s="461"/>
      <c r="I374" s="461"/>
      <c r="J374" s="461"/>
      <c r="K374" s="463"/>
      <c r="L374" s="150"/>
      <c r="M374" s="459" t="str">
        <f t="shared" si="5"/>
        <v/>
      </c>
    </row>
    <row r="375" spans="1:13" ht="14.45" customHeight="1" x14ac:dyDescent="0.2">
      <c r="A375" s="464"/>
      <c r="B375" s="460"/>
      <c r="C375" s="461"/>
      <c r="D375" s="461"/>
      <c r="E375" s="462"/>
      <c r="F375" s="460"/>
      <c r="G375" s="461"/>
      <c r="H375" s="461"/>
      <c r="I375" s="461"/>
      <c r="J375" s="461"/>
      <c r="K375" s="463"/>
      <c r="L375" s="150"/>
      <c r="M375" s="459" t="str">
        <f t="shared" si="5"/>
        <v/>
      </c>
    </row>
    <row r="376" spans="1:13" ht="14.45" customHeight="1" x14ac:dyDescent="0.2">
      <c r="A376" s="464"/>
      <c r="B376" s="460"/>
      <c r="C376" s="461"/>
      <c r="D376" s="461"/>
      <c r="E376" s="462"/>
      <c r="F376" s="460"/>
      <c r="G376" s="461"/>
      <c r="H376" s="461"/>
      <c r="I376" s="461"/>
      <c r="J376" s="461"/>
      <c r="K376" s="463"/>
      <c r="L376" s="150"/>
      <c r="M376" s="459" t="str">
        <f t="shared" si="5"/>
        <v/>
      </c>
    </row>
    <row r="377" spans="1:13" ht="14.45" customHeight="1" x14ac:dyDescent="0.2">
      <c r="A377" s="464"/>
      <c r="B377" s="460"/>
      <c r="C377" s="461"/>
      <c r="D377" s="461"/>
      <c r="E377" s="462"/>
      <c r="F377" s="460"/>
      <c r="G377" s="461"/>
      <c r="H377" s="461"/>
      <c r="I377" s="461"/>
      <c r="J377" s="461"/>
      <c r="K377" s="463"/>
      <c r="L377" s="150"/>
      <c r="M377" s="459" t="str">
        <f t="shared" si="5"/>
        <v/>
      </c>
    </row>
    <row r="378" spans="1:13" ht="14.45" customHeight="1" x14ac:dyDescent="0.2">
      <c r="A378" s="464"/>
      <c r="B378" s="460"/>
      <c r="C378" s="461"/>
      <c r="D378" s="461"/>
      <c r="E378" s="462"/>
      <c r="F378" s="460"/>
      <c r="G378" s="461"/>
      <c r="H378" s="461"/>
      <c r="I378" s="461"/>
      <c r="J378" s="461"/>
      <c r="K378" s="463"/>
      <c r="L378" s="150"/>
      <c r="M378" s="459" t="str">
        <f t="shared" si="5"/>
        <v/>
      </c>
    </row>
    <row r="379" spans="1:13" ht="14.45" customHeight="1" x14ac:dyDescent="0.2">
      <c r="A379" s="464"/>
      <c r="B379" s="460"/>
      <c r="C379" s="461"/>
      <c r="D379" s="461"/>
      <c r="E379" s="462"/>
      <c r="F379" s="460"/>
      <c r="G379" s="461"/>
      <c r="H379" s="461"/>
      <c r="I379" s="461"/>
      <c r="J379" s="461"/>
      <c r="K379" s="463"/>
      <c r="L379" s="150"/>
      <c r="M379" s="459" t="str">
        <f t="shared" si="5"/>
        <v/>
      </c>
    </row>
    <row r="380" spans="1:13" ht="14.45" customHeight="1" x14ac:dyDescent="0.2">
      <c r="A380" s="464"/>
      <c r="B380" s="460"/>
      <c r="C380" s="461"/>
      <c r="D380" s="461"/>
      <c r="E380" s="462"/>
      <c r="F380" s="460"/>
      <c r="G380" s="461"/>
      <c r="H380" s="461"/>
      <c r="I380" s="461"/>
      <c r="J380" s="461"/>
      <c r="K380" s="463"/>
      <c r="L380" s="150"/>
      <c r="M380" s="459" t="str">
        <f t="shared" si="5"/>
        <v/>
      </c>
    </row>
    <row r="381" spans="1:13" ht="14.45" customHeight="1" x14ac:dyDescent="0.2">
      <c r="A381" s="464"/>
      <c r="B381" s="460"/>
      <c r="C381" s="461"/>
      <c r="D381" s="461"/>
      <c r="E381" s="462"/>
      <c r="F381" s="460"/>
      <c r="G381" s="461"/>
      <c r="H381" s="461"/>
      <c r="I381" s="461"/>
      <c r="J381" s="461"/>
      <c r="K381" s="463"/>
      <c r="L381" s="150"/>
      <c r="M381" s="459" t="str">
        <f t="shared" si="5"/>
        <v/>
      </c>
    </row>
    <row r="382" spans="1:13" ht="14.45" customHeight="1" x14ac:dyDescent="0.2">
      <c r="A382" s="464"/>
      <c r="B382" s="460"/>
      <c r="C382" s="461"/>
      <c r="D382" s="461"/>
      <c r="E382" s="462"/>
      <c r="F382" s="460"/>
      <c r="G382" s="461"/>
      <c r="H382" s="461"/>
      <c r="I382" s="461"/>
      <c r="J382" s="461"/>
      <c r="K382" s="463"/>
      <c r="L382" s="150"/>
      <c r="M382" s="459" t="str">
        <f t="shared" si="5"/>
        <v/>
      </c>
    </row>
    <row r="383" spans="1:13" ht="14.45" customHeight="1" x14ac:dyDescent="0.2">
      <c r="A383" s="464"/>
      <c r="B383" s="460"/>
      <c r="C383" s="461"/>
      <c r="D383" s="461"/>
      <c r="E383" s="462"/>
      <c r="F383" s="460"/>
      <c r="G383" s="461"/>
      <c r="H383" s="461"/>
      <c r="I383" s="461"/>
      <c r="J383" s="461"/>
      <c r="K383" s="463"/>
      <c r="L383" s="150"/>
      <c r="M383" s="459" t="str">
        <f t="shared" si="5"/>
        <v/>
      </c>
    </row>
    <row r="384" spans="1:13" ht="14.45" customHeight="1" x14ac:dyDescent="0.2">
      <c r="A384" s="464"/>
      <c r="B384" s="460"/>
      <c r="C384" s="461"/>
      <c r="D384" s="461"/>
      <c r="E384" s="462"/>
      <c r="F384" s="460"/>
      <c r="G384" s="461"/>
      <c r="H384" s="461"/>
      <c r="I384" s="461"/>
      <c r="J384" s="461"/>
      <c r="K384" s="463"/>
      <c r="L384" s="150"/>
      <c r="M384" s="459" t="str">
        <f t="shared" si="5"/>
        <v/>
      </c>
    </row>
    <row r="385" spans="1:13" ht="14.45" customHeight="1" x14ac:dyDescent="0.2">
      <c r="A385" s="464"/>
      <c r="B385" s="460"/>
      <c r="C385" s="461"/>
      <c r="D385" s="461"/>
      <c r="E385" s="462"/>
      <c r="F385" s="460"/>
      <c r="G385" s="461"/>
      <c r="H385" s="461"/>
      <c r="I385" s="461"/>
      <c r="J385" s="461"/>
      <c r="K385" s="463"/>
      <c r="L385" s="150"/>
      <c r="M385" s="459" t="str">
        <f t="shared" si="5"/>
        <v/>
      </c>
    </row>
    <row r="386" spans="1:13" ht="14.45" customHeight="1" x14ac:dyDescent="0.2">
      <c r="A386" s="464"/>
      <c r="B386" s="460"/>
      <c r="C386" s="461"/>
      <c r="D386" s="461"/>
      <c r="E386" s="462"/>
      <c r="F386" s="460"/>
      <c r="G386" s="461"/>
      <c r="H386" s="461"/>
      <c r="I386" s="461"/>
      <c r="J386" s="461"/>
      <c r="K386" s="463"/>
      <c r="L386" s="150"/>
      <c r="M386" s="459" t="str">
        <f t="shared" si="5"/>
        <v/>
      </c>
    </row>
    <row r="387" spans="1:13" ht="14.45" customHeight="1" x14ac:dyDescent="0.2">
      <c r="A387" s="464"/>
      <c r="B387" s="460"/>
      <c r="C387" s="461"/>
      <c r="D387" s="461"/>
      <c r="E387" s="462"/>
      <c r="F387" s="460"/>
      <c r="G387" s="461"/>
      <c r="H387" s="461"/>
      <c r="I387" s="461"/>
      <c r="J387" s="461"/>
      <c r="K387" s="463"/>
      <c r="L387" s="150"/>
      <c r="M387" s="459" t="str">
        <f t="shared" si="5"/>
        <v/>
      </c>
    </row>
    <row r="388" spans="1:13" ht="14.45" customHeight="1" x14ac:dyDescent="0.2">
      <c r="A388" s="464"/>
      <c r="B388" s="460"/>
      <c r="C388" s="461"/>
      <c r="D388" s="461"/>
      <c r="E388" s="462"/>
      <c r="F388" s="460"/>
      <c r="G388" s="461"/>
      <c r="H388" s="461"/>
      <c r="I388" s="461"/>
      <c r="J388" s="461"/>
      <c r="K388" s="463"/>
      <c r="L388" s="150"/>
      <c r="M388" s="459" t="str">
        <f t="shared" si="5"/>
        <v/>
      </c>
    </row>
    <row r="389" spans="1:13" ht="14.45" customHeight="1" x14ac:dyDescent="0.2">
      <c r="A389" s="464"/>
      <c r="B389" s="460"/>
      <c r="C389" s="461"/>
      <c r="D389" s="461"/>
      <c r="E389" s="462"/>
      <c r="F389" s="460"/>
      <c r="G389" s="461"/>
      <c r="H389" s="461"/>
      <c r="I389" s="461"/>
      <c r="J389" s="461"/>
      <c r="K389" s="463"/>
      <c r="L389" s="150"/>
      <c r="M389" s="459" t="str">
        <f t="shared" si="5"/>
        <v/>
      </c>
    </row>
    <row r="390" spans="1:13" ht="14.45" customHeight="1" x14ac:dyDescent="0.2">
      <c r="A390" s="464"/>
      <c r="B390" s="460"/>
      <c r="C390" s="461"/>
      <c r="D390" s="461"/>
      <c r="E390" s="462"/>
      <c r="F390" s="460"/>
      <c r="G390" s="461"/>
      <c r="H390" s="461"/>
      <c r="I390" s="461"/>
      <c r="J390" s="461"/>
      <c r="K390" s="463"/>
      <c r="L390" s="150"/>
      <c r="M390" s="459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464"/>
      <c r="B391" s="460"/>
      <c r="C391" s="461"/>
      <c r="D391" s="461"/>
      <c r="E391" s="462"/>
      <c r="F391" s="460"/>
      <c r="G391" s="461"/>
      <c r="H391" s="461"/>
      <c r="I391" s="461"/>
      <c r="J391" s="461"/>
      <c r="K391" s="463"/>
      <c r="L391" s="150"/>
      <c r="M391" s="459" t="str">
        <f t="shared" si="6"/>
        <v/>
      </c>
    </row>
    <row r="392" spans="1:13" ht="14.45" customHeight="1" x14ac:dyDescent="0.2">
      <c r="A392" s="464"/>
      <c r="B392" s="460"/>
      <c r="C392" s="461"/>
      <c r="D392" s="461"/>
      <c r="E392" s="462"/>
      <c r="F392" s="460"/>
      <c r="G392" s="461"/>
      <c r="H392" s="461"/>
      <c r="I392" s="461"/>
      <c r="J392" s="461"/>
      <c r="K392" s="463"/>
      <c r="L392" s="150"/>
      <c r="M392" s="459" t="str">
        <f t="shared" si="6"/>
        <v/>
      </c>
    </row>
    <row r="393" spans="1:13" ht="14.45" customHeight="1" x14ac:dyDescent="0.2">
      <c r="A393" s="464"/>
      <c r="B393" s="460"/>
      <c r="C393" s="461"/>
      <c r="D393" s="461"/>
      <c r="E393" s="462"/>
      <c r="F393" s="460"/>
      <c r="G393" s="461"/>
      <c r="H393" s="461"/>
      <c r="I393" s="461"/>
      <c r="J393" s="461"/>
      <c r="K393" s="463"/>
      <c r="L393" s="150"/>
      <c r="M393" s="459" t="str">
        <f t="shared" si="6"/>
        <v/>
      </c>
    </row>
    <row r="394" spans="1:13" ht="14.45" customHeight="1" x14ac:dyDescent="0.2">
      <c r="A394" s="464"/>
      <c r="B394" s="460"/>
      <c r="C394" s="461"/>
      <c r="D394" s="461"/>
      <c r="E394" s="462"/>
      <c r="F394" s="460"/>
      <c r="G394" s="461"/>
      <c r="H394" s="461"/>
      <c r="I394" s="461"/>
      <c r="J394" s="461"/>
      <c r="K394" s="463"/>
      <c r="L394" s="150"/>
      <c r="M394" s="459" t="str">
        <f t="shared" si="6"/>
        <v/>
      </c>
    </row>
    <row r="395" spans="1:13" ht="14.45" customHeight="1" x14ac:dyDescent="0.2">
      <c r="A395" s="464"/>
      <c r="B395" s="460"/>
      <c r="C395" s="461"/>
      <c r="D395" s="461"/>
      <c r="E395" s="462"/>
      <c r="F395" s="460"/>
      <c r="G395" s="461"/>
      <c r="H395" s="461"/>
      <c r="I395" s="461"/>
      <c r="J395" s="461"/>
      <c r="K395" s="463"/>
      <c r="L395" s="150"/>
      <c r="M395" s="459" t="str">
        <f t="shared" si="6"/>
        <v/>
      </c>
    </row>
    <row r="396" spans="1:13" ht="14.45" customHeight="1" x14ac:dyDescent="0.2">
      <c r="A396" s="464"/>
      <c r="B396" s="460"/>
      <c r="C396" s="461"/>
      <c r="D396" s="461"/>
      <c r="E396" s="462"/>
      <c r="F396" s="460"/>
      <c r="G396" s="461"/>
      <c r="H396" s="461"/>
      <c r="I396" s="461"/>
      <c r="J396" s="461"/>
      <c r="K396" s="463"/>
      <c r="L396" s="150"/>
      <c r="M396" s="459" t="str">
        <f t="shared" si="6"/>
        <v/>
      </c>
    </row>
    <row r="397" spans="1:13" ht="14.45" customHeight="1" x14ac:dyDescent="0.2">
      <c r="A397" s="464"/>
      <c r="B397" s="460"/>
      <c r="C397" s="461"/>
      <c r="D397" s="461"/>
      <c r="E397" s="462"/>
      <c r="F397" s="460"/>
      <c r="G397" s="461"/>
      <c r="H397" s="461"/>
      <c r="I397" s="461"/>
      <c r="J397" s="461"/>
      <c r="K397" s="463"/>
      <c r="L397" s="150"/>
      <c r="M397" s="459" t="str">
        <f t="shared" si="6"/>
        <v/>
      </c>
    </row>
    <row r="398" spans="1:13" ht="14.45" customHeight="1" x14ac:dyDescent="0.2">
      <c r="A398" s="464"/>
      <c r="B398" s="460"/>
      <c r="C398" s="461"/>
      <c r="D398" s="461"/>
      <c r="E398" s="462"/>
      <c r="F398" s="460"/>
      <c r="G398" s="461"/>
      <c r="H398" s="461"/>
      <c r="I398" s="461"/>
      <c r="J398" s="461"/>
      <c r="K398" s="463"/>
      <c r="L398" s="150"/>
      <c r="M398" s="459" t="str">
        <f t="shared" si="6"/>
        <v/>
      </c>
    </row>
    <row r="399" spans="1:13" ht="14.45" customHeight="1" x14ac:dyDescent="0.2">
      <c r="A399" s="464"/>
      <c r="B399" s="460"/>
      <c r="C399" s="461"/>
      <c r="D399" s="461"/>
      <c r="E399" s="462"/>
      <c r="F399" s="460"/>
      <c r="G399" s="461"/>
      <c r="H399" s="461"/>
      <c r="I399" s="461"/>
      <c r="J399" s="461"/>
      <c r="K399" s="463"/>
      <c r="L399" s="150"/>
      <c r="M399" s="459" t="str">
        <f t="shared" si="6"/>
        <v/>
      </c>
    </row>
    <row r="400" spans="1:13" ht="14.45" customHeight="1" x14ac:dyDescent="0.2">
      <c r="A400" s="464"/>
      <c r="B400" s="460"/>
      <c r="C400" s="461"/>
      <c r="D400" s="461"/>
      <c r="E400" s="462"/>
      <c r="F400" s="460"/>
      <c r="G400" s="461"/>
      <c r="H400" s="461"/>
      <c r="I400" s="461"/>
      <c r="J400" s="461"/>
      <c r="K400" s="463"/>
      <c r="L400" s="150"/>
      <c r="M400" s="459" t="str">
        <f t="shared" si="6"/>
        <v/>
      </c>
    </row>
    <row r="401" spans="1:13" ht="14.45" customHeight="1" x14ac:dyDescent="0.2">
      <c r="A401" s="464"/>
      <c r="B401" s="460"/>
      <c r="C401" s="461"/>
      <c r="D401" s="461"/>
      <c r="E401" s="462"/>
      <c r="F401" s="460"/>
      <c r="G401" s="461"/>
      <c r="H401" s="461"/>
      <c r="I401" s="461"/>
      <c r="J401" s="461"/>
      <c r="K401" s="463"/>
      <c r="L401" s="150"/>
      <c r="M401" s="459" t="str">
        <f t="shared" si="6"/>
        <v/>
      </c>
    </row>
    <row r="402" spans="1:13" ht="14.45" customHeight="1" x14ac:dyDescent="0.2">
      <c r="A402" s="464"/>
      <c r="B402" s="460"/>
      <c r="C402" s="461"/>
      <c r="D402" s="461"/>
      <c r="E402" s="462"/>
      <c r="F402" s="460"/>
      <c r="G402" s="461"/>
      <c r="H402" s="461"/>
      <c r="I402" s="461"/>
      <c r="J402" s="461"/>
      <c r="K402" s="463"/>
      <c r="L402" s="150"/>
      <c r="M402" s="459" t="str">
        <f t="shared" si="6"/>
        <v/>
      </c>
    </row>
    <row r="403" spans="1:13" ht="14.45" customHeight="1" x14ac:dyDescent="0.2">
      <c r="A403" s="464"/>
      <c r="B403" s="460"/>
      <c r="C403" s="461"/>
      <c r="D403" s="461"/>
      <c r="E403" s="462"/>
      <c r="F403" s="460"/>
      <c r="G403" s="461"/>
      <c r="H403" s="461"/>
      <c r="I403" s="461"/>
      <c r="J403" s="461"/>
      <c r="K403" s="463"/>
      <c r="L403" s="150"/>
      <c r="M403" s="459" t="str">
        <f t="shared" si="6"/>
        <v/>
      </c>
    </row>
    <row r="404" spans="1:13" ht="14.45" customHeight="1" x14ac:dyDescent="0.2">
      <c r="A404" s="464"/>
      <c r="B404" s="460"/>
      <c r="C404" s="461"/>
      <c r="D404" s="461"/>
      <c r="E404" s="462"/>
      <c r="F404" s="460"/>
      <c r="G404" s="461"/>
      <c r="H404" s="461"/>
      <c r="I404" s="461"/>
      <c r="J404" s="461"/>
      <c r="K404" s="463"/>
      <c r="L404" s="150"/>
      <c r="M404" s="459" t="str">
        <f t="shared" si="6"/>
        <v/>
      </c>
    </row>
    <row r="405" spans="1:13" ht="14.45" customHeight="1" x14ac:dyDescent="0.2">
      <c r="A405" s="464"/>
      <c r="B405" s="460"/>
      <c r="C405" s="461"/>
      <c r="D405" s="461"/>
      <c r="E405" s="462"/>
      <c r="F405" s="460"/>
      <c r="G405" s="461"/>
      <c r="H405" s="461"/>
      <c r="I405" s="461"/>
      <c r="J405" s="461"/>
      <c r="K405" s="463"/>
      <c r="L405" s="150"/>
      <c r="M405" s="459" t="str">
        <f t="shared" si="6"/>
        <v/>
      </c>
    </row>
    <row r="406" spans="1:13" ht="14.45" customHeight="1" x14ac:dyDescent="0.2">
      <c r="A406" s="464"/>
      <c r="B406" s="460"/>
      <c r="C406" s="461"/>
      <c r="D406" s="461"/>
      <c r="E406" s="462"/>
      <c r="F406" s="460"/>
      <c r="G406" s="461"/>
      <c r="H406" s="461"/>
      <c r="I406" s="461"/>
      <c r="J406" s="461"/>
      <c r="K406" s="463"/>
      <c r="L406" s="150"/>
      <c r="M406" s="459" t="str">
        <f t="shared" si="6"/>
        <v/>
      </c>
    </row>
    <row r="407" spans="1:13" ht="14.45" customHeight="1" x14ac:dyDescent="0.2">
      <c r="A407" s="464"/>
      <c r="B407" s="460"/>
      <c r="C407" s="461"/>
      <c r="D407" s="461"/>
      <c r="E407" s="462"/>
      <c r="F407" s="460"/>
      <c r="G407" s="461"/>
      <c r="H407" s="461"/>
      <c r="I407" s="461"/>
      <c r="J407" s="461"/>
      <c r="K407" s="463"/>
      <c r="L407" s="150"/>
      <c r="M407" s="459" t="str">
        <f t="shared" si="6"/>
        <v/>
      </c>
    </row>
    <row r="408" spans="1:13" ht="14.45" customHeight="1" x14ac:dyDescent="0.2">
      <c r="A408" s="464"/>
      <c r="B408" s="460"/>
      <c r="C408" s="461"/>
      <c r="D408" s="461"/>
      <c r="E408" s="462"/>
      <c r="F408" s="460"/>
      <c r="G408" s="461"/>
      <c r="H408" s="461"/>
      <c r="I408" s="461"/>
      <c r="J408" s="461"/>
      <c r="K408" s="463"/>
      <c r="L408" s="150"/>
      <c r="M408" s="459" t="str">
        <f t="shared" si="6"/>
        <v/>
      </c>
    </row>
    <row r="409" spans="1:13" ht="14.45" customHeight="1" x14ac:dyDescent="0.2">
      <c r="A409" s="464"/>
      <c r="B409" s="460"/>
      <c r="C409" s="461"/>
      <c r="D409" s="461"/>
      <c r="E409" s="462"/>
      <c r="F409" s="460"/>
      <c r="G409" s="461"/>
      <c r="H409" s="461"/>
      <c r="I409" s="461"/>
      <c r="J409" s="461"/>
      <c r="K409" s="463"/>
      <c r="L409" s="150"/>
      <c r="M409" s="459" t="str">
        <f t="shared" si="6"/>
        <v/>
      </c>
    </row>
    <row r="410" spans="1:13" ht="14.45" customHeight="1" x14ac:dyDescent="0.2">
      <c r="A410" s="464"/>
      <c r="B410" s="460"/>
      <c r="C410" s="461"/>
      <c r="D410" s="461"/>
      <c r="E410" s="462"/>
      <c r="F410" s="460"/>
      <c r="G410" s="461"/>
      <c r="H410" s="461"/>
      <c r="I410" s="461"/>
      <c r="J410" s="461"/>
      <c r="K410" s="463"/>
      <c r="L410" s="150"/>
      <c r="M410" s="459" t="str">
        <f t="shared" si="6"/>
        <v/>
      </c>
    </row>
    <row r="411" spans="1:13" ht="14.45" customHeight="1" x14ac:dyDescent="0.2">
      <c r="A411" s="464"/>
      <c r="B411" s="460"/>
      <c r="C411" s="461"/>
      <c r="D411" s="461"/>
      <c r="E411" s="462"/>
      <c r="F411" s="460"/>
      <c r="G411" s="461"/>
      <c r="H411" s="461"/>
      <c r="I411" s="461"/>
      <c r="J411" s="461"/>
      <c r="K411" s="463"/>
      <c r="L411" s="150"/>
      <c r="M411" s="459" t="str">
        <f t="shared" si="6"/>
        <v/>
      </c>
    </row>
    <row r="412" spans="1:13" ht="14.45" customHeight="1" x14ac:dyDescent="0.2">
      <c r="A412" s="464"/>
      <c r="B412" s="460"/>
      <c r="C412" s="461"/>
      <c r="D412" s="461"/>
      <c r="E412" s="462"/>
      <c r="F412" s="460"/>
      <c r="G412" s="461"/>
      <c r="H412" s="461"/>
      <c r="I412" s="461"/>
      <c r="J412" s="461"/>
      <c r="K412" s="463"/>
      <c r="L412" s="150"/>
      <c r="M412" s="459" t="str">
        <f t="shared" si="6"/>
        <v/>
      </c>
    </row>
    <row r="413" spans="1:13" ht="14.45" customHeight="1" x14ac:dyDescent="0.2">
      <c r="A413" s="464"/>
      <c r="B413" s="460"/>
      <c r="C413" s="461"/>
      <c r="D413" s="461"/>
      <c r="E413" s="462"/>
      <c r="F413" s="460"/>
      <c r="G413" s="461"/>
      <c r="H413" s="461"/>
      <c r="I413" s="461"/>
      <c r="J413" s="461"/>
      <c r="K413" s="463"/>
      <c r="L413" s="150"/>
      <c r="M413" s="459" t="str">
        <f t="shared" si="6"/>
        <v/>
      </c>
    </row>
    <row r="414" spans="1:13" ht="14.45" customHeight="1" x14ac:dyDescent="0.2">
      <c r="A414" s="464"/>
      <c r="B414" s="460"/>
      <c r="C414" s="461"/>
      <c r="D414" s="461"/>
      <c r="E414" s="462"/>
      <c r="F414" s="460"/>
      <c r="G414" s="461"/>
      <c r="H414" s="461"/>
      <c r="I414" s="461"/>
      <c r="J414" s="461"/>
      <c r="K414" s="463"/>
      <c r="L414" s="150"/>
      <c r="M414" s="459" t="str">
        <f t="shared" si="6"/>
        <v/>
      </c>
    </row>
    <row r="415" spans="1:13" ht="14.45" customHeight="1" x14ac:dyDescent="0.2">
      <c r="A415" s="464"/>
      <c r="B415" s="460"/>
      <c r="C415" s="461"/>
      <c r="D415" s="461"/>
      <c r="E415" s="462"/>
      <c r="F415" s="460"/>
      <c r="G415" s="461"/>
      <c r="H415" s="461"/>
      <c r="I415" s="461"/>
      <c r="J415" s="461"/>
      <c r="K415" s="463"/>
      <c r="L415" s="150"/>
      <c r="M415" s="459" t="str">
        <f t="shared" si="6"/>
        <v/>
      </c>
    </row>
    <row r="416" spans="1:13" ht="14.45" customHeight="1" x14ac:dyDescent="0.2">
      <c r="A416" s="464"/>
      <c r="B416" s="460"/>
      <c r="C416" s="461"/>
      <c r="D416" s="461"/>
      <c r="E416" s="462"/>
      <c r="F416" s="460"/>
      <c r="G416" s="461"/>
      <c r="H416" s="461"/>
      <c r="I416" s="461"/>
      <c r="J416" s="461"/>
      <c r="K416" s="463"/>
      <c r="L416" s="150"/>
      <c r="M416" s="459" t="str">
        <f t="shared" si="6"/>
        <v/>
      </c>
    </row>
    <row r="417" spans="1:13" ht="14.45" customHeight="1" x14ac:dyDescent="0.2">
      <c r="A417" s="464"/>
      <c r="B417" s="460"/>
      <c r="C417" s="461"/>
      <c r="D417" s="461"/>
      <c r="E417" s="462"/>
      <c r="F417" s="460"/>
      <c r="G417" s="461"/>
      <c r="H417" s="461"/>
      <c r="I417" s="461"/>
      <c r="J417" s="461"/>
      <c r="K417" s="463"/>
      <c r="L417" s="150"/>
      <c r="M417" s="459" t="str">
        <f t="shared" si="6"/>
        <v/>
      </c>
    </row>
    <row r="418" spans="1:13" ht="14.45" customHeight="1" x14ac:dyDescent="0.2">
      <c r="A418" s="464"/>
      <c r="B418" s="460"/>
      <c r="C418" s="461"/>
      <c r="D418" s="461"/>
      <c r="E418" s="462"/>
      <c r="F418" s="460"/>
      <c r="G418" s="461"/>
      <c r="H418" s="461"/>
      <c r="I418" s="461"/>
      <c r="J418" s="461"/>
      <c r="K418" s="463"/>
      <c r="L418" s="150"/>
      <c r="M418" s="459" t="str">
        <f t="shared" si="6"/>
        <v/>
      </c>
    </row>
    <row r="419" spans="1:13" ht="14.45" customHeight="1" x14ac:dyDescent="0.2">
      <c r="A419" s="464"/>
      <c r="B419" s="460"/>
      <c r="C419" s="461"/>
      <c r="D419" s="461"/>
      <c r="E419" s="462"/>
      <c r="F419" s="460"/>
      <c r="G419" s="461"/>
      <c r="H419" s="461"/>
      <c r="I419" s="461"/>
      <c r="J419" s="461"/>
      <c r="K419" s="463"/>
      <c r="L419" s="150"/>
      <c r="M419" s="459" t="str">
        <f t="shared" si="6"/>
        <v/>
      </c>
    </row>
    <row r="420" spans="1:13" ht="14.45" customHeight="1" x14ac:dyDescent="0.2">
      <c r="A420" s="464"/>
      <c r="B420" s="460"/>
      <c r="C420" s="461"/>
      <c r="D420" s="461"/>
      <c r="E420" s="462"/>
      <c r="F420" s="460"/>
      <c r="G420" s="461"/>
      <c r="H420" s="461"/>
      <c r="I420" s="461"/>
      <c r="J420" s="461"/>
      <c r="K420" s="463"/>
      <c r="L420" s="150"/>
      <c r="M420" s="459" t="str">
        <f t="shared" si="6"/>
        <v/>
      </c>
    </row>
    <row r="421" spans="1:13" ht="14.45" customHeight="1" x14ac:dyDescent="0.2">
      <c r="A421" s="464"/>
      <c r="B421" s="460"/>
      <c r="C421" s="461"/>
      <c r="D421" s="461"/>
      <c r="E421" s="462"/>
      <c r="F421" s="460"/>
      <c r="G421" s="461"/>
      <c r="H421" s="461"/>
      <c r="I421" s="461"/>
      <c r="J421" s="461"/>
      <c r="K421" s="463"/>
      <c r="L421" s="150"/>
      <c r="M421" s="459" t="str">
        <f t="shared" si="6"/>
        <v/>
      </c>
    </row>
    <row r="422" spans="1:13" ht="14.45" customHeight="1" x14ac:dyDescent="0.2">
      <c r="A422" s="464"/>
      <c r="B422" s="460"/>
      <c r="C422" s="461"/>
      <c r="D422" s="461"/>
      <c r="E422" s="462"/>
      <c r="F422" s="460"/>
      <c r="G422" s="461"/>
      <c r="H422" s="461"/>
      <c r="I422" s="461"/>
      <c r="J422" s="461"/>
      <c r="K422" s="463"/>
      <c r="L422" s="150"/>
      <c r="M422" s="459" t="str">
        <f t="shared" si="6"/>
        <v/>
      </c>
    </row>
    <row r="423" spans="1:13" ht="14.45" customHeight="1" x14ac:dyDescent="0.2">
      <c r="A423" s="464"/>
      <c r="B423" s="460"/>
      <c r="C423" s="461"/>
      <c r="D423" s="461"/>
      <c r="E423" s="462"/>
      <c r="F423" s="460"/>
      <c r="G423" s="461"/>
      <c r="H423" s="461"/>
      <c r="I423" s="461"/>
      <c r="J423" s="461"/>
      <c r="K423" s="463"/>
      <c r="L423" s="150"/>
      <c r="M423" s="459" t="str">
        <f t="shared" si="6"/>
        <v/>
      </c>
    </row>
    <row r="424" spans="1:13" ht="14.45" customHeight="1" x14ac:dyDescent="0.2">
      <c r="A424" s="464"/>
      <c r="B424" s="460"/>
      <c r="C424" s="461"/>
      <c r="D424" s="461"/>
      <c r="E424" s="462"/>
      <c r="F424" s="460"/>
      <c r="G424" s="461"/>
      <c r="H424" s="461"/>
      <c r="I424" s="461"/>
      <c r="J424" s="461"/>
      <c r="K424" s="463"/>
      <c r="L424" s="150"/>
      <c r="M424" s="459" t="str">
        <f t="shared" si="6"/>
        <v/>
      </c>
    </row>
    <row r="425" spans="1:13" ht="14.45" customHeight="1" x14ac:dyDescent="0.2">
      <c r="A425" s="464"/>
      <c r="B425" s="460"/>
      <c r="C425" s="461"/>
      <c r="D425" s="461"/>
      <c r="E425" s="462"/>
      <c r="F425" s="460"/>
      <c r="G425" s="461"/>
      <c r="H425" s="461"/>
      <c r="I425" s="461"/>
      <c r="J425" s="461"/>
      <c r="K425" s="463"/>
      <c r="L425" s="150"/>
      <c r="M425" s="459" t="str">
        <f t="shared" si="6"/>
        <v/>
      </c>
    </row>
    <row r="426" spans="1:13" ht="14.45" customHeight="1" x14ac:dyDescent="0.2">
      <c r="A426" s="464"/>
      <c r="B426" s="460"/>
      <c r="C426" s="461"/>
      <c r="D426" s="461"/>
      <c r="E426" s="462"/>
      <c r="F426" s="460"/>
      <c r="G426" s="461"/>
      <c r="H426" s="461"/>
      <c r="I426" s="461"/>
      <c r="J426" s="461"/>
      <c r="K426" s="463"/>
      <c r="L426" s="150"/>
      <c r="M426" s="459" t="str">
        <f t="shared" si="6"/>
        <v/>
      </c>
    </row>
    <row r="427" spans="1:13" ht="14.45" customHeight="1" x14ac:dyDescent="0.2">
      <c r="A427" s="464"/>
      <c r="B427" s="460"/>
      <c r="C427" s="461"/>
      <c r="D427" s="461"/>
      <c r="E427" s="462"/>
      <c r="F427" s="460"/>
      <c r="G427" s="461"/>
      <c r="H427" s="461"/>
      <c r="I427" s="461"/>
      <c r="J427" s="461"/>
      <c r="K427" s="463"/>
      <c r="L427" s="150"/>
      <c r="M427" s="459" t="str">
        <f t="shared" si="6"/>
        <v/>
      </c>
    </row>
    <row r="428" spans="1:13" ht="14.45" customHeight="1" x14ac:dyDescent="0.2">
      <c r="A428" s="464"/>
      <c r="B428" s="460"/>
      <c r="C428" s="461"/>
      <c r="D428" s="461"/>
      <c r="E428" s="462"/>
      <c r="F428" s="460"/>
      <c r="G428" s="461"/>
      <c r="H428" s="461"/>
      <c r="I428" s="461"/>
      <c r="J428" s="461"/>
      <c r="K428" s="463"/>
      <c r="L428" s="150"/>
      <c r="M428" s="459" t="str">
        <f t="shared" si="6"/>
        <v/>
      </c>
    </row>
    <row r="429" spans="1:13" ht="14.45" customHeight="1" x14ac:dyDescent="0.2">
      <c r="A429" s="464"/>
      <c r="B429" s="460"/>
      <c r="C429" s="461"/>
      <c r="D429" s="461"/>
      <c r="E429" s="462"/>
      <c r="F429" s="460"/>
      <c r="G429" s="461"/>
      <c r="H429" s="461"/>
      <c r="I429" s="461"/>
      <c r="J429" s="461"/>
      <c r="K429" s="463"/>
      <c r="L429" s="150"/>
      <c r="M429" s="459" t="str">
        <f t="shared" si="6"/>
        <v/>
      </c>
    </row>
    <row r="430" spans="1:13" ht="14.45" customHeight="1" x14ac:dyDescent="0.2">
      <c r="A430" s="464"/>
      <c r="B430" s="460"/>
      <c r="C430" s="461"/>
      <c r="D430" s="461"/>
      <c r="E430" s="462"/>
      <c r="F430" s="460"/>
      <c r="G430" s="461"/>
      <c r="H430" s="461"/>
      <c r="I430" s="461"/>
      <c r="J430" s="461"/>
      <c r="K430" s="463"/>
      <c r="L430" s="150"/>
      <c r="M430" s="459" t="str">
        <f t="shared" si="6"/>
        <v/>
      </c>
    </row>
    <row r="431" spans="1:13" ht="14.45" customHeight="1" x14ac:dyDescent="0.2">
      <c r="A431" s="464"/>
      <c r="B431" s="460"/>
      <c r="C431" s="461"/>
      <c r="D431" s="461"/>
      <c r="E431" s="462"/>
      <c r="F431" s="460"/>
      <c r="G431" s="461"/>
      <c r="H431" s="461"/>
      <c r="I431" s="461"/>
      <c r="J431" s="461"/>
      <c r="K431" s="463"/>
      <c r="L431" s="150"/>
      <c r="M431" s="459" t="str">
        <f t="shared" si="6"/>
        <v/>
      </c>
    </row>
    <row r="432" spans="1:13" ht="14.45" customHeight="1" x14ac:dyDescent="0.2">
      <c r="A432" s="464"/>
      <c r="B432" s="460"/>
      <c r="C432" s="461"/>
      <c r="D432" s="461"/>
      <c r="E432" s="462"/>
      <c r="F432" s="460"/>
      <c r="G432" s="461"/>
      <c r="H432" s="461"/>
      <c r="I432" s="461"/>
      <c r="J432" s="461"/>
      <c r="K432" s="463"/>
      <c r="L432" s="150"/>
      <c r="M432" s="459" t="str">
        <f t="shared" si="6"/>
        <v/>
      </c>
    </row>
    <row r="433" spans="1:13" ht="14.45" customHeight="1" x14ac:dyDescent="0.2">
      <c r="A433" s="464"/>
      <c r="B433" s="460"/>
      <c r="C433" s="461"/>
      <c r="D433" s="461"/>
      <c r="E433" s="462"/>
      <c r="F433" s="460"/>
      <c r="G433" s="461"/>
      <c r="H433" s="461"/>
      <c r="I433" s="461"/>
      <c r="J433" s="461"/>
      <c r="K433" s="463"/>
      <c r="L433" s="150"/>
      <c r="M433" s="459" t="str">
        <f t="shared" si="6"/>
        <v/>
      </c>
    </row>
    <row r="434" spans="1:13" ht="14.45" customHeight="1" x14ac:dyDescent="0.2">
      <c r="A434" s="464"/>
      <c r="B434" s="460"/>
      <c r="C434" s="461"/>
      <c r="D434" s="461"/>
      <c r="E434" s="462"/>
      <c r="F434" s="460"/>
      <c r="G434" s="461"/>
      <c r="H434" s="461"/>
      <c r="I434" s="461"/>
      <c r="J434" s="461"/>
      <c r="K434" s="463"/>
      <c r="L434" s="150"/>
      <c r="M434" s="459" t="str">
        <f t="shared" si="6"/>
        <v/>
      </c>
    </row>
    <row r="435" spans="1:13" ht="14.45" customHeight="1" x14ac:dyDescent="0.2">
      <c r="A435" s="464"/>
      <c r="B435" s="460"/>
      <c r="C435" s="461"/>
      <c r="D435" s="461"/>
      <c r="E435" s="462"/>
      <c r="F435" s="460"/>
      <c r="G435" s="461"/>
      <c r="H435" s="461"/>
      <c r="I435" s="461"/>
      <c r="J435" s="461"/>
      <c r="K435" s="463"/>
      <c r="L435" s="150"/>
      <c r="M435" s="459" t="str">
        <f t="shared" si="6"/>
        <v/>
      </c>
    </row>
    <row r="436" spans="1:13" ht="14.45" customHeight="1" x14ac:dyDescent="0.2">
      <c r="A436" s="464"/>
      <c r="B436" s="460"/>
      <c r="C436" s="461"/>
      <c r="D436" s="461"/>
      <c r="E436" s="462"/>
      <c r="F436" s="460"/>
      <c r="G436" s="461"/>
      <c r="H436" s="461"/>
      <c r="I436" s="461"/>
      <c r="J436" s="461"/>
      <c r="K436" s="463"/>
      <c r="L436" s="150"/>
      <c r="M436" s="459" t="str">
        <f t="shared" si="6"/>
        <v/>
      </c>
    </row>
    <row r="437" spans="1:13" ht="14.45" customHeight="1" x14ac:dyDescent="0.2">
      <c r="A437" s="464"/>
      <c r="B437" s="460"/>
      <c r="C437" s="461"/>
      <c r="D437" s="461"/>
      <c r="E437" s="462"/>
      <c r="F437" s="460"/>
      <c r="G437" s="461"/>
      <c r="H437" s="461"/>
      <c r="I437" s="461"/>
      <c r="J437" s="461"/>
      <c r="K437" s="463"/>
      <c r="L437" s="150"/>
      <c r="M437" s="459" t="str">
        <f t="shared" si="6"/>
        <v/>
      </c>
    </row>
    <row r="438" spans="1:13" ht="14.45" customHeight="1" x14ac:dyDescent="0.2">
      <c r="A438" s="464"/>
      <c r="B438" s="460"/>
      <c r="C438" s="461"/>
      <c r="D438" s="461"/>
      <c r="E438" s="462"/>
      <c r="F438" s="460"/>
      <c r="G438" s="461"/>
      <c r="H438" s="461"/>
      <c r="I438" s="461"/>
      <c r="J438" s="461"/>
      <c r="K438" s="463"/>
      <c r="L438" s="150"/>
      <c r="M438" s="459" t="str">
        <f t="shared" si="6"/>
        <v/>
      </c>
    </row>
    <row r="439" spans="1:13" ht="14.45" customHeight="1" x14ac:dyDescent="0.2">
      <c r="A439" s="464"/>
      <c r="B439" s="460"/>
      <c r="C439" s="461"/>
      <c r="D439" s="461"/>
      <c r="E439" s="462"/>
      <c r="F439" s="460"/>
      <c r="G439" s="461"/>
      <c r="H439" s="461"/>
      <c r="I439" s="461"/>
      <c r="J439" s="461"/>
      <c r="K439" s="463"/>
      <c r="L439" s="150"/>
      <c r="M439" s="459" t="str">
        <f t="shared" si="6"/>
        <v/>
      </c>
    </row>
    <row r="440" spans="1:13" ht="14.45" customHeight="1" x14ac:dyDescent="0.2">
      <c r="A440" s="464"/>
      <c r="B440" s="460"/>
      <c r="C440" s="461"/>
      <c r="D440" s="461"/>
      <c r="E440" s="462"/>
      <c r="F440" s="460"/>
      <c r="G440" s="461"/>
      <c r="H440" s="461"/>
      <c r="I440" s="461"/>
      <c r="J440" s="461"/>
      <c r="K440" s="463"/>
      <c r="L440" s="150"/>
      <c r="M440" s="459" t="str">
        <f t="shared" si="6"/>
        <v/>
      </c>
    </row>
    <row r="441" spans="1:13" ht="14.45" customHeight="1" x14ac:dyDescent="0.2">
      <c r="A441" s="464"/>
      <c r="B441" s="460"/>
      <c r="C441" s="461"/>
      <c r="D441" s="461"/>
      <c r="E441" s="462"/>
      <c r="F441" s="460"/>
      <c r="G441" s="461"/>
      <c r="H441" s="461"/>
      <c r="I441" s="461"/>
      <c r="J441" s="461"/>
      <c r="K441" s="463"/>
      <c r="L441" s="150"/>
      <c r="M441" s="459" t="str">
        <f t="shared" si="6"/>
        <v/>
      </c>
    </row>
    <row r="442" spans="1:13" ht="14.45" customHeight="1" x14ac:dyDescent="0.2">
      <c r="A442" s="464"/>
      <c r="B442" s="460"/>
      <c r="C442" s="461"/>
      <c r="D442" s="461"/>
      <c r="E442" s="462"/>
      <c r="F442" s="460"/>
      <c r="G442" s="461"/>
      <c r="H442" s="461"/>
      <c r="I442" s="461"/>
      <c r="J442" s="461"/>
      <c r="K442" s="463"/>
      <c r="L442" s="150"/>
      <c r="M442" s="459" t="str">
        <f t="shared" si="6"/>
        <v/>
      </c>
    </row>
    <row r="443" spans="1:13" ht="14.45" customHeight="1" x14ac:dyDescent="0.2">
      <c r="A443" s="464"/>
      <c r="B443" s="460"/>
      <c r="C443" s="461"/>
      <c r="D443" s="461"/>
      <c r="E443" s="462"/>
      <c r="F443" s="460"/>
      <c r="G443" s="461"/>
      <c r="H443" s="461"/>
      <c r="I443" s="461"/>
      <c r="J443" s="461"/>
      <c r="K443" s="463"/>
      <c r="L443" s="150"/>
      <c r="M443" s="459" t="str">
        <f t="shared" si="6"/>
        <v/>
      </c>
    </row>
    <row r="444" spans="1:13" ht="14.45" customHeight="1" x14ac:dyDescent="0.2">
      <c r="A444" s="464"/>
      <c r="B444" s="460"/>
      <c r="C444" s="461"/>
      <c r="D444" s="461"/>
      <c r="E444" s="462"/>
      <c r="F444" s="460"/>
      <c r="G444" s="461"/>
      <c r="H444" s="461"/>
      <c r="I444" s="461"/>
      <c r="J444" s="461"/>
      <c r="K444" s="463"/>
      <c r="L444" s="150"/>
      <c r="M444" s="459" t="str">
        <f t="shared" si="6"/>
        <v/>
      </c>
    </row>
    <row r="445" spans="1:13" ht="14.45" customHeight="1" x14ac:dyDescent="0.2">
      <c r="A445" s="464"/>
      <c r="B445" s="460"/>
      <c r="C445" s="461"/>
      <c r="D445" s="461"/>
      <c r="E445" s="462"/>
      <c r="F445" s="460"/>
      <c r="G445" s="461"/>
      <c r="H445" s="461"/>
      <c r="I445" s="461"/>
      <c r="J445" s="461"/>
      <c r="K445" s="463"/>
      <c r="L445" s="150"/>
      <c r="M445" s="459" t="str">
        <f t="shared" si="6"/>
        <v/>
      </c>
    </row>
    <row r="446" spans="1:13" ht="14.45" customHeight="1" x14ac:dyDescent="0.2">
      <c r="A446" s="464"/>
      <c r="B446" s="460"/>
      <c r="C446" s="461"/>
      <c r="D446" s="461"/>
      <c r="E446" s="462"/>
      <c r="F446" s="460"/>
      <c r="G446" s="461"/>
      <c r="H446" s="461"/>
      <c r="I446" s="461"/>
      <c r="J446" s="461"/>
      <c r="K446" s="463"/>
      <c r="L446" s="150"/>
      <c r="M446" s="459" t="str">
        <f t="shared" si="6"/>
        <v/>
      </c>
    </row>
    <row r="447" spans="1:13" ht="14.45" customHeight="1" x14ac:dyDescent="0.2">
      <c r="A447" s="464"/>
      <c r="B447" s="460"/>
      <c r="C447" s="461"/>
      <c r="D447" s="461"/>
      <c r="E447" s="462"/>
      <c r="F447" s="460"/>
      <c r="G447" s="461"/>
      <c r="H447" s="461"/>
      <c r="I447" s="461"/>
      <c r="J447" s="461"/>
      <c r="K447" s="463"/>
      <c r="L447" s="150"/>
      <c r="M447" s="459" t="str">
        <f t="shared" si="6"/>
        <v/>
      </c>
    </row>
    <row r="448" spans="1:13" ht="14.45" customHeight="1" x14ac:dyDescent="0.2">
      <c r="A448" s="464"/>
      <c r="B448" s="460"/>
      <c r="C448" s="461"/>
      <c r="D448" s="461"/>
      <c r="E448" s="462"/>
      <c r="F448" s="460"/>
      <c r="G448" s="461"/>
      <c r="H448" s="461"/>
      <c r="I448" s="461"/>
      <c r="J448" s="461"/>
      <c r="K448" s="463"/>
      <c r="L448" s="150"/>
      <c r="M448" s="459" t="str">
        <f t="shared" si="6"/>
        <v/>
      </c>
    </row>
    <row r="449" spans="1:13" ht="14.45" customHeight="1" x14ac:dyDescent="0.2">
      <c r="A449" s="464"/>
      <c r="B449" s="460"/>
      <c r="C449" s="461"/>
      <c r="D449" s="461"/>
      <c r="E449" s="462"/>
      <c r="F449" s="460"/>
      <c r="G449" s="461"/>
      <c r="H449" s="461"/>
      <c r="I449" s="461"/>
      <c r="J449" s="461"/>
      <c r="K449" s="463"/>
      <c r="L449" s="150"/>
      <c r="M449" s="459" t="str">
        <f t="shared" si="6"/>
        <v/>
      </c>
    </row>
    <row r="450" spans="1:13" ht="14.45" customHeight="1" x14ac:dyDescent="0.2">
      <c r="A450" s="464"/>
      <c r="B450" s="460"/>
      <c r="C450" s="461"/>
      <c r="D450" s="461"/>
      <c r="E450" s="462"/>
      <c r="F450" s="460"/>
      <c r="G450" s="461"/>
      <c r="H450" s="461"/>
      <c r="I450" s="461"/>
      <c r="J450" s="461"/>
      <c r="K450" s="463"/>
      <c r="L450" s="150"/>
      <c r="M450" s="459" t="str">
        <f t="shared" si="6"/>
        <v/>
      </c>
    </row>
    <row r="451" spans="1:13" ht="14.45" customHeight="1" x14ac:dyDescent="0.2">
      <c r="A451" s="464"/>
      <c r="B451" s="460"/>
      <c r="C451" s="461"/>
      <c r="D451" s="461"/>
      <c r="E451" s="462"/>
      <c r="F451" s="460"/>
      <c r="G451" s="461"/>
      <c r="H451" s="461"/>
      <c r="I451" s="461"/>
      <c r="J451" s="461"/>
      <c r="K451" s="463"/>
      <c r="L451" s="150"/>
      <c r="M451" s="459" t="str">
        <f t="shared" si="6"/>
        <v/>
      </c>
    </row>
    <row r="452" spans="1:13" ht="14.45" customHeight="1" x14ac:dyDescent="0.2">
      <c r="A452" s="464"/>
      <c r="B452" s="460"/>
      <c r="C452" s="461"/>
      <c r="D452" s="461"/>
      <c r="E452" s="462"/>
      <c r="F452" s="460"/>
      <c r="G452" s="461"/>
      <c r="H452" s="461"/>
      <c r="I452" s="461"/>
      <c r="J452" s="461"/>
      <c r="K452" s="463"/>
      <c r="L452" s="150"/>
      <c r="M452" s="459" t="str">
        <f t="shared" si="6"/>
        <v/>
      </c>
    </row>
    <row r="453" spans="1:13" ht="14.45" customHeight="1" x14ac:dyDescent="0.2">
      <c r="A453" s="464"/>
      <c r="B453" s="460"/>
      <c r="C453" s="461"/>
      <c r="D453" s="461"/>
      <c r="E453" s="462"/>
      <c r="F453" s="460"/>
      <c r="G453" s="461"/>
      <c r="H453" s="461"/>
      <c r="I453" s="461"/>
      <c r="J453" s="461"/>
      <c r="K453" s="463"/>
      <c r="L453" s="150"/>
      <c r="M453" s="459" t="str">
        <f t="shared" si="6"/>
        <v/>
      </c>
    </row>
    <row r="454" spans="1:13" ht="14.45" customHeight="1" x14ac:dyDescent="0.2">
      <c r="A454" s="464"/>
      <c r="B454" s="460"/>
      <c r="C454" s="461"/>
      <c r="D454" s="461"/>
      <c r="E454" s="462"/>
      <c r="F454" s="460"/>
      <c r="G454" s="461"/>
      <c r="H454" s="461"/>
      <c r="I454" s="461"/>
      <c r="J454" s="461"/>
      <c r="K454" s="463"/>
      <c r="L454" s="150"/>
      <c r="M454" s="459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464"/>
      <c r="B455" s="460"/>
      <c r="C455" s="461"/>
      <c r="D455" s="461"/>
      <c r="E455" s="462"/>
      <c r="F455" s="460"/>
      <c r="G455" s="461"/>
      <c r="H455" s="461"/>
      <c r="I455" s="461"/>
      <c r="J455" s="461"/>
      <c r="K455" s="463"/>
      <c r="L455" s="150"/>
      <c r="M455" s="459" t="str">
        <f t="shared" si="7"/>
        <v/>
      </c>
    </row>
    <row r="456" spans="1:13" ht="14.45" customHeight="1" x14ac:dyDescent="0.2">
      <c r="A456" s="464"/>
      <c r="B456" s="460"/>
      <c r="C456" s="461"/>
      <c r="D456" s="461"/>
      <c r="E456" s="462"/>
      <c r="F456" s="460"/>
      <c r="G456" s="461"/>
      <c r="H456" s="461"/>
      <c r="I456" s="461"/>
      <c r="J456" s="461"/>
      <c r="K456" s="463"/>
      <c r="L456" s="150"/>
      <c r="M456" s="459" t="str">
        <f t="shared" si="7"/>
        <v/>
      </c>
    </row>
    <row r="457" spans="1:13" ht="14.45" customHeight="1" x14ac:dyDescent="0.2">
      <c r="A457" s="464"/>
      <c r="B457" s="460"/>
      <c r="C457" s="461"/>
      <c r="D457" s="461"/>
      <c r="E457" s="462"/>
      <c r="F457" s="460"/>
      <c r="G457" s="461"/>
      <c r="H457" s="461"/>
      <c r="I457" s="461"/>
      <c r="J457" s="461"/>
      <c r="K457" s="463"/>
      <c r="L457" s="150"/>
      <c r="M457" s="459" t="str">
        <f t="shared" si="7"/>
        <v/>
      </c>
    </row>
    <row r="458" spans="1:13" ht="14.45" customHeight="1" x14ac:dyDescent="0.2">
      <c r="A458" s="464"/>
      <c r="B458" s="460"/>
      <c r="C458" s="461"/>
      <c r="D458" s="461"/>
      <c r="E458" s="462"/>
      <c r="F458" s="460"/>
      <c r="G458" s="461"/>
      <c r="H458" s="461"/>
      <c r="I458" s="461"/>
      <c r="J458" s="461"/>
      <c r="K458" s="463"/>
      <c r="L458" s="150"/>
      <c r="M458" s="459" t="str">
        <f t="shared" si="7"/>
        <v/>
      </c>
    </row>
    <row r="459" spans="1:13" ht="14.45" customHeight="1" x14ac:dyDescent="0.2">
      <c r="A459" s="464"/>
      <c r="B459" s="460"/>
      <c r="C459" s="461"/>
      <c r="D459" s="461"/>
      <c r="E459" s="462"/>
      <c r="F459" s="460"/>
      <c r="G459" s="461"/>
      <c r="H459" s="461"/>
      <c r="I459" s="461"/>
      <c r="J459" s="461"/>
      <c r="K459" s="463"/>
      <c r="L459" s="150"/>
      <c r="M459" s="459" t="str">
        <f t="shared" si="7"/>
        <v/>
      </c>
    </row>
    <row r="460" spans="1:13" ht="14.45" customHeight="1" x14ac:dyDescent="0.2">
      <c r="A460" s="464"/>
      <c r="B460" s="460"/>
      <c r="C460" s="461"/>
      <c r="D460" s="461"/>
      <c r="E460" s="462"/>
      <c r="F460" s="460"/>
      <c r="G460" s="461"/>
      <c r="H460" s="461"/>
      <c r="I460" s="461"/>
      <c r="J460" s="461"/>
      <c r="K460" s="463"/>
      <c r="L460" s="150"/>
      <c r="M460" s="459" t="str">
        <f t="shared" si="7"/>
        <v/>
      </c>
    </row>
    <row r="461" spans="1:13" ht="14.45" customHeight="1" x14ac:dyDescent="0.2">
      <c r="A461" s="464"/>
      <c r="B461" s="460"/>
      <c r="C461" s="461"/>
      <c r="D461" s="461"/>
      <c r="E461" s="462"/>
      <c r="F461" s="460"/>
      <c r="G461" s="461"/>
      <c r="H461" s="461"/>
      <c r="I461" s="461"/>
      <c r="J461" s="461"/>
      <c r="K461" s="463"/>
      <c r="L461" s="150"/>
      <c r="M461" s="459" t="str">
        <f t="shared" si="7"/>
        <v/>
      </c>
    </row>
    <row r="462" spans="1:13" ht="14.45" customHeight="1" x14ac:dyDescent="0.2">
      <c r="A462" s="464"/>
      <c r="B462" s="460"/>
      <c r="C462" s="461"/>
      <c r="D462" s="461"/>
      <c r="E462" s="462"/>
      <c r="F462" s="460"/>
      <c r="G462" s="461"/>
      <c r="H462" s="461"/>
      <c r="I462" s="461"/>
      <c r="J462" s="461"/>
      <c r="K462" s="463"/>
      <c r="L462" s="150"/>
      <c r="M462" s="459" t="str">
        <f t="shared" si="7"/>
        <v/>
      </c>
    </row>
    <row r="463" spans="1:13" ht="14.45" customHeight="1" x14ac:dyDescent="0.2">
      <c r="A463" s="464"/>
      <c r="B463" s="460"/>
      <c r="C463" s="461"/>
      <c r="D463" s="461"/>
      <c r="E463" s="462"/>
      <c r="F463" s="460"/>
      <c r="G463" s="461"/>
      <c r="H463" s="461"/>
      <c r="I463" s="461"/>
      <c r="J463" s="461"/>
      <c r="K463" s="463"/>
      <c r="L463" s="150"/>
      <c r="M463" s="459" t="str">
        <f t="shared" si="7"/>
        <v/>
      </c>
    </row>
    <row r="464" spans="1:13" ht="14.45" customHeight="1" x14ac:dyDescent="0.2">
      <c r="A464" s="464"/>
      <c r="B464" s="460"/>
      <c r="C464" s="461"/>
      <c r="D464" s="461"/>
      <c r="E464" s="462"/>
      <c r="F464" s="460"/>
      <c r="G464" s="461"/>
      <c r="H464" s="461"/>
      <c r="I464" s="461"/>
      <c r="J464" s="461"/>
      <c r="K464" s="463"/>
      <c r="L464" s="150"/>
      <c r="M464" s="459" t="str">
        <f t="shared" si="7"/>
        <v/>
      </c>
    </row>
    <row r="465" spans="1:13" ht="14.45" customHeight="1" x14ac:dyDescent="0.2">
      <c r="A465" s="464"/>
      <c r="B465" s="460"/>
      <c r="C465" s="461"/>
      <c r="D465" s="461"/>
      <c r="E465" s="462"/>
      <c r="F465" s="460"/>
      <c r="G465" s="461"/>
      <c r="H465" s="461"/>
      <c r="I465" s="461"/>
      <c r="J465" s="461"/>
      <c r="K465" s="463"/>
      <c r="L465" s="150"/>
      <c r="M465" s="459" t="str">
        <f t="shared" si="7"/>
        <v/>
      </c>
    </row>
    <row r="466" spans="1:13" ht="14.45" customHeight="1" x14ac:dyDescent="0.2">
      <c r="A466" s="464"/>
      <c r="B466" s="460"/>
      <c r="C466" s="461"/>
      <c r="D466" s="461"/>
      <c r="E466" s="462"/>
      <c r="F466" s="460"/>
      <c r="G466" s="461"/>
      <c r="H466" s="461"/>
      <c r="I466" s="461"/>
      <c r="J466" s="461"/>
      <c r="K466" s="463"/>
      <c r="L466" s="150"/>
      <c r="M466" s="459" t="str">
        <f t="shared" si="7"/>
        <v/>
      </c>
    </row>
    <row r="467" spans="1:13" ht="14.45" customHeight="1" x14ac:dyDescent="0.2">
      <c r="A467" s="464"/>
      <c r="B467" s="460"/>
      <c r="C467" s="461"/>
      <c r="D467" s="461"/>
      <c r="E467" s="462"/>
      <c r="F467" s="460"/>
      <c r="G467" s="461"/>
      <c r="H467" s="461"/>
      <c r="I467" s="461"/>
      <c r="J467" s="461"/>
      <c r="K467" s="463"/>
      <c r="L467" s="150"/>
      <c r="M467" s="459" t="str">
        <f t="shared" si="7"/>
        <v/>
      </c>
    </row>
    <row r="468" spans="1:13" ht="14.45" customHeight="1" x14ac:dyDescent="0.2">
      <c r="A468" s="464"/>
      <c r="B468" s="460"/>
      <c r="C468" s="461"/>
      <c r="D468" s="461"/>
      <c r="E468" s="462"/>
      <c r="F468" s="460"/>
      <c r="G468" s="461"/>
      <c r="H468" s="461"/>
      <c r="I468" s="461"/>
      <c r="J468" s="461"/>
      <c r="K468" s="463"/>
      <c r="L468" s="150"/>
      <c r="M468" s="459" t="str">
        <f t="shared" si="7"/>
        <v/>
      </c>
    </row>
    <row r="469" spans="1:13" ht="14.45" customHeight="1" x14ac:dyDescent="0.2">
      <c r="A469" s="464"/>
      <c r="B469" s="460"/>
      <c r="C469" s="461"/>
      <c r="D469" s="461"/>
      <c r="E469" s="462"/>
      <c r="F469" s="460"/>
      <c r="G469" s="461"/>
      <c r="H469" s="461"/>
      <c r="I469" s="461"/>
      <c r="J469" s="461"/>
      <c r="K469" s="463"/>
      <c r="L469" s="150"/>
      <c r="M469" s="459" t="str">
        <f t="shared" si="7"/>
        <v/>
      </c>
    </row>
    <row r="470" spans="1:13" ht="14.45" customHeight="1" x14ac:dyDescent="0.2">
      <c r="A470" s="464"/>
      <c r="B470" s="460"/>
      <c r="C470" s="461"/>
      <c r="D470" s="461"/>
      <c r="E470" s="462"/>
      <c r="F470" s="460"/>
      <c r="G470" s="461"/>
      <c r="H470" s="461"/>
      <c r="I470" s="461"/>
      <c r="J470" s="461"/>
      <c r="K470" s="463"/>
      <c r="L470" s="150"/>
      <c r="M470" s="459" t="str">
        <f t="shared" si="7"/>
        <v/>
      </c>
    </row>
    <row r="471" spans="1:13" ht="14.45" customHeight="1" x14ac:dyDescent="0.2">
      <c r="A471" s="464"/>
      <c r="B471" s="460"/>
      <c r="C471" s="461"/>
      <c r="D471" s="461"/>
      <c r="E471" s="462"/>
      <c r="F471" s="460"/>
      <c r="G471" s="461"/>
      <c r="H471" s="461"/>
      <c r="I471" s="461"/>
      <c r="J471" s="461"/>
      <c r="K471" s="463"/>
      <c r="L471" s="150"/>
      <c r="M471" s="459" t="str">
        <f t="shared" si="7"/>
        <v/>
      </c>
    </row>
    <row r="472" spans="1:13" ht="14.45" customHeight="1" x14ac:dyDescent="0.2">
      <c r="A472" s="464"/>
      <c r="B472" s="460"/>
      <c r="C472" s="461"/>
      <c r="D472" s="461"/>
      <c r="E472" s="462"/>
      <c r="F472" s="460"/>
      <c r="G472" s="461"/>
      <c r="H472" s="461"/>
      <c r="I472" s="461"/>
      <c r="J472" s="461"/>
      <c r="K472" s="463"/>
      <c r="L472" s="150"/>
      <c r="M472" s="459" t="str">
        <f t="shared" si="7"/>
        <v/>
      </c>
    </row>
    <row r="473" spans="1:13" ht="14.45" customHeight="1" x14ac:dyDescent="0.2">
      <c r="A473" s="464"/>
      <c r="B473" s="460"/>
      <c r="C473" s="461"/>
      <c r="D473" s="461"/>
      <c r="E473" s="462"/>
      <c r="F473" s="460"/>
      <c r="G473" s="461"/>
      <c r="H473" s="461"/>
      <c r="I473" s="461"/>
      <c r="J473" s="461"/>
      <c r="K473" s="463"/>
      <c r="L473" s="150"/>
      <c r="M473" s="459" t="str">
        <f t="shared" si="7"/>
        <v/>
      </c>
    </row>
    <row r="474" spans="1:13" ht="14.45" customHeight="1" x14ac:dyDescent="0.2">
      <c r="A474" s="464"/>
      <c r="B474" s="460"/>
      <c r="C474" s="461"/>
      <c r="D474" s="461"/>
      <c r="E474" s="462"/>
      <c r="F474" s="460"/>
      <c r="G474" s="461"/>
      <c r="H474" s="461"/>
      <c r="I474" s="461"/>
      <c r="J474" s="461"/>
      <c r="K474" s="463"/>
      <c r="L474" s="150"/>
      <c r="M474" s="459" t="str">
        <f t="shared" si="7"/>
        <v/>
      </c>
    </row>
    <row r="475" spans="1:13" ht="14.45" customHeight="1" x14ac:dyDescent="0.2">
      <c r="A475" s="464"/>
      <c r="B475" s="460"/>
      <c r="C475" s="461"/>
      <c r="D475" s="461"/>
      <c r="E475" s="462"/>
      <c r="F475" s="460"/>
      <c r="G475" s="461"/>
      <c r="H475" s="461"/>
      <c r="I475" s="461"/>
      <c r="J475" s="461"/>
      <c r="K475" s="463"/>
      <c r="L475" s="150"/>
      <c r="M475" s="459" t="str">
        <f t="shared" si="7"/>
        <v/>
      </c>
    </row>
    <row r="476" spans="1:13" ht="14.45" customHeight="1" x14ac:dyDescent="0.2">
      <c r="A476" s="464"/>
      <c r="B476" s="460"/>
      <c r="C476" s="461"/>
      <c r="D476" s="461"/>
      <c r="E476" s="462"/>
      <c r="F476" s="460"/>
      <c r="G476" s="461"/>
      <c r="H476" s="461"/>
      <c r="I476" s="461"/>
      <c r="J476" s="461"/>
      <c r="K476" s="463"/>
      <c r="L476" s="150"/>
      <c r="M476" s="459" t="str">
        <f t="shared" si="7"/>
        <v/>
      </c>
    </row>
    <row r="477" spans="1:13" ht="14.45" customHeight="1" x14ac:dyDescent="0.2">
      <c r="A477" s="464"/>
      <c r="B477" s="460"/>
      <c r="C477" s="461"/>
      <c r="D477" s="461"/>
      <c r="E477" s="462"/>
      <c r="F477" s="460"/>
      <c r="G477" s="461"/>
      <c r="H477" s="461"/>
      <c r="I477" s="461"/>
      <c r="J477" s="461"/>
      <c r="K477" s="463"/>
      <c r="L477" s="150"/>
      <c r="M477" s="459" t="str">
        <f t="shared" si="7"/>
        <v/>
      </c>
    </row>
    <row r="478" spans="1:13" ht="14.45" customHeight="1" x14ac:dyDescent="0.2">
      <c r="A478" s="464"/>
      <c r="B478" s="460"/>
      <c r="C478" s="461"/>
      <c r="D478" s="461"/>
      <c r="E478" s="462"/>
      <c r="F478" s="460"/>
      <c r="G478" s="461"/>
      <c r="H478" s="461"/>
      <c r="I478" s="461"/>
      <c r="J478" s="461"/>
      <c r="K478" s="463"/>
      <c r="L478" s="150"/>
      <c r="M478" s="459" t="str">
        <f t="shared" si="7"/>
        <v/>
      </c>
    </row>
    <row r="479" spans="1:13" ht="14.45" customHeight="1" x14ac:dyDescent="0.2">
      <c r="A479" s="464"/>
      <c r="B479" s="460"/>
      <c r="C479" s="461"/>
      <c r="D479" s="461"/>
      <c r="E479" s="462"/>
      <c r="F479" s="460"/>
      <c r="G479" s="461"/>
      <c r="H479" s="461"/>
      <c r="I479" s="461"/>
      <c r="J479" s="461"/>
      <c r="K479" s="463"/>
      <c r="L479" s="150"/>
      <c r="M479" s="459" t="str">
        <f t="shared" si="7"/>
        <v/>
      </c>
    </row>
    <row r="480" spans="1:13" ht="14.45" customHeight="1" x14ac:dyDescent="0.2">
      <c r="A480" s="464"/>
      <c r="B480" s="460"/>
      <c r="C480" s="461"/>
      <c r="D480" s="461"/>
      <c r="E480" s="462"/>
      <c r="F480" s="460"/>
      <c r="G480" s="461"/>
      <c r="H480" s="461"/>
      <c r="I480" s="461"/>
      <c r="J480" s="461"/>
      <c r="K480" s="463"/>
      <c r="L480" s="150"/>
      <c r="M480" s="459" t="str">
        <f t="shared" si="7"/>
        <v/>
      </c>
    </row>
    <row r="481" spans="1:13" ht="14.45" customHeight="1" x14ac:dyDescent="0.2">
      <c r="A481" s="464"/>
      <c r="B481" s="460"/>
      <c r="C481" s="461"/>
      <c r="D481" s="461"/>
      <c r="E481" s="462"/>
      <c r="F481" s="460"/>
      <c r="G481" s="461"/>
      <c r="H481" s="461"/>
      <c r="I481" s="461"/>
      <c r="J481" s="461"/>
      <c r="K481" s="463"/>
      <c r="L481" s="150"/>
      <c r="M481" s="459" t="str">
        <f t="shared" si="7"/>
        <v/>
      </c>
    </row>
    <row r="482" spans="1:13" ht="14.45" customHeight="1" x14ac:dyDescent="0.2">
      <c r="A482" s="464"/>
      <c r="B482" s="460"/>
      <c r="C482" s="461"/>
      <c r="D482" s="461"/>
      <c r="E482" s="462"/>
      <c r="F482" s="460"/>
      <c r="G482" s="461"/>
      <c r="H482" s="461"/>
      <c r="I482" s="461"/>
      <c r="J482" s="461"/>
      <c r="K482" s="463"/>
      <c r="L482" s="150"/>
      <c r="M482" s="459" t="str">
        <f t="shared" si="7"/>
        <v/>
      </c>
    </row>
    <row r="483" spans="1:13" ht="14.45" customHeight="1" x14ac:dyDescent="0.2">
      <c r="A483" s="464"/>
      <c r="B483" s="460"/>
      <c r="C483" s="461"/>
      <c r="D483" s="461"/>
      <c r="E483" s="462"/>
      <c r="F483" s="460"/>
      <c r="G483" s="461"/>
      <c r="H483" s="461"/>
      <c r="I483" s="461"/>
      <c r="J483" s="461"/>
      <c r="K483" s="463"/>
      <c r="L483" s="150"/>
      <c r="M483" s="459" t="str">
        <f t="shared" si="7"/>
        <v/>
      </c>
    </row>
    <row r="484" spans="1:13" ht="14.45" customHeight="1" x14ac:dyDescent="0.2">
      <c r="A484" s="464"/>
      <c r="B484" s="460"/>
      <c r="C484" s="461"/>
      <c r="D484" s="461"/>
      <c r="E484" s="462"/>
      <c r="F484" s="460"/>
      <c r="G484" s="461"/>
      <c r="H484" s="461"/>
      <c r="I484" s="461"/>
      <c r="J484" s="461"/>
      <c r="K484" s="463"/>
      <c r="L484" s="150"/>
      <c r="M484" s="459" t="str">
        <f t="shared" si="7"/>
        <v/>
      </c>
    </row>
    <row r="485" spans="1:13" ht="14.45" customHeight="1" x14ac:dyDescent="0.2">
      <c r="A485" s="464"/>
      <c r="B485" s="460"/>
      <c r="C485" s="461"/>
      <c r="D485" s="461"/>
      <c r="E485" s="462"/>
      <c r="F485" s="460"/>
      <c r="G485" s="461"/>
      <c r="H485" s="461"/>
      <c r="I485" s="461"/>
      <c r="J485" s="461"/>
      <c r="K485" s="463"/>
      <c r="L485" s="150"/>
      <c r="M485" s="459" t="str">
        <f t="shared" si="7"/>
        <v/>
      </c>
    </row>
    <row r="486" spans="1:13" ht="14.45" customHeight="1" x14ac:dyDescent="0.2">
      <c r="A486" s="464"/>
      <c r="B486" s="460"/>
      <c r="C486" s="461"/>
      <c r="D486" s="461"/>
      <c r="E486" s="462"/>
      <c r="F486" s="460"/>
      <c r="G486" s="461"/>
      <c r="H486" s="461"/>
      <c r="I486" s="461"/>
      <c r="J486" s="461"/>
      <c r="K486" s="463"/>
      <c r="L486" s="150"/>
      <c r="M486" s="459" t="str">
        <f t="shared" si="7"/>
        <v/>
      </c>
    </row>
    <row r="487" spans="1:13" ht="14.45" customHeight="1" x14ac:dyDescent="0.2">
      <c r="A487" s="464"/>
      <c r="B487" s="460"/>
      <c r="C487" s="461"/>
      <c r="D487" s="461"/>
      <c r="E487" s="462"/>
      <c r="F487" s="460"/>
      <c r="G487" s="461"/>
      <c r="H487" s="461"/>
      <c r="I487" s="461"/>
      <c r="J487" s="461"/>
      <c r="K487" s="463"/>
      <c r="L487" s="150"/>
      <c r="M487" s="459" t="str">
        <f t="shared" si="7"/>
        <v/>
      </c>
    </row>
    <row r="488" spans="1:13" ht="14.45" customHeight="1" x14ac:dyDescent="0.2">
      <c r="A488" s="464"/>
      <c r="B488" s="460"/>
      <c r="C488" s="461"/>
      <c r="D488" s="461"/>
      <c r="E488" s="462"/>
      <c r="F488" s="460"/>
      <c r="G488" s="461"/>
      <c r="H488" s="461"/>
      <c r="I488" s="461"/>
      <c r="J488" s="461"/>
      <c r="K488" s="463"/>
      <c r="L488" s="150"/>
      <c r="M488" s="459" t="str">
        <f t="shared" si="7"/>
        <v/>
      </c>
    </row>
    <row r="489" spans="1:13" ht="14.45" customHeight="1" x14ac:dyDescent="0.2">
      <c r="A489" s="464"/>
      <c r="B489" s="460"/>
      <c r="C489" s="461"/>
      <c r="D489" s="461"/>
      <c r="E489" s="462"/>
      <c r="F489" s="460"/>
      <c r="G489" s="461"/>
      <c r="H489" s="461"/>
      <c r="I489" s="461"/>
      <c r="J489" s="461"/>
      <c r="K489" s="463"/>
      <c r="L489" s="150"/>
      <c r="M489" s="459" t="str">
        <f t="shared" si="7"/>
        <v/>
      </c>
    </row>
    <row r="490" spans="1:13" ht="14.45" customHeight="1" x14ac:dyDescent="0.2">
      <c r="A490" s="464"/>
      <c r="B490" s="460"/>
      <c r="C490" s="461"/>
      <c r="D490" s="461"/>
      <c r="E490" s="462"/>
      <c r="F490" s="460"/>
      <c r="G490" s="461"/>
      <c r="H490" s="461"/>
      <c r="I490" s="461"/>
      <c r="J490" s="461"/>
      <c r="K490" s="463"/>
      <c r="L490" s="150"/>
      <c r="M490" s="459" t="str">
        <f t="shared" si="7"/>
        <v/>
      </c>
    </row>
    <row r="491" spans="1:13" ht="14.45" customHeight="1" x14ac:dyDescent="0.2">
      <c r="A491" s="464"/>
      <c r="B491" s="460"/>
      <c r="C491" s="461"/>
      <c r="D491" s="461"/>
      <c r="E491" s="462"/>
      <c r="F491" s="460"/>
      <c r="G491" s="461"/>
      <c r="H491" s="461"/>
      <c r="I491" s="461"/>
      <c r="J491" s="461"/>
      <c r="K491" s="463"/>
      <c r="L491" s="150"/>
      <c r="M491" s="459" t="str">
        <f t="shared" si="7"/>
        <v/>
      </c>
    </row>
    <row r="492" spans="1:13" ht="14.45" customHeight="1" x14ac:dyDescent="0.2">
      <c r="A492" s="464"/>
      <c r="B492" s="460"/>
      <c r="C492" s="461"/>
      <c r="D492" s="461"/>
      <c r="E492" s="462"/>
      <c r="F492" s="460"/>
      <c r="G492" s="461"/>
      <c r="H492" s="461"/>
      <c r="I492" s="461"/>
      <c r="J492" s="461"/>
      <c r="K492" s="463"/>
      <c r="L492" s="150"/>
      <c r="M492" s="459" t="str">
        <f t="shared" si="7"/>
        <v/>
      </c>
    </row>
    <row r="493" spans="1:13" ht="14.45" customHeight="1" x14ac:dyDescent="0.2">
      <c r="A493" s="464"/>
      <c r="B493" s="460"/>
      <c r="C493" s="461"/>
      <c r="D493" s="461"/>
      <c r="E493" s="462"/>
      <c r="F493" s="460"/>
      <c r="G493" s="461"/>
      <c r="H493" s="461"/>
      <c r="I493" s="461"/>
      <c r="J493" s="461"/>
      <c r="K493" s="463"/>
      <c r="L493" s="150"/>
      <c r="M493" s="459" t="str">
        <f t="shared" si="7"/>
        <v/>
      </c>
    </row>
    <row r="494" spans="1:13" ht="14.45" customHeight="1" x14ac:dyDescent="0.2">
      <c r="A494" s="464"/>
      <c r="B494" s="460"/>
      <c r="C494" s="461"/>
      <c r="D494" s="461"/>
      <c r="E494" s="462"/>
      <c r="F494" s="460"/>
      <c r="G494" s="461"/>
      <c r="H494" s="461"/>
      <c r="I494" s="461"/>
      <c r="J494" s="461"/>
      <c r="K494" s="463"/>
      <c r="L494" s="150"/>
      <c r="M494" s="459" t="str">
        <f t="shared" si="7"/>
        <v/>
      </c>
    </row>
    <row r="495" spans="1:13" ht="14.45" customHeight="1" x14ac:dyDescent="0.2">
      <c r="A495" s="464"/>
      <c r="B495" s="460"/>
      <c r="C495" s="461"/>
      <c r="D495" s="461"/>
      <c r="E495" s="462"/>
      <c r="F495" s="460"/>
      <c r="G495" s="461"/>
      <c r="H495" s="461"/>
      <c r="I495" s="461"/>
      <c r="J495" s="461"/>
      <c r="K495" s="463"/>
      <c r="L495" s="150"/>
      <c r="M495" s="459" t="str">
        <f t="shared" si="7"/>
        <v/>
      </c>
    </row>
    <row r="496" spans="1:13" ht="14.45" customHeight="1" x14ac:dyDescent="0.2">
      <c r="A496" s="464"/>
      <c r="B496" s="460"/>
      <c r="C496" s="461"/>
      <c r="D496" s="461"/>
      <c r="E496" s="462"/>
      <c r="F496" s="460"/>
      <c r="G496" s="461"/>
      <c r="H496" s="461"/>
      <c r="I496" s="461"/>
      <c r="J496" s="461"/>
      <c r="K496" s="463"/>
      <c r="L496" s="150"/>
      <c r="M496" s="459" t="str">
        <f t="shared" si="7"/>
        <v/>
      </c>
    </row>
    <row r="497" spans="1:13" ht="14.45" customHeight="1" x14ac:dyDescent="0.2">
      <c r="A497" s="464"/>
      <c r="B497" s="460"/>
      <c r="C497" s="461"/>
      <c r="D497" s="461"/>
      <c r="E497" s="462"/>
      <c r="F497" s="460"/>
      <c r="G497" s="461"/>
      <c r="H497" s="461"/>
      <c r="I497" s="461"/>
      <c r="J497" s="461"/>
      <c r="K497" s="463"/>
      <c r="L497" s="150"/>
      <c r="M497" s="459" t="str">
        <f t="shared" si="7"/>
        <v/>
      </c>
    </row>
    <row r="498" spans="1:13" ht="14.45" customHeight="1" x14ac:dyDescent="0.2">
      <c r="A498" s="464"/>
      <c r="B498" s="460"/>
      <c r="C498" s="461"/>
      <c r="D498" s="461"/>
      <c r="E498" s="462"/>
      <c r="F498" s="460"/>
      <c r="G498" s="461"/>
      <c r="H498" s="461"/>
      <c r="I498" s="461"/>
      <c r="J498" s="461"/>
      <c r="K498" s="463"/>
      <c r="L498" s="150"/>
      <c r="M498" s="459" t="str">
        <f t="shared" si="7"/>
        <v/>
      </c>
    </row>
    <row r="499" spans="1:13" ht="14.45" customHeight="1" x14ac:dyDescent="0.2">
      <c r="A499" s="464"/>
      <c r="B499" s="460"/>
      <c r="C499" s="461"/>
      <c r="D499" s="461"/>
      <c r="E499" s="462"/>
      <c r="F499" s="460"/>
      <c r="G499" s="461"/>
      <c r="H499" s="461"/>
      <c r="I499" s="461"/>
      <c r="J499" s="461"/>
      <c r="K499" s="463"/>
      <c r="L499" s="150"/>
      <c r="M499" s="459" t="str">
        <f t="shared" si="7"/>
        <v/>
      </c>
    </row>
    <row r="500" spans="1:13" ht="14.45" customHeight="1" x14ac:dyDescent="0.2">
      <c r="A500" s="464"/>
      <c r="B500" s="460"/>
      <c r="C500" s="461"/>
      <c r="D500" s="461"/>
      <c r="E500" s="462"/>
      <c r="F500" s="460"/>
      <c r="G500" s="461"/>
      <c r="H500" s="461"/>
      <c r="I500" s="461"/>
      <c r="J500" s="461"/>
      <c r="K500" s="463"/>
      <c r="L500" s="150"/>
      <c r="M500" s="459" t="str">
        <f t="shared" si="7"/>
        <v/>
      </c>
    </row>
    <row r="501" spans="1:13" ht="14.45" customHeight="1" x14ac:dyDescent="0.2">
      <c r="A501" s="464"/>
      <c r="B501" s="460"/>
      <c r="C501" s="461"/>
      <c r="D501" s="461"/>
      <c r="E501" s="462"/>
      <c r="F501" s="460"/>
      <c r="G501" s="461"/>
      <c r="H501" s="461"/>
      <c r="I501" s="461"/>
      <c r="J501" s="461"/>
      <c r="K501" s="463"/>
      <c r="L501" s="150"/>
      <c r="M501" s="459" t="str">
        <f t="shared" si="7"/>
        <v/>
      </c>
    </row>
    <row r="502" spans="1:13" ht="14.45" customHeight="1" x14ac:dyDescent="0.2">
      <c r="A502" s="464"/>
      <c r="B502" s="460"/>
      <c r="C502" s="461"/>
      <c r="D502" s="461"/>
      <c r="E502" s="462"/>
      <c r="F502" s="460"/>
      <c r="G502" s="461"/>
      <c r="H502" s="461"/>
      <c r="I502" s="461"/>
      <c r="J502" s="461"/>
      <c r="K502" s="463"/>
      <c r="L502" s="150"/>
      <c r="M502" s="459" t="str">
        <f t="shared" si="7"/>
        <v/>
      </c>
    </row>
    <row r="503" spans="1:13" ht="14.45" customHeight="1" x14ac:dyDescent="0.2">
      <c r="A503" s="464"/>
      <c r="B503" s="460"/>
      <c r="C503" s="461"/>
      <c r="D503" s="461"/>
      <c r="E503" s="462"/>
      <c r="F503" s="460"/>
      <c r="G503" s="461"/>
      <c r="H503" s="461"/>
      <c r="I503" s="461"/>
      <c r="J503" s="461"/>
      <c r="K503" s="463"/>
      <c r="L503" s="150"/>
      <c r="M503" s="459" t="str">
        <f t="shared" si="7"/>
        <v/>
      </c>
    </row>
    <row r="504" spans="1:13" ht="14.45" customHeight="1" x14ac:dyDescent="0.2">
      <c r="A504" s="464"/>
      <c r="B504" s="460"/>
      <c r="C504" s="461"/>
      <c r="D504" s="461"/>
      <c r="E504" s="462"/>
      <c r="F504" s="460"/>
      <c r="G504" s="461"/>
      <c r="H504" s="461"/>
      <c r="I504" s="461"/>
      <c r="J504" s="461"/>
      <c r="K504" s="463"/>
      <c r="L504" s="150"/>
      <c r="M504" s="459" t="str">
        <f t="shared" si="7"/>
        <v/>
      </c>
    </row>
    <row r="505" spans="1:13" ht="14.45" customHeight="1" x14ac:dyDescent="0.2">
      <c r="A505" s="464"/>
      <c r="B505" s="460"/>
      <c r="C505" s="461"/>
      <c r="D505" s="461"/>
      <c r="E505" s="462"/>
      <c r="F505" s="460"/>
      <c r="G505" s="461"/>
      <c r="H505" s="461"/>
      <c r="I505" s="461"/>
      <c r="J505" s="461"/>
      <c r="K505" s="463"/>
      <c r="L505" s="150"/>
      <c r="M505" s="459" t="str">
        <f t="shared" si="7"/>
        <v/>
      </c>
    </row>
    <row r="506" spans="1:13" ht="14.45" customHeight="1" x14ac:dyDescent="0.2">
      <c r="A506" s="464"/>
      <c r="B506" s="460"/>
      <c r="C506" s="461"/>
      <c r="D506" s="461"/>
      <c r="E506" s="462"/>
      <c r="F506" s="460"/>
      <c r="G506" s="461"/>
      <c r="H506" s="461"/>
      <c r="I506" s="461"/>
      <c r="J506" s="461"/>
      <c r="K506" s="463"/>
      <c r="L506" s="150"/>
      <c r="M506" s="459" t="str">
        <f t="shared" si="7"/>
        <v/>
      </c>
    </row>
    <row r="507" spans="1:13" ht="14.45" customHeight="1" x14ac:dyDescent="0.2">
      <c r="A507" s="464"/>
      <c r="B507" s="460"/>
      <c r="C507" s="461"/>
      <c r="D507" s="461"/>
      <c r="E507" s="462"/>
      <c r="F507" s="460"/>
      <c r="G507" s="461"/>
      <c r="H507" s="461"/>
      <c r="I507" s="461"/>
      <c r="J507" s="461"/>
      <c r="K507" s="463"/>
      <c r="L507" s="150"/>
      <c r="M507" s="459" t="str">
        <f t="shared" si="7"/>
        <v/>
      </c>
    </row>
    <row r="508" spans="1:13" ht="14.45" customHeight="1" x14ac:dyDescent="0.2">
      <c r="A508" s="464"/>
      <c r="B508" s="460"/>
      <c r="C508" s="461"/>
      <c r="D508" s="461"/>
      <c r="E508" s="462"/>
      <c r="F508" s="460"/>
      <c r="G508" s="461"/>
      <c r="H508" s="461"/>
      <c r="I508" s="461"/>
      <c r="J508" s="461"/>
      <c r="K508" s="463"/>
      <c r="L508" s="150"/>
      <c r="M508" s="459" t="str">
        <f t="shared" si="7"/>
        <v/>
      </c>
    </row>
    <row r="509" spans="1:13" ht="14.45" customHeight="1" x14ac:dyDescent="0.2">
      <c r="A509" s="464"/>
      <c r="B509" s="460"/>
      <c r="C509" s="461"/>
      <c r="D509" s="461"/>
      <c r="E509" s="462"/>
      <c r="F509" s="460"/>
      <c r="G509" s="461"/>
      <c r="H509" s="461"/>
      <c r="I509" s="461"/>
      <c r="J509" s="461"/>
      <c r="K509" s="463"/>
      <c r="L509" s="150"/>
      <c r="M509" s="459" t="str">
        <f t="shared" si="7"/>
        <v/>
      </c>
    </row>
    <row r="510" spans="1:13" ht="14.45" customHeight="1" x14ac:dyDescent="0.2">
      <c r="A510" s="464"/>
      <c r="B510" s="460"/>
      <c r="C510" s="461"/>
      <c r="D510" s="461"/>
      <c r="E510" s="462"/>
      <c r="F510" s="460"/>
      <c r="G510" s="461"/>
      <c r="H510" s="461"/>
      <c r="I510" s="461"/>
      <c r="J510" s="461"/>
      <c r="K510" s="463"/>
      <c r="L510" s="150"/>
      <c r="M510" s="459" t="str">
        <f t="shared" si="7"/>
        <v/>
      </c>
    </row>
    <row r="511" spans="1:13" ht="14.45" customHeight="1" x14ac:dyDescent="0.2">
      <c r="A511" s="464"/>
      <c r="B511" s="460"/>
      <c r="C511" s="461"/>
      <c r="D511" s="461"/>
      <c r="E511" s="462"/>
      <c r="F511" s="460"/>
      <c r="G511" s="461"/>
      <c r="H511" s="461"/>
      <c r="I511" s="461"/>
      <c r="J511" s="461"/>
      <c r="K511" s="463"/>
      <c r="L511" s="150"/>
      <c r="M511" s="459" t="str">
        <f t="shared" si="7"/>
        <v/>
      </c>
    </row>
    <row r="512" spans="1:13" ht="14.45" customHeight="1" x14ac:dyDescent="0.2">
      <c r="A512" s="464"/>
      <c r="B512" s="460"/>
      <c r="C512" s="461"/>
      <c r="D512" s="461"/>
      <c r="E512" s="462"/>
      <c r="F512" s="460"/>
      <c r="G512" s="461"/>
      <c r="H512" s="461"/>
      <c r="I512" s="461"/>
      <c r="J512" s="461"/>
      <c r="K512" s="463"/>
      <c r="L512" s="150"/>
      <c r="M512" s="459" t="str">
        <f t="shared" si="7"/>
        <v/>
      </c>
    </row>
    <row r="513" spans="1:13" ht="14.45" customHeight="1" x14ac:dyDescent="0.2">
      <c r="A513" s="464"/>
      <c r="B513" s="460"/>
      <c r="C513" s="461"/>
      <c r="D513" s="461"/>
      <c r="E513" s="462"/>
      <c r="F513" s="460"/>
      <c r="G513" s="461"/>
      <c r="H513" s="461"/>
      <c r="I513" s="461"/>
      <c r="J513" s="461"/>
      <c r="K513" s="463"/>
      <c r="L513" s="150"/>
      <c r="M513" s="459" t="str">
        <f t="shared" si="7"/>
        <v/>
      </c>
    </row>
    <row r="514" spans="1:13" ht="14.45" customHeight="1" x14ac:dyDescent="0.2">
      <c r="A514" s="464"/>
      <c r="B514" s="460"/>
      <c r="C514" s="461"/>
      <c r="D514" s="461"/>
      <c r="E514" s="462"/>
      <c r="F514" s="460"/>
      <c r="G514" s="461"/>
      <c r="H514" s="461"/>
      <c r="I514" s="461"/>
      <c r="J514" s="461"/>
      <c r="K514" s="463"/>
      <c r="L514" s="150"/>
      <c r="M514" s="459" t="str">
        <f t="shared" si="7"/>
        <v/>
      </c>
    </row>
    <row r="515" spans="1:13" ht="14.45" customHeight="1" x14ac:dyDescent="0.2">
      <c r="A515" s="464"/>
      <c r="B515" s="460"/>
      <c r="C515" s="461"/>
      <c r="D515" s="461"/>
      <c r="E515" s="462"/>
      <c r="F515" s="460"/>
      <c r="G515" s="461"/>
      <c r="H515" s="461"/>
      <c r="I515" s="461"/>
      <c r="J515" s="461"/>
      <c r="K515" s="463"/>
      <c r="L515" s="150"/>
      <c r="M515" s="459" t="str">
        <f t="shared" si="7"/>
        <v/>
      </c>
    </row>
    <row r="516" spans="1:13" ht="14.45" customHeight="1" x14ac:dyDescent="0.2">
      <c r="A516" s="464"/>
      <c r="B516" s="460"/>
      <c r="C516" s="461"/>
      <c r="D516" s="461"/>
      <c r="E516" s="462"/>
      <c r="F516" s="460"/>
      <c r="G516" s="461"/>
      <c r="H516" s="461"/>
      <c r="I516" s="461"/>
      <c r="J516" s="461"/>
      <c r="K516" s="463"/>
      <c r="L516" s="150"/>
      <c r="M516" s="459" t="str">
        <f t="shared" si="7"/>
        <v/>
      </c>
    </row>
    <row r="517" spans="1:13" ht="14.45" customHeight="1" x14ac:dyDescent="0.2">
      <c r="A517" s="464"/>
      <c r="B517" s="460"/>
      <c r="C517" s="461"/>
      <c r="D517" s="461"/>
      <c r="E517" s="462"/>
      <c r="F517" s="460"/>
      <c r="G517" s="461"/>
      <c r="H517" s="461"/>
      <c r="I517" s="461"/>
      <c r="J517" s="461"/>
      <c r="K517" s="463"/>
      <c r="L517" s="150"/>
      <c r="M517" s="459" t="str">
        <f t="shared" si="7"/>
        <v/>
      </c>
    </row>
    <row r="518" spans="1:13" ht="14.45" customHeight="1" x14ac:dyDescent="0.2">
      <c r="A518" s="464"/>
      <c r="B518" s="460"/>
      <c r="C518" s="461"/>
      <c r="D518" s="461"/>
      <c r="E518" s="462"/>
      <c r="F518" s="460"/>
      <c r="G518" s="461"/>
      <c r="H518" s="461"/>
      <c r="I518" s="461"/>
      <c r="J518" s="461"/>
      <c r="K518" s="463"/>
      <c r="L518" s="150"/>
      <c r="M518" s="459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464"/>
      <c r="B519" s="460"/>
      <c r="C519" s="461"/>
      <c r="D519" s="461"/>
      <c r="E519" s="462"/>
      <c r="F519" s="460"/>
      <c r="G519" s="461"/>
      <c r="H519" s="461"/>
      <c r="I519" s="461"/>
      <c r="J519" s="461"/>
      <c r="K519" s="463"/>
      <c r="L519" s="150"/>
      <c r="M519" s="459" t="str">
        <f t="shared" si="8"/>
        <v/>
      </c>
    </row>
    <row r="520" spans="1:13" ht="14.45" customHeight="1" x14ac:dyDescent="0.2">
      <c r="A520" s="464"/>
      <c r="B520" s="460"/>
      <c r="C520" s="461"/>
      <c r="D520" s="461"/>
      <c r="E520" s="462"/>
      <c r="F520" s="460"/>
      <c r="G520" s="461"/>
      <c r="H520" s="461"/>
      <c r="I520" s="461"/>
      <c r="J520" s="461"/>
      <c r="K520" s="463"/>
      <c r="L520" s="150"/>
      <c r="M520" s="459" t="str">
        <f t="shared" si="8"/>
        <v/>
      </c>
    </row>
    <row r="521" spans="1:13" ht="14.45" customHeight="1" x14ac:dyDescent="0.2">
      <c r="A521" s="464"/>
      <c r="B521" s="460"/>
      <c r="C521" s="461"/>
      <c r="D521" s="461"/>
      <c r="E521" s="462"/>
      <c r="F521" s="460"/>
      <c r="G521" s="461"/>
      <c r="H521" s="461"/>
      <c r="I521" s="461"/>
      <c r="J521" s="461"/>
      <c r="K521" s="463"/>
      <c r="L521" s="150"/>
      <c r="M521" s="459" t="str">
        <f t="shared" si="8"/>
        <v/>
      </c>
    </row>
    <row r="522" spans="1:13" ht="14.45" customHeight="1" x14ac:dyDescent="0.2">
      <c r="A522" s="464"/>
      <c r="B522" s="460"/>
      <c r="C522" s="461"/>
      <c r="D522" s="461"/>
      <c r="E522" s="462"/>
      <c r="F522" s="460"/>
      <c r="G522" s="461"/>
      <c r="H522" s="461"/>
      <c r="I522" s="461"/>
      <c r="J522" s="461"/>
      <c r="K522" s="463"/>
      <c r="L522" s="150"/>
      <c r="M522" s="459" t="str">
        <f t="shared" si="8"/>
        <v/>
      </c>
    </row>
    <row r="523" spans="1:13" ht="14.45" customHeight="1" x14ac:dyDescent="0.2">
      <c r="A523" s="464"/>
      <c r="B523" s="460"/>
      <c r="C523" s="461"/>
      <c r="D523" s="461"/>
      <c r="E523" s="462"/>
      <c r="F523" s="460"/>
      <c r="G523" s="461"/>
      <c r="H523" s="461"/>
      <c r="I523" s="461"/>
      <c r="J523" s="461"/>
      <c r="K523" s="463"/>
      <c r="L523" s="150"/>
      <c r="M523" s="459" t="str">
        <f t="shared" si="8"/>
        <v/>
      </c>
    </row>
    <row r="524" spans="1:13" ht="14.45" customHeight="1" x14ac:dyDescent="0.2">
      <c r="A524" s="464"/>
      <c r="B524" s="460"/>
      <c r="C524" s="461"/>
      <c r="D524" s="461"/>
      <c r="E524" s="462"/>
      <c r="F524" s="460"/>
      <c r="G524" s="461"/>
      <c r="H524" s="461"/>
      <c r="I524" s="461"/>
      <c r="J524" s="461"/>
      <c r="K524" s="463"/>
      <c r="L524" s="150"/>
      <c r="M524" s="459" t="str">
        <f t="shared" si="8"/>
        <v/>
      </c>
    </row>
    <row r="525" spans="1:13" ht="14.45" customHeight="1" x14ac:dyDescent="0.2">
      <c r="A525" s="464"/>
      <c r="B525" s="460"/>
      <c r="C525" s="461"/>
      <c r="D525" s="461"/>
      <c r="E525" s="462"/>
      <c r="F525" s="460"/>
      <c r="G525" s="461"/>
      <c r="H525" s="461"/>
      <c r="I525" s="461"/>
      <c r="J525" s="461"/>
      <c r="K525" s="463"/>
      <c r="L525" s="150"/>
      <c r="M525" s="459" t="str">
        <f t="shared" si="8"/>
        <v/>
      </c>
    </row>
    <row r="526" spans="1:13" ht="14.45" customHeight="1" x14ac:dyDescent="0.2">
      <c r="A526" s="464"/>
      <c r="B526" s="460"/>
      <c r="C526" s="461"/>
      <c r="D526" s="461"/>
      <c r="E526" s="462"/>
      <c r="F526" s="460"/>
      <c r="G526" s="461"/>
      <c r="H526" s="461"/>
      <c r="I526" s="461"/>
      <c r="J526" s="461"/>
      <c r="K526" s="463"/>
      <c r="L526" s="150"/>
      <c r="M526" s="459" t="str">
        <f t="shared" si="8"/>
        <v/>
      </c>
    </row>
    <row r="527" spans="1:13" ht="14.45" customHeight="1" x14ac:dyDescent="0.2">
      <c r="A527" s="464"/>
      <c r="B527" s="460"/>
      <c r="C527" s="461"/>
      <c r="D527" s="461"/>
      <c r="E527" s="462"/>
      <c r="F527" s="460"/>
      <c r="G527" s="461"/>
      <c r="H527" s="461"/>
      <c r="I527" s="461"/>
      <c r="J527" s="461"/>
      <c r="K527" s="463"/>
      <c r="L527" s="150"/>
      <c r="M527" s="459" t="str">
        <f t="shared" si="8"/>
        <v/>
      </c>
    </row>
    <row r="528" spans="1:13" ht="14.45" customHeight="1" x14ac:dyDescent="0.2">
      <c r="A528" s="464"/>
      <c r="B528" s="460"/>
      <c r="C528" s="461"/>
      <c r="D528" s="461"/>
      <c r="E528" s="462"/>
      <c r="F528" s="460"/>
      <c r="G528" s="461"/>
      <c r="H528" s="461"/>
      <c r="I528" s="461"/>
      <c r="J528" s="461"/>
      <c r="K528" s="463"/>
      <c r="L528" s="150"/>
      <c r="M528" s="459" t="str">
        <f t="shared" si="8"/>
        <v/>
      </c>
    </row>
    <row r="529" spans="1:13" ht="14.45" customHeight="1" x14ac:dyDescent="0.2">
      <c r="A529" s="464"/>
      <c r="B529" s="460"/>
      <c r="C529" s="461"/>
      <c r="D529" s="461"/>
      <c r="E529" s="462"/>
      <c r="F529" s="460"/>
      <c r="G529" s="461"/>
      <c r="H529" s="461"/>
      <c r="I529" s="461"/>
      <c r="J529" s="461"/>
      <c r="K529" s="463"/>
      <c r="L529" s="150"/>
      <c r="M529" s="459" t="str">
        <f t="shared" si="8"/>
        <v/>
      </c>
    </row>
    <row r="530" spans="1:13" ht="14.45" customHeight="1" x14ac:dyDescent="0.2">
      <c r="A530" s="464"/>
      <c r="B530" s="460"/>
      <c r="C530" s="461"/>
      <c r="D530" s="461"/>
      <c r="E530" s="462"/>
      <c r="F530" s="460"/>
      <c r="G530" s="461"/>
      <c r="H530" s="461"/>
      <c r="I530" s="461"/>
      <c r="J530" s="461"/>
      <c r="K530" s="463"/>
      <c r="L530" s="150"/>
      <c r="M530" s="459" t="str">
        <f t="shared" si="8"/>
        <v/>
      </c>
    </row>
    <row r="531" spans="1:13" ht="14.45" customHeight="1" x14ac:dyDescent="0.2">
      <c r="A531" s="464"/>
      <c r="B531" s="460"/>
      <c r="C531" s="461"/>
      <c r="D531" s="461"/>
      <c r="E531" s="462"/>
      <c r="F531" s="460"/>
      <c r="G531" s="461"/>
      <c r="H531" s="461"/>
      <c r="I531" s="461"/>
      <c r="J531" s="461"/>
      <c r="K531" s="463"/>
      <c r="L531" s="150"/>
      <c r="M531" s="459" t="str">
        <f t="shared" si="8"/>
        <v/>
      </c>
    </row>
    <row r="532" spans="1:13" ht="14.45" customHeight="1" x14ac:dyDescent="0.2">
      <c r="A532" s="464"/>
      <c r="B532" s="460"/>
      <c r="C532" s="461"/>
      <c r="D532" s="461"/>
      <c r="E532" s="462"/>
      <c r="F532" s="460"/>
      <c r="G532" s="461"/>
      <c r="H532" s="461"/>
      <c r="I532" s="461"/>
      <c r="J532" s="461"/>
      <c r="K532" s="463"/>
      <c r="L532" s="150"/>
      <c r="M532" s="459" t="str">
        <f t="shared" si="8"/>
        <v/>
      </c>
    </row>
    <row r="533" spans="1:13" ht="14.45" customHeight="1" x14ac:dyDescent="0.2">
      <c r="A533" s="464"/>
      <c r="B533" s="460"/>
      <c r="C533" s="461"/>
      <c r="D533" s="461"/>
      <c r="E533" s="462"/>
      <c r="F533" s="460"/>
      <c r="G533" s="461"/>
      <c r="H533" s="461"/>
      <c r="I533" s="461"/>
      <c r="J533" s="461"/>
      <c r="K533" s="463"/>
      <c r="L533" s="150"/>
      <c r="M533" s="459" t="str">
        <f t="shared" si="8"/>
        <v/>
      </c>
    </row>
    <row r="534" spans="1:13" ht="14.45" customHeight="1" x14ac:dyDescent="0.2">
      <c r="A534" s="464"/>
      <c r="B534" s="460"/>
      <c r="C534" s="461"/>
      <c r="D534" s="461"/>
      <c r="E534" s="462"/>
      <c r="F534" s="460"/>
      <c r="G534" s="461"/>
      <c r="H534" s="461"/>
      <c r="I534" s="461"/>
      <c r="J534" s="461"/>
      <c r="K534" s="463"/>
      <c r="L534" s="150"/>
      <c r="M534" s="459" t="str">
        <f t="shared" si="8"/>
        <v/>
      </c>
    </row>
    <row r="535" spans="1:13" ht="14.45" customHeight="1" x14ac:dyDescent="0.2">
      <c r="A535" s="464"/>
      <c r="B535" s="460"/>
      <c r="C535" s="461"/>
      <c r="D535" s="461"/>
      <c r="E535" s="462"/>
      <c r="F535" s="460"/>
      <c r="G535" s="461"/>
      <c r="H535" s="461"/>
      <c r="I535" s="461"/>
      <c r="J535" s="461"/>
      <c r="K535" s="463"/>
      <c r="L535" s="150"/>
      <c r="M535" s="459" t="str">
        <f t="shared" si="8"/>
        <v/>
      </c>
    </row>
    <row r="536" spans="1:13" ht="14.45" customHeight="1" x14ac:dyDescent="0.2">
      <c r="A536" s="464"/>
      <c r="B536" s="460"/>
      <c r="C536" s="461"/>
      <c r="D536" s="461"/>
      <c r="E536" s="462"/>
      <c r="F536" s="460"/>
      <c r="G536" s="461"/>
      <c r="H536" s="461"/>
      <c r="I536" s="461"/>
      <c r="J536" s="461"/>
      <c r="K536" s="463"/>
      <c r="L536" s="150"/>
      <c r="M536" s="459" t="str">
        <f t="shared" si="8"/>
        <v/>
      </c>
    </row>
    <row r="537" spans="1:13" ht="14.45" customHeight="1" x14ac:dyDescent="0.2">
      <c r="A537" s="464"/>
      <c r="B537" s="460"/>
      <c r="C537" s="461"/>
      <c r="D537" s="461"/>
      <c r="E537" s="462"/>
      <c r="F537" s="460"/>
      <c r="G537" s="461"/>
      <c r="H537" s="461"/>
      <c r="I537" s="461"/>
      <c r="J537" s="461"/>
      <c r="K537" s="463"/>
      <c r="L537" s="150"/>
      <c r="M537" s="459" t="str">
        <f t="shared" si="8"/>
        <v/>
      </c>
    </row>
    <row r="538" spans="1:13" ht="14.45" customHeight="1" x14ac:dyDescent="0.2">
      <c r="A538" s="464"/>
      <c r="B538" s="460"/>
      <c r="C538" s="461"/>
      <c r="D538" s="461"/>
      <c r="E538" s="462"/>
      <c r="F538" s="460"/>
      <c r="G538" s="461"/>
      <c r="H538" s="461"/>
      <c r="I538" s="461"/>
      <c r="J538" s="461"/>
      <c r="K538" s="463"/>
      <c r="L538" s="150"/>
      <c r="M538" s="459" t="str">
        <f t="shared" si="8"/>
        <v/>
      </c>
    </row>
    <row r="539" spans="1:13" ht="14.45" customHeight="1" x14ac:dyDescent="0.2">
      <c r="A539" s="464"/>
      <c r="B539" s="460"/>
      <c r="C539" s="461"/>
      <c r="D539" s="461"/>
      <c r="E539" s="462"/>
      <c r="F539" s="460"/>
      <c r="G539" s="461"/>
      <c r="H539" s="461"/>
      <c r="I539" s="461"/>
      <c r="J539" s="461"/>
      <c r="K539" s="463"/>
      <c r="L539" s="150"/>
      <c r="M539" s="459" t="str">
        <f t="shared" si="8"/>
        <v/>
      </c>
    </row>
    <row r="540" spans="1:13" ht="14.45" customHeight="1" x14ac:dyDescent="0.2">
      <c r="A540" s="464"/>
      <c r="B540" s="460"/>
      <c r="C540" s="461"/>
      <c r="D540" s="461"/>
      <c r="E540" s="462"/>
      <c r="F540" s="460"/>
      <c r="G540" s="461"/>
      <c r="H540" s="461"/>
      <c r="I540" s="461"/>
      <c r="J540" s="461"/>
      <c r="K540" s="463"/>
      <c r="L540" s="150"/>
      <c r="M540" s="459" t="str">
        <f t="shared" si="8"/>
        <v/>
      </c>
    </row>
    <row r="541" spans="1:13" ht="14.45" customHeight="1" x14ac:dyDescent="0.2">
      <c r="A541" s="464"/>
      <c r="B541" s="460"/>
      <c r="C541" s="461"/>
      <c r="D541" s="461"/>
      <c r="E541" s="462"/>
      <c r="F541" s="460"/>
      <c r="G541" s="461"/>
      <c r="H541" s="461"/>
      <c r="I541" s="461"/>
      <c r="J541" s="461"/>
      <c r="K541" s="463"/>
      <c r="L541" s="150"/>
      <c r="M541" s="459" t="str">
        <f t="shared" si="8"/>
        <v/>
      </c>
    </row>
    <row r="542" spans="1:13" ht="14.45" customHeight="1" x14ac:dyDescent="0.2">
      <c r="A542" s="464"/>
      <c r="B542" s="460"/>
      <c r="C542" s="461"/>
      <c r="D542" s="461"/>
      <c r="E542" s="462"/>
      <c r="F542" s="460"/>
      <c r="G542" s="461"/>
      <c r="H542" s="461"/>
      <c r="I542" s="461"/>
      <c r="J542" s="461"/>
      <c r="K542" s="463"/>
      <c r="L542" s="150"/>
      <c r="M542" s="459" t="str">
        <f t="shared" si="8"/>
        <v/>
      </c>
    </row>
    <row r="543" spans="1:13" ht="14.45" customHeight="1" x14ac:dyDescent="0.2">
      <c r="A543" s="464"/>
      <c r="B543" s="460"/>
      <c r="C543" s="461"/>
      <c r="D543" s="461"/>
      <c r="E543" s="462"/>
      <c r="F543" s="460"/>
      <c r="G543" s="461"/>
      <c r="H543" s="461"/>
      <c r="I543" s="461"/>
      <c r="J543" s="461"/>
      <c r="K543" s="463"/>
      <c r="L543" s="150"/>
      <c r="M543" s="459" t="str">
        <f t="shared" si="8"/>
        <v/>
      </c>
    </row>
    <row r="544" spans="1:13" ht="14.45" customHeight="1" x14ac:dyDescent="0.2">
      <c r="A544" s="464"/>
      <c r="B544" s="460"/>
      <c r="C544" s="461"/>
      <c r="D544" s="461"/>
      <c r="E544" s="462"/>
      <c r="F544" s="460"/>
      <c r="G544" s="461"/>
      <c r="H544" s="461"/>
      <c r="I544" s="461"/>
      <c r="J544" s="461"/>
      <c r="K544" s="463"/>
      <c r="L544" s="150"/>
      <c r="M544" s="459" t="str">
        <f t="shared" si="8"/>
        <v/>
      </c>
    </row>
    <row r="545" spans="1:13" ht="14.45" customHeight="1" x14ac:dyDescent="0.2">
      <c r="A545" s="464"/>
      <c r="B545" s="460"/>
      <c r="C545" s="461"/>
      <c r="D545" s="461"/>
      <c r="E545" s="462"/>
      <c r="F545" s="460"/>
      <c r="G545" s="461"/>
      <c r="H545" s="461"/>
      <c r="I545" s="461"/>
      <c r="J545" s="461"/>
      <c r="K545" s="463"/>
      <c r="L545" s="150"/>
      <c r="M545" s="459" t="str">
        <f t="shared" si="8"/>
        <v/>
      </c>
    </row>
    <row r="546" spans="1:13" ht="14.45" customHeight="1" x14ac:dyDescent="0.2">
      <c r="A546" s="464"/>
      <c r="B546" s="460"/>
      <c r="C546" s="461"/>
      <c r="D546" s="461"/>
      <c r="E546" s="462"/>
      <c r="F546" s="460"/>
      <c r="G546" s="461"/>
      <c r="H546" s="461"/>
      <c r="I546" s="461"/>
      <c r="J546" s="461"/>
      <c r="K546" s="463"/>
      <c r="L546" s="150"/>
      <c r="M546" s="459" t="str">
        <f t="shared" si="8"/>
        <v/>
      </c>
    </row>
    <row r="547" spans="1:13" ht="14.45" customHeight="1" x14ac:dyDescent="0.2">
      <c r="A547" s="464"/>
      <c r="B547" s="460"/>
      <c r="C547" s="461"/>
      <c r="D547" s="461"/>
      <c r="E547" s="462"/>
      <c r="F547" s="460"/>
      <c r="G547" s="461"/>
      <c r="H547" s="461"/>
      <c r="I547" s="461"/>
      <c r="J547" s="461"/>
      <c r="K547" s="463"/>
      <c r="L547" s="150"/>
      <c r="M547" s="459" t="str">
        <f t="shared" si="8"/>
        <v/>
      </c>
    </row>
    <row r="548" spans="1:13" ht="14.45" customHeight="1" x14ac:dyDescent="0.2">
      <c r="A548" s="464"/>
      <c r="B548" s="460"/>
      <c r="C548" s="461"/>
      <c r="D548" s="461"/>
      <c r="E548" s="462"/>
      <c r="F548" s="460"/>
      <c r="G548" s="461"/>
      <c r="H548" s="461"/>
      <c r="I548" s="461"/>
      <c r="J548" s="461"/>
      <c r="K548" s="463"/>
      <c r="L548" s="150"/>
      <c r="M548" s="459" t="str">
        <f t="shared" si="8"/>
        <v/>
      </c>
    </row>
    <row r="549" spans="1:13" ht="14.45" customHeight="1" x14ac:dyDescent="0.2">
      <c r="A549" s="464"/>
      <c r="B549" s="460"/>
      <c r="C549" s="461"/>
      <c r="D549" s="461"/>
      <c r="E549" s="462"/>
      <c r="F549" s="460"/>
      <c r="G549" s="461"/>
      <c r="H549" s="461"/>
      <c r="I549" s="461"/>
      <c r="J549" s="461"/>
      <c r="K549" s="463"/>
      <c r="L549" s="150"/>
      <c r="M549" s="459" t="str">
        <f t="shared" si="8"/>
        <v/>
      </c>
    </row>
    <row r="550" spans="1:13" ht="14.45" customHeight="1" x14ac:dyDescent="0.2">
      <c r="A550" s="464"/>
      <c r="B550" s="460"/>
      <c r="C550" s="461"/>
      <c r="D550" s="461"/>
      <c r="E550" s="462"/>
      <c r="F550" s="460"/>
      <c r="G550" s="461"/>
      <c r="H550" s="461"/>
      <c r="I550" s="461"/>
      <c r="J550" s="461"/>
      <c r="K550" s="463"/>
      <c r="L550" s="150"/>
      <c r="M550" s="459" t="str">
        <f t="shared" si="8"/>
        <v/>
      </c>
    </row>
    <row r="551" spans="1:13" ht="14.45" customHeight="1" x14ac:dyDescent="0.2">
      <c r="A551" s="464"/>
      <c r="B551" s="460"/>
      <c r="C551" s="461"/>
      <c r="D551" s="461"/>
      <c r="E551" s="462"/>
      <c r="F551" s="460"/>
      <c r="G551" s="461"/>
      <c r="H551" s="461"/>
      <c r="I551" s="461"/>
      <c r="J551" s="461"/>
      <c r="K551" s="463"/>
      <c r="L551" s="150"/>
      <c r="M551" s="459" t="str">
        <f t="shared" si="8"/>
        <v/>
      </c>
    </row>
    <row r="552" spans="1:13" ht="14.45" customHeight="1" x14ac:dyDescent="0.2">
      <c r="A552" s="464"/>
      <c r="B552" s="460"/>
      <c r="C552" s="461"/>
      <c r="D552" s="461"/>
      <c r="E552" s="462"/>
      <c r="F552" s="460"/>
      <c r="G552" s="461"/>
      <c r="H552" s="461"/>
      <c r="I552" s="461"/>
      <c r="J552" s="461"/>
      <c r="K552" s="463"/>
      <c r="L552" s="150"/>
      <c r="M552" s="459" t="str">
        <f t="shared" si="8"/>
        <v/>
      </c>
    </row>
    <row r="553" spans="1:13" ht="14.45" customHeight="1" x14ac:dyDescent="0.2">
      <c r="A553" s="464"/>
      <c r="B553" s="460"/>
      <c r="C553" s="461"/>
      <c r="D553" s="461"/>
      <c r="E553" s="462"/>
      <c r="F553" s="460"/>
      <c r="G553" s="461"/>
      <c r="H553" s="461"/>
      <c r="I553" s="461"/>
      <c r="J553" s="461"/>
      <c r="K553" s="463"/>
      <c r="L553" s="150"/>
      <c r="M553" s="459" t="str">
        <f t="shared" si="8"/>
        <v/>
      </c>
    </row>
    <row r="554" spans="1:13" ht="14.45" customHeight="1" x14ac:dyDescent="0.2">
      <c r="A554" s="464"/>
      <c r="B554" s="460"/>
      <c r="C554" s="461"/>
      <c r="D554" s="461"/>
      <c r="E554" s="462"/>
      <c r="F554" s="460"/>
      <c r="G554" s="461"/>
      <c r="H554" s="461"/>
      <c r="I554" s="461"/>
      <c r="J554" s="461"/>
      <c r="K554" s="463"/>
      <c r="L554" s="150"/>
      <c r="M554" s="459" t="str">
        <f t="shared" si="8"/>
        <v/>
      </c>
    </row>
    <row r="555" spans="1:13" ht="14.45" customHeight="1" x14ac:dyDescent="0.2">
      <c r="A555" s="464"/>
      <c r="B555" s="460"/>
      <c r="C555" s="461"/>
      <c r="D555" s="461"/>
      <c r="E555" s="462"/>
      <c r="F555" s="460"/>
      <c r="G555" s="461"/>
      <c r="H555" s="461"/>
      <c r="I555" s="461"/>
      <c r="J555" s="461"/>
      <c r="K555" s="463"/>
      <c r="L555" s="150"/>
      <c r="M555" s="459" t="str">
        <f t="shared" si="8"/>
        <v/>
      </c>
    </row>
    <row r="556" spans="1:13" ht="14.45" customHeight="1" x14ac:dyDescent="0.2">
      <c r="A556" s="464"/>
      <c r="B556" s="460"/>
      <c r="C556" s="461"/>
      <c r="D556" s="461"/>
      <c r="E556" s="462"/>
      <c r="F556" s="460"/>
      <c r="G556" s="461"/>
      <c r="H556" s="461"/>
      <c r="I556" s="461"/>
      <c r="J556" s="461"/>
      <c r="K556" s="463"/>
      <c r="L556" s="150"/>
      <c r="M556" s="459" t="str">
        <f t="shared" si="8"/>
        <v/>
      </c>
    </row>
    <row r="557" spans="1:13" ht="14.45" customHeight="1" x14ac:dyDescent="0.2">
      <c r="A557" s="464"/>
      <c r="B557" s="460"/>
      <c r="C557" s="461"/>
      <c r="D557" s="461"/>
      <c r="E557" s="462"/>
      <c r="F557" s="460"/>
      <c r="G557" s="461"/>
      <c r="H557" s="461"/>
      <c r="I557" s="461"/>
      <c r="J557" s="461"/>
      <c r="K557" s="463"/>
      <c r="L557" s="150"/>
      <c r="M557" s="459" t="str">
        <f t="shared" si="8"/>
        <v/>
      </c>
    </row>
    <row r="558" spans="1:13" ht="14.45" customHeight="1" x14ac:dyDescent="0.2">
      <c r="A558" s="464"/>
      <c r="B558" s="460"/>
      <c r="C558" s="461"/>
      <c r="D558" s="461"/>
      <c r="E558" s="462"/>
      <c r="F558" s="460"/>
      <c r="G558" s="461"/>
      <c r="H558" s="461"/>
      <c r="I558" s="461"/>
      <c r="J558" s="461"/>
      <c r="K558" s="463"/>
      <c r="L558" s="150"/>
      <c r="M558" s="459" t="str">
        <f t="shared" si="8"/>
        <v/>
      </c>
    </row>
    <row r="559" spans="1:13" ht="14.45" customHeight="1" x14ac:dyDescent="0.2">
      <c r="A559" s="464"/>
      <c r="B559" s="460"/>
      <c r="C559" s="461"/>
      <c r="D559" s="461"/>
      <c r="E559" s="462"/>
      <c r="F559" s="460"/>
      <c r="G559" s="461"/>
      <c r="H559" s="461"/>
      <c r="I559" s="461"/>
      <c r="J559" s="461"/>
      <c r="K559" s="463"/>
      <c r="L559" s="150"/>
      <c r="M559" s="459" t="str">
        <f t="shared" si="8"/>
        <v/>
      </c>
    </row>
    <row r="560" spans="1:13" ht="14.45" customHeight="1" x14ac:dyDescent="0.2">
      <c r="A560" s="464"/>
      <c r="B560" s="460"/>
      <c r="C560" s="461"/>
      <c r="D560" s="461"/>
      <c r="E560" s="462"/>
      <c r="F560" s="460"/>
      <c r="G560" s="461"/>
      <c r="H560" s="461"/>
      <c r="I560" s="461"/>
      <c r="J560" s="461"/>
      <c r="K560" s="463"/>
      <c r="L560" s="150"/>
      <c r="M560" s="459" t="str">
        <f t="shared" si="8"/>
        <v/>
      </c>
    </row>
    <row r="561" spans="1:13" ht="14.45" customHeight="1" x14ac:dyDescent="0.2">
      <c r="A561" s="464"/>
      <c r="B561" s="460"/>
      <c r="C561" s="461"/>
      <c r="D561" s="461"/>
      <c r="E561" s="462"/>
      <c r="F561" s="460"/>
      <c r="G561" s="461"/>
      <c r="H561" s="461"/>
      <c r="I561" s="461"/>
      <c r="J561" s="461"/>
      <c r="K561" s="463"/>
      <c r="L561" s="150"/>
      <c r="M561" s="459" t="str">
        <f t="shared" si="8"/>
        <v/>
      </c>
    </row>
    <row r="562" spans="1:13" ht="14.45" customHeight="1" x14ac:dyDescent="0.2">
      <c r="A562" s="464"/>
      <c r="B562" s="460"/>
      <c r="C562" s="461"/>
      <c r="D562" s="461"/>
      <c r="E562" s="462"/>
      <c r="F562" s="460"/>
      <c r="G562" s="461"/>
      <c r="H562" s="461"/>
      <c r="I562" s="461"/>
      <c r="J562" s="461"/>
      <c r="K562" s="463"/>
      <c r="L562" s="150"/>
      <c r="M562" s="459" t="str">
        <f t="shared" si="8"/>
        <v/>
      </c>
    </row>
    <row r="563" spans="1:13" ht="14.45" customHeight="1" x14ac:dyDescent="0.2">
      <c r="A563" s="464"/>
      <c r="B563" s="460"/>
      <c r="C563" s="461"/>
      <c r="D563" s="461"/>
      <c r="E563" s="462"/>
      <c r="F563" s="460"/>
      <c r="G563" s="461"/>
      <c r="H563" s="461"/>
      <c r="I563" s="461"/>
      <c r="J563" s="461"/>
      <c r="K563" s="463"/>
      <c r="L563" s="150"/>
      <c r="M563" s="459" t="str">
        <f t="shared" si="8"/>
        <v/>
      </c>
    </row>
    <row r="564" spans="1:13" ht="14.45" customHeight="1" x14ac:dyDescent="0.2">
      <c r="A564" s="464"/>
      <c r="B564" s="460"/>
      <c r="C564" s="461"/>
      <c r="D564" s="461"/>
      <c r="E564" s="462"/>
      <c r="F564" s="460"/>
      <c r="G564" s="461"/>
      <c r="H564" s="461"/>
      <c r="I564" s="461"/>
      <c r="J564" s="461"/>
      <c r="K564" s="463"/>
      <c r="L564" s="150"/>
      <c r="M564" s="459" t="str">
        <f t="shared" si="8"/>
        <v/>
      </c>
    </row>
    <row r="565" spans="1:13" ht="14.45" customHeight="1" x14ac:dyDescent="0.2">
      <c r="A565" s="464"/>
      <c r="B565" s="460"/>
      <c r="C565" s="461"/>
      <c r="D565" s="461"/>
      <c r="E565" s="462"/>
      <c r="F565" s="460"/>
      <c r="G565" s="461"/>
      <c r="H565" s="461"/>
      <c r="I565" s="461"/>
      <c r="J565" s="461"/>
      <c r="K565" s="463"/>
      <c r="L565" s="150"/>
      <c r="M565" s="459" t="str">
        <f t="shared" si="8"/>
        <v/>
      </c>
    </row>
    <row r="566" spans="1:13" ht="14.45" customHeight="1" x14ac:dyDescent="0.2">
      <c r="A566" s="464"/>
      <c r="B566" s="460"/>
      <c r="C566" s="461"/>
      <c r="D566" s="461"/>
      <c r="E566" s="462"/>
      <c r="F566" s="460"/>
      <c r="G566" s="461"/>
      <c r="H566" s="461"/>
      <c r="I566" s="461"/>
      <c r="J566" s="461"/>
      <c r="K566" s="463"/>
      <c r="L566" s="150"/>
      <c r="M566" s="459" t="str">
        <f t="shared" si="8"/>
        <v/>
      </c>
    </row>
    <row r="567" spans="1:13" ht="14.45" customHeight="1" x14ac:dyDescent="0.2">
      <c r="A567" s="464"/>
      <c r="B567" s="460"/>
      <c r="C567" s="461"/>
      <c r="D567" s="461"/>
      <c r="E567" s="462"/>
      <c r="F567" s="460"/>
      <c r="G567" s="461"/>
      <c r="H567" s="461"/>
      <c r="I567" s="461"/>
      <c r="J567" s="461"/>
      <c r="K567" s="463"/>
      <c r="L567" s="150"/>
      <c r="M567" s="459" t="str">
        <f t="shared" si="8"/>
        <v/>
      </c>
    </row>
    <row r="568" spans="1:13" ht="14.45" customHeight="1" x14ac:dyDescent="0.2">
      <c r="A568" s="464"/>
      <c r="B568" s="460"/>
      <c r="C568" s="461"/>
      <c r="D568" s="461"/>
      <c r="E568" s="462"/>
      <c r="F568" s="460"/>
      <c r="G568" s="461"/>
      <c r="H568" s="461"/>
      <c r="I568" s="461"/>
      <c r="J568" s="461"/>
      <c r="K568" s="463"/>
      <c r="L568" s="150"/>
      <c r="M568" s="459" t="str">
        <f t="shared" si="8"/>
        <v/>
      </c>
    </row>
    <row r="569" spans="1:13" ht="14.45" customHeight="1" x14ac:dyDescent="0.2">
      <c r="A569" s="464"/>
      <c r="B569" s="460"/>
      <c r="C569" s="461"/>
      <c r="D569" s="461"/>
      <c r="E569" s="462"/>
      <c r="F569" s="460"/>
      <c r="G569" s="461"/>
      <c r="H569" s="461"/>
      <c r="I569" s="461"/>
      <c r="J569" s="461"/>
      <c r="K569" s="463"/>
      <c r="L569" s="150"/>
      <c r="M569" s="459" t="str">
        <f t="shared" si="8"/>
        <v/>
      </c>
    </row>
    <row r="570" spans="1:13" ht="14.45" customHeight="1" x14ac:dyDescent="0.2">
      <c r="A570" s="464"/>
      <c r="B570" s="460"/>
      <c r="C570" s="461"/>
      <c r="D570" s="461"/>
      <c r="E570" s="462"/>
      <c r="F570" s="460"/>
      <c r="G570" s="461"/>
      <c r="H570" s="461"/>
      <c r="I570" s="461"/>
      <c r="J570" s="461"/>
      <c r="K570" s="463"/>
      <c r="L570" s="150"/>
      <c r="M570" s="459" t="str">
        <f t="shared" si="8"/>
        <v/>
      </c>
    </row>
    <row r="571" spans="1:13" ht="14.45" customHeight="1" x14ac:dyDescent="0.2">
      <c r="A571" s="464"/>
      <c r="B571" s="460"/>
      <c r="C571" s="461"/>
      <c r="D571" s="461"/>
      <c r="E571" s="462"/>
      <c r="F571" s="460"/>
      <c r="G571" s="461"/>
      <c r="H571" s="461"/>
      <c r="I571" s="461"/>
      <c r="J571" s="461"/>
      <c r="K571" s="463"/>
      <c r="L571" s="150"/>
      <c r="M571" s="459" t="str">
        <f t="shared" si="8"/>
        <v/>
      </c>
    </row>
    <row r="572" spans="1:13" ht="14.45" customHeight="1" x14ac:dyDescent="0.2">
      <c r="A572" s="464"/>
      <c r="B572" s="460"/>
      <c r="C572" s="461"/>
      <c r="D572" s="461"/>
      <c r="E572" s="462"/>
      <c r="F572" s="460"/>
      <c r="G572" s="461"/>
      <c r="H572" s="461"/>
      <c r="I572" s="461"/>
      <c r="J572" s="461"/>
      <c r="K572" s="463"/>
      <c r="L572" s="150"/>
      <c r="M572" s="459" t="str">
        <f t="shared" si="8"/>
        <v/>
      </c>
    </row>
    <row r="573" spans="1:13" ht="14.45" customHeight="1" x14ac:dyDescent="0.2">
      <c r="A573" s="464"/>
      <c r="B573" s="460"/>
      <c r="C573" s="461"/>
      <c r="D573" s="461"/>
      <c r="E573" s="462"/>
      <c r="F573" s="460"/>
      <c r="G573" s="461"/>
      <c r="H573" s="461"/>
      <c r="I573" s="461"/>
      <c r="J573" s="461"/>
      <c r="K573" s="463"/>
      <c r="L573" s="150"/>
      <c r="M573" s="459" t="str">
        <f t="shared" si="8"/>
        <v/>
      </c>
    </row>
    <row r="574" spans="1:13" ht="14.45" customHeight="1" x14ac:dyDescent="0.2">
      <c r="A574" s="464"/>
      <c r="B574" s="460"/>
      <c r="C574" s="461"/>
      <c r="D574" s="461"/>
      <c r="E574" s="462"/>
      <c r="F574" s="460"/>
      <c r="G574" s="461"/>
      <c r="H574" s="461"/>
      <c r="I574" s="461"/>
      <c r="J574" s="461"/>
      <c r="K574" s="463"/>
      <c r="L574" s="150"/>
      <c r="M574" s="459" t="str">
        <f t="shared" si="8"/>
        <v/>
      </c>
    </row>
    <row r="575" spans="1:13" ht="14.45" customHeight="1" x14ac:dyDescent="0.2">
      <c r="A575" s="464"/>
      <c r="B575" s="460"/>
      <c r="C575" s="461"/>
      <c r="D575" s="461"/>
      <c r="E575" s="462"/>
      <c r="F575" s="460"/>
      <c r="G575" s="461"/>
      <c r="H575" s="461"/>
      <c r="I575" s="461"/>
      <c r="J575" s="461"/>
      <c r="K575" s="463"/>
      <c r="L575" s="150"/>
      <c r="M575" s="459" t="str">
        <f t="shared" si="8"/>
        <v/>
      </c>
    </row>
    <row r="576" spans="1:13" ht="14.45" customHeight="1" x14ac:dyDescent="0.2">
      <c r="A576" s="464"/>
      <c r="B576" s="460"/>
      <c r="C576" s="461"/>
      <c r="D576" s="461"/>
      <c r="E576" s="462"/>
      <c r="F576" s="460"/>
      <c r="G576" s="461"/>
      <c r="H576" s="461"/>
      <c r="I576" s="461"/>
      <c r="J576" s="461"/>
      <c r="K576" s="463"/>
      <c r="L576" s="150"/>
      <c r="M576" s="459" t="str">
        <f t="shared" si="8"/>
        <v/>
      </c>
    </row>
    <row r="577" spans="1:13" ht="14.45" customHeight="1" x14ac:dyDescent="0.2">
      <c r="A577" s="464"/>
      <c r="B577" s="460"/>
      <c r="C577" s="461"/>
      <c r="D577" s="461"/>
      <c r="E577" s="462"/>
      <c r="F577" s="460"/>
      <c r="G577" s="461"/>
      <c r="H577" s="461"/>
      <c r="I577" s="461"/>
      <c r="J577" s="461"/>
      <c r="K577" s="463"/>
      <c r="L577" s="150"/>
      <c r="M577" s="459" t="str">
        <f t="shared" si="8"/>
        <v/>
      </c>
    </row>
    <row r="578" spans="1:13" ht="14.45" customHeight="1" x14ac:dyDescent="0.2">
      <c r="A578" s="464"/>
      <c r="B578" s="460"/>
      <c r="C578" s="461"/>
      <c r="D578" s="461"/>
      <c r="E578" s="462"/>
      <c r="F578" s="460"/>
      <c r="G578" s="461"/>
      <c r="H578" s="461"/>
      <c r="I578" s="461"/>
      <c r="J578" s="461"/>
      <c r="K578" s="463"/>
      <c r="L578" s="150"/>
      <c r="M578" s="459" t="str">
        <f t="shared" si="8"/>
        <v/>
      </c>
    </row>
    <row r="579" spans="1:13" ht="14.45" customHeight="1" x14ac:dyDescent="0.2">
      <c r="A579" s="464"/>
      <c r="B579" s="460"/>
      <c r="C579" s="461"/>
      <c r="D579" s="461"/>
      <c r="E579" s="462"/>
      <c r="F579" s="460"/>
      <c r="G579" s="461"/>
      <c r="H579" s="461"/>
      <c r="I579" s="461"/>
      <c r="J579" s="461"/>
      <c r="K579" s="463"/>
      <c r="L579" s="150"/>
      <c r="M579" s="459" t="str">
        <f t="shared" si="8"/>
        <v/>
      </c>
    </row>
    <row r="580" spans="1:13" ht="14.45" customHeight="1" x14ac:dyDescent="0.2">
      <c r="A580" s="464"/>
      <c r="B580" s="460"/>
      <c r="C580" s="461"/>
      <c r="D580" s="461"/>
      <c r="E580" s="462"/>
      <c r="F580" s="460"/>
      <c r="G580" s="461"/>
      <c r="H580" s="461"/>
      <c r="I580" s="461"/>
      <c r="J580" s="461"/>
      <c r="K580" s="463"/>
      <c r="L580" s="150"/>
      <c r="M580" s="459" t="str">
        <f t="shared" si="8"/>
        <v/>
      </c>
    </row>
    <row r="581" spans="1:13" ht="14.45" customHeight="1" x14ac:dyDescent="0.2">
      <c r="A581" s="464"/>
      <c r="B581" s="460"/>
      <c r="C581" s="461"/>
      <c r="D581" s="461"/>
      <c r="E581" s="462"/>
      <c r="F581" s="460"/>
      <c r="G581" s="461"/>
      <c r="H581" s="461"/>
      <c r="I581" s="461"/>
      <c r="J581" s="461"/>
      <c r="K581" s="463"/>
      <c r="L581" s="150"/>
      <c r="M581" s="459" t="str">
        <f t="shared" si="8"/>
        <v/>
      </c>
    </row>
    <row r="582" spans="1:13" ht="14.45" customHeight="1" x14ac:dyDescent="0.2">
      <c r="A582" s="464"/>
      <c r="B582" s="460"/>
      <c r="C582" s="461"/>
      <c r="D582" s="461"/>
      <c r="E582" s="462"/>
      <c r="F582" s="460"/>
      <c r="G582" s="461"/>
      <c r="H582" s="461"/>
      <c r="I582" s="461"/>
      <c r="J582" s="461"/>
      <c r="K582" s="463"/>
      <c r="L582" s="150"/>
      <c r="M582" s="459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464"/>
      <c r="B583" s="460"/>
      <c r="C583" s="461"/>
      <c r="D583" s="461"/>
      <c r="E583" s="462"/>
      <c r="F583" s="460"/>
      <c r="G583" s="461"/>
      <c r="H583" s="461"/>
      <c r="I583" s="461"/>
      <c r="J583" s="461"/>
      <c r="K583" s="463"/>
      <c r="L583" s="150"/>
      <c r="M583" s="459" t="str">
        <f t="shared" si="9"/>
        <v/>
      </c>
    </row>
    <row r="584" spans="1:13" ht="14.45" customHeight="1" x14ac:dyDescent="0.2">
      <c r="A584" s="464"/>
      <c r="B584" s="460"/>
      <c r="C584" s="461"/>
      <c r="D584" s="461"/>
      <c r="E584" s="462"/>
      <c r="F584" s="460"/>
      <c r="G584" s="461"/>
      <c r="H584" s="461"/>
      <c r="I584" s="461"/>
      <c r="J584" s="461"/>
      <c r="K584" s="463"/>
      <c r="L584" s="150"/>
      <c r="M584" s="459" t="str">
        <f t="shared" si="9"/>
        <v/>
      </c>
    </row>
    <row r="585" spans="1:13" ht="14.45" customHeight="1" x14ac:dyDescent="0.2">
      <c r="A585" s="464"/>
      <c r="B585" s="460"/>
      <c r="C585" s="461"/>
      <c r="D585" s="461"/>
      <c r="E585" s="462"/>
      <c r="F585" s="460"/>
      <c r="G585" s="461"/>
      <c r="H585" s="461"/>
      <c r="I585" s="461"/>
      <c r="J585" s="461"/>
      <c r="K585" s="463"/>
      <c r="L585" s="150"/>
      <c r="M585" s="459" t="str">
        <f t="shared" si="9"/>
        <v/>
      </c>
    </row>
    <row r="586" spans="1:13" ht="14.45" customHeight="1" x14ac:dyDescent="0.2">
      <c r="A586" s="464"/>
      <c r="B586" s="460"/>
      <c r="C586" s="461"/>
      <c r="D586" s="461"/>
      <c r="E586" s="462"/>
      <c r="F586" s="460"/>
      <c r="G586" s="461"/>
      <c r="H586" s="461"/>
      <c r="I586" s="461"/>
      <c r="J586" s="461"/>
      <c r="K586" s="463"/>
      <c r="L586" s="150"/>
      <c r="M586" s="459" t="str">
        <f t="shared" si="9"/>
        <v/>
      </c>
    </row>
    <row r="587" spans="1:13" ht="14.45" customHeight="1" x14ac:dyDescent="0.2">
      <c r="A587" s="464"/>
      <c r="B587" s="460"/>
      <c r="C587" s="461"/>
      <c r="D587" s="461"/>
      <c r="E587" s="462"/>
      <c r="F587" s="460"/>
      <c r="G587" s="461"/>
      <c r="H587" s="461"/>
      <c r="I587" s="461"/>
      <c r="J587" s="461"/>
      <c r="K587" s="463"/>
      <c r="L587" s="150"/>
      <c r="M587" s="459" t="str">
        <f t="shared" si="9"/>
        <v/>
      </c>
    </row>
    <row r="588" spans="1:13" ht="14.45" customHeight="1" x14ac:dyDescent="0.2">
      <c r="A588" s="464"/>
      <c r="B588" s="460"/>
      <c r="C588" s="461"/>
      <c r="D588" s="461"/>
      <c r="E588" s="462"/>
      <c r="F588" s="460"/>
      <c r="G588" s="461"/>
      <c r="H588" s="461"/>
      <c r="I588" s="461"/>
      <c r="J588" s="461"/>
      <c r="K588" s="463"/>
      <c r="L588" s="150"/>
      <c r="M588" s="459" t="str">
        <f t="shared" si="9"/>
        <v/>
      </c>
    </row>
    <row r="589" spans="1:13" ht="14.45" customHeight="1" x14ac:dyDescent="0.2">
      <c r="A589" s="464"/>
      <c r="B589" s="460"/>
      <c r="C589" s="461"/>
      <c r="D589" s="461"/>
      <c r="E589" s="462"/>
      <c r="F589" s="460"/>
      <c r="G589" s="461"/>
      <c r="H589" s="461"/>
      <c r="I589" s="461"/>
      <c r="J589" s="461"/>
      <c r="K589" s="463"/>
      <c r="L589" s="150"/>
      <c r="M589" s="459" t="str">
        <f t="shared" si="9"/>
        <v/>
      </c>
    </row>
    <row r="590" spans="1:13" ht="14.45" customHeight="1" x14ac:dyDescent="0.2">
      <c r="A590" s="464"/>
      <c r="B590" s="460"/>
      <c r="C590" s="461"/>
      <c r="D590" s="461"/>
      <c r="E590" s="462"/>
      <c r="F590" s="460"/>
      <c r="G590" s="461"/>
      <c r="H590" s="461"/>
      <c r="I590" s="461"/>
      <c r="J590" s="461"/>
      <c r="K590" s="463"/>
      <c r="L590" s="150"/>
      <c r="M590" s="459" t="str">
        <f t="shared" si="9"/>
        <v/>
      </c>
    </row>
    <row r="591" spans="1:13" ht="14.45" customHeight="1" x14ac:dyDescent="0.2">
      <c r="A591" s="464"/>
      <c r="B591" s="460"/>
      <c r="C591" s="461"/>
      <c r="D591" s="461"/>
      <c r="E591" s="462"/>
      <c r="F591" s="460"/>
      <c r="G591" s="461"/>
      <c r="H591" s="461"/>
      <c r="I591" s="461"/>
      <c r="J591" s="461"/>
      <c r="K591" s="463"/>
      <c r="L591" s="150"/>
      <c r="M591" s="459" t="str">
        <f t="shared" si="9"/>
        <v/>
      </c>
    </row>
    <row r="592" spans="1:13" ht="14.45" customHeight="1" x14ac:dyDescent="0.2">
      <c r="A592" s="464"/>
      <c r="B592" s="460"/>
      <c r="C592" s="461"/>
      <c r="D592" s="461"/>
      <c r="E592" s="462"/>
      <c r="F592" s="460"/>
      <c r="G592" s="461"/>
      <c r="H592" s="461"/>
      <c r="I592" s="461"/>
      <c r="J592" s="461"/>
      <c r="K592" s="463"/>
      <c r="L592" s="150"/>
      <c r="M592" s="459" t="str">
        <f t="shared" si="9"/>
        <v/>
      </c>
    </row>
    <row r="593" spans="1:13" ht="14.45" customHeight="1" x14ac:dyDescent="0.2">
      <c r="A593" s="464"/>
      <c r="B593" s="460"/>
      <c r="C593" s="461"/>
      <c r="D593" s="461"/>
      <c r="E593" s="462"/>
      <c r="F593" s="460"/>
      <c r="G593" s="461"/>
      <c r="H593" s="461"/>
      <c r="I593" s="461"/>
      <c r="J593" s="461"/>
      <c r="K593" s="463"/>
      <c r="L593" s="150"/>
      <c r="M593" s="459" t="str">
        <f t="shared" si="9"/>
        <v/>
      </c>
    </row>
    <row r="594" spans="1:13" ht="14.45" customHeight="1" x14ac:dyDescent="0.2">
      <c r="A594" s="464"/>
      <c r="B594" s="460"/>
      <c r="C594" s="461"/>
      <c r="D594" s="461"/>
      <c r="E594" s="462"/>
      <c r="F594" s="460"/>
      <c r="G594" s="461"/>
      <c r="H594" s="461"/>
      <c r="I594" s="461"/>
      <c r="J594" s="461"/>
      <c r="K594" s="463"/>
      <c r="L594" s="150"/>
      <c r="M594" s="459" t="str">
        <f t="shared" si="9"/>
        <v/>
      </c>
    </row>
    <row r="595" spans="1:13" ht="14.45" customHeight="1" x14ac:dyDescent="0.2">
      <c r="A595" s="464"/>
      <c r="B595" s="460"/>
      <c r="C595" s="461"/>
      <c r="D595" s="461"/>
      <c r="E595" s="462"/>
      <c r="F595" s="460"/>
      <c r="G595" s="461"/>
      <c r="H595" s="461"/>
      <c r="I595" s="461"/>
      <c r="J595" s="461"/>
      <c r="K595" s="463"/>
      <c r="L595" s="150"/>
      <c r="M595" s="459" t="str">
        <f t="shared" si="9"/>
        <v/>
      </c>
    </row>
    <row r="596" spans="1:13" ht="14.45" customHeight="1" x14ac:dyDescent="0.2">
      <c r="A596" s="464"/>
      <c r="B596" s="460"/>
      <c r="C596" s="461"/>
      <c r="D596" s="461"/>
      <c r="E596" s="462"/>
      <c r="F596" s="460"/>
      <c r="G596" s="461"/>
      <c r="H596" s="461"/>
      <c r="I596" s="461"/>
      <c r="J596" s="461"/>
      <c r="K596" s="463"/>
      <c r="L596" s="150"/>
      <c r="M596" s="459" t="str">
        <f t="shared" si="9"/>
        <v/>
      </c>
    </row>
    <row r="597" spans="1:13" ht="14.45" customHeight="1" x14ac:dyDescent="0.2">
      <c r="A597" s="464"/>
      <c r="B597" s="460"/>
      <c r="C597" s="461"/>
      <c r="D597" s="461"/>
      <c r="E597" s="462"/>
      <c r="F597" s="460"/>
      <c r="G597" s="461"/>
      <c r="H597" s="461"/>
      <c r="I597" s="461"/>
      <c r="J597" s="461"/>
      <c r="K597" s="463"/>
      <c r="L597" s="150"/>
      <c r="M597" s="459" t="str">
        <f t="shared" si="9"/>
        <v/>
      </c>
    </row>
    <row r="598" spans="1:13" ht="14.45" customHeight="1" x14ac:dyDescent="0.2">
      <c r="A598" s="464"/>
      <c r="B598" s="460"/>
      <c r="C598" s="461"/>
      <c r="D598" s="461"/>
      <c r="E598" s="462"/>
      <c r="F598" s="460"/>
      <c r="G598" s="461"/>
      <c r="H598" s="461"/>
      <c r="I598" s="461"/>
      <c r="J598" s="461"/>
      <c r="K598" s="463"/>
      <c r="L598" s="150"/>
      <c r="M598" s="459" t="str">
        <f t="shared" si="9"/>
        <v/>
      </c>
    </row>
    <row r="599" spans="1:13" ht="14.45" customHeight="1" x14ac:dyDescent="0.2">
      <c r="A599" s="464"/>
      <c r="B599" s="460"/>
      <c r="C599" s="461"/>
      <c r="D599" s="461"/>
      <c r="E599" s="462"/>
      <c r="F599" s="460"/>
      <c r="G599" s="461"/>
      <c r="H599" s="461"/>
      <c r="I599" s="461"/>
      <c r="J599" s="461"/>
      <c r="K599" s="463"/>
      <c r="L599" s="150"/>
      <c r="M599" s="459" t="str">
        <f t="shared" si="9"/>
        <v/>
      </c>
    </row>
    <row r="600" spans="1:13" ht="14.45" customHeight="1" x14ac:dyDescent="0.2">
      <c r="A600" s="464"/>
      <c r="B600" s="460"/>
      <c r="C600" s="461"/>
      <c r="D600" s="461"/>
      <c r="E600" s="462"/>
      <c r="F600" s="460"/>
      <c r="G600" s="461"/>
      <c r="H600" s="461"/>
      <c r="I600" s="461"/>
      <c r="J600" s="461"/>
      <c r="K600" s="463"/>
      <c r="L600" s="150"/>
      <c r="M600" s="459" t="str">
        <f t="shared" si="9"/>
        <v/>
      </c>
    </row>
    <row r="601" spans="1:13" ht="14.45" customHeight="1" x14ac:dyDescent="0.2">
      <c r="A601" s="464"/>
      <c r="B601" s="460"/>
      <c r="C601" s="461"/>
      <c r="D601" s="461"/>
      <c r="E601" s="462"/>
      <c r="F601" s="460"/>
      <c r="G601" s="461"/>
      <c r="H601" s="461"/>
      <c r="I601" s="461"/>
      <c r="J601" s="461"/>
      <c r="K601" s="463"/>
      <c r="L601" s="150"/>
      <c r="M601" s="459" t="str">
        <f t="shared" si="9"/>
        <v/>
      </c>
    </row>
    <row r="602" spans="1:13" ht="14.45" customHeight="1" x14ac:dyDescent="0.2">
      <c r="A602" s="464"/>
      <c r="B602" s="460"/>
      <c r="C602" s="461"/>
      <c r="D602" s="461"/>
      <c r="E602" s="462"/>
      <c r="F602" s="460"/>
      <c r="G602" s="461"/>
      <c r="H602" s="461"/>
      <c r="I602" s="461"/>
      <c r="J602" s="461"/>
      <c r="K602" s="463"/>
      <c r="L602" s="150"/>
      <c r="M602" s="459" t="str">
        <f t="shared" si="9"/>
        <v/>
      </c>
    </row>
    <row r="603" spans="1:13" ht="14.45" customHeight="1" x14ac:dyDescent="0.2">
      <c r="A603" s="464"/>
      <c r="B603" s="460"/>
      <c r="C603" s="461"/>
      <c r="D603" s="461"/>
      <c r="E603" s="462"/>
      <c r="F603" s="460"/>
      <c r="G603" s="461"/>
      <c r="H603" s="461"/>
      <c r="I603" s="461"/>
      <c r="J603" s="461"/>
      <c r="K603" s="463"/>
      <c r="L603" s="150"/>
      <c r="M603" s="459" t="str">
        <f t="shared" si="9"/>
        <v/>
      </c>
    </row>
    <row r="604" spans="1:13" ht="14.45" customHeight="1" x14ac:dyDescent="0.2">
      <c r="A604" s="464"/>
      <c r="B604" s="460"/>
      <c r="C604" s="461"/>
      <c r="D604" s="461"/>
      <c r="E604" s="462"/>
      <c r="F604" s="460"/>
      <c r="G604" s="461"/>
      <c r="H604" s="461"/>
      <c r="I604" s="461"/>
      <c r="J604" s="461"/>
      <c r="K604" s="463"/>
      <c r="L604" s="150"/>
      <c r="M604" s="459" t="str">
        <f t="shared" si="9"/>
        <v/>
      </c>
    </row>
    <row r="605" spans="1:13" ht="14.45" customHeight="1" x14ac:dyDescent="0.2">
      <c r="A605" s="464"/>
      <c r="B605" s="460"/>
      <c r="C605" s="461"/>
      <c r="D605" s="461"/>
      <c r="E605" s="462"/>
      <c r="F605" s="460"/>
      <c r="G605" s="461"/>
      <c r="H605" s="461"/>
      <c r="I605" s="461"/>
      <c r="J605" s="461"/>
      <c r="K605" s="463"/>
      <c r="L605" s="150"/>
      <c r="M605" s="459" t="str">
        <f t="shared" si="9"/>
        <v/>
      </c>
    </row>
    <row r="606" spans="1:13" ht="14.45" customHeight="1" x14ac:dyDescent="0.2">
      <c r="A606" s="464"/>
      <c r="B606" s="460"/>
      <c r="C606" s="461"/>
      <c r="D606" s="461"/>
      <c r="E606" s="462"/>
      <c r="F606" s="460"/>
      <c r="G606" s="461"/>
      <c r="H606" s="461"/>
      <c r="I606" s="461"/>
      <c r="J606" s="461"/>
      <c r="K606" s="463"/>
      <c r="L606" s="150"/>
      <c r="M606" s="459" t="str">
        <f t="shared" si="9"/>
        <v/>
      </c>
    </row>
    <row r="607" spans="1:13" ht="14.45" customHeight="1" x14ac:dyDescent="0.2">
      <c r="A607" s="464"/>
      <c r="B607" s="460"/>
      <c r="C607" s="461"/>
      <c r="D607" s="461"/>
      <c r="E607" s="462"/>
      <c r="F607" s="460"/>
      <c r="G607" s="461"/>
      <c r="H607" s="461"/>
      <c r="I607" s="461"/>
      <c r="J607" s="461"/>
      <c r="K607" s="463"/>
      <c r="L607" s="150"/>
      <c r="M607" s="459" t="str">
        <f t="shared" si="9"/>
        <v/>
      </c>
    </row>
    <row r="608" spans="1:13" ht="14.45" customHeight="1" x14ac:dyDescent="0.2">
      <c r="A608" s="464"/>
      <c r="B608" s="460"/>
      <c r="C608" s="461"/>
      <c r="D608" s="461"/>
      <c r="E608" s="462"/>
      <c r="F608" s="460"/>
      <c r="G608" s="461"/>
      <c r="H608" s="461"/>
      <c r="I608" s="461"/>
      <c r="J608" s="461"/>
      <c r="K608" s="463"/>
      <c r="L608" s="150"/>
      <c r="M608" s="459" t="str">
        <f t="shared" si="9"/>
        <v/>
      </c>
    </row>
    <row r="609" spans="1:13" ht="14.45" customHeight="1" x14ac:dyDescent="0.2">
      <c r="A609" s="464"/>
      <c r="B609" s="460"/>
      <c r="C609" s="461"/>
      <c r="D609" s="461"/>
      <c r="E609" s="462"/>
      <c r="F609" s="460"/>
      <c r="G609" s="461"/>
      <c r="H609" s="461"/>
      <c r="I609" s="461"/>
      <c r="J609" s="461"/>
      <c r="K609" s="463"/>
      <c r="L609" s="150"/>
      <c r="M609" s="459" t="str">
        <f t="shared" si="9"/>
        <v/>
      </c>
    </row>
    <row r="610" spans="1:13" ht="14.45" customHeight="1" x14ac:dyDescent="0.2">
      <c r="A610" s="464"/>
      <c r="B610" s="460"/>
      <c r="C610" s="461"/>
      <c r="D610" s="461"/>
      <c r="E610" s="462"/>
      <c r="F610" s="460"/>
      <c r="G610" s="461"/>
      <c r="H610" s="461"/>
      <c r="I610" s="461"/>
      <c r="J610" s="461"/>
      <c r="K610" s="463"/>
      <c r="L610" s="150"/>
      <c r="M610" s="459" t="str">
        <f t="shared" si="9"/>
        <v/>
      </c>
    </row>
    <row r="611" spans="1:13" ht="14.45" customHeight="1" x14ac:dyDescent="0.2">
      <c r="A611" s="464"/>
      <c r="B611" s="460"/>
      <c r="C611" s="461"/>
      <c r="D611" s="461"/>
      <c r="E611" s="462"/>
      <c r="F611" s="460"/>
      <c r="G611" s="461"/>
      <c r="H611" s="461"/>
      <c r="I611" s="461"/>
      <c r="J611" s="461"/>
      <c r="K611" s="463"/>
      <c r="L611" s="150"/>
      <c r="M611" s="459" t="str">
        <f t="shared" si="9"/>
        <v/>
      </c>
    </row>
    <row r="612" spans="1:13" ht="14.45" customHeight="1" x14ac:dyDescent="0.2">
      <c r="A612" s="464"/>
      <c r="B612" s="460"/>
      <c r="C612" s="461"/>
      <c r="D612" s="461"/>
      <c r="E612" s="462"/>
      <c r="F612" s="460"/>
      <c r="G612" s="461"/>
      <c r="H612" s="461"/>
      <c r="I612" s="461"/>
      <c r="J612" s="461"/>
      <c r="K612" s="463"/>
      <c r="L612" s="150"/>
      <c r="M612" s="459" t="str">
        <f t="shared" si="9"/>
        <v/>
      </c>
    </row>
    <row r="613" spans="1:13" ht="14.45" customHeight="1" x14ac:dyDescent="0.2">
      <c r="A613" s="464"/>
      <c r="B613" s="460"/>
      <c r="C613" s="461"/>
      <c r="D613" s="461"/>
      <c r="E613" s="462"/>
      <c r="F613" s="460"/>
      <c r="G613" s="461"/>
      <c r="H613" s="461"/>
      <c r="I613" s="461"/>
      <c r="J613" s="461"/>
      <c r="K613" s="463"/>
      <c r="L613" s="150"/>
      <c r="M613" s="459" t="str">
        <f t="shared" si="9"/>
        <v/>
      </c>
    </row>
    <row r="614" spans="1:13" ht="14.45" customHeight="1" x14ac:dyDescent="0.2">
      <c r="A614" s="464"/>
      <c r="B614" s="460"/>
      <c r="C614" s="461"/>
      <c r="D614" s="461"/>
      <c r="E614" s="462"/>
      <c r="F614" s="460"/>
      <c r="G614" s="461"/>
      <c r="H614" s="461"/>
      <c r="I614" s="461"/>
      <c r="J614" s="461"/>
      <c r="K614" s="463"/>
      <c r="L614" s="150"/>
      <c r="M614" s="459" t="str">
        <f t="shared" si="9"/>
        <v/>
      </c>
    </row>
    <row r="615" spans="1:13" ht="14.45" customHeight="1" x14ac:dyDescent="0.2">
      <c r="A615" s="464"/>
      <c r="B615" s="460"/>
      <c r="C615" s="461"/>
      <c r="D615" s="461"/>
      <c r="E615" s="462"/>
      <c r="F615" s="460"/>
      <c r="G615" s="461"/>
      <c r="H615" s="461"/>
      <c r="I615" s="461"/>
      <c r="J615" s="461"/>
      <c r="K615" s="463"/>
      <c r="L615" s="150"/>
      <c r="M615" s="459" t="str">
        <f t="shared" si="9"/>
        <v/>
      </c>
    </row>
    <row r="616" spans="1:13" ht="14.45" customHeight="1" x14ac:dyDescent="0.2">
      <c r="A616" s="464"/>
      <c r="B616" s="460"/>
      <c r="C616" s="461"/>
      <c r="D616" s="461"/>
      <c r="E616" s="462"/>
      <c r="F616" s="460"/>
      <c r="G616" s="461"/>
      <c r="H616" s="461"/>
      <c r="I616" s="461"/>
      <c r="J616" s="461"/>
      <c r="K616" s="463"/>
      <c r="L616" s="150"/>
      <c r="M616" s="459" t="str">
        <f t="shared" si="9"/>
        <v/>
      </c>
    </row>
    <row r="617" spans="1:13" ht="14.45" customHeight="1" x14ac:dyDescent="0.2">
      <c r="A617" s="464"/>
      <c r="B617" s="460"/>
      <c r="C617" s="461"/>
      <c r="D617" s="461"/>
      <c r="E617" s="462"/>
      <c r="F617" s="460"/>
      <c r="G617" s="461"/>
      <c r="H617" s="461"/>
      <c r="I617" s="461"/>
      <c r="J617" s="461"/>
      <c r="K617" s="463"/>
      <c r="L617" s="150"/>
      <c r="M617" s="459" t="str">
        <f t="shared" si="9"/>
        <v/>
      </c>
    </row>
    <row r="618" spans="1:13" ht="14.45" customHeight="1" x14ac:dyDescent="0.2">
      <c r="A618" s="464"/>
      <c r="B618" s="460"/>
      <c r="C618" s="461"/>
      <c r="D618" s="461"/>
      <c r="E618" s="462"/>
      <c r="F618" s="460"/>
      <c r="G618" s="461"/>
      <c r="H618" s="461"/>
      <c r="I618" s="461"/>
      <c r="J618" s="461"/>
      <c r="K618" s="463"/>
      <c r="L618" s="150"/>
      <c r="M618" s="459" t="str">
        <f t="shared" si="9"/>
        <v/>
      </c>
    </row>
    <row r="619" spans="1:13" ht="14.45" customHeight="1" x14ac:dyDescent="0.2">
      <c r="A619" s="464"/>
      <c r="B619" s="460"/>
      <c r="C619" s="461"/>
      <c r="D619" s="461"/>
      <c r="E619" s="462"/>
      <c r="F619" s="460"/>
      <c r="G619" s="461"/>
      <c r="H619" s="461"/>
      <c r="I619" s="461"/>
      <c r="J619" s="461"/>
      <c r="K619" s="463"/>
      <c r="L619" s="150"/>
      <c r="M619" s="459" t="str">
        <f t="shared" si="9"/>
        <v/>
      </c>
    </row>
    <row r="620" spans="1:13" ht="14.45" customHeight="1" x14ac:dyDescent="0.2">
      <c r="A620" s="464"/>
      <c r="B620" s="460"/>
      <c r="C620" s="461"/>
      <c r="D620" s="461"/>
      <c r="E620" s="462"/>
      <c r="F620" s="460"/>
      <c r="G620" s="461"/>
      <c r="H620" s="461"/>
      <c r="I620" s="461"/>
      <c r="J620" s="461"/>
      <c r="K620" s="463"/>
      <c r="L620" s="150"/>
      <c r="M620" s="459" t="str">
        <f t="shared" si="9"/>
        <v/>
      </c>
    </row>
    <row r="621" spans="1:13" ht="14.45" customHeight="1" x14ac:dyDescent="0.2">
      <c r="A621" s="464"/>
      <c r="B621" s="460"/>
      <c r="C621" s="461"/>
      <c r="D621" s="461"/>
      <c r="E621" s="462"/>
      <c r="F621" s="460"/>
      <c r="G621" s="461"/>
      <c r="H621" s="461"/>
      <c r="I621" s="461"/>
      <c r="J621" s="461"/>
      <c r="K621" s="463"/>
      <c r="L621" s="150"/>
      <c r="M621" s="459" t="str">
        <f t="shared" si="9"/>
        <v/>
      </c>
    </row>
    <row r="622" spans="1:13" ht="14.45" customHeight="1" x14ac:dyDescent="0.2">
      <c r="A622" s="464"/>
      <c r="B622" s="460"/>
      <c r="C622" s="461"/>
      <c r="D622" s="461"/>
      <c r="E622" s="462"/>
      <c r="F622" s="460"/>
      <c r="G622" s="461"/>
      <c r="H622" s="461"/>
      <c r="I622" s="461"/>
      <c r="J622" s="461"/>
      <c r="K622" s="463"/>
      <c r="L622" s="150"/>
      <c r="M622" s="459" t="str">
        <f t="shared" si="9"/>
        <v/>
      </c>
    </row>
    <row r="623" spans="1:13" ht="14.45" customHeight="1" x14ac:dyDescent="0.2">
      <c r="A623" s="464"/>
      <c r="B623" s="460"/>
      <c r="C623" s="461"/>
      <c r="D623" s="461"/>
      <c r="E623" s="462"/>
      <c r="F623" s="460"/>
      <c r="G623" s="461"/>
      <c r="H623" s="461"/>
      <c r="I623" s="461"/>
      <c r="J623" s="461"/>
      <c r="K623" s="463"/>
      <c r="L623" s="150"/>
      <c r="M623" s="459" t="str">
        <f t="shared" si="9"/>
        <v/>
      </c>
    </row>
    <row r="624" spans="1:13" ht="14.45" customHeight="1" x14ac:dyDescent="0.2">
      <c r="A624" s="464"/>
      <c r="B624" s="460"/>
      <c r="C624" s="461"/>
      <c r="D624" s="461"/>
      <c r="E624" s="462"/>
      <c r="F624" s="460"/>
      <c r="G624" s="461"/>
      <c r="H624" s="461"/>
      <c r="I624" s="461"/>
      <c r="J624" s="461"/>
      <c r="K624" s="463"/>
      <c r="L624" s="150"/>
      <c r="M624" s="459" t="str">
        <f t="shared" si="9"/>
        <v/>
      </c>
    </row>
    <row r="625" spans="1:13" ht="14.45" customHeight="1" x14ac:dyDescent="0.2">
      <c r="A625" s="464"/>
      <c r="B625" s="460"/>
      <c r="C625" s="461"/>
      <c r="D625" s="461"/>
      <c r="E625" s="462"/>
      <c r="F625" s="460"/>
      <c r="G625" s="461"/>
      <c r="H625" s="461"/>
      <c r="I625" s="461"/>
      <c r="J625" s="461"/>
      <c r="K625" s="463"/>
      <c r="L625" s="150"/>
      <c r="M625" s="459" t="str">
        <f t="shared" si="9"/>
        <v/>
      </c>
    </row>
    <row r="626" spans="1:13" ht="14.45" customHeight="1" x14ac:dyDescent="0.2">
      <c r="A626" s="464"/>
      <c r="B626" s="460"/>
      <c r="C626" s="461"/>
      <c r="D626" s="461"/>
      <c r="E626" s="462"/>
      <c r="F626" s="460"/>
      <c r="G626" s="461"/>
      <c r="H626" s="461"/>
      <c r="I626" s="461"/>
      <c r="J626" s="461"/>
      <c r="K626" s="463"/>
      <c r="L626" s="150"/>
      <c r="M626" s="459" t="str">
        <f t="shared" si="9"/>
        <v/>
      </c>
    </row>
    <row r="627" spans="1:13" ht="14.45" customHeight="1" x14ac:dyDescent="0.2">
      <c r="A627" s="464"/>
      <c r="B627" s="460"/>
      <c r="C627" s="461"/>
      <c r="D627" s="461"/>
      <c r="E627" s="462"/>
      <c r="F627" s="460"/>
      <c r="G627" s="461"/>
      <c r="H627" s="461"/>
      <c r="I627" s="461"/>
      <c r="J627" s="461"/>
      <c r="K627" s="463"/>
      <c r="L627" s="150"/>
      <c r="M627" s="459" t="str">
        <f t="shared" si="9"/>
        <v/>
      </c>
    </row>
    <row r="628" spans="1:13" ht="14.45" customHeight="1" x14ac:dyDescent="0.2">
      <c r="A628" s="464"/>
      <c r="B628" s="460"/>
      <c r="C628" s="461"/>
      <c r="D628" s="461"/>
      <c r="E628" s="462"/>
      <c r="F628" s="460"/>
      <c r="G628" s="461"/>
      <c r="H628" s="461"/>
      <c r="I628" s="461"/>
      <c r="J628" s="461"/>
      <c r="K628" s="463"/>
      <c r="L628" s="150"/>
      <c r="M628" s="459" t="str">
        <f t="shared" si="9"/>
        <v/>
      </c>
    </row>
    <row r="629" spans="1:13" ht="14.45" customHeight="1" x14ac:dyDescent="0.2">
      <c r="A629" s="464"/>
      <c r="B629" s="460"/>
      <c r="C629" s="461"/>
      <c r="D629" s="461"/>
      <c r="E629" s="462"/>
      <c r="F629" s="460"/>
      <c r="G629" s="461"/>
      <c r="H629" s="461"/>
      <c r="I629" s="461"/>
      <c r="J629" s="461"/>
      <c r="K629" s="463"/>
      <c r="L629" s="150"/>
      <c r="M629" s="459" t="str">
        <f t="shared" si="9"/>
        <v/>
      </c>
    </row>
    <row r="630" spans="1:13" ht="14.45" customHeight="1" x14ac:dyDescent="0.2">
      <c r="A630" s="464"/>
      <c r="B630" s="460"/>
      <c r="C630" s="461"/>
      <c r="D630" s="461"/>
      <c r="E630" s="462"/>
      <c r="F630" s="460"/>
      <c r="G630" s="461"/>
      <c r="H630" s="461"/>
      <c r="I630" s="461"/>
      <c r="J630" s="461"/>
      <c r="K630" s="463"/>
      <c r="L630" s="150"/>
      <c r="M630" s="459" t="str">
        <f t="shared" si="9"/>
        <v/>
      </c>
    </row>
    <row r="631" spans="1:13" ht="14.45" customHeight="1" x14ac:dyDescent="0.2">
      <c r="A631" s="464"/>
      <c r="B631" s="460"/>
      <c r="C631" s="461"/>
      <c r="D631" s="461"/>
      <c r="E631" s="462"/>
      <c r="F631" s="460"/>
      <c r="G631" s="461"/>
      <c r="H631" s="461"/>
      <c r="I631" s="461"/>
      <c r="J631" s="461"/>
      <c r="K631" s="463"/>
      <c r="L631" s="150"/>
      <c r="M631" s="459" t="str">
        <f t="shared" si="9"/>
        <v/>
      </c>
    </row>
    <row r="632" spans="1:13" ht="14.45" customHeight="1" x14ac:dyDescent="0.2">
      <c r="A632" s="464"/>
      <c r="B632" s="460"/>
      <c r="C632" s="461"/>
      <c r="D632" s="461"/>
      <c r="E632" s="462"/>
      <c r="F632" s="460"/>
      <c r="G632" s="461"/>
      <c r="H632" s="461"/>
      <c r="I632" s="461"/>
      <c r="J632" s="461"/>
      <c r="K632" s="463"/>
      <c r="L632" s="150"/>
      <c r="M632" s="459" t="str">
        <f t="shared" si="9"/>
        <v/>
      </c>
    </row>
    <row r="633" spans="1:13" ht="14.45" customHeight="1" x14ac:dyDescent="0.2">
      <c r="A633" s="464"/>
      <c r="B633" s="460"/>
      <c r="C633" s="461"/>
      <c r="D633" s="461"/>
      <c r="E633" s="462"/>
      <c r="F633" s="460"/>
      <c r="G633" s="461"/>
      <c r="H633" s="461"/>
      <c r="I633" s="461"/>
      <c r="J633" s="461"/>
      <c r="K633" s="463"/>
      <c r="L633" s="150"/>
      <c r="M633" s="459" t="str">
        <f t="shared" si="9"/>
        <v/>
      </c>
    </row>
    <row r="634" spans="1:13" ht="14.45" customHeight="1" x14ac:dyDescent="0.2">
      <c r="A634" s="464"/>
      <c r="B634" s="460"/>
      <c r="C634" s="461"/>
      <c r="D634" s="461"/>
      <c r="E634" s="462"/>
      <c r="F634" s="460"/>
      <c r="G634" s="461"/>
      <c r="H634" s="461"/>
      <c r="I634" s="461"/>
      <c r="J634" s="461"/>
      <c r="K634" s="463"/>
      <c r="L634" s="150"/>
      <c r="M634" s="459" t="str">
        <f t="shared" si="9"/>
        <v/>
      </c>
    </row>
    <row r="635" spans="1:13" ht="14.45" customHeight="1" x14ac:dyDescent="0.2">
      <c r="A635" s="464"/>
      <c r="B635" s="460"/>
      <c r="C635" s="461"/>
      <c r="D635" s="461"/>
      <c r="E635" s="462"/>
      <c r="F635" s="460"/>
      <c r="G635" s="461"/>
      <c r="H635" s="461"/>
      <c r="I635" s="461"/>
      <c r="J635" s="461"/>
      <c r="K635" s="463"/>
      <c r="L635" s="150"/>
      <c r="M635" s="459" t="str">
        <f t="shared" si="9"/>
        <v/>
      </c>
    </row>
    <row r="636" spans="1:13" ht="14.45" customHeight="1" x14ac:dyDescent="0.2">
      <c r="A636" s="464"/>
      <c r="B636" s="460"/>
      <c r="C636" s="461"/>
      <c r="D636" s="461"/>
      <c r="E636" s="462"/>
      <c r="F636" s="460"/>
      <c r="G636" s="461"/>
      <c r="H636" s="461"/>
      <c r="I636" s="461"/>
      <c r="J636" s="461"/>
      <c r="K636" s="463"/>
      <c r="L636" s="150"/>
      <c r="M636" s="459" t="str">
        <f t="shared" si="9"/>
        <v/>
      </c>
    </row>
    <row r="637" spans="1:13" ht="14.45" customHeight="1" x14ac:dyDescent="0.2">
      <c r="A637" s="464"/>
      <c r="B637" s="460"/>
      <c r="C637" s="461"/>
      <c r="D637" s="461"/>
      <c r="E637" s="462"/>
      <c r="F637" s="460"/>
      <c r="G637" s="461"/>
      <c r="H637" s="461"/>
      <c r="I637" s="461"/>
      <c r="J637" s="461"/>
      <c r="K637" s="463"/>
      <c r="L637" s="150"/>
      <c r="M637" s="459" t="str">
        <f t="shared" si="9"/>
        <v/>
      </c>
    </row>
    <row r="638" spans="1:13" ht="14.45" customHeight="1" x14ac:dyDescent="0.2">
      <c r="A638" s="464"/>
      <c r="B638" s="460"/>
      <c r="C638" s="461"/>
      <c r="D638" s="461"/>
      <c r="E638" s="462"/>
      <c r="F638" s="460"/>
      <c r="G638" s="461"/>
      <c r="H638" s="461"/>
      <c r="I638" s="461"/>
      <c r="J638" s="461"/>
      <c r="K638" s="463"/>
      <c r="L638" s="150"/>
      <c r="M638" s="459" t="str">
        <f t="shared" si="9"/>
        <v/>
      </c>
    </row>
    <row r="639" spans="1:13" ht="14.45" customHeight="1" x14ac:dyDescent="0.2">
      <c r="A639" s="464"/>
      <c r="B639" s="460"/>
      <c r="C639" s="461"/>
      <c r="D639" s="461"/>
      <c r="E639" s="462"/>
      <c r="F639" s="460"/>
      <c r="G639" s="461"/>
      <c r="H639" s="461"/>
      <c r="I639" s="461"/>
      <c r="J639" s="461"/>
      <c r="K639" s="463"/>
      <c r="L639" s="150"/>
      <c r="M639" s="459" t="str">
        <f t="shared" si="9"/>
        <v/>
      </c>
    </row>
    <row r="640" spans="1:13" ht="14.45" customHeight="1" x14ac:dyDescent="0.2">
      <c r="A640" s="464"/>
      <c r="B640" s="460"/>
      <c r="C640" s="461"/>
      <c r="D640" s="461"/>
      <c r="E640" s="462"/>
      <c r="F640" s="460"/>
      <c r="G640" s="461"/>
      <c r="H640" s="461"/>
      <c r="I640" s="461"/>
      <c r="J640" s="461"/>
      <c r="K640" s="463"/>
      <c r="L640" s="150"/>
      <c r="M640" s="459" t="str">
        <f t="shared" si="9"/>
        <v/>
      </c>
    </row>
    <row r="641" spans="1:13" ht="14.45" customHeight="1" x14ac:dyDescent="0.2">
      <c r="A641" s="464"/>
      <c r="B641" s="460"/>
      <c r="C641" s="461"/>
      <c r="D641" s="461"/>
      <c r="E641" s="462"/>
      <c r="F641" s="460"/>
      <c r="G641" s="461"/>
      <c r="H641" s="461"/>
      <c r="I641" s="461"/>
      <c r="J641" s="461"/>
      <c r="K641" s="463"/>
      <c r="L641" s="150"/>
      <c r="M641" s="459" t="str">
        <f t="shared" si="9"/>
        <v/>
      </c>
    </row>
    <row r="642" spans="1:13" ht="14.45" customHeight="1" x14ac:dyDescent="0.2">
      <c r="A642" s="464"/>
      <c r="B642" s="460"/>
      <c r="C642" s="461"/>
      <c r="D642" s="461"/>
      <c r="E642" s="462"/>
      <c r="F642" s="460"/>
      <c r="G642" s="461"/>
      <c r="H642" s="461"/>
      <c r="I642" s="461"/>
      <c r="J642" s="461"/>
      <c r="K642" s="463"/>
      <c r="L642" s="150"/>
      <c r="M642" s="459" t="str">
        <f t="shared" si="9"/>
        <v/>
      </c>
    </row>
    <row r="643" spans="1:13" ht="14.45" customHeight="1" x14ac:dyDescent="0.2">
      <c r="A643" s="464"/>
      <c r="B643" s="460"/>
      <c r="C643" s="461"/>
      <c r="D643" s="461"/>
      <c r="E643" s="462"/>
      <c r="F643" s="460"/>
      <c r="G643" s="461"/>
      <c r="H643" s="461"/>
      <c r="I643" s="461"/>
      <c r="J643" s="461"/>
      <c r="K643" s="463"/>
      <c r="L643" s="150"/>
      <c r="M643" s="459" t="str">
        <f t="shared" si="9"/>
        <v/>
      </c>
    </row>
    <row r="644" spans="1:13" ht="14.45" customHeight="1" x14ac:dyDescent="0.2">
      <c r="A644" s="464"/>
      <c r="B644" s="460"/>
      <c r="C644" s="461"/>
      <c r="D644" s="461"/>
      <c r="E644" s="462"/>
      <c r="F644" s="460"/>
      <c r="G644" s="461"/>
      <c r="H644" s="461"/>
      <c r="I644" s="461"/>
      <c r="J644" s="461"/>
      <c r="K644" s="463"/>
      <c r="L644" s="150"/>
      <c r="M644" s="459" t="str">
        <f t="shared" si="9"/>
        <v/>
      </c>
    </row>
    <row r="645" spans="1:13" ht="14.45" customHeight="1" x14ac:dyDescent="0.2">
      <c r="A645" s="464"/>
      <c r="B645" s="460"/>
      <c r="C645" s="461"/>
      <c r="D645" s="461"/>
      <c r="E645" s="462"/>
      <c r="F645" s="460"/>
      <c r="G645" s="461"/>
      <c r="H645" s="461"/>
      <c r="I645" s="461"/>
      <c r="J645" s="461"/>
      <c r="K645" s="463"/>
      <c r="L645" s="150"/>
      <c r="M645" s="459" t="str">
        <f t="shared" si="9"/>
        <v/>
      </c>
    </row>
    <row r="646" spans="1:13" ht="14.45" customHeight="1" x14ac:dyDescent="0.2">
      <c r="A646" s="464"/>
      <c r="B646" s="460"/>
      <c r="C646" s="461"/>
      <c r="D646" s="461"/>
      <c r="E646" s="462"/>
      <c r="F646" s="460"/>
      <c r="G646" s="461"/>
      <c r="H646" s="461"/>
      <c r="I646" s="461"/>
      <c r="J646" s="461"/>
      <c r="K646" s="463"/>
      <c r="L646" s="150"/>
      <c r="M646" s="459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464"/>
      <c r="B647" s="460"/>
      <c r="C647" s="461"/>
      <c r="D647" s="461"/>
      <c r="E647" s="462"/>
      <c r="F647" s="460"/>
      <c r="G647" s="461"/>
      <c r="H647" s="461"/>
      <c r="I647" s="461"/>
      <c r="J647" s="461"/>
      <c r="K647" s="463"/>
      <c r="L647" s="150"/>
      <c r="M647" s="459" t="str">
        <f t="shared" si="10"/>
        <v/>
      </c>
    </row>
    <row r="648" spans="1:13" ht="14.45" customHeight="1" x14ac:dyDescent="0.2">
      <c r="A648" s="464"/>
      <c r="B648" s="460"/>
      <c r="C648" s="461"/>
      <c r="D648" s="461"/>
      <c r="E648" s="462"/>
      <c r="F648" s="460"/>
      <c r="G648" s="461"/>
      <c r="H648" s="461"/>
      <c r="I648" s="461"/>
      <c r="J648" s="461"/>
      <c r="K648" s="463"/>
      <c r="L648" s="150"/>
      <c r="M648" s="459" t="str">
        <f t="shared" si="10"/>
        <v/>
      </c>
    </row>
    <row r="649" spans="1:13" ht="14.45" customHeight="1" x14ac:dyDescent="0.2">
      <c r="A649" s="464"/>
      <c r="B649" s="460"/>
      <c r="C649" s="461"/>
      <c r="D649" s="461"/>
      <c r="E649" s="462"/>
      <c r="F649" s="460"/>
      <c r="G649" s="461"/>
      <c r="H649" s="461"/>
      <c r="I649" s="461"/>
      <c r="J649" s="461"/>
      <c r="K649" s="463"/>
      <c r="L649" s="150"/>
      <c r="M649" s="459" t="str">
        <f t="shared" si="10"/>
        <v/>
      </c>
    </row>
    <row r="650" spans="1:13" ht="14.45" customHeight="1" x14ac:dyDescent="0.2">
      <c r="A650" s="464"/>
      <c r="B650" s="460"/>
      <c r="C650" s="461"/>
      <c r="D650" s="461"/>
      <c r="E650" s="462"/>
      <c r="F650" s="460"/>
      <c r="G650" s="461"/>
      <c r="H650" s="461"/>
      <c r="I650" s="461"/>
      <c r="J650" s="461"/>
      <c r="K650" s="463"/>
      <c r="L650" s="150"/>
      <c r="M650" s="459" t="str">
        <f t="shared" si="10"/>
        <v/>
      </c>
    </row>
    <row r="651" spans="1:13" ht="14.45" customHeight="1" x14ac:dyDescent="0.2">
      <c r="A651" s="464"/>
      <c r="B651" s="460"/>
      <c r="C651" s="461"/>
      <c r="D651" s="461"/>
      <c r="E651" s="462"/>
      <c r="F651" s="460"/>
      <c r="G651" s="461"/>
      <c r="H651" s="461"/>
      <c r="I651" s="461"/>
      <c r="J651" s="461"/>
      <c r="K651" s="463"/>
      <c r="L651" s="150"/>
      <c r="M651" s="459" t="str">
        <f t="shared" si="10"/>
        <v/>
      </c>
    </row>
    <row r="652" spans="1:13" ht="14.45" customHeight="1" x14ac:dyDescent="0.2">
      <c r="A652" s="464"/>
      <c r="B652" s="460"/>
      <c r="C652" s="461"/>
      <c r="D652" s="461"/>
      <c r="E652" s="462"/>
      <c r="F652" s="460"/>
      <c r="G652" s="461"/>
      <c r="H652" s="461"/>
      <c r="I652" s="461"/>
      <c r="J652" s="461"/>
      <c r="K652" s="463"/>
      <c r="L652" s="150"/>
      <c r="M652" s="459" t="str">
        <f t="shared" si="10"/>
        <v/>
      </c>
    </row>
    <row r="653" spans="1:13" ht="14.45" customHeight="1" x14ac:dyDescent="0.2">
      <c r="A653" s="464"/>
      <c r="B653" s="460"/>
      <c r="C653" s="461"/>
      <c r="D653" s="461"/>
      <c r="E653" s="462"/>
      <c r="F653" s="460"/>
      <c r="G653" s="461"/>
      <c r="H653" s="461"/>
      <c r="I653" s="461"/>
      <c r="J653" s="461"/>
      <c r="K653" s="463"/>
      <c r="L653" s="150"/>
      <c r="M653" s="459" t="str">
        <f t="shared" si="10"/>
        <v/>
      </c>
    </row>
    <row r="654" spans="1:13" ht="14.45" customHeight="1" x14ac:dyDescent="0.2">
      <c r="A654" s="464"/>
      <c r="B654" s="460"/>
      <c r="C654" s="461"/>
      <c r="D654" s="461"/>
      <c r="E654" s="462"/>
      <c r="F654" s="460"/>
      <c r="G654" s="461"/>
      <c r="H654" s="461"/>
      <c r="I654" s="461"/>
      <c r="J654" s="461"/>
      <c r="K654" s="463"/>
      <c r="L654" s="150"/>
      <c r="M654" s="459" t="str">
        <f t="shared" si="10"/>
        <v/>
      </c>
    </row>
    <row r="655" spans="1:13" ht="14.45" customHeight="1" x14ac:dyDescent="0.2">
      <c r="A655" s="464"/>
      <c r="B655" s="460"/>
      <c r="C655" s="461"/>
      <c r="D655" s="461"/>
      <c r="E655" s="462"/>
      <c r="F655" s="460"/>
      <c r="G655" s="461"/>
      <c r="H655" s="461"/>
      <c r="I655" s="461"/>
      <c r="J655" s="461"/>
      <c r="K655" s="463"/>
      <c r="L655" s="150"/>
      <c r="M655" s="459" t="str">
        <f t="shared" si="10"/>
        <v/>
      </c>
    </row>
    <row r="656" spans="1:13" ht="14.45" customHeight="1" x14ac:dyDescent="0.2">
      <c r="A656" s="464"/>
      <c r="B656" s="460"/>
      <c r="C656" s="461"/>
      <c r="D656" s="461"/>
      <c r="E656" s="462"/>
      <c r="F656" s="460"/>
      <c r="G656" s="461"/>
      <c r="H656" s="461"/>
      <c r="I656" s="461"/>
      <c r="J656" s="461"/>
      <c r="K656" s="463"/>
      <c r="L656" s="150"/>
      <c r="M656" s="459" t="str">
        <f t="shared" si="10"/>
        <v/>
      </c>
    </row>
    <row r="657" spans="1:13" ht="14.45" customHeight="1" x14ac:dyDescent="0.2">
      <c r="A657" s="464"/>
      <c r="B657" s="460"/>
      <c r="C657" s="461"/>
      <c r="D657" s="461"/>
      <c r="E657" s="462"/>
      <c r="F657" s="460"/>
      <c r="G657" s="461"/>
      <c r="H657" s="461"/>
      <c r="I657" s="461"/>
      <c r="J657" s="461"/>
      <c r="K657" s="463"/>
      <c r="L657" s="150"/>
      <c r="M657" s="459" t="str">
        <f t="shared" si="10"/>
        <v/>
      </c>
    </row>
    <row r="658" spans="1:13" ht="14.45" customHeight="1" x14ac:dyDescent="0.2">
      <c r="A658" s="464"/>
      <c r="B658" s="460"/>
      <c r="C658" s="461"/>
      <c r="D658" s="461"/>
      <c r="E658" s="462"/>
      <c r="F658" s="460"/>
      <c r="G658" s="461"/>
      <c r="H658" s="461"/>
      <c r="I658" s="461"/>
      <c r="J658" s="461"/>
      <c r="K658" s="463"/>
      <c r="L658" s="150"/>
      <c r="M658" s="459" t="str">
        <f t="shared" si="10"/>
        <v/>
      </c>
    </row>
    <row r="659" spans="1:13" ht="14.45" customHeight="1" x14ac:dyDescent="0.2">
      <c r="A659" s="464"/>
      <c r="B659" s="460"/>
      <c r="C659" s="461"/>
      <c r="D659" s="461"/>
      <c r="E659" s="462"/>
      <c r="F659" s="460"/>
      <c r="G659" s="461"/>
      <c r="H659" s="461"/>
      <c r="I659" s="461"/>
      <c r="J659" s="461"/>
      <c r="K659" s="463"/>
      <c r="L659" s="150"/>
      <c r="M659" s="459" t="str">
        <f t="shared" si="10"/>
        <v/>
      </c>
    </row>
    <row r="660" spans="1:13" ht="14.45" customHeight="1" x14ac:dyDescent="0.2">
      <c r="A660" s="464"/>
      <c r="B660" s="460"/>
      <c r="C660" s="461"/>
      <c r="D660" s="461"/>
      <c r="E660" s="462"/>
      <c r="F660" s="460"/>
      <c r="G660" s="461"/>
      <c r="H660" s="461"/>
      <c r="I660" s="461"/>
      <c r="J660" s="461"/>
      <c r="K660" s="463"/>
      <c r="L660" s="150"/>
      <c r="M660" s="459" t="str">
        <f t="shared" si="10"/>
        <v/>
      </c>
    </row>
    <row r="661" spans="1:13" ht="14.45" customHeight="1" x14ac:dyDescent="0.2">
      <c r="A661" s="464"/>
      <c r="B661" s="460"/>
      <c r="C661" s="461"/>
      <c r="D661" s="461"/>
      <c r="E661" s="462"/>
      <c r="F661" s="460"/>
      <c r="G661" s="461"/>
      <c r="H661" s="461"/>
      <c r="I661" s="461"/>
      <c r="J661" s="461"/>
      <c r="K661" s="463"/>
      <c r="L661" s="150"/>
      <c r="M661" s="459" t="str">
        <f t="shared" si="10"/>
        <v/>
      </c>
    </row>
    <row r="662" spans="1:13" ht="14.45" customHeight="1" x14ac:dyDescent="0.2">
      <c r="A662" s="464"/>
      <c r="B662" s="460"/>
      <c r="C662" s="461"/>
      <c r="D662" s="461"/>
      <c r="E662" s="462"/>
      <c r="F662" s="460"/>
      <c r="G662" s="461"/>
      <c r="H662" s="461"/>
      <c r="I662" s="461"/>
      <c r="J662" s="461"/>
      <c r="K662" s="463"/>
      <c r="L662" s="150"/>
      <c r="M662" s="459" t="str">
        <f t="shared" si="10"/>
        <v/>
      </c>
    </row>
    <row r="663" spans="1:13" ht="14.45" customHeight="1" x14ac:dyDescent="0.2">
      <c r="A663" s="464"/>
      <c r="B663" s="460"/>
      <c r="C663" s="461"/>
      <c r="D663" s="461"/>
      <c r="E663" s="462"/>
      <c r="F663" s="460"/>
      <c r="G663" s="461"/>
      <c r="H663" s="461"/>
      <c r="I663" s="461"/>
      <c r="J663" s="461"/>
      <c r="K663" s="463"/>
      <c r="L663" s="150"/>
      <c r="M663" s="459" t="str">
        <f t="shared" si="10"/>
        <v/>
      </c>
    </row>
    <row r="664" spans="1:13" ht="14.45" customHeight="1" x14ac:dyDescent="0.2">
      <c r="A664" s="464"/>
      <c r="B664" s="460"/>
      <c r="C664" s="461"/>
      <c r="D664" s="461"/>
      <c r="E664" s="462"/>
      <c r="F664" s="460"/>
      <c r="G664" s="461"/>
      <c r="H664" s="461"/>
      <c r="I664" s="461"/>
      <c r="J664" s="461"/>
      <c r="K664" s="463"/>
      <c r="L664" s="150"/>
      <c r="M664" s="459" t="str">
        <f t="shared" si="10"/>
        <v/>
      </c>
    </row>
    <row r="665" spans="1:13" ht="14.45" customHeight="1" x14ac:dyDescent="0.2">
      <c r="A665" s="464"/>
      <c r="B665" s="460"/>
      <c r="C665" s="461"/>
      <c r="D665" s="461"/>
      <c r="E665" s="462"/>
      <c r="F665" s="460"/>
      <c r="G665" s="461"/>
      <c r="H665" s="461"/>
      <c r="I665" s="461"/>
      <c r="J665" s="461"/>
      <c r="K665" s="463"/>
      <c r="L665" s="150"/>
      <c r="M665" s="459" t="str">
        <f t="shared" si="10"/>
        <v/>
      </c>
    </row>
    <row r="666" spans="1:13" ht="14.45" customHeight="1" x14ac:dyDescent="0.2">
      <c r="A666" s="464"/>
      <c r="B666" s="460"/>
      <c r="C666" s="461"/>
      <c r="D666" s="461"/>
      <c r="E666" s="462"/>
      <c r="F666" s="460"/>
      <c r="G666" s="461"/>
      <c r="H666" s="461"/>
      <c r="I666" s="461"/>
      <c r="J666" s="461"/>
      <c r="K666" s="463"/>
      <c r="L666" s="150"/>
      <c r="M666" s="459" t="str">
        <f t="shared" si="10"/>
        <v/>
      </c>
    </row>
    <row r="667" spans="1:13" ht="14.45" customHeight="1" x14ac:dyDescent="0.2">
      <c r="A667" s="464"/>
      <c r="B667" s="460"/>
      <c r="C667" s="461"/>
      <c r="D667" s="461"/>
      <c r="E667" s="462"/>
      <c r="F667" s="460"/>
      <c r="G667" s="461"/>
      <c r="H667" s="461"/>
      <c r="I667" s="461"/>
      <c r="J667" s="461"/>
      <c r="K667" s="463"/>
      <c r="L667" s="150"/>
      <c r="M667" s="459" t="str">
        <f t="shared" si="10"/>
        <v/>
      </c>
    </row>
    <row r="668" spans="1:13" ht="14.45" customHeight="1" x14ac:dyDescent="0.2">
      <c r="A668" s="464"/>
      <c r="B668" s="460"/>
      <c r="C668" s="461"/>
      <c r="D668" s="461"/>
      <c r="E668" s="462"/>
      <c r="F668" s="460"/>
      <c r="G668" s="461"/>
      <c r="H668" s="461"/>
      <c r="I668" s="461"/>
      <c r="J668" s="461"/>
      <c r="K668" s="463"/>
      <c r="L668" s="150"/>
      <c r="M668" s="459" t="str">
        <f t="shared" si="10"/>
        <v/>
      </c>
    </row>
    <row r="669" spans="1:13" ht="14.45" customHeight="1" x14ac:dyDescent="0.2">
      <c r="A669" s="464"/>
      <c r="B669" s="460"/>
      <c r="C669" s="461"/>
      <c r="D669" s="461"/>
      <c r="E669" s="462"/>
      <c r="F669" s="460"/>
      <c r="G669" s="461"/>
      <c r="H669" s="461"/>
      <c r="I669" s="461"/>
      <c r="J669" s="461"/>
      <c r="K669" s="463"/>
      <c r="L669" s="150"/>
      <c r="M669" s="459" t="str">
        <f t="shared" si="10"/>
        <v/>
      </c>
    </row>
    <row r="670" spans="1:13" ht="14.45" customHeight="1" x14ac:dyDescent="0.2">
      <c r="A670" s="464"/>
      <c r="B670" s="460"/>
      <c r="C670" s="461"/>
      <c r="D670" s="461"/>
      <c r="E670" s="462"/>
      <c r="F670" s="460"/>
      <c r="G670" s="461"/>
      <c r="H670" s="461"/>
      <c r="I670" s="461"/>
      <c r="J670" s="461"/>
      <c r="K670" s="463"/>
      <c r="L670" s="150"/>
      <c r="M670" s="459" t="str">
        <f t="shared" si="10"/>
        <v/>
      </c>
    </row>
    <row r="671" spans="1:13" ht="14.45" customHeight="1" x14ac:dyDescent="0.2">
      <c r="A671" s="464"/>
      <c r="B671" s="460"/>
      <c r="C671" s="461"/>
      <c r="D671" s="461"/>
      <c r="E671" s="462"/>
      <c r="F671" s="460"/>
      <c r="G671" s="461"/>
      <c r="H671" s="461"/>
      <c r="I671" s="461"/>
      <c r="J671" s="461"/>
      <c r="K671" s="463"/>
      <c r="L671" s="150"/>
      <c r="M671" s="459" t="str">
        <f t="shared" si="10"/>
        <v/>
      </c>
    </row>
    <row r="672" spans="1:13" ht="14.45" customHeight="1" x14ac:dyDescent="0.2">
      <c r="A672" s="464"/>
      <c r="B672" s="460"/>
      <c r="C672" s="461"/>
      <c r="D672" s="461"/>
      <c r="E672" s="462"/>
      <c r="F672" s="460"/>
      <c r="G672" s="461"/>
      <c r="H672" s="461"/>
      <c r="I672" s="461"/>
      <c r="J672" s="461"/>
      <c r="K672" s="463"/>
      <c r="L672" s="150"/>
      <c r="M672" s="459" t="str">
        <f t="shared" si="10"/>
        <v/>
      </c>
    </row>
    <row r="673" spans="1:13" ht="14.45" customHeight="1" x14ac:dyDescent="0.2">
      <c r="A673" s="464"/>
      <c r="B673" s="460"/>
      <c r="C673" s="461"/>
      <c r="D673" s="461"/>
      <c r="E673" s="462"/>
      <c r="F673" s="460"/>
      <c r="G673" s="461"/>
      <c r="H673" s="461"/>
      <c r="I673" s="461"/>
      <c r="J673" s="461"/>
      <c r="K673" s="463"/>
      <c r="L673" s="150"/>
      <c r="M673" s="459" t="str">
        <f t="shared" si="10"/>
        <v/>
      </c>
    </row>
    <row r="674" spans="1:13" ht="14.45" customHeight="1" x14ac:dyDescent="0.2">
      <c r="A674" s="464"/>
      <c r="B674" s="460"/>
      <c r="C674" s="461"/>
      <c r="D674" s="461"/>
      <c r="E674" s="462"/>
      <c r="F674" s="460"/>
      <c r="G674" s="461"/>
      <c r="H674" s="461"/>
      <c r="I674" s="461"/>
      <c r="J674" s="461"/>
      <c r="K674" s="463"/>
      <c r="L674" s="150"/>
      <c r="M674" s="459" t="str">
        <f t="shared" si="10"/>
        <v/>
      </c>
    </row>
    <row r="675" spans="1:13" ht="14.45" customHeight="1" x14ac:dyDescent="0.2">
      <c r="A675" s="464"/>
      <c r="B675" s="460"/>
      <c r="C675" s="461"/>
      <c r="D675" s="461"/>
      <c r="E675" s="462"/>
      <c r="F675" s="460"/>
      <c r="G675" s="461"/>
      <c r="H675" s="461"/>
      <c r="I675" s="461"/>
      <c r="J675" s="461"/>
      <c r="K675" s="463"/>
      <c r="L675" s="150"/>
      <c r="M675" s="459" t="str">
        <f t="shared" si="10"/>
        <v/>
      </c>
    </row>
    <row r="676" spans="1:13" ht="14.45" customHeight="1" x14ac:dyDescent="0.2">
      <c r="A676" s="464"/>
      <c r="B676" s="460"/>
      <c r="C676" s="461"/>
      <c r="D676" s="461"/>
      <c r="E676" s="462"/>
      <c r="F676" s="460"/>
      <c r="G676" s="461"/>
      <c r="H676" s="461"/>
      <c r="I676" s="461"/>
      <c r="J676" s="461"/>
      <c r="K676" s="463"/>
      <c r="L676" s="150"/>
      <c r="M676" s="459" t="str">
        <f t="shared" si="10"/>
        <v/>
      </c>
    </row>
    <row r="677" spans="1:13" ht="14.45" customHeight="1" x14ac:dyDescent="0.2">
      <c r="A677" s="464"/>
      <c r="B677" s="460"/>
      <c r="C677" s="461"/>
      <c r="D677" s="461"/>
      <c r="E677" s="462"/>
      <c r="F677" s="460"/>
      <c r="G677" s="461"/>
      <c r="H677" s="461"/>
      <c r="I677" s="461"/>
      <c r="J677" s="461"/>
      <c r="K677" s="463"/>
      <c r="L677" s="150"/>
      <c r="M677" s="459" t="str">
        <f t="shared" si="10"/>
        <v/>
      </c>
    </row>
    <row r="678" spans="1:13" ht="14.45" customHeight="1" x14ac:dyDescent="0.2">
      <c r="A678" s="464"/>
      <c r="B678" s="460"/>
      <c r="C678" s="461"/>
      <c r="D678" s="461"/>
      <c r="E678" s="462"/>
      <c r="F678" s="460"/>
      <c r="G678" s="461"/>
      <c r="H678" s="461"/>
      <c r="I678" s="461"/>
      <c r="J678" s="461"/>
      <c r="K678" s="463"/>
      <c r="L678" s="150"/>
      <c r="M678" s="459" t="str">
        <f t="shared" si="10"/>
        <v/>
      </c>
    </row>
    <row r="679" spans="1:13" ht="14.45" customHeight="1" x14ac:dyDescent="0.2">
      <c r="A679" s="464"/>
      <c r="B679" s="460"/>
      <c r="C679" s="461"/>
      <c r="D679" s="461"/>
      <c r="E679" s="462"/>
      <c r="F679" s="460"/>
      <c r="G679" s="461"/>
      <c r="H679" s="461"/>
      <c r="I679" s="461"/>
      <c r="J679" s="461"/>
      <c r="K679" s="463"/>
      <c r="L679" s="150"/>
      <c r="M679" s="459" t="str">
        <f t="shared" si="10"/>
        <v/>
      </c>
    </row>
    <row r="680" spans="1:13" ht="14.45" customHeight="1" x14ac:dyDescent="0.2">
      <c r="A680" s="464"/>
      <c r="B680" s="460"/>
      <c r="C680" s="461"/>
      <c r="D680" s="461"/>
      <c r="E680" s="462"/>
      <c r="F680" s="460"/>
      <c r="G680" s="461"/>
      <c r="H680" s="461"/>
      <c r="I680" s="461"/>
      <c r="J680" s="461"/>
      <c r="K680" s="463"/>
      <c r="L680" s="150"/>
      <c r="M680" s="459" t="str">
        <f t="shared" si="10"/>
        <v/>
      </c>
    </row>
    <row r="681" spans="1:13" ht="14.45" customHeight="1" x14ac:dyDescent="0.2">
      <c r="A681" s="464"/>
      <c r="B681" s="460"/>
      <c r="C681" s="461"/>
      <c r="D681" s="461"/>
      <c r="E681" s="462"/>
      <c r="F681" s="460"/>
      <c r="G681" s="461"/>
      <c r="H681" s="461"/>
      <c r="I681" s="461"/>
      <c r="J681" s="461"/>
      <c r="K681" s="463"/>
      <c r="L681" s="150"/>
      <c r="M681" s="459" t="str">
        <f t="shared" si="10"/>
        <v/>
      </c>
    </row>
    <row r="682" spans="1:13" ht="14.45" customHeight="1" x14ac:dyDescent="0.2">
      <c r="A682" s="464"/>
      <c r="B682" s="460"/>
      <c r="C682" s="461"/>
      <c r="D682" s="461"/>
      <c r="E682" s="462"/>
      <c r="F682" s="460"/>
      <c r="G682" s="461"/>
      <c r="H682" s="461"/>
      <c r="I682" s="461"/>
      <c r="J682" s="461"/>
      <c r="K682" s="463"/>
      <c r="L682" s="150"/>
      <c r="M682" s="459" t="str">
        <f t="shared" si="10"/>
        <v/>
      </c>
    </row>
    <row r="683" spans="1:13" ht="14.45" customHeight="1" x14ac:dyDescent="0.2">
      <c r="A683" s="464"/>
      <c r="B683" s="460"/>
      <c r="C683" s="461"/>
      <c r="D683" s="461"/>
      <c r="E683" s="462"/>
      <c r="F683" s="460"/>
      <c r="G683" s="461"/>
      <c r="H683" s="461"/>
      <c r="I683" s="461"/>
      <c r="J683" s="461"/>
      <c r="K683" s="463"/>
      <c r="L683" s="150"/>
      <c r="M683" s="459" t="str">
        <f t="shared" si="10"/>
        <v/>
      </c>
    </row>
    <row r="684" spans="1:13" ht="14.45" customHeight="1" x14ac:dyDescent="0.2">
      <c r="A684" s="464"/>
      <c r="B684" s="460"/>
      <c r="C684" s="461"/>
      <c r="D684" s="461"/>
      <c r="E684" s="462"/>
      <c r="F684" s="460"/>
      <c r="G684" s="461"/>
      <c r="H684" s="461"/>
      <c r="I684" s="461"/>
      <c r="J684" s="461"/>
      <c r="K684" s="463"/>
      <c r="L684" s="150"/>
      <c r="M684" s="459" t="str">
        <f t="shared" si="10"/>
        <v/>
      </c>
    </row>
    <row r="685" spans="1:13" ht="14.45" customHeight="1" x14ac:dyDescent="0.2">
      <c r="A685" s="464"/>
      <c r="B685" s="460"/>
      <c r="C685" s="461"/>
      <c r="D685" s="461"/>
      <c r="E685" s="462"/>
      <c r="F685" s="460"/>
      <c r="G685" s="461"/>
      <c r="H685" s="461"/>
      <c r="I685" s="461"/>
      <c r="J685" s="461"/>
      <c r="K685" s="463"/>
      <c r="L685" s="150"/>
      <c r="M685" s="459" t="str">
        <f t="shared" si="10"/>
        <v/>
      </c>
    </row>
    <row r="686" spans="1:13" ht="14.45" customHeight="1" x14ac:dyDescent="0.2">
      <c r="A686" s="464"/>
      <c r="B686" s="460"/>
      <c r="C686" s="461"/>
      <c r="D686" s="461"/>
      <c r="E686" s="462"/>
      <c r="F686" s="460"/>
      <c r="G686" s="461"/>
      <c r="H686" s="461"/>
      <c r="I686" s="461"/>
      <c r="J686" s="461"/>
      <c r="K686" s="463"/>
      <c r="L686" s="150"/>
      <c r="M686" s="459" t="str">
        <f t="shared" si="10"/>
        <v/>
      </c>
    </row>
    <row r="687" spans="1:13" ht="14.45" customHeight="1" x14ac:dyDescent="0.2">
      <c r="A687" s="464"/>
      <c r="B687" s="460"/>
      <c r="C687" s="461"/>
      <c r="D687" s="461"/>
      <c r="E687" s="462"/>
      <c r="F687" s="460"/>
      <c r="G687" s="461"/>
      <c r="H687" s="461"/>
      <c r="I687" s="461"/>
      <c r="J687" s="461"/>
      <c r="K687" s="463"/>
      <c r="L687" s="150"/>
      <c r="M687" s="459" t="str">
        <f t="shared" si="10"/>
        <v/>
      </c>
    </row>
    <row r="688" spans="1:13" ht="14.45" customHeight="1" x14ac:dyDescent="0.2">
      <c r="A688" s="464"/>
      <c r="B688" s="460"/>
      <c r="C688" s="461"/>
      <c r="D688" s="461"/>
      <c r="E688" s="462"/>
      <c r="F688" s="460"/>
      <c r="G688" s="461"/>
      <c r="H688" s="461"/>
      <c r="I688" s="461"/>
      <c r="J688" s="461"/>
      <c r="K688" s="463"/>
      <c r="L688" s="150"/>
      <c r="M688" s="459" t="str">
        <f t="shared" si="10"/>
        <v/>
      </c>
    </row>
    <row r="689" spans="1:13" ht="14.45" customHeight="1" x14ac:dyDescent="0.2">
      <c r="A689" s="464"/>
      <c r="B689" s="460"/>
      <c r="C689" s="461"/>
      <c r="D689" s="461"/>
      <c r="E689" s="462"/>
      <c r="F689" s="460"/>
      <c r="G689" s="461"/>
      <c r="H689" s="461"/>
      <c r="I689" s="461"/>
      <c r="J689" s="461"/>
      <c r="K689" s="463"/>
      <c r="L689" s="150"/>
      <c r="M689" s="459" t="str">
        <f t="shared" si="10"/>
        <v/>
      </c>
    </row>
    <row r="690" spans="1:13" ht="14.45" customHeight="1" x14ac:dyDescent="0.2">
      <c r="A690" s="464"/>
      <c r="B690" s="460"/>
      <c r="C690" s="461"/>
      <c r="D690" s="461"/>
      <c r="E690" s="462"/>
      <c r="F690" s="460"/>
      <c r="G690" s="461"/>
      <c r="H690" s="461"/>
      <c r="I690" s="461"/>
      <c r="J690" s="461"/>
      <c r="K690" s="463"/>
      <c r="L690" s="150"/>
      <c r="M690" s="459" t="str">
        <f t="shared" si="10"/>
        <v/>
      </c>
    </row>
    <row r="691" spans="1:13" ht="14.45" customHeight="1" x14ac:dyDescent="0.2">
      <c r="A691" s="464"/>
      <c r="B691" s="460"/>
      <c r="C691" s="461"/>
      <c r="D691" s="461"/>
      <c r="E691" s="462"/>
      <c r="F691" s="460"/>
      <c r="G691" s="461"/>
      <c r="H691" s="461"/>
      <c r="I691" s="461"/>
      <c r="J691" s="461"/>
      <c r="K691" s="463"/>
      <c r="L691" s="150"/>
      <c r="M691" s="459" t="str">
        <f t="shared" si="10"/>
        <v/>
      </c>
    </row>
    <row r="692" spans="1:13" ht="14.45" customHeight="1" x14ac:dyDescent="0.2">
      <c r="A692" s="464"/>
      <c r="B692" s="460"/>
      <c r="C692" s="461"/>
      <c r="D692" s="461"/>
      <c r="E692" s="462"/>
      <c r="F692" s="460"/>
      <c r="G692" s="461"/>
      <c r="H692" s="461"/>
      <c r="I692" s="461"/>
      <c r="J692" s="461"/>
      <c r="K692" s="463"/>
      <c r="L692" s="150"/>
      <c r="M692" s="459" t="str">
        <f t="shared" si="10"/>
        <v/>
      </c>
    </row>
    <row r="693" spans="1:13" ht="14.45" customHeight="1" x14ac:dyDescent="0.2">
      <c r="A693" s="464"/>
      <c r="B693" s="460"/>
      <c r="C693" s="461"/>
      <c r="D693" s="461"/>
      <c r="E693" s="462"/>
      <c r="F693" s="460"/>
      <c r="G693" s="461"/>
      <c r="H693" s="461"/>
      <c r="I693" s="461"/>
      <c r="J693" s="461"/>
      <c r="K693" s="463"/>
      <c r="L693" s="150"/>
      <c r="M693" s="459" t="str">
        <f t="shared" si="10"/>
        <v/>
      </c>
    </row>
    <row r="694" spans="1:13" ht="14.45" customHeight="1" x14ac:dyDescent="0.2">
      <c r="A694" s="464"/>
      <c r="B694" s="460"/>
      <c r="C694" s="461"/>
      <c r="D694" s="461"/>
      <c r="E694" s="462"/>
      <c r="F694" s="460"/>
      <c r="G694" s="461"/>
      <c r="H694" s="461"/>
      <c r="I694" s="461"/>
      <c r="J694" s="461"/>
      <c r="K694" s="463"/>
      <c r="L694" s="150"/>
      <c r="M694" s="459" t="str">
        <f t="shared" si="10"/>
        <v/>
      </c>
    </row>
    <row r="695" spans="1:13" ht="14.45" customHeight="1" x14ac:dyDescent="0.2">
      <c r="A695" s="464"/>
      <c r="B695" s="460"/>
      <c r="C695" s="461"/>
      <c r="D695" s="461"/>
      <c r="E695" s="462"/>
      <c r="F695" s="460"/>
      <c r="G695" s="461"/>
      <c r="H695" s="461"/>
      <c r="I695" s="461"/>
      <c r="J695" s="461"/>
      <c r="K695" s="463"/>
      <c r="L695" s="150"/>
      <c r="M695" s="459" t="str">
        <f t="shared" si="10"/>
        <v/>
      </c>
    </row>
    <row r="696" spans="1:13" ht="14.45" customHeight="1" x14ac:dyDescent="0.2">
      <c r="A696" s="464"/>
      <c r="B696" s="460"/>
      <c r="C696" s="461"/>
      <c r="D696" s="461"/>
      <c r="E696" s="462"/>
      <c r="F696" s="460"/>
      <c r="G696" s="461"/>
      <c r="H696" s="461"/>
      <c r="I696" s="461"/>
      <c r="J696" s="461"/>
      <c r="K696" s="463"/>
      <c r="L696" s="150"/>
      <c r="M696" s="459" t="str">
        <f t="shared" si="10"/>
        <v/>
      </c>
    </row>
    <row r="697" spans="1:13" ht="14.45" customHeight="1" x14ac:dyDescent="0.2">
      <c r="A697" s="464"/>
      <c r="B697" s="460"/>
      <c r="C697" s="461"/>
      <c r="D697" s="461"/>
      <c r="E697" s="462"/>
      <c r="F697" s="460"/>
      <c r="G697" s="461"/>
      <c r="H697" s="461"/>
      <c r="I697" s="461"/>
      <c r="J697" s="461"/>
      <c r="K697" s="463"/>
      <c r="L697" s="150"/>
      <c r="M697" s="459" t="str">
        <f t="shared" si="10"/>
        <v/>
      </c>
    </row>
    <row r="698" spans="1:13" ht="14.45" customHeight="1" x14ac:dyDescent="0.2">
      <c r="A698" s="464"/>
      <c r="B698" s="460"/>
      <c r="C698" s="461"/>
      <c r="D698" s="461"/>
      <c r="E698" s="462"/>
      <c r="F698" s="460"/>
      <c r="G698" s="461"/>
      <c r="H698" s="461"/>
      <c r="I698" s="461"/>
      <c r="J698" s="461"/>
      <c r="K698" s="463"/>
      <c r="L698" s="150"/>
      <c r="M698" s="459" t="str">
        <f t="shared" si="10"/>
        <v/>
      </c>
    </row>
    <row r="699" spans="1:13" ht="14.45" customHeight="1" x14ac:dyDescent="0.2">
      <c r="A699" s="464"/>
      <c r="B699" s="460"/>
      <c r="C699" s="461"/>
      <c r="D699" s="461"/>
      <c r="E699" s="462"/>
      <c r="F699" s="460"/>
      <c r="G699" s="461"/>
      <c r="H699" s="461"/>
      <c r="I699" s="461"/>
      <c r="J699" s="461"/>
      <c r="K699" s="463"/>
      <c r="L699" s="150"/>
      <c r="M699" s="459" t="str">
        <f t="shared" si="10"/>
        <v/>
      </c>
    </row>
    <row r="700" spans="1:13" ht="14.45" customHeight="1" x14ac:dyDescent="0.2">
      <c r="A700" s="464"/>
      <c r="B700" s="460"/>
      <c r="C700" s="461"/>
      <c r="D700" s="461"/>
      <c r="E700" s="462"/>
      <c r="F700" s="460"/>
      <c r="G700" s="461"/>
      <c r="H700" s="461"/>
      <c r="I700" s="461"/>
      <c r="J700" s="461"/>
      <c r="K700" s="463"/>
      <c r="L700" s="150"/>
      <c r="M700" s="459" t="str">
        <f t="shared" si="10"/>
        <v/>
      </c>
    </row>
    <row r="701" spans="1:13" ht="14.45" customHeight="1" x14ac:dyDescent="0.2">
      <c r="A701" s="464"/>
      <c r="B701" s="460"/>
      <c r="C701" s="461"/>
      <c r="D701" s="461"/>
      <c r="E701" s="462"/>
      <c r="F701" s="460"/>
      <c r="G701" s="461"/>
      <c r="H701" s="461"/>
      <c r="I701" s="461"/>
      <c r="J701" s="461"/>
      <c r="K701" s="463"/>
      <c r="L701" s="150"/>
      <c r="M701" s="459" t="str">
        <f t="shared" si="10"/>
        <v/>
      </c>
    </row>
    <row r="702" spans="1:13" ht="14.45" customHeight="1" x14ac:dyDescent="0.2">
      <c r="A702" s="464"/>
      <c r="B702" s="460"/>
      <c r="C702" s="461"/>
      <c r="D702" s="461"/>
      <c r="E702" s="462"/>
      <c r="F702" s="460"/>
      <c r="G702" s="461"/>
      <c r="H702" s="461"/>
      <c r="I702" s="461"/>
      <c r="J702" s="461"/>
      <c r="K702" s="463"/>
      <c r="L702" s="150"/>
      <c r="M702" s="459" t="str">
        <f t="shared" si="10"/>
        <v/>
      </c>
    </row>
    <row r="703" spans="1:13" ht="14.45" customHeight="1" x14ac:dyDescent="0.2">
      <c r="A703" s="464"/>
      <c r="B703" s="460"/>
      <c r="C703" s="461"/>
      <c r="D703" s="461"/>
      <c r="E703" s="462"/>
      <c r="F703" s="460"/>
      <c r="G703" s="461"/>
      <c r="H703" s="461"/>
      <c r="I703" s="461"/>
      <c r="J703" s="461"/>
      <c r="K703" s="463"/>
      <c r="L703" s="150"/>
      <c r="M703" s="459" t="str">
        <f t="shared" si="10"/>
        <v/>
      </c>
    </row>
    <row r="704" spans="1:13" ht="14.45" customHeight="1" x14ac:dyDescent="0.2">
      <c r="A704" s="464"/>
      <c r="B704" s="460"/>
      <c r="C704" s="461"/>
      <c r="D704" s="461"/>
      <c r="E704" s="462"/>
      <c r="F704" s="460"/>
      <c r="G704" s="461"/>
      <c r="H704" s="461"/>
      <c r="I704" s="461"/>
      <c r="J704" s="461"/>
      <c r="K704" s="463"/>
      <c r="L704" s="150"/>
      <c r="M704" s="459" t="str">
        <f t="shared" si="10"/>
        <v/>
      </c>
    </row>
    <row r="705" spans="1:13" ht="14.45" customHeight="1" x14ac:dyDescent="0.2">
      <c r="A705" s="464"/>
      <c r="B705" s="460"/>
      <c r="C705" s="461"/>
      <c r="D705" s="461"/>
      <c r="E705" s="462"/>
      <c r="F705" s="460"/>
      <c r="G705" s="461"/>
      <c r="H705" s="461"/>
      <c r="I705" s="461"/>
      <c r="J705" s="461"/>
      <c r="K705" s="463"/>
      <c r="L705" s="150"/>
      <c r="M705" s="459" t="str">
        <f t="shared" si="10"/>
        <v/>
      </c>
    </row>
    <row r="706" spans="1:13" ht="14.45" customHeight="1" x14ac:dyDescent="0.2">
      <c r="A706" s="464"/>
      <c r="B706" s="460"/>
      <c r="C706" s="461"/>
      <c r="D706" s="461"/>
      <c r="E706" s="462"/>
      <c r="F706" s="460"/>
      <c r="G706" s="461"/>
      <c r="H706" s="461"/>
      <c r="I706" s="461"/>
      <c r="J706" s="461"/>
      <c r="K706" s="463"/>
      <c r="L706" s="150"/>
      <c r="M706" s="459" t="str">
        <f t="shared" si="10"/>
        <v/>
      </c>
    </row>
    <row r="707" spans="1:13" ht="14.45" customHeight="1" x14ac:dyDescent="0.2">
      <c r="A707" s="464"/>
      <c r="B707" s="460"/>
      <c r="C707" s="461"/>
      <c r="D707" s="461"/>
      <c r="E707" s="462"/>
      <c r="F707" s="460"/>
      <c r="G707" s="461"/>
      <c r="H707" s="461"/>
      <c r="I707" s="461"/>
      <c r="J707" s="461"/>
      <c r="K707" s="463"/>
      <c r="L707" s="150"/>
      <c r="M707" s="459" t="str">
        <f t="shared" si="10"/>
        <v/>
      </c>
    </row>
    <row r="708" spans="1:13" ht="14.45" customHeight="1" x14ac:dyDescent="0.2">
      <c r="A708" s="464"/>
      <c r="B708" s="460"/>
      <c r="C708" s="461"/>
      <c r="D708" s="461"/>
      <c r="E708" s="462"/>
      <c r="F708" s="460"/>
      <c r="G708" s="461"/>
      <c r="H708" s="461"/>
      <c r="I708" s="461"/>
      <c r="J708" s="461"/>
      <c r="K708" s="463"/>
      <c r="L708" s="150"/>
      <c r="M708" s="459" t="str">
        <f t="shared" si="10"/>
        <v/>
      </c>
    </row>
    <row r="709" spans="1:13" ht="14.45" customHeight="1" x14ac:dyDescent="0.2">
      <c r="A709" s="464"/>
      <c r="B709" s="460"/>
      <c r="C709" s="461"/>
      <c r="D709" s="461"/>
      <c r="E709" s="462"/>
      <c r="F709" s="460"/>
      <c r="G709" s="461"/>
      <c r="H709" s="461"/>
      <c r="I709" s="461"/>
      <c r="J709" s="461"/>
      <c r="K709" s="463"/>
      <c r="L709" s="150"/>
      <c r="M709" s="459" t="str">
        <f t="shared" si="10"/>
        <v/>
      </c>
    </row>
    <row r="710" spans="1:13" ht="14.45" customHeight="1" x14ac:dyDescent="0.2">
      <c r="A710" s="464"/>
      <c r="B710" s="460"/>
      <c r="C710" s="461"/>
      <c r="D710" s="461"/>
      <c r="E710" s="462"/>
      <c r="F710" s="460"/>
      <c r="G710" s="461"/>
      <c r="H710" s="461"/>
      <c r="I710" s="461"/>
      <c r="J710" s="461"/>
      <c r="K710" s="463"/>
      <c r="L710" s="150"/>
      <c r="M710" s="459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464"/>
      <c r="B711" s="460"/>
      <c r="C711" s="461"/>
      <c r="D711" s="461"/>
      <c r="E711" s="462"/>
      <c r="F711" s="460"/>
      <c r="G711" s="461"/>
      <c r="H711" s="461"/>
      <c r="I711" s="461"/>
      <c r="J711" s="461"/>
      <c r="K711" s="463"/>
      <c r="L711" s="150"/>
      <c r="M711" s="459" t="str">
        <f t="shared" si="11"/>
        <v/>
      </c>
    </row>
    <row r="712" spans="1:13" ht="14.45" customHeight="1" x14ac:dyDescent="0.2">
      <c r="A712" s="464"/>
      <c r="B712" s="460"/>
      <c r="C712" s="461"/>
      <c r="D712" s="461"/>
      <c r="E712" s="462"/>
      <c r="F712" s="460"/>
      <c r="G712" s="461"/>
      <c r="H712" s="461"/>
      <c r="I712" s="461"/>
      <c r="J712" s="461"/>
      <c r="K712" s="463"/>
      <c r="L712" s="150"/>
      <c r="M712" s="459" t="str">
        <f t="shared" si="11"/>
        <v/>
      </c>
    </row>
    <row r="713" spans="1:13" ht="14.45" customHeight="1" x14ac:dyDescent="0.2">
      <c r="A713" s="464"/>
      <c r="B713" s="460"/>
      <c r="C713" s="461"/>
      <c r="D713" s="461"/>
      <c r="E713" s="462"/>
      <c r="F713" s="460"/>
      <c r="G713" s="461"/>
      <c r="H713" s="461"/>
      <c r="I713" s="461"/>
      <c r="J713" s="461"/>
      <c r="K713" s="463"/>
      <c r="L713" s="150"/>
      <c r="M713" s="459" t="str">
        <f t="shared" si="11"/>
        <v/>
      </c>
    </row>
    <row r="714" spans="1:13" ht="14.45" customHeight="1" x14ac:dyDescent="0.2">
      <c r="A714" s="464"/>
      <c r="B714" s="460"/>
      <c r="C714" s="461"/>
      <c r="D714" s="461"/>
      <c r="E714" s="462"/>
      <c r="F714" s="460"/>
      <c r="G714" s="461"/>
      <c r="H714" s="461"/>
      <c r="I714" s="461"/>
      <c r="J714" s="461"/>
      <c r="K714" s="463"/>
      <c r="L714" s="150"/>
      <c r="M714" s="459" t="str">
        <f t="shared" si="11"/>
        <v/>
      </c>
    </row>
    <row r="715" spans="1:13" ht="14.45" customHeight="1" x14ac:dyDescent="0.2">
      <c r="A715" s="464"/>
      <c r="B715" s="460"/>
      <c r="C715" s="461"/>
      <c r="D715" s="461"/>
      <c r="E715" s="462"/>
      <c r="F715" s="460"/>
      <c r="G715" s="461"/>
      <c r="H715" s="461"/>
      <c r="I715" s="461"/>
      <c r="J715" s="461"/>
      <c r="K715" s="463"/>
      <c r="L715" s="150"/>
      <c r="M715" s="459" t="str">
        <f t="shared" si="11"/>
        <v/>
      </c>
    </row>
    <row r="716" spans="1:13" ht="14.45" customHeight="1" x14ac:dyDescent="0.2">
      <c r="A716" s="464"/>
      <c r="B716" s="460"/>
      <c r="C716" s="461"/>
      <c r="D716" s="461"/>
      <c r="E716" s="462"/>
      <c r="F716" s="460"/>
      <c r="G716" s="461"/>
      <c r="H716" s="461"/>
      <c r="I716" s="461"/>
      <c r="J716" s="461"/>
      <c r="K716" s="463"/>
      <c r="L716" s="150"/>
      <c r="M716" s="459" t="str">
        <f t="shared" si="11"/>
        <v/>
      </c>
    </row>
    <row r="717" spans="1:13" ht="14.45" customHeight="1" x14ac:dyDescent="0.2">
      <c r="A717" s="464"/>
      <c r="B717" s="460"/>
      <c r="C717" s="461"/>
      <c r="D717" s="461"/>
      <c r="E717" s="462"/>
      <c r="F717" s="460"/>
      <c r="G717" s="461"/>
      <c r="H717" s="461"/>
      <c r="I717" s="461"/>
      <c r="J717" s="461"/>
      <c r="K717" s="463"/>
      <c r="L717" s="150"/>
      <c r="M717" s="459" t="str">
        <f t="shared" si="11"/>
        <v/>
      </c>
    </row>
    <row r="718" spans="1:13" ht="14.45" customHeight="1" x14ac:dyDescent="0.2">
      <c r="A718" s="464"/>
      <c r="B718" s="460"/>
      <c r="C718" s="461"/>
      <c r="D718" s="461"/>
      <c r="E718" s="462"/>
      <c r="F718" s="460"/>
      <c r="G718" s="461"/>
      <c r="H718" s="461"/>
      <c r="I718" s="461"/>
      <c r="J718" s="461"/>
      <c r="K718" s="463"/>
      <c r="L718" s="150"/>
      <c r="M718" s="459" t="str">
        <f t="shared" si="11"/>
        <v/>
      </c>
    </row>
    <row r="719" spans="1:13" ht="14.45" customHeight="1" x14ac:dyDescent="0.2">
      <c r="A719" s="464"/>
      <c r="B719" s="460"/>
      <c r="C719" s="461"/>
      <c r="D719" s="461"/>
      <c r="E719" s="462"/>
      <c r="F719" s="460"/>
      <c r="G719" s="461"/>
      <c r="H719" s="461"/>
      <c r="I719" s="461"/>
      <c r="J719" s="461"/>
      <c r="K719" s="463"/>
      <c r="L719" s="150"/>
      <c r="M719" s="459" t="str">
        <f t="shared" si="11"/>
        <v/>
      </c>
    </row>
    <row r="720" spans="1:13" ht="14.45" customHeight="1" x14ac:dyDescent="0.2">
      <c r="A720" s="464"/>
      <c r="B720" s="460"/>
      <c r="C720" s="461"/>
      <c r="D720" s="461"/>
      <c r="E720" s="462"/>
      <c r="F720" s="460"/>
      <c r="G720" s="461"/>
      <c r="H720" s="461"/>
      <c r="I720" s="461"/>
      <c r="J720" s="461"/>
      <c r="K720" s="463"/>
      <c r="L720" s="150"/>
      <c r="M720" s="459" t="str">
        <f t="shared" si="11"/>
        <v/>
      </c>
    </row>
    <row r="721" spans="1:13" ht="14.45" customHeight="1" x14ac:dyDescent="0.2">
      <c r="A721" s="464"/>
      <c r="B721" s="460"/>
      <c r="C721" s="461"/>
      <c r="D721" s="461"/>
      <c r="E721" s="462"/>
      <c r="F721" s="460"/>
      <c r="G721" s="461"/>
      <c r="H721" s="461"/>
      <c r="I721" s="461"/>
      <c r="J721" s="461"/>
      <c r="K721" s="463"/>
      <c r="L721" s="150"/>
      <c r="M721" s="459" t="str">
        <f t="shared" si="11"/>
        <v/>
      </c>
    </row>
    <row r="722" spans="1:13" ht="14.45" customHeight="1" x14ac:dyDescent="0.2">
      <c r="A722" s="464"/>
      <c r="B722" s="460"/>
      <c r="C722" s="461"/>
      <c r="D722" s="461"/>
      <c r="E722" s="462"/>
      <c r="F722" s="460"/>
      <c r="G722" s="461"/>
      <c r="H722" s="461"/>
      <c r="I722" s="461"/>
      <c r="J722" s="461"/>
      <c r="K722" s="463"/>
      <c r="L722" s="150"/>
      <c r="M722" s="459" t="str">
        <f t="shared" si="11"/>
        <v/>
      </c>
    </row>
    <row r="723" spans="1:13" ht="14.45" customHeight="1" x14ac:dyDescent="0.2">
      <c r="A723" s="464"/>
      <c r="B723" s="460"/>
      <c r="C723" s="461"/>
      <c r="D723" s="461"/>
      <c r="E723" s="462"/>
      <c r="F723" s="460"/>
      <c r="G723" s="461"/>
      <c r="H723" s="461"/>
      <c r="I723" s="461"/>
      <c r="J723" s="461"/>
      <c r="K723" s="463"/>
      <c r="L723" s="150"/>
      <c r="M723" s="459" t="str">
        <f t="shared" si="11"/>
        <v/>
      </c>
    </row>
    <row r="724" spans="1:13" ht="14.45" customHeight="1" x14ac:dyDescent="0.2">
      <c r="A724" s="464"/>
      <c r="B724" s="460"/>
      <c r="C724" s="461"/>
      <c r="D724" s="461"/>
      <c r="E724" s="462"/>
      <c r="F724" s="460"/>
      <c r="G724" s="461"/>
      <c r="H724" s="461"/>
      <c r="I724" s="461"/>
      <c r="J724" s="461"/>
      <c r="K724" s="463"/>
      <c r="L724" s="150"/>
      <c r="M724" s="459" t="str">
        <f t="shared" si="11"/>
        <v/>
      </c>
    </row>
    <row r="725" spans="1:13" ht="14.45" customHeight="1" x14ac:dyDescent="0.2">
      <c r="A725" s="464"/>
      <c r="B725" s="460"/>
      <c r="C725" s="461"/>
      <c r="D725" s="461"/>
      <c r="E725" s="462"/>
      <c r="F725" s="460"/>
      <c r="G725" s="461"/>
      <c r="H725" s="461"/>
      <c r="I725" s="461"/>
      <c r="J725" s="461"/>
      <c r="K725" s="463"/>
      <c r="L725" s="150"/>
      <c r="M725" s="459" t="str">
        <f t="shared" si="11"/>
        <v/>
      </c>
    </row>
    <row r="726" spans="1:13" ht="14.45" customHeight="1" x14ac:dyDescent="0.2">
      <c r="A726" s="464"/>
      <c r="B726" s="460"/>
      <c r="C726" s="461"/>
      <c r="D726" s="461"/>
      <c r="E726" s="462"/>
      <c r="F726" s="460"/>
      <c r="G726" s="461"/>
      <c r="H726" s="461"/>
      <c r="I726" s="461"/>
      <c r="J726" s="461"/>
      <c r="K726" s="463"/>
      <c r="L726" s="150"/>
      <c r="M726" s="459" t="str">
        <f t="shared" si="11"/>
        <v/>
      </c>
    </row>
    <row r="727" spans="1:13" ht="14.45" customHeight="1" x14ac:dyDescent="0.2">
      <c r="A727" s="464"/>
      <c r="B727" s="460"/>
      <c r="C727" s="461"/>
      <c r="D727" s="461"/>
      <c r="E727" s="462"/>
      <c r="F727" s="460"/>
      <c r="G727" s="461"/>
      <c r="H727" s="461"/>
      <c r="I727" s="461"/>
      <c r="J727" s="461"/>
      <c r="K727" s="463"/>
      <c r="L727" s="150"/>
      <c r="M727" s="459" t="str">
        <f t="shared" si="11"/>
        <v/>
      </c>
    </row>
    <row r="728" spans="1:13" ht="14.45" customHeight="1" x14ac:dyDescent="0.2">
      <c r="A728" s="464"/>
      <c r="B728" s="460"/>
      <c r="C728" s="461"/>
      <c r="D728" s="461"/>
      <c r="E728" s="462"/>
      <c r="F728" s="460"/>
      <c r="G728" s="461"/>
      <c r="H728" s="461"/>
      <c r="I728" s="461"/>
      <c r="J728" s="461"/>
      <c r="K728" s="463"/>
      <c r="L728" s="150"/>
      <c r="M728" s="459" t="str">
        <f t="shared" si="11"/>
        <v/>
      </c>
    </row>
    <row r="729" spans="1:13" ht="14.45" customHeight="1" x14ac:dyDescent="0.2">
      <c r="A729" s="464"/>
      <c r="B729" s="460"/>
      <c r="C729" s="461"/>
      <c r="D729" s="461"/>
      <c r="E729" s="462"/>
      <c r="F729" s="460"/>
      <c r="G729" s="461"/>
      <c r="H729" s="461"/>
      <c r="I729" s="461"/>
      <c r="J729" s="461"/>
      <c r="K729" s="463"/>
      <c r="L729" s="150"/>
      <c r="M729" s="459" t="str">
        <f t="shared" si="11"/>
        <v/>
      </c>
    </row>
    <row r="730" spans="1:13" ht="14.45" customHeight="1" x14ac:dyDescent="0.2">
      <c r="A730" s="464"/>
      <c r="B730" s="460"/>
      <c r="C730" s="461"/>
      <c r="D730" s="461"/>
      <c r="E730" s="462"/>
      <c r="F730" s="460"/>
      <c r="G730" s="461"/>
      <c r="H730" s="461"/>
      <c r="I730" s="461"/>
      <c r="J730" s="461"/>
      <c r="K730" s="463"/>
      <c r="L730" s="150"/>
      <c r="M730" s="459" t="str">
        <f t="shared" si="11"/>
        <v/>
      </c>
    </row>
    <row r="731" spans="1:13" ht="14.45" customHeight="1" x14ac:dyDescent="0.2">
      <c r="A731" s="464"/>
      <c r="B731" s="460"/>
      <c r="C731" s="461"/>
      <c r="D731" s="461"/>
      <c r="E731" s="462"/>
      <c r="F731" s="460"/>
      <c r="G731" s="461"/>
      <c r="H731" s="461"/>
      <c r="I731" s="461"/>
      <c r="J731" s="461"/>
      <c r="K731" s="463"/>
      <c r="L731" s="150"/>
      <c r="M731" s="459" t="str">
        <f t="shared" si="11"/>
        <v/>
      </c>
    </row>
    <row r="732" spans="1:13" ht="14.45" customHeight="1" x14ac:dyDescent="0.2">
      <c r="A732" s="464"/>
      <c r="B732" s="460"/>
      <c r="C732" s="461"/>
      <c r="D732" s="461"/>
      <c r="E732" s="462"/>
      <c r="F732" s="460"/>
      <c r="G732" s="461"/>
      <c r="H732" s="461"/>
      <c r="I732" s="461"/>
      <c r="J732" s="461"/>
      <c r="K732" s="463"/>
      <c r="L732" s="150"/>
      <c r="M732" s="459" t="str">
        <f t="shared" si="11"/>
        <v/>
      </c>
    </row>
    <row r="733" spans="1:13" ht="14.45" customHeight="1" x14ac:dyDescent="0.2">
      <c r="A733" s="464"/>
      <c r="B733" s="460"/>
      <c r="C733" s="461"/>
      <c r="D733" s="461"/>
      <c r="E733" s="462"/>
      <c r="F733" s="460"/>
      <c r="G733" s="461"/>
      <c r="H733" s="461"/>
      <c r="I733" s="461"/>
      <c r="J733" s="461"/>
      <c r="K733" s="463"/>
      <c r="L733" s="150"/>
      <c r="M733" s="459" t="str">
        <f t="shared" si="11"/>
        <v/>
      </c>
    </row>
    <row r="734" spans="1:13" ht="14.45" customHeight="1" x14ac:dyDescent="0.2">
      <c r="A734" s="464"/>
      <c r="B734" s="460"/>
      <c r="C734" s="461"/>
      <c r="D734" s="461"/>
      <c r="E734" s="462"/>
      <c r="F734" s="460"/>
      <c r="G734" s="461"/>
      <c r="H734" s="461"/>
      <c r="I734" s="461"/>
      <c r="J734" s="461"/>
      <c r="K734" s="463"/>
      <c r="L734" s="150"/>
      <c r="M734" s="459" t="str">
        <f t="shared" si="11"/>
        <v/>
      </c>
    </row>
    <row r="735" spans="1:13" ht="14.45" customHeight="1" x14ac:dyDescent="0.2">
      <c r="A735" s="464"/>
      <c r="B735" s="460"/>
      <c r="C735" s="461"/>
      <c r="D735" s="461"/>
      <c r="E735" s="462"/>
      <c r="F735" s="460"/>
      <c r="G735" s="461"/>
      <c r="H735" s="461"/>
      <c r="I735" s="461"/>
      <c r="J735" s="461"/>
      <c r="K735" s="463"/>
      <c r="L735" s="150"/>
      <c r="M735" s="459" t="str">
        <f t="shared" si="11"/>
        <v/>
      </c>
    </row>
    <row r="736" spans="1:13" ht="14.45" customHeight="1" x14ac:dyDescent="0.2">
      <c r="A736" s="464"/>
      <c r="B736" s="460"/>
      <c r="C736" s="461"/>
      <c r="D736" s="461"/>
      <c r="E736" s="462"/>
      <c r="F736" s="460"/>
      <c r="G736" s="461"/>
      <c r="H736" s="461"/>
      <c r="I736" s="461"/>
      <c r="J736" s="461"/>
      <c r="K736" s="463"/>
      <c r="L736" s="150"/>
      <c r="M736" s="459" t="str">
        <f t="shared" si="11"/>
        <v/>
      </c>
    </row>
    <row r="737" spans="1:13" ht="14.45" customHeight="1" x14ac:dyDescent="0.2">
      <c r="A737" s="464"/>
      <c r="B737" s="460"/>
      <c r="C737" s="461"/>
      <c r="D737" s="461"/>
      <c r="E737" s="462"/>
      <c r="F737" s="460"/>
      <c r="G737" s="461"/>
      <c r="H737" s="461"/>
      <c r="I737" s="461"/>
      <c r="J737" s="461"/>
      <c r="K737" s="463"/>
      <c r="L737" s="150"/>
      <c r="M737" s="459" t="str">
        <f t="shared" si="11"/>
        <v/>
      </c>
    </row>
    <row r="738" spans="1:13" ht="14.45" customHeight="1" x14ac:dyDescent="0.2">
      <c r="A738" s="464"/>
      <c r="B738" s="460"/>
      <c r="C738" s="461"/>
      <c r="D738" s="461"/>
      <c r="E738" s="462"/>
      <c r="F738" s="460"/>
      <c r="G738" s="461"/>
      <c r="H738" s="461"/>
      <c r="I738" s="461"/>
      <c r="J738" s="461"/>
      <c r="K738" s="463"/>
      <c r="L738" s="150"/>
      <c r="M738" s="459" t="str">
        <f t="shared" si="11"/>
        <v/>
      </c>
    </row>
    <row r="739" spans="1:13" ht="14.45" customHeight="1" x14ac:dyDescent="0.2">
      <c r="A739" s="464"/>
      <c r="B739" s="460"/>
      <c r="C739" s="461"/>
      <c r="D739" s="461"/>
      <c r="E739" s="462"/>
      <c r="F739" s="460"/>
      <c r="G739" s="461"/>
      <c r="H739" s="461"/>
      <c r="I739" s="461"/>
      <c r="J739" s="461"/>
      <c r="K739" s="463"/>
      <c r="L739" s="150"/>
      <c r="M739" s="459" t="str">
        <f t="shared" si="11"/>
        <v/>
      </c>
    </row>
    <row r="740" spans="1:13" ht="14.45" customHeight="1" x14ac:dyDescent="0.2">
      <c r="A740" s="464"/>
      <c r="B740" s="460"/>
      <c r="C740" s="461"/>
      <c r="D740" s="461"/>
      <c r="E740" s="462"/>
      <c r="F740" s="460"/>
      <c r="G740" s="461"/>
      <c r="H740" s="461"/>
      <c r="I740" s="461"/>
      <c r="J740" s="461"/>
      <c r="K740" s="463"/>
      <c r="L740" s="150"/>
      <c r="M740" s="459" t="str">
        <f t="shared" si="11"/>
        <v/>
      </c>
    </row>
    <row r="741" spans="1:13" ht="14.45" customHeight="1" x14ac:dyDescent="0.2">
      <c r="A741" s="464"/>
      <c r="B741" s="460"/>
      <c r="C741" s="461"/>
      <c r="D741" s="461"/>
      <c r="E741" s="462"/>
      <c r="F741" s="460"/>
      <c r="G741" s="461"/>
      <c r="H741" s="461"/>
      <c r="I741" s="461"/>
      <c r="J741" s="461"/>
      <c r="K741" s="463"/>
      <c r="L741" s="150"/>
      <c r="M741" s="459" t="str">
        <f t="shared" si="11"/>
        <v/>
      </c>
    </row>
    <row r="742" spans="1:13" ht="14.45" customHeight="1" x14ac:dyDescent="0.2">
      <c r="A742" s="464"/>
      <c r="B742" s="460"/>
      <c r="C742" s="461"/>
      <c r="D742" s="461"/>
      <c r="E742" s="462"/>
      <c r="F742" s="460"/>
      <c r="G742" s="461"/>
      <c r="H742" s="461"/>
      <c r="I742" s="461"/>
      <c r="J742" s="461"/>
      <c r="K742" s="463"/>
      <c r="L742" s="150"/>
      <c r="M742" s="459" t="str">
        <f t="shared" si="11"/>
        <v/>
      </c>
    </row>
    <row r="743" spans="1:13" ht="14.45" customHeight="1" x14ac:dyDescent="0.2">
      <c r="A743" s="464"/>
      <c r="B743" s="460"/>
      <c r="C743" s="461"/>
      <c r="D743" s="461"/>
      <c r="E743" s="462"/>
      <c r="F743" s="460"/>
      <c r="G743" s="461"/>
      <c r="H743" s="461"/>
      <c r="I743" s="461"/>
      <c r="J743" s="461"/>
      <c r="K743" s="463"/>
      <c r="L743" s="150"/>
      <c r="M743" s="459" t="str">
        <f t="shared" si="11"/>
        <v/>
      </c>
    </row>
    <row r="744" spans="1:13" ht="14.45" customHeight="1" x14ac:dyDescent="0.2">
      <c r="A744" s="464"/>
      <c r="B744" s="460"/>
      <c r="C744" s="461"/>
      <c r="D744" s="461"/>
      <c r="E744" s="462"/>
      <c r="F744" s="460"/>
      <c r="G744" s="461"/>
      <c r="H744" s="461"/>
      <c r="I744" s="461"/>
      <c r="J744" s="461"/>
      <c r="K744" s="463"/>
      <c r="L744" s="150"/>
      <c r="M744" s="459" t="str">
        <f t="shared" si="11"/>
        <v/>
      </c>
    </row>
    <row r="745" spans="1:13" ht="14.45" customHeight="1" x14ac:dyDescent="0.2">
      <c r="A745" s="464"/>
      <c r="B745" s="460"/>
      <c r="C745" s="461"/>
      <c r="D745" s="461"/>
      <c r="E745" s="462"/>
      <c r="F745" s="460"/>
      <c r="G745" s="461"/>
      <c r="H745" s="461"/>
      <c r="I745" s="461"/>
      <c r="J745" s="461"/>
      <c r="K745" s="463"/>
      <c r="L745" s="150"/>
      <c r="M745" s="459" t="str">
        <f t="shared" si="11"/>
        <v/>
      </c>
    </row>
    <row r="746" spans="1:13" ht="14.45" customHeight="1" x14ac:dyDescent="0.2">
      <c r="A746" s="464"/>
      <c r="B746" s="460"/>
      <c r="C746" s="461"/>
      <c r="D746" s="461"/>
      <c r="E746" s="462"/>
      <c r="F746" s="460"/>
      <c r="G746" s="461"/>
      <c r="H746" s="461"/>
      <c r="I746" s="461"/>
      <c r="J746" s="461"/>
      <c r="K746" s="463"/>
      <c r="L746" s="150"/>
      <c r="M746" s="459" t="str">
        <f t="shared" si="11"/>
        <v/>
      </c>
    </row>
    <row r="747" spans="1:13" ht="14.45" customHeight="1" x14ac:dyDescent="0.2">
      <c r="A747" s="464"/>
      <c r="B747" s="460"/>
      <c r="C747" s="461"/>
      <c r="D747" s="461"/>
      <c r="E747" s="462"/>
      <c r="F747" s="460"/>
      <c r="G747" s="461"/>
      <c r="H747" s="461"/>
      <c r="I747" s="461"/>
      <c r="J747" s="461"/>
      <c r="K747" s="463"/>
      <c r="L747" s="150"/>
      <c r="M747" s="459" t="str">
        <f t="shared" si="11"/>
        <v/>
      </c>
    </row>
    <row r="748" spans="1:13" ht="14.45" customHeight="1" x14ac:dyDescent="0.2">
      <c r="A748" s="464"/>
      <c r="B748" s="460"/>
      <c r="C748" s="461"/>
      <c r="D748" s="461"/>
      <c r="E748" s="462"/>
      <c r="F748" s="460"/>
      <c r="G748" s="461"/>
      <c r="H748" s="461"/>
      <c r="I748" s="461"/>
      <c r="J748" s="461"/>
      <c r="K748" s="463"/>
      <c r="L748" s="150"/>
      <c r="M748" s="459" t="str">
        <f t="shared" si="11"/>
        <v/>
      </c>
    </row>
    <row r="749" spans="1:13" ht="14.45" customHeight="1" x14ac:dyDescent="0.2">
      <c r="A749" s="464"/>
      <c r="B749" s="460"/>
      <c r="C749" s="461"/>
      <c r="D749" s="461"/>
      <c r="E749" s="462"/>
      <c r="F749" s="460"/>
      <c r="G749" s="461"/>
      <c r="H749" s="461"/>
      <c r="I749" s="461"/>
      <c r="J749" s="461"/>
      <c r="K749" s="463"/>
      <c r="L749" s="150"/>
      <c r="M749" s="459" t="str">
        <f t="shared" si="11"/>
        <v/>
      </c>
    </row>
    <row r="750" spans="1:13" ht="14.45" customHeight="1" x14ac:dyDescent="0.2">
      <c r="A750" s="464"/>
      <c r="B750" s="460"/>
      <c r="C750" s="461"/>
      <c r="D750" s="461"/>
      <c r="E750" s="462"/>
      <c r="F750" s="460"/>
      <c r="G750" s="461"/>
      <c r="H750" s="461"/>
      <c r="I750" s="461"/>
      <c r="J750" s="461"/>
      <c r="K750" s="463"/>
      <c r="L750" s="150"/>
      <c r="M750" s="459" t="str">
        <f t="shared" si="11"/>
        <v/>
      </c>
    </row>
    <row r="751" spans="1:13" ht="14.45" customHeight="1" x14ac:dyDescent="0.2">
      <c r="A751" s="464"/>
      <c r="B751" s="460"/>
      <c r="C751" s="461"/>
      <c r="D751" s="461"/>
      <c r="E751" s="462"/>
      <c r="F751" s="460"/>
      <c r="G751" s="461"/>
      <c r="H751" s="461"/>
      <c r="I751" s="461"/>
      <c r="J751" s="461"/>
      <c r="K751" s="463"/>
      <c r="L751" s="150"/>
      <c r="M751" s="459" t="str">
        <f t="shared" si="11"/>
        <v/>
      </c>
    </row>
    <row r="752" spans="1:13" ht="14.45" customHeight="1" x14ac:dyDescent="0.2">
      <c r="A752" s="464"/>
      <c r="B752" s="460"/>
      <c r="C752" s="461"/>
      <c r="D752" s="461"/>
      <c r="E752" s="462"/>
      <c r="F752" s="460"/>
      <c r="G752" s="461"/>
      <c r="H752" s="461"/>
      <c r="I752" s="461"/>
      <c r="J752" s="461"/>
      <c r="K752" s="463"/>
      <c r="L752" s="150"/>
      <c r="M752" s="459" t="str">
        <f t="shared" si="11"/>
        <v/>
      </c>
    </row>
    <row r="753" spans="1:13" ht="14.45" customHeight="1" x14ac:dyDescent="0.2">
      <c r="A753" s="464"/>
      <c r="B753" s="460"/>
      <c r="C753" s="461"/>
      <c r="D753" s="461"/>
      <c r="E753" s="462"/>
      <c r="F753" s="460"/>
      <c r="G753" s="461"/>
      <c r="H753" s="461"/>
      <c r="I753" s="461"/>
      <c r="J753" s="461"/>
      <c r="K753" s="463"/>
      <c r="L753" s="150"/>
      <c r="M753" s="459" t="str">
        <f t="shared" si="11"/>
        <v/>
      </c>
    </row>
    <row r="754" spans="1:13" ht="14.45" customHeight="1" x14ac:dyDescent="0.2">
      <c r="A754" s="464"/>
      <c r="B754" s="460"/>
      <c r="C754" s="461"/>
      <c r="D754" s="461"/>
      <c r="E754" s="462"/>
      <c r="F754" s="460"/>
      <c r="G754" s="461"/>
      <c r="H754" s="461"/>
      <c r="I754" s="461"/>
      <c r="J754" s="461"/>
      <c r="K754" s="463"/>
      <c r="L754" s="150"/>
      <c r="M754" s="459" t="str">
        <f t="shared" si="11"/>
        <v/>
      </c>
    </row>
    <row r="755" spans="1:13" ht="14.45" customHeight="1" x14ac:dyDescent="0.2">
      <c r="A755" s="464"/>
      <c r="B755" s="460"/>
      <c r="C755" s="461"/>
      <c r="D755" s="461"/>
      <c r="E755" s="462"/>
      <c r="F755" s="460"/>
      <c r="G755" s="461"/>
      <c r="H755" s="461"/>
      <c r="I755" s="461"/>
      <c r="J755" s="461"/>
      <c r="K755" s="463"/>
      <c r="L755" s="150"/>
      <c r="M755" s="459" t="str">
        <f t="shared" si="11"/>
        <v/>
      </c>
    </row>
    <row r="756" spans="1:13" ht="14.45" customHeight="1" x14ac:dyDescent="0.2">
      <c r="A756" s="464"/>
      <c r="B756" s="460"/>
      <c r="C756" s="461"/>
      <c r="D756" s="461"/>
      <c r="E756" s="462"/>
      <c r="F756" s="460"/>
      <c r="G756" s="461"/>
      <c r="H756" s="461"/>
      <c r="I756" s="461"/>
      <c r="J756" s="461"/>
      <c r="K756" s="463"/>
      <c r="L756" s="150"/>
      <c r="M756" s="459" t="str">
        <f t="shared" si="11"/>
        <v/>
      </c>
    </row>
    <row r="757" spans="1:13" ht="14.45" customHeight="1" x14ac:dyDescent="0.2">
      <c r="A757" s="464"/>
      <c r="B757" s="460"/>
      <c r="C757" s="461"/>
      <c r="D757" s="461"/>
      <c r="E757" s="462"/>
      <c r="F757" s="460"/>
      <c r="G757" s="461"/>
      <c r="H757" s="461"/>
      <c r="I757" s="461"/>
      <c r="J757" s="461"/>
      <c r="K757" s="463"/>
      <c r="L757" s="150"/>
      <c r="M757" s="459" t="str">
        <f t="shared" si="11"/>
        <v/>
      </c>
    </row>
    <row r="758" spans="1:13" ht="14.45" customHeight="1" x14ac:dyDescent="0.2">
      <c r="A758" s="464"/>
      <c r="B758" s="460"/>
      <c r="C758" s="461"/>
      <c r="D758" s="461"/>
      <c r="E758" s="462"/>
      <c r="F758" s="460"/>
      <c r="G758" s="461"/>
      <c r="H758" s="461"/>
      <c r="I758" s="461"/>
      <c r="J758" s="461"/>
      <c r="K758" s="463"/>
      <c r="L758" s="150"/>
      <c r="M758" s="459" t="str">
        <f t="shared" si="11"/>
        <v/>
      </c>
    </row>
    <row r="759" spans="1:13" ht="14.45" customHeight="1" x14ac:dyDescent="0.2">
      <c r="A759" s="464"/>
      <c r="B759" s="460"/>
      <c r="C759" s="461"/>
      <c r="D759" s="461"/>
      <c r="E759" s="462"/>
      <c r="F759" s="460"/>
      <c r="G759" s="461"/>
      <c r="H759" s="461"/>
      <c r="I759" s="461"/>
      <c r="J759" s="461"/>
      <c r="K759" s="463"/>
      <c r="L759" s="150"/>
      <c r="M759" s="459" t="str">
        <f t="shared" si="11"/>
        <v/>
      </c>
    </row>
    <row r="760" spans="1:13" ht="14.45" customHeight="1" x14ac:dyDescent="0.2">
      <c r="A760" s="464"/>
      <c r="B760" s="460"/>
      <c r="C760" s="461"/>
      <c r="D760" s="461"/>
      <c r="E760" s="462"/>
      <c r="F760" s="460"/>
      <c r="G760" s="461"/>
      <c r="H760" s="461"/>
      <c r="I760" s="461"/>
      <c r="J760" s="461"/>
      <c r="K760" s="463"/>
      <c r="L760" s="150"/>
      <c r="M760" s="459" t="str">
        <f t="shared" si="11"/>
        <v/>
      </c>
    </row>
    <row r="761" spans="1:13" ht="14.45" customHeight="1" x14ac:dyDescent="0.2">
      <c r="A761" s="464"/>
      <c r="B761" s="460"/>
      <c r="C761" s="461"/>
      <c r="D761" s="461"/>
      <c r="E761" s="462"/>
      <c r="F761" s="460"/>
      <c r="G761" s="461"/>
      <c r="H761" s="461"/>
      <c r="I761" s="461"/>
      <c r="J761" s="461"/>
      <c r="K761" s="463"/>
      <c r="L761" s="150"/>
      <c r="M761" s="459" t="str">
        <f t="shared" si="11"/>
        <v/>
      </c>
    </row>
    <row r="762" spans="1:13" ht="14.45" customHeight="1" x14ac:dyDescent="0.2">
      <c r="A762" s="464"/>
      <c r="B762" s="460"/>
      <c r="C762" s="461"/>
      <c r="D762" s="461"/>
      <c r="E762" s="462"/>
      <c r="F762" s="460"/>
      <c r="G762" s="461"/>
      <c r="H762" s="461"/>
      <c r="I762" s="461"/>
      <c r="J762" s="461"/>
      <c r="K762" s="463"/>
      <c r="L762" s="150"/>
      <c r="M762" s="459" t="str">
        <f t="shared" si="11"/>
        <v/>
      </c>
    </row>
    <row r="763" spans="1:13" ht="14.45" customHeight="1" x14ac:dyDescent="0.2">
      <c r="A763" s="464"/>
      <c r="B763" s="460"/>
      <c r="C763" s="461"/>
      <c r="D763" s="461"/>
      <c r="E763" s="462"/>
      <c r="F763" s="460"/>
      <c r="G763" s="461"/>
      <c r="H763" s="461"/>
      <c r="I763" s="461"/>
      <c r="J763" s="461"/>
      <c r="K763" s="463"/>
      <c r="L763" s="150"/>
      <c r="M763" s="459" t="str">
        <f t="shared" si="11"/>
        <v/>
      </c>
    </row>
    <row r="764" spans="1:13" ht="14.45" customHeight="1" x14ac:dyDescent="0.2">
      <c r="A764" s="464"/>
      <c r="B764" s="460"/>
      <c r="C764" s="461"/>
      <c r="D764" s="461"/>
      <c r="E764" s="462"/>
      <c r="F764" s="460"/>
      <c r="G764" s="461"/>
      <c r="H764" s="461"/>
      <c r="I764" s="461"/>
      <c r="J764" s="461"/>
      <c r="K764" s="463"/>
      <c r="L764" s="150"/>
      <c r="M764" s="459" t="str">
        <f t="shared" si="11"/>
        <v/>
      </c>
    </row>
    <row r="765" spans="1:13" ht="14.45" customHeight="1" x14ac:dyDescent="0.2">
      <c r="A765" s="464"/>
      <c r="B765" s="460"/>
      <c r="C765" s="461"/>
      <c r="D765" s="461"/>
      <c r="E765" s="462"/>
      <c r="F765" s="460"/>
      <c r="G765" s="461"/>
      <c r="H765" s="461"/>
      <c r="I765" s="461"/>
      <c r="J765" s="461"/>
      <c r="K765" s="463"/>
      <c r="L765" s="150"/>
      <c r="M765" s="459" t="str">
        <f t="shared" si="11"/>
        <v/>
      </c>
    </row>
    <row r="766" spans="1:13" ht="14.45" customHeight="1" x14ac:dyDescent="0.2">
      <c r="A766" s="464"/>
      <c r="B766" s="460"/>
      <c r="C766" s="461"/>
      <c r="D766" s="461"/>
      <c r="E766" s="462"/>
      <c r="F766" s="460"/>
      <c r="G766" s="461"/>
      <c r="H766" s="461"/>
      <c r="I766" s="461"/>
      <c r="J766" s="461"/>
      <c r="K766" s="463"/>
      <c r="L766" s="150"/>
      <c r="M766" s="459" t="str">
        <f t="shared" si="11"/>
        <v/>
      </c>
    </row>
    <row r="767" spans="1:13" ht="14.45" customHeight="1" x14ac:dyDescent="0.2">
      <c r="A767" s="464"/>
      <c r="B767" s="460"/>
      <c r="C767" s="461"/>
      <c r="D767" s="461"/>
      <c r="E767" s="462"/>
      <c r="F767" s="460"/>
      <c r="G767" s="461"/>
      <c r="H767" s="461"/>
      <c r="I767" s="461"/>
      <c r="J767" s="461"/>
      <c r="K767" s="463"/>
      <c r="L767" s="150"/>
      <c r="M767" s="459" t="str">
        <f t="shared" si="11"/>
        <v/>
      </c>
    </row>
    <row r="768" spans="1:13" ht="14.45" customHeight="1" x14ac:dyDescent="0.2">
      <c r="A768" s="464"/>
      <c r="B768" s="460"/>
      <c r="C768" s="461"/>
      <c r="D768" s="461"/>
      <c r="E768" s="462"/>
      <c r="F768" s="460"/>
      <c r="G768" s="461"/>
      <c r="H768" s="461"/>
      <c r="I768" s="461"/>
      <c r="J768" s="461"/>
      <c r="K768" s="463"/>
      <c r="L768" s="150"/>
      <c r="M768" s="459" t="str">
        <f t="shared" si="11"/>
        <v/>
      </c>
    </row>
    <row r="769" spans="1:13" ht="14.45" customHeight="1" x14ac:dyDescent="0.2">
      <c r="A769" s="464"/>
      <c r="B769" s="460"/>
      <c r="C769" s="461"/>
      <c r="D769" s="461"/>
      <c r="E769" s="462"/>
      <c r="F769" s="460"/>
      <c r="G769" s="461"/>
      <c r="H769" s="461"/>
      <c r="I769" s="461"/>
      <c r="J769" s="461"/>
      <c r="K769" s="463"/>
      <c r="L769" s="150"/>
      <c r="M769" s="459" t="str">
        <f t="shared" si="11"/>
        <v/>
      </c>
    </row>
    <row r="770" spans="1:13" ht="14.45" customHeight="1" x14ac:dyDescent="0.2">
      <c r="A770" s="464"/>
      <c r="B770" s="460"/>
      <c r="C770" s="461"/>
      <c r="D770" s="461"/>
      <c r="E770" s="462"/>
      <c r="F770" s="460"/>
      <c r="G770" s="461"/>
      <c r="H770" s="461"/>
      <c r="I770" s="461"/>
      <c r="J770" s="461"/>
      <c r="K770" s="463"/>
      <c r="L770" s="150"/>
      <c r="M770" s="459" t="str">
        <f t="shared" si="11"/>
        <v/>
      </c>
    </row>
    <row r="771" spans="1:13" ht="14.45" customHeight="1" x14ac:dyDescent="0.2">
      <c r="A771" s="464"/>
      <c r="B771" s="460"/>
      <c r="C771" s="461"/>
      <c r="D771" s="461"/>
      <c r="E771" s="462"/>
      <c r="F771" s="460"/>
      <c r="G771" s="461"/>
      <c r="H771" s="461"/>
      <c r="I771" s="461"/>
      <c r="J771" s="461"/>
      <c r="K771" s="463"/>
      <c r="L771" s="150"/>
      <c r="M771" s="459" t="str">
        <f t="shared" si="11"/>
        <v/>
      </c>
    </row>
    <row r="772" spans="1:13" ht="14.45" customHeight="1" x14ac:dyDescent="0.2">
      <c r="A772" s="464"/>
      <c r="B772" s="460"/>
      <c r="C772" s="461"/>
      <c r="D772" s="461"/>
      <c r="E772" s="462"/>
      <c r="F772" s="460"/>
      <c r="G772" s="461"/>
      <c r="H772" s="461"/>
      <c r="I772" s="461"/>
      <c r="J772" s="461"/>
      <c r="K772" s="463"/>
      <c r="L772" s="150"/>
      <c r="M772" s="459" t="str">
        <f t="shared" si="11"/>
        <v/>
      </c>
    </row>
    <row r="773" spans="1:13" ht="14.45" customHeight="1" x14ac:dyDescent="0.2">
      <c r="A773" s="464"/>
      <c r="B773" s="460"/>
      <c r="C773" s="461"/>
      <c r="D773" s="461"/>
      <c r="E773" s="462"/>
      <c r="F773" s="460"/>
      <c r="G773" s="461"/>
      <c r="H773" s="461"/>
      <c r="I773" s="461"/>
      <c r="J773" s="461"/>
      <c r="K773" s="463"/>
      <c r="L773" s="150"/>
      <c r="M773" s="459" t="str">
        <f t="shared" si="11"/>
        <v/>
      </c>
    </row>
    <row r="774" spans="1:13" ht="14.45" customHeight="1" x14ac:dyDescent="0.2">
      <c r="A774" s="464"/>
      <c r="B774" s="460"/>
      <c r="C774" s="461"/>
      <c r="D774" s="461"/>
      <c r="E774" s="462"/>
      <c r="F774" s="460"/>
      <c r="G774" s="461"/>
      <c r="H774" s="461"/>
      <c r="I774" s="461"/>
      <c r="J774" s="461"/>
      <c r="K774" s="463"/>
      <c r="L774" s="150"/>
      <c r="M774" s="459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464"/>
      <c r="B775" s="460"/>
      <c r="C775" s="461"/>
      <c r="D775" s="461"/>
      <c r="E775" s="462"/>
      <c r="F775" s="460"/>
      <c r="G775" s="461"/>
      <c r="H775" s="461"/>
      <c r="I775" s="461"/>
      <c r="J775" s="461"/>
      <c r="K775" s="463"/>
      <c r="L775" s="150"/>
      <c r="M775" s="459" t="str">
        <f t="shared" si="12"/>
        <v/>
      </c>
    </row>
    <row r="776" spans="1:13" ht="14.45" customHeight="1" x14ac:dyDescent="0.2">
      <c r="A776" s="464"/>
      <c r="B776" s="460"/>
      <c r="C776" s="461"/>
      <c r="D776" s="461"/>
      <c r="E776" s="462"/>
      <c r="F776" s="460"/>
      <c r="G776" s="461"/>
      <c r="H776" s="461"/>
      <c r="I776" s="461"/>
      <c r="J776" s="461"/>
      <c r="K776" s="463"/>
      <c r="L776" s="150"/>
      <c r="M776" s="459" t="str">
        <f t="shared" si="12"/>
        <v/>
      </c>
    </row>
    <row r="777" spans="1:13" ht="14.45" customHeight="1" x14ac:dyDescent="0.2">
      <c r="A777" s="464"/>
      <c r="B777" s="460"/>
      <c r="C777" s="461"/>
      <c r="D777" s="461"/>
      <c r="E777" s="462"/>
      <c r="F777" s="460"/>
      <c r="G777" s="461"/>
      <c r="H777" s="461"/>
      <c r="I777" s="461"/>
      <c r="J777" s="461"/>
      <c r="K777" s="463"/>
      <c r="L777" s="150"/>
      <c r="M777" s="459" t="str">
        <f t="shared" si="12"/>
        <v/>
      </c>
    </row>
    <row r="778" spans="1:13" ht="14.45" customHeight="1" x14ac:dyDescent="0.2">
      <c r="A778" s="464"/>
      <c r="B778" s="460"/>
      <c r="C778" s="461"/>
      <c r="D778" s="461"/>
      <c r="E778" s="462"/>
      <c r="F778" s="460"/>
      <c r="G778" s="461"/>
      <c r="H778" s="461"/>
      <c r="I778" s="461"/>
      <c r="J778" s="461"/>
      <c r="K778" s="463"/>
      <c r="L778" s="150"/>
      <c r="M778" s="459" t="str">
        <f t="shared" si="12"/>
        <v/>
      </c>
    </row>
    <row r="779" spans="1:13" ht="14.45" customHeight="1" x14ac:dyDescent="0.2">
      <c r="A779" s="464"/>
      <c r="B779" s="460"/>
      <c r="C779" s="461"/>
      <c r="D779" s="461"/>
      <c r="E779" s="462"/>
      <c r="F779" s="460"/>
      <c r="G779" s="461"/>
      <c r="H779" s="461"/>
      <c r="I779" s="461"/>
      <c r="J779" s="461"/>
      <c r="K779" s="463"/>
      <c r="L779" s="150"/>
      <c r="M779" s="459" t="str">
        <f t="shared" si="12"/>
        <v/>
      </c>
    </row>
    <row r="780" spans="1:13" ht="14.45" customHeight="1" x14ac:dyDescent="0.2">
      <c r="A780" s="464"/>
      <c r="B780" s="460"/>
      <c r="C780" s="461"/>
      <c r="D780" s="461"/>
      <c r="E780" s="462"/>
      <c r="F780" s="460"/>
      <c r="G780" s="461"/>
      <c r="H780" s="461"/>
      <c r="I780" s="461"/>
      <c r="J780" s="461"/>
      <c r="K780" s="463"/>
      <c r="L780" s="150"/>
      <c r="M780" s="459" t="str">
        <f t="shared" si="12"/>
        <v/>
      </c>
    </row>
    <row r="781" spans="1:13" ht="14.45" customHeight="1" x14ac:dyDescent="0.2">
      <c r="A781" s="464"/>
      <c r="B781" s="460"/>
      <c r="C781" s="461"/>
      <c r="D781" s="461"/>
      <c r="E781" s="462"/>
      <c r="F781" s="460"/>
      <c r="G781" s="461"/>
      <c r="H781" s="461"/>
      <c r="I781" s="461"/>
      <c r="J781" s="461"/>
      <c r="K781" s="463"/>
      <c r="L781" s="150"/>
      <c r="M781" s="459" t="str">
        <f t="shared" si="12"/>
        <v/>
      </c>
    </row>
    <row r="782" spans="1:13" ht="14.45" customHeight="1" x14ac:dyDescent="0.2">
      <c r="A782" s="464"/>
      <c r="B782" s="460"/>
      <c r="C782" s="461"/>
      <c r="D782" s="461"/>
      <c r="E782" s="462"/>
      <c r="F782" s="460"/>
      <c r="G782" s="461"/>
      <c r="H782" s="461"/>
      <c r="I782" s="461"/>
      <c r="J782" s="461"/>
      <c r="K782" s="463"/>
      <c r="L782" s="150"/>
      <c r="M782" s="459" t="str">
        <f t="shared" si="12"/>
        <v/>
      </c>
    </row>
    <row r="783" spans="1:13" ht="14.45" customHeight="1" x14ac:dyDescent="0.2">
      <c r="A783" s="464"/>
      <c r="B783" s="460"/>
      <c r="C783" s="461"/>
      <c r="D783" s="461"/>
      <c r="E783" s="462"/>
      <c r="F783" s="460"/>
      <c r="G783" s="461"/>
      <c r="H783" s="461"/>
      <c r="I783" s="461"/>
      <c r="J783" s="461"/>
      <c r="K783" s="463"/>
      <c r="L783" s="150"/>
      <c r="M783" s="459" t="str">
        <f t="shared" si="12"/>
        <v/>
      </c>
    </row>
    <row r="784" spans="1:13" ht="14.45" customHeight="1" x14ac:dyDescent="0.2">
      <c r="A784" s="464"/>
      <c r="B784" s="460"/>
      <c r="C784" s="461"/>
      <c r="D784" s="461"/>
      <c r="E784" s="462"/>
      <c r="F784" s="460"/>
      <c r="G784" s="461"/>
      <c r="H784" s="461"/>
      <c r="I784" s="461"/>
      <c r="J784" s="461"/>
      <c r="K784" s="463"/>
      <c r="L784" s="150"/>
      <c r="M784" s="459" t="str">
        <f t="shared" si="12"/>
        <v/>
      </c>
    </row>
    <row r="785" spans="1:13" ht="14.45" customHeight="1" x14ac:dyDescent="0.2">
      <c r="A785" s="464"/>
      <c r="B785" s="460"/>
      <c r="C785" s="461"/>
      <c r="D785" s="461"/>
      <c r="E785" s="462"/>
      <c r="F785" s="460"/>
      <c r="G785" s="461"/>
      <c r="H785" s="461"/>
      <c r="I785" s="461"/>
      <c r="J785" s="461"/>
      <c r="K785" s="463"/>
      <c r="L785" s="150"/>
      <c r="M785" s="459" t="str">
        <f t="shared" si="12"/>
        <v/>
      </c>
    </row>
    <row r="786" spans="1:13" ht="14.45" customHeight="1" x14ac:dyDescent="0.2">
      <c r="A786" s="464"/>
      <c r="B786" s="460"/>
      <c r="C786" s="461"/>
      <c r="D786" s="461"/>
      <c r="E786" s="462"/>
      <c r="F786" s="460"/>
      <c r="G786" s="461"/>
      <c r="H786" s="461"/>
      <c r="I786" s="461"/>
      <c r="J786" s="461"/>
      <c r="K786" s="463"/>
      <c r="L786" s="150"/>
      <c r="M786" s="459" t="str">
        <f t="shared" si="12"/>
        <v/>
      </c>
    </row>
    <row r="787" spans="1:13" ht="14.45" customHeight="1" x14ac:dyDescent="0.2">
      <c r="A787" s="464"/>
      <c r="B787" s="460"/>
      <c r="C787" s="461"/>
      <c r="D787" s="461"/>
      <c r="E787" s="462"/>
      <c r="F787" s="460"/>
      <c r="G787" s="461"/>
      <c r="H787" s="461"/>
      <c r="I787" s="461"/>
      <c r="J787" s="461"/>
      <c r="K787" s="463"/>
      <c r="L787" s="150"/>
      <c r="M787" s="459" t="str">
        <f t="shared" si="12"/>
        <v/>
      </c>
    </row>
    <row r="788" spans="1:13" ht="14.45" customHeight="1" x14ac:dyDescent="0.2">
      <c r="A788" s="464"/>
      <c r="B788" s="460"/>
      <c r="C788" s="461"/>
      <c r="D788" s="461"/>
      <c r="E788" s="462"/>
      <c r="F788" s="460"/>
      <c r="G788" s="461"/>
      <c r="H788" s="461"/>
      <c r="I788" s="461"/>
      <c r="J788" s="461"/>
      <c r="K788" s="463"/>
      <c r="L788" s="150"/>
      <c r="M788" s="459" t="str">
        <f t="shared" si="12"/>
        <v/>
      </c>
    </row>
    <row r="789" spans="1:13" ht="14.45" customHeight="1" x14ac:dyDescent="0.2">
      <c r="A789" s="464"/>
      <c r="B789" s="460"/>
      <c r="C789" s="461"/>
      <c r="D789" s="461"/>
      <c r="E789" s="462"/>
      <c r="F789" s="460"/>
      <c r="G789" s="461"/>
      <c r="H789" s="461"/>
      <c r="I789" s="461"/>
      <c r="J789" s="461"/>
      <c r="K789" s="463"/>
      <c r="L789" s="150"/>
      <c r="M789" s="459" t="str">
        <f t="shared" si="12"/>
        <v/>
      </c>
    </row>
    <row r="790" spans="1:13" ht="14.45" customHeight="1" x14ac:dyDescent="0.2">
      <c r="A790" s="464"/>
      <c r="B790" s="460"/>
      <c r="C790" s="461"/>
      <c r="D790" s="461"/>
      <c r="E790" s="462"/>
      <c r="F790" s="460"/>
      <c r="G790" s="461"/>
      <c r="H790" s="461"/>
      <c r="I790" s="461"/>
      <c r="J790" s="461"/>
      <c r="K790" s="463"/>
      <c r="L790" s="150"/>
      <c r="M790" s="459" t="str">
        <f t="shared" si="12"/>
        <v/>
      </c>
    </row>
    <row r="791" spans="1:13" ht="14.45" customHeight="1" x14ac:dyDescent="0.2">
      <c r="A791" s="464"/>
      <c r="B791" s="460"/>
      <c r="C791" s="461"/>
      <c r="D791" s="461"/>
      <c r="E791" s="462"/>
      <c r="F791" s="460"/>
      <c r="G791" s="461"/>
      <c r="H791" s="461"/>
      <c r="I791" s="461"/>
      <c r="J791" s="461"/>
      <c r="K791" s="463"/>
      <c r="L791" s="150"/>
      <c r="M791" s="459" t="str">
        <f t="shared" si="12"/>
        <v/>
      </c>
    </row>
    <row r="792" spans="1:13" ht="14.45" customHeight="1" x14ac:dyDescent="0.2">
      <c r="A792" s="464"/>
      <c r="B792" s="460"/>
      <c r="C792" s="461"/>
      <c r="D792" s="461"/>
      <c r="E792" s="462"/>
      <c r="F792" s="460"/>
      <c r="G792" s="461"/>
      <c r="H792" s="461"/>
      <c r="I792" s="461"/>
      <c r="J792" s="461"/>
      <c r="K792" s="463"/>
      <c r="L792" s="150"/>
      <c r="M792" s="459" t="str">
        <f t="shared" si="12"/>
        <v/>
      </c>
    </row>
    <row r="793" spans="1:13" ht="14.45" customHeight="1" x14ac:dyDescent="0.2">
      <c r="A793" s="464"/>
      <c r="B793" s="460"/>
      <c r="C793" s="461"/>
      <c r="D793" s="461"/>
      <c r="E793" s="462"/>
      <c r="F793" s="460"/>
      <c r="G793" s="461"/>
      <c r="H793" s="461"/>
      <c r="I793" s="461"/>
      <c r="J793" s="461"/>
      <c r="K793" s="463"/>
      <c r="L793" s="150"/>
      <c r="M793" s="459" t="str">
        <f t="shared" si="12"/>
        <v/>
      </c>
    </row>
    <row r="794" spans="1:13" ht="14.45" customHeight="1" x14ac:dyDescent="0.2">
      <c r="A794" s="464"/>
      <c r="B794" s="460"/>
      <c r="C794" s="461"/>
      <c r="D794" s="461"/>
      <c r="E794" s="462"/>
      <c r="F794" s="460"/>
      <c r="G794" s="461"/>
      <c r="H794" s="461"/>
      <c r="I794" s="461"/>
      <c r="J794" s="461"/>
      <c r="K794" s="463"/>
      <c r="L794" s="150"/>
      <c r="M794" s="459" t="str">
        <f t="shared" si="12"/>
        <v/>
      </c>
    </row>
    <row r="795" spans="1:13" ht="14.45" customHeight="1" x14ac:dyDescent="0.2">
      <c r="A795" s="464"/>
      <c r="B795" s="460"/>
      <c r="C795" s="461"/>
      <c r="D795" s="461"/>
      <c r="E795" s="462"/>
      <c r="F795" s="460"/>
      <c r="G795" s="461"/>
      <c r="H795" s="461"/>
      <c r="I795" s="461"/>
      <c r="J795" s="461"/>
      <c r="K795" s="463"/>
      <c r="L795" s="150"/>
      <c r="M795" s="459" t="str">
        <f t="shared" si="12"/>
        <v/>
      </c>
    </row>
    <row r="796" spans="1:13" ht="14.45" customHeight="1" x14ac:dyDescent="0.2">
      <c r="A796" s="464"/>
      <c r="B796" s="460"/>
      <c r="C796" s="461"/>
      <c r="D796" s="461"/>
      <c r="E796" s="462"/>
      <c r="F796" s="460"/>
      <c r="G796" s="461"/>
      <c r="H796" s="461"/>
      <c r="I796" s="461"/>
      <c r="J796" s="461"/>
      <c r="K796" s="463"/>
      <c r="L796" s="150"/>
      <c r="M796" s="459" t="str">
        <f t="shared" si="12"/>
        <v/>
      </c>
    </row>
    <row r="797" spans="1:13" ht="14.45" customHeight="1" x14ac:dyDescent="0.2">
      <c r="A797" s="464"/>
      <c r="B797" s="460"/>
      <c r="C797" s="461"/>
      <c r="D797" s="461"/>
      <c r="E797" s="462"/>
      <c r="F797" s="460"/>
      <c r="G797" s="461"/>
      <c r="H797" s="461"/>
      <c r="I797" s="461"/>
      <c r="J797" s="461"/>
      <c r="K797" s="463"/>
      <c r="L797" s="150"/>
      <c r="M797" s="459" t="str">
        <f t="shared" si="12"/>
        <v/>
      </c>
    </row>
    <row r="798" spans="1:13" ht="14.45" customHeight="1" x14ac:dyDescent="0.2">
      <c r="A798" s="464"/>
      <c r="B798" s="460"/>
      <c r="C798" s="461"/>
      <c r="D798" s="461"/>
      <c r="E798" s="462"/>
      <c r="F798" s="460"/>
      <c r="G798" s="461"/>
      <c r="H798" s="461"/>
      <c r="I798" s="461"/>
      <c r="J798" s="461"/>
      <c r="K798" s="463"/>
      <c r="L798" s="150"/>
      <c r="M798" s="459" t="str">
        <f t="shared" si="12"/>
        <v/>
      </c>
    </row>
    <row r="799" spans="1:13" ht="14.45" customHeight="1" x14ac:dyDescent="0.2">
      <c r="A799" s="464"/>
      <c r="B799" s="460"/>
      <c r="C799" s="461"/>
      <c r="D799" s="461"/>
      <c r="E799" s="462"/>
      <c r="F799" s="460"/>
      <c r="G799" s="461"/>
      <c r="H799" s="461"/>
      <c r="I799" s="461"/>
      <c r="J799" s="461"/>
      <c r="K799" s="463"/>
      <c r="L799" s="150"/>
      <c r="M799" s="459" t="str">
        <f t="shared" si="12"/>
        <v/>
      </c>
    </row>
    <row r="800" spans="1:13" ht="14.45" customHeight="1" x14ac:dyDescent="0.2">
      <c r="A800" s="464"/>
      <c r="B800" s="460"/>
      <c r="C800" s="461"/>
      <c r="D800" s="461"/>
      <c r="E800" s="462"/>
      <c r="F800" s="460"/>
      <c r="G800" s="461"/>
      <c r="H800" s="461"/>
      <c r="I800" s="461"/>
      <c r="J800" s="461"/>
      <c r="K800" s="463"/>
      <c r="L800" s="150"/>
      <c r="M800" s="459" t="str">
        <f t="shared" si="12"/>
        <v/>
      </c>
    </row>
    <row r="801" spans="1:13" ht="14.45" customHeight="1" x14ac:dyDescent="0.2">
      <c r="A801" s="464"/>
      <c r="B801" s="460"/>
      <c r="C801" s="461"/>
      <c r="D801" s="461"/>
      <c r="E801" s="462"/>
      <c r="F801" s="460"/>
      <c r="G801" s="461"/>
      <c r="H801" s="461"/>
      <c r="I801" s="461"/>
      <c r="J801" s="461"/>
      <c r="K801" s="463"/>
      <c r="L801" s="150"/>
      <c r="M801" s="459" t="str">
        <f t="shared" si="12"/>
        <v/>
      </c>
    </row>
    <row r="802" spans="1:13" ht="14.45" customHeight="1" x14ac:dyDescent="0.2">
      <c r="A802" s="464"/>
      <c r="B802" s="460"/>
      <c r="C802" s="461"/>
      <c r="D802" s="461"/>
      <c r="E802" s="462"/>
      <c r="F802" s="460"/>
      <c r="G802" s="461"/>
      <c r="H802" s="461"/>
      <c r="I802" s="461"/>
      <c r="J802" s="461"/>
      <c r="K802" s="463"/>
      <c r="L802" s="150"/>
      <c r="M802" s="459" t="str">
        <f t="shared" si="12"/>
        <v/>
      </c>
    </row>
    <row r="803" spans="1:13" ht="14.45" customHeight="1" x14ac:dyDescent="0.2">
      <c r="A803" s="464"/>
      <c r="B803" s="460"/>
      <c r="C803" s="461"/>
      <c r="D803" s="461"/>
      <c r="E803" s="462"/>
      <c r="F803" s="460"/>
      <c r="G803" s="461"/>
      <c r="H803" s="461"/>
      <c r="I803" s="461"/>
      <c r="J803" s="461"/>
      <c r="K803" s="463"/>
      <c r="L803" s="150"/>
      <c r="M803" s="459" t="str">
        <f t="shared" si="12"/>
        <v/>
      </c>
    </row>
    <row r="804" spans="1:13" ht="14.45" customHeight="1" x14ac:dyDescent="0.2">
      <c r="A804" s="464"/>
      <c r="B804" s="460"/>
      <c r="C804" s="461"/>
      <c r="D804" s="461"/>
      <c r="E804" s="462"/>
      <c r="F804" s="460"/>
      <c r="G804" s="461"/>
      <c r="H804" s="461"/>
      <c r="I804" s="461"/>
      <c r="J804" s="461"/>
      <c r="K804" s="463"/>
      <c r="L804" s="150"/>
      <c r="M804" s="459" t="str">
        <f t="shared" si="12"/>
        <v/>
      </c>
    </row>
    <row r="805" spans="1:13" ht="14.45" customHeight="1" x14ac:dyDescent="0.2">
      <c r="A805" s="464"/>
      <c r="B805" s="460"/>
      <c r="C805" s="461"/>
      <c r="D805" s="461"/>
      <c r="E805" s="462"/>
      <c r="F805" s="460"/>
      <c r="G805" s="461"/>
      <c r="H805" s="461"/>
      <c r="I805" s="461"/>
      <c r="J805" s="461"/>
      <c r="K805" s="463"/>
      <c r="L805" s="150"/>
      <c r="M805" s="459" t="str">
        <f t="shared" si="12"/>
        <v/>
      </c>
    </row>
    <row r="806" spans="1:13" ht="14.45" customHeight="1" x14ac:dyDescent="0.2">
      <c r="A806" s="464"/>
      <c r="B806" s="460"/>
      <c r="C806" s="461"/>
      <c r="D806" s="461"/>
      <c r="E806" s="462"/>
      <c r="F806" s="460"/>
      <c r="G806" s="461"/>
      <c r="H806" s="461"/>
      <c r="I806" s="461"/>
      <c r="J806" s="461"/>
      <c r="K806" s="463"/>
      <c r="L806" s="150"/>
      <c r="M806" s="459" t="str">
        <f t="shared" si="12"/>
        <v/>
      </c>
    </row>
    <row r="807" spans="1:13" ht="14.45" customHeight="1" x14ac:dyDescent="0.2">
      <c r="A807" s="464"/>
      <c r="B807" s="460"/>
      <c r="C807" s="461"/>
      <c r="D807" s="461"/>
      <c r="E807" s="462"/>
      <c r="F807" s="460"/>
      <c r="G807" s="461"/>
      <c r="H807" s="461"/>
      <c r="I807" s="461"/>
      <c r="J807" s="461"/>
      <c r="K807" s="463"/>
      <c r="L807" s="150"/>
      <c r="M807" s="459" t="str">
        <f t="shared" si="12"/>
        <v/>
      </c>
    </row>
    <row r="808" spans="1:13" ht="14.45" customHeight="1" x14ac:dyDescent="0.2">
      <c r="A808" s="464"/>
      <c r="B808" s="460"/>
      <c r="C808" s="461"/>
      <c r="D808" s="461"/>
      <c r="E808" s="462"/>
      <c r="F808" s="460"/>
      <c r="G808" s="461"/>
      <c r="H808" s="461"/>
      <c r="I808" s="461"/>
      <c r="J808" s="461"/>
      <c r="K808" s="463"/>
      <c r="L808" s="150"/>
      <c r="M808" s="459" t="str">
        <f t="shared" si="12"/>
        <v/>
      </c>
    </row>
    <row r="809" spans="1:13" ht="14.45" customHeight="1" x14ac:dyDescent="0.2">
      <c r="A809" s="464"/>
      <c r="B809" s="460"/>
      <c r="C809" s="461"/>
      <c r="D809" s="461"/>
      <c r="E809" s="462"/>
      <c r="F809" s="460"/>
      <c r="G809" s="461"/>
      <c r="H809" s="461"/>
      <c r="I809" s="461"/>
      <c r="J809" s="461"/>
      <c r="K809" s="463"/>
      <c r="L809" s="150"/>
      <c r="M809" s="459" t="str">
        <f t="shared" si="12"/>
        <v/>
      </c>
    </row>
    <row r="810" spans="1:13" ht="14.45" customHeight="1" x14ac:dyDescent="0.2">
      <c r="A810" s="464"/>
      <c r="B810" s="460"/>
      <c r="C810" s="461"/>
      <c r="D810" s="461"/>
      <c r="E810" s="462"/>
      <c r="F810" s="460"/>
      <c r="G810" s="461"/>
      <c r="H810" s="461"/>
      <c r="I810" s="461"/>
      <c r="J810" s="461"/>
      <c r="K810" s="463"/>
      <c r="L810" s="150"/>
      <c r="M810" s="459" t="str">
        <f t="shared" si="12"/>
        <v/>
      </c>
    </row>
    <row r="811" spans="1:13" ht="14.45" customHeight="1" x14ac:dyDescent="0.2">
      <c r="A811" s="464"/>
      <c r="B811" s="460"/>
      <c r="C811" s="461"/>
      <c r="D811" s="461"/>
      <c r="E811" s="462"/>
      <c r="F811" s="460"/>
      <c r="G811" s="461"/>
      <c r="H811" s="461"/>
      <c r="I811" s="461"/>
      <c r="J811" s="461"/>
      <c r="K811" s="463"/>
      <c r="L811" s="150"/>
      <c r="M811" s="459" t="str">
        <f t="shared" si="12"/>
        <v/>
      </c>
    </row>
    <row r="812" spans="1:13" ht="14.45" customHeight="1" x14ac:dyDescent="0.2">
      <c r="A812" s="464"/>
      <c r="B812" s="460"/>
      <c r="C812" s="461"/>
      <c r="D812" s="461"/>
      <c r="E812" s="462"/>
      <c r="F812" s="460"/>
      <c r="G812" s="461"/>
      <c r="H812" s="461"/>
      <c r="I812" s="461"/>
      <c r="J812" s="461"/>
      <c r="K812" s="463"/>
      <c r="L812" s="150"/>
      <c r="M812" s="459" t="str">
        <f t="shared" si="12"/>
        <v/>
      </c>
    </row>
    <row r="813" spans="1:13" ht="14.45" customHeight="1" x14ac:dyDescent="0.2">
      <c r="A813" s="464"/>
      <c r="B813" s="460"/>
      <c r="C813" s="461"/>
      <c r="D813" s="461"/>
      <c r="E813" s="462"/>
      <c r="F813" s="460"/>
      <c r="G813" s="461"/>
      <c r="H813" s="461"/>
      <c r="I813" s="461"/>
      <c r="J813" s="461"/>
      <c r="K813" s="463"/>
      <c r="L813" s="150"/>
      <c r="M813" s="459" t="str">
        <f t="shared" si="12"/>
        <v/>
      </c>
    </row>
    <row r="814" spans="1:13" ht="14.45" customHeight="1" x14ac:dyDescent="0.2">
      <c r="A814" s="464"/>
      <c r="B814" s="460"/>
      <c r="C814" s="461"/>
      <c r="D814" s="461"/>
      <c r="E814" s="462"/>
      <c r="F814" s="460"/>
      <c r="G814" s="461"/>
      <c r="H814" s="461"/>
      <c r="I814" s="461"/>
      <c r="J814" s="461"/>
      <c r="K814" s="463"/>
      <c r="L814" s="150"/>
      <c r="M814" s="459" t="str">
        <f t="shared" si="12"/>
        <v/>
      </c>
    </row>
    <row r="815" spans="1:13" ht="14.45" customHeight="1" x14ac:dyDescent="0.2">
      <c r="A815" s="464"/>
      <c r="B815" s="460"/>
      <c r="C815" s="461"/>
      <c r="D815" s="461"/>
      <c r="E815" s="462"/>
      <c r="F815" s="460"/>
      <c r="G815" s="461"/>
      <c r="H815" s="461"/>
      <c r="I815" s="461"/>
      <c r="J815" s="461"/>
      <c r="K815" s="463"/>
      <c r="L815" s="150"/>
      <c r="M815" s="459" t="str">
        <f t="shared" si="12"/>
        <v/>
      </c>
    </row>
    <row r="816" spans="1:13" ht="14.45" customHeight="1" x14ac:dyDescent="0.2">
      <c r="A816" s="464"/>
      <c r="B816" s="460"/>
      <c r="C816" s="461"/>
      <c r="D816" s="461"/>
      <c r="E816" s="462"/>
      <c r="F816" s="460"/>
      <c r="G816" s="461"/>
      <c r="H816" s="461"/>
      <c r="I816" s="461"/>
      <c r="J816" s="461"/>
      <c r="K816" s="463"/>
      <c r="L816" s="150"/>
      <c r="M816" s="459" t="str">
        <f t="shared" si="12"/>
        <v/>
      </c>
    </row>
    <row r="817" spans="1:13" ht="14.45" customHeight="1" x14ac:dyDescent="0.2">
      <c r="A817" s="464"/>
      <c r="B817" s="460"/>
      <c r="C817" s="461"/>
      <c r="D817" s="461"/>
      <c r="E817" s="462"/>
      <c r="F817" s="460"/>
      <c r="G817" s="461"/>
      <c r="H817" s="461"/>
      <c r="I817" s="461"/>
      <c r="J817" s="461"/>
      <c r="K817" s="463"/>
      <c r="L817" s="150"/>
      <c r="M817" s="459" t="str">
        <f t="shared" si="12"/>
        <v/>
      </c>
    </row>
    <row r="818" spans="1:13" ht="14.45" customHeight="1" x14ac:dyDescent="0.2">
      <c r="A818" s="464"/>
      <c r="B818" s="460"/>
      <c r="C818" s="461"/>
      <c r="D818" s="461"/>
      <c r="E818" s="462"/>
      <c r="F818" s="460"/>
      <c r="G818" s="461"/>
      <c r="H818" s="461"/>
      <c r="I818" s="461"/>
      <c r="J818" s="461"/>
      <c r="K818" s="463"/>
      <c r="L818" s="150"/>
      <c r="M818" s="459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58" priority="3">
      <formula>$M23="HV"</formula>
    </cfRule>
    <cfRule type="expression" dxfId="57" priority="4">
      <formula>$M23="X"</formula>
    </cfRule>
  </conditionalFormatting>
  <conditionalFormatting sqref="A6:K22">
    <cfRule type="expression" dxfId="56" priority="1">
      <formula>$M6="HV"</formula>
    </cfRule>
    <cfRule type="expression" dxfId="55" priority="2">
      <formula>$M6="X"</formula>
    </cfRule>
  </conditionalFormatting>
  <hyperlinks>
    <hyperlink ref="A2" location="Obsah!A1" display="Zpět na Obsah  KL 01  1.-4.měsíc" xr:uid="{F330980F-C0D9-4441-B7A5-09AF0B19BEB0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21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8" customWidth="1"/>
    <col min="2" max="2" width="61.140625" style="208" customWidth="1"/>
    <col min="3" max="3" width="9.5703125" style="129" customWidth="1" outlineLevel="1"/>
    <col min="4" max="4" width="9.5703125" style="209" customWidth="1"/>
    <col min="5" max="5" width="2.28515625" style="209" customWidth="1"/>
    <col min="6" max="6" width="9.5703125" style="210" customWidth="1"/>
    <col min="7" max="7" width="9.5703125" style="207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137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2" t="s">
        <v>270</v>
      </c>
      <c r="B2" s="206"/>
      <c r="C2" s="206"/>
      <c r="D2" s="206"/>
      <c r="E2" s="206"/>
      <c r="F2" s="206"/>
    </row>
    <row r="3" spans="1:10" ht="14.45" customHeight="1" thickBot="1" x14ac:dyDescent="0.25">
      <c r="A3" s="232"/>
      <c r="B3" s="271"/>
      <c r="C3" s="270">
        <v>2018</v>
      </c>
      <c r="D3" s="239">
        <v>2019</v>
      </c>
      <c r="E3" s="7"/>
      <c r="F3" s="338">
        <v>2020</v>
      </c>
      <c r="G3" s="356"/>
      <c r="H3" s="356"/>
      <c r="I3" s="339"/>
    </row>
    <row r="4" spans="1:10" ht="14.45" customHeight="1" thickBot="1" x14ac:dyDescent="0.2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5" customHeight="1" x14ac:dyDescent="0.2">
      <c r="A5" s="465" t="s">
        <v>521</v>
      </c>
      <c r="B5" s="466" t="s">
        <v>522</v>
      </c>
      <c r="C5" s="467" t="s">
        <v>271</v>
      </c>
      <c r="D5" s="467" t="s">
        <v>271</v>
      </c>
      <c r="E5" s="467"/>
      <c r="F5" s="467" t="s">
        <v>271</v>
      </c>
      <c r="G5" s="467" t="s">
        <v>271</v>
      </c>
      <c r="H5" s="467" t="s">
        <v>271</v>
      </c>
      <c r="I5" s="468" t="s">
        <v>271</v>
      </c>
      <c r="J5" s="469" t="s">
        <v>68</v>
      </c>
    </row>
    <row r="6" spans="1:10" ht="14.45" customHeight="1" x14ac:dyDescent="0.2">
      <c r="A6" s="465" t="s">
        <v>521</v>
      </c>
      <c r="B6" s="466" t="s">
        <v>523</v>
      </c>
      <c r="C6" s="467">
        <v>44.612249999999996</v>
      </c>
      <c r="D6" s="467">
        <v>34.392380000000003</v>
      </c>
      <c r="E6" s="467"/>
      <c r="F6" s="467">
        <v>33.875559999999993</v>
      </c>
      <c r="G6" s="467">
        <v>0</v>
      </c>
      <c r="H6" s="467">
        <v>33.875559999999993</v>
      </c>
      <c r="I6" s="468" t="s">
        <v>271</v>
      </c>
      <c r="J6" s="469" t="s">
        <v>1</v>
      </c>
    </row>
    <row r="7" spans="1:10" ht="14.45" customHeight="1" x14ac:dyDescent="0.2">
      <c r="A7" s="465" t="s">
        <v>521</v>
      </c>
      <c r="B7" s="466" t="s">
        <v>524</v>
      </c>
      <c r="C7" s="467">
        <v>37.654389999999999</v>
      </c>
      <c r="D7" s="467">
        <v>0.69847000000000115</v>
      </c>
      <c r="E7" s="467"/>
      <c r="F7" s="467">
        <v>1.5117700000000001</v>
      </c>
      <c r="G7" s="467">
        <v>0</v>
      </c>
      <c r="H7" s="467">
        <v>1.5117700000000001</v>
      </c>
      <c r="I7" s="468" t="s">
        <v>271</v>
      </c>
      <c r="J7" s="469" t="s">
        <v>1</v>
      </c>
    </row>
    <row r="8" spans="1:10" ht="14.45" customHeight="1" x14ac:dyDescent="0.2">
      <c r="A8" s="465" t="s">
        <v>521</v>
      </c>
      <c r="B8" s="466" t="s">
        <v>525</v>
      </c>
      <c r="C8" s="467">
        <v>82.266639999999995</v>
      </c>
      <c r="D8" s="467">
        <v>35.090850000000003</v>
      </c>
      <c r="E8" s="467"/>
      <c r="F8" s="467">
        <v>35.387329999999992</v>
      </c>
      <c r="G8" s="467">
        <v>0</v>
      </c>
      <c r="H8" s="467">
        <v>35.387329999999992</v>
      </c>
      <c r="I8" s="468" t="s">
        <v>271</v>
      </c>
      <c r="J8" s="469" t="s">
        <v>526</v>
      </c>
    </row>
    <row r="10" spans="1:10" ht="14.45" customHeight="1" x14ac:dyDescent="0.2">
      <c r="A10" s="465" t="s">
        <v>521</v>
      </c>
      <c r="B10" s="466" t="s">
        <v>522</v>
      </c>
      <c r="C10" s="467" t="s">
        <v>271</v>
      </c>
      <c r="D10" s="467" t="s">
        <v>271</v>
      </c>
      <c r="E10" s="467"/>
      <c r="F10" s="467" t="s">
        <v>271</v>
      </c>
      <c r="G10" s="467" t="s">
        <v>271</v>
      </c>
      <c r="H10" s="467" t="s">
        <v>271</v>
      </c>
      <c r="I10" s="468" t="s">
        <v>271</v>
      </c>
      <c r="J10" s="469" t="s">
        <v>68</v>
      </c>
    </row>
    <row r="11" spans="1:10" ht="14.45" customHeight="1" x14ac:dyDescent="0.2">
      <c r="A11" s="465" t="s">
        <v>527</v>
      </c>
      <c r="B11" s="466" t="s">
        <v>528</v>
      </c>
      <c r="C11" s="467" t="s">
        <v>271</v>
      </c>
      <c r="D11" s="467" t="s">
        <v>271</v>
      </c>
      <c r="E11" s="467"/>
      <c r="F11" s="467" t="s">
        <v>271</v>
      </c>
      <c r="G11" s="467" t="s">
        <v>271</v>
      </c>
      <c r="H11" s="467" t="s">
        <v>271</v>
      </c>
      <c r="I11" s="468" t="s">
        <v>271</v>
      </c>
      <c r="J11" s="469" t="s">
        <v>0</v>
      </c>
    </row>
    <row r="12" spans="1:10" ht="14.45" customHeight="1" x14ac:dyDescent="0.2">
      <c r="A12" s="465" t="s">
        <v>527</v>
      </c>
      <c r="B12" s="466" t="s">
        <v>523</v>
      </c>
      <c r="C12" s="467">
        <v>7.9845100000000002</v>
      </c>
      <c r="D12" s="467">
        <v>1.8056599999999998</v>
      </c>
      <c r="E12" s="467"/>
      <c r="F12" s="467">
        <v>9.2783799999999985</v>
      </c>
      <c r="G12" s="467">
        <v>0</v>
      </c>
      <c r="H12" s="467">
        <v>9.2783799999999985</v>
      </c>
      <c r="I12" s="468" t="s">
        <v>271</v>
      </c>
      <c r="J12" s="469" t="s">
        <v>1</v>
      </c>
    </row>
    <row r="13" spans="1:10" ht="14.45" customHeight="1" x14ac:dyDescent="0.2">
      <c r="A13" s="465" t="s">
        <v>527</v>
      </c>
      <c r="B13" s="466" t="s">
        <v>524</v>
      </c>
      <c r="C13" s="467">
        <v>0</v>
      </c>
      <c r="D13" s="467">
        <v>0</v>
      </c>
      <c r="E13" s="467"/>
      <c r="F13" s="467">
        <v>0</v>
      </c>
      <c r="G13" s="467">
        <v>0</v>
      </c>
      <c r="H13" s="467">
        <v>0</v>
      </c>
      <c r="I13" s="468" t="s">
        <v>271</v>
      </c>
      <c r="J13" s="469" t="s">
        <v>1</v>
      </c>
    </row>
    <row r="14" spans="1:10" ht="14.45" customHeight="1" x14ac:dyDescent="0.2">
      <c r="A14" s="465" t="s">
        <v>527</v>
      </c>
      <c r="B14" s="466" t="s">
        <v>529</v>
      </c>
      <c r="C14" s="467">
        <v>7.9845100000000002</v>
      </c>
      <c r="D14" s="467">
        <v>1.8056599999999998</v>
      </c>
      <c r="E14" s="467"/>
      <c r="F14" s="467">
        <v>9.2783799999999985</v>
      </c>
      <c r="G14" s="467">
        <v>0</v>
      </c>
      <c r="H14" s="467">
        <v>9.2783799999999985</v>
      </c>
      <c r="I14" s="468" t="s">
        <v>271</v>
      </c>
      <c r="J14" s="469" t="s">
        <v>530</v>
      </c>
    </row>
    <row r="15" spans="1:10" ht="14.45" customHeight="1" x14ac:dyDescent="0.2">
      <c r="A15" s="465" t="s">
        <v>271</v>
      </c>
      <c r="B15" s="466" t="s">
        <v>271</v>
      </c>
      <c r="C15" s="467" t="s">
        <v>271</v>
      </c>
      <c r="D15" s="467" t="s">
        <v>271</v>
      </c>
      <c r="E15" s="467"/>
      <c r="F15" s="467" t="s">
        <v>271</v>
      </c>
      <c r="G15" s="467" t="s">
        <v>271</v>
      </c>
      <c r="H15" s="467" t="s">
        <v>271</v>
      </c>
      <c r="I15" s="468" t="s">
        <v>271</v>
      </c>
      <c r="J15" s="469" t="s">
        <v>531</v>
      </c>
    </row>
    <row r="16" spans="1:10" ht="14.45" customHeight="1" x14ac:dyDescent="0.2">
      <c r="A16" s="465" t="s">
        <v>532</v>
      </c>
      <c r="B16" s="466" t="s">
        <v>533</v>
      </c>
      <c r="C16" s="467" t="s">
        <v>271</v>
      </c>
      <c r="D16" s="467" t="s">
        <v>271</v>
      </c>
      <c r="E16" s="467"/>
      <c r="F16" s="467" t="s">
        <v>271</v>
      </c>
      <c r="G16" s="467" t="s">
        <v>271</v>
      </c>
      <c r="H16" s="467" t="s">
        <v>271</v>
      </c>
      <c r="I16" s="468" t="s">
        <v>271</v>
      </c>
      <c r="J16" s="469" t="s">
        <v>0</v>
      </c>
    </row>
    <row r="17" spans="1:10" ht="14.45" customHeight="1" x14ac:dyDescent="0.2">
      <c r="A17" s="465" t="s">
        <v>532</v>
      </c>
      <c r="B17" s="466" t="s">
        <v>523</v>
      </c>
      <c r="C17" s="467">
        <v>36.627739999999996</v>
      </c>
      <c r="D17" s="467">
        <v>32.58672</v>
      </c>
      <c r="E17" s="467"/>
      <c r="F17" s="467">
        <v>24.597179999999998</v>
      </c>
      <c r="G17" s="467">
        <v>0</v>
      </c>
      <c r="H17" s="467">
        <v>24.597179999999998</v>
      </c>
      <c r="I17" s="468" t="s">
        <v>271</v>
      </c>
      <c r="J17" s="469" t="s">
        <v>1</v>
      </c>
    </row>
    <row r="18" spans="1:10" ht="14.45" customHeight="1" x14ac:dyDescent="0.2">
      <c r="A18" s="465" t="s">
        <v>532</v>
      </c>
      <c r="B18" s="466" t="s">
        <v>524</v>
      </c>
      <c r="C18" s="467">
        <v>37.654389999999999</v>
      </c>
      <c r="D18" s="467">
        <v>0.69847000000000115</v>
      </c>
      <c r="E18" s="467"/>
      <c r="F18" s="467">
        <v>1.5117700000000001</v>
      </c>
      <c r="G18" s="467">
        <v>0</v>
      </c>
      <c r="H18" s="467">
        <v>1.5117700000000001</v>
      </c>
      <c r="I18" s="468" t="s">
        <v>271</v>
      </c>
      <c r="J18" s="469" t="s">
        <v>1</v>
      </c>
    </row>
    <row r="19" spans="1:10" ht="14.45" customHeight="1" x14ac:dyDescent="0.2">
      <c r="A19" s="465" t="s">
        <v>532</v>
      </c>
      <c r="B19" s="466" t="s">
        <v>534</v>
      </c>
      <c r="C19" s="467">
        <v>74.282129999999995</v>
      </c>
      <c r="D19" s="467">
        <v>33.28519</v>
      </c>
      <c r="E19" s="467"/>
      <c r="F19" s="467">
        <v>26.108949999999997</v>
      </c>
      <c r="G19" s="467">
        <v>0</v>
      </c>
      <c r="H19" s="467">
        <v>26.108949999999997</v>
      </c>
      <c r="I19" s="468" t="s">
        <v>271</v>
      </c>
      <c r="J19" s="469" t="s">
        <v>530</v>
      </c>
    </row>
    <row r="20" spans="1:10" ht="14.45" customHeight="1" x14ac:dyDescent="0.2">
      <c r="A20" s="465" t="s">
        <v>271</v>
      </c>
      <c r="B20" s="466" t="s">
        <v>271</v>
      </c>
      <c r="C20" s="467" t="s">
        <v>271</v>
      </c>
      <c r="D20" s="467" t="s">
        <v>271</v>
      </c>
      <c r="E20" s="467"/>
      <c r="F20" s="467" t="s">
        <v>271</v>
      </c>
      <c r="G20" s="467" t="s">
        <v>271</v>
      </c>
      <c r="H20" s="467" t="s">
        <v>271</v>
      </c>
      <c r="I20" s="468" t="s">
        <v>271</v>
      </c>
      <c r="J20" s="469" t="s">
        <v>531</v>
      </c>
    </row>
    <row r="21" spans="1:10" ht="14.45" customHeight="1" x14ac:dyDescent="0.2">
      <c r="A21" s="465" t="s">
        <v>521</v>
      </c>
      <c r="B21" s="466" t="s">
        <v>525</v>
      </c>
      <c r="C21" s="467">
        <v>82.266639999999995</v>
      </c>
      <c r="D21" s="467">
        <v>35.090850000000003</v>
      </c>
      <c r="E21" s="467"/>
      <c r="F21" s="467">
        <v>35.387329999999992</v>
      </c>
      <c r="G21" s="467">
        <v>0</v>
      </c>
      <c r="H21" s="467">
        <v>35.387329999999992</v>
      </c>
      <c r="I21" s="468" t="s">
        <v>271</v>
      </c>
      <c r="J21" s="469" t="s">
        <v>526</v>
      </c>
    </row>
  </sheetData>
  <mergeCells count="3">
    <mergeCell ref="F3:I3"/>
    <mergeCell ref="C4:D4"/>
    <mergeCell ref="A1:I1"/>
  </mergeCells>
  <conditionalFormatting sqref="F9 F22:F65537">
    <cfRule type="cellIs" dxfId="54" priority="18" stopIfTrue="1" operator="greaterThan">
      <formula>1</formula>
    </cfRule>
  </conditionalFormatting>
  <conditionalFormatting sqref="H5:H8">
    <cfRule type="expression" dxfId="53" priority="14">
      <formula>$H5&gt;0</formula>
    </cfRule>
  </conditionalFormatting>
  <conditionalFormatting sqref="I5:I8">
    <cfRule type="expression" dxfId="52" priority="15">
      <formula>$I5&gt;1</formula>
    </cfRule>
  </conditionalFormatting>
  <conditionalFormatting sqref="B5:B8">
    <cfRule type="expression" dxfId="51" priority="11">
      <formula>OR($J5="NS",$J5="SumaNS",$J5="Účet")</formula>
    </cfRule>
  </conditionalFormatting>
  <conditionalFormatting sqref="B5:D8 F5:I8">
    <cfRule type="expression" dxfId="50" priority="17">
      <formula>AND($J5&lt;&gt;"",$J5&lt;&gt;"mezeraKL")</formula>
    </cfRule>
  </conditionalFormatting>
  <conditionalFormatting sqref="B5:D8 F5:I8">
    <cfRule type="expression" dxfId="49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48" priority="13">
      <formula>OR($J5="SumaNS",$J5="NS")</formula>
    </cfRule>
  </conditionalFormatting>
  <conditionalFormatting sqref="A5:A8">
    <cfRule type="expression" dxfId="47" priority="9">
      <formula>AND($J5&lt;&gt;"mezeraKL",$J5&lt;&gt;"")</formula>
    </cfRule>
  </conditionalFormatting>
  <conditionalFormatting sqref="A5:A8">
    <cfRule type="expression" dxfId="46" priority="10">
      <formula>AND($J5&lt;&gt;"",$J5&lt;&gt;"mezeraKL")</formula>
    </cfRule>
  </conditionalFormatting>
  <conditionalFormatting sqref="H10:H21">
    <cfRule type="expression" dxfId="45" priority="5">
      <formula>$H10&gt;0</formula>
    </cfRule>
  </conditionalFormatting>
  <conditionalFormatting sqref="A10:A21">
    <cfRule type="expression" dxfId="44" priority="2">
      <formula>AND($J10&lt;&gt;"mezeraKL",$J10&lt;&gt;"")</formula>
    </cfRule>
  </conditionalFormatting>
  <conditionalFormatting sqref="I10:I21">
    <cfRule type="expression" dxfId="43" priority="6">
      <formula>$I10&gt;1</formula>
    </cfRule>
  </conditionalFormatting>
  <conditionalFormatting sqref="B10:B21">
    <cfRule type="expression" dxfId="42" priority="1">
      <formula>OR($J10="NS",$J10="SumaNS",$J10="Účet")</formula>
    </cfRule>
  </conditionalFormatting>
  <conditionalFormatting sqref="A10:D21 F10:I21">
    <cfRule type="expression" dxfId="41" priority="8">
      <formula>AND($J10&lt;&gt;"",$J10&lt;&gt;"mezeraKL")</formula>
    </cfRule>
  </conditionalFormatting>
  <conditionalFormatting sqref="B10:D21 F10:I21">
    <cfRule type="expression" dxfId="40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21 F10:I21">
    <cfRule type="expression" dxfId="39" priority="4">
      <formula>OR($J10="SumaNS",$J10="NS")</formula>
    </cfRule>
  </conditionalFormatting>
  <hyperlinks>
    <hyperlink ref="A2" location="Obsah!A1" display="Zpět na Obsah  KL 01  1.-4.měsíc" xr:uid="{61D3EC19-3AE1-4BDA-B7B9-9750EDBA8FCB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28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9" bestFit="1" customWidth="1" collapsed="1"/>
    <col min="4" max="4" width="18.7109375" style="213" customWidth="1"/>
    <col min="5" max="5" width="9" style="275" bestFit="1" customWidth="1"/>
    <col min="6" max="6" width="18.7109375" style="213" customWidth="1"/>
    <col min="7" max="7" width="5" style="209" customWidth="1"/>
    <col min="8" max="8" width="12.42578125" style="209" hidden="1" customWidth="1" outlineLevel="1"/>
    <col min="9" max="9" width="8.5703125" style="209" hidden="1" customWidth="1" outlineLevel="1"/>
    <col min="10" max="10" width="25.7109375" style="209" customWidth="1" collapsed="1"/>
    <col min="11" max="11" width="8.7109375" style="209" customWidth="1"/>
    <col min="12" max="13" width="7.7109375" style="207" customWidth="1"/>
    <col min="14" max="14" width="12.7109375" style="207" customWidth="1"/>
    <col min="15" max="16384" width="8.85546875" style="129"/>
  </cols>
  <sheetData>
    <row r="1" spans="1:14" ht="18.600000000000001" customHeight="1" thickBot="1" x14ac:dyDescent="0.35">
      <c r="A1" s="366" t="s">
        <v>163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5" customHeight="1" thickBot="1" x14ac:dyDescent="0.25">
      <c r="A2" s="232" t="s">
        <v>270</v>
      </c>
      <c r="B2" s="62"/>
      <c r="C2" s="211"/>
      <c r="D2" s="211"/>
      <c r="E2" s="274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5" customHeight="1" thickBot="1" x14ac:dyDescent="0.2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101.2956742233856</v>
      </c>
      <c r="M3" s="98">
        <f>SUBTOTAL(9,M5:M1048576)</f>
        <v>317</v>
      </c>
      <c r="N3" s="99">
        <f>SUBTOTAL(9,N5:N1048576)</f>
        <v>32110.728728813236</v>
      </c>
    </row>
    <row r="4" spans="1:14" s="208" customFormat="1" ht="14.45" customHeight="1" thickBot="1" x14ac:dyDescent="0.25">
      <c r="A4" s="470" t="s">
        <v>4</v>
      </c>
      <c r="B4" s="471" t="s">
        <v>5</v>
      </c>
      <c r="C4" s="471" t="s">
        <v>0</v>
      </c>
      <c r="D4" s="471" t="s">
        <v>6</v>
      </c>
      <c r="E4" s="472" t="s">
        <v>7</v>
      </c>
      <c r="F4" s="471" t="s">
        <v>1</v>
      </c>
      <c r="G4" s="471" t="s">
        <v>8</v>
      </c>
      <c r="H4" s="471" t="s">
        <v>9</v>
      </c>
      <c r="I4" s="471" t="s">
        <v>10</v>
      </c>
      <c r="J4" s="473" t="s">
        <v>11</v>
      </c>
      <c r="K4" s="473" t="s">
        <v>12</v>
      </c>
      <c r="L4" s="474" t="s">
        <v>142</v>
      </c>
      <c r="M4" s="474" t="s">
        <v>13</v>
      </c>
      <c r="N4" s="475" t="s">
        <v>159</v>
      </c>
    </row>
    <row r="5" spans="1:14" ht="14.45" customHeight="1" x14ac:dyDescent="0.2">
      <c r="A5" s="478" t="s">
        <v>521</v>
      </c>
      <c r="B5" s="479" t="s">
        <v>522</v>
      </c>
      <c r="C5" s="480" t="s">
        <v>527</v>
      </c>
      <c r="D5" s="481" t="s">
        <v>528</v>
      </c>
      <c r="E5" s="482">
        <v>50113001</v>
      </c>
      <c r="F5" s="481" t="s">
        <v>535</v>
      </c>
      <c r="G5" s="480" t="s">
        <v>536</v>
      </c>
      <c r="H5" s="480">
        <v>930431</v>
      </c>
      <c r="I5" s="480">
        <v>1000</v>
      </c>
      <c r="J5" s="480" t="s">
        <v>537</v>
      </c>
      <c r="K5" s="480" t="s">
        <v>271</v>
      </c>
      <c r="L5" s="483">
        <v>136.51666666666665</v>
      </c>
      <c r="M5" s="483">
        <v>60</v>
      </c>
      <c r="N5" s="484">
        <v>8190.9999999999991</v>
      </c>
    </row>
    <row r="6" spans="1:14" ht="14.45" customHeight="1" x14ac:dyDescent="0.2">
      <c r="A6" s="485" t="s">
        <v>521</v>
      </c>
      <c r="B6" s="486" t="s">
        <v>522</v>
      </c>
      <c r="C6" s="487" t="s">
        <v>532</v>
      </c>
      <c r="D6" s="488" t="s">
        <v>533</v>
      </c>
      <c r="E6" s="489">
        <v>50113001</v>
      </c>
      <c r="F6" s="488" t="s">
        <v>535</v>
      </c>
      <c r="G6" s="487" t="s">
        <v>536</v>
      </c>
      <c r="H6" s="487">
        <v>100362</v>
      </c>
      <c r="I6" s="487">
        <v>362</v>
      </c>
      <c r="J6" s="487" t="s">
        <v>538</v>
      </c>
      <c r="K6" s="487" t="s">
        <v>539</v>
      </c>
      <c r="L6" s="490">
        <v>72.22</v>
      </c>
      <c r="M6" s="490">
        <v>1</v>
      </c>
      <c r="N6" s="491">
        <v>72.22</v>
      </c>
    </row>
    <row r="7" spans="1:14" ht="14.45" customHeight="1" x14ac:dyDescent="0.2">
      <c r="A7" s="485" t="s">
        <v>521</v>
      </c>
      <c r="B7" s="486" t="s">
        <v>522</v>
      </c>
      <c r="C7" s="487" t="s">
        <v>532</v>
      </c>
      <c r="D7" s="488" t="s">
        <v>533</v>
      </c>
      <c r="E7" s="489">
        <v>50113001</v>
      </c>
      <c r="F7" s="488" t="s">
        <v>535</v>
      </c>
      <c r="G7" s="487" t="s">
        <v>536</v>
      </c>
      <c r="H7" s="487">
        <v>847754</v>
      </c>
      <c r="I7" s="487">
        <v>0</v>
      </c>
      <c r="J7" s="487" t="s">
        <v>540</v>
      </c>
      <c r="K7" s="487" t="s">
        <v>271</v>
      </c>
      <c r="L7" s="490">
        <v>67.119512195121942</v>
      </c>
      <c r="M7" s="490">
        <v>41</v>
      </c>
      <c r="N7" s="491">
        <v>2751.8999999999996</v>
      </c>
    </row>
    <row r="8" spans="1:14" ht="14.45" customHeight="1" x14ac:dyDescent="0.2">
      <c r="A8" s="485" t="s">
        <v>521</v>
      </c>
      <c r="B8" s="486" t="s">
        <v>522</v>
      </c>
      <c r="C8" s="487" t="s">
        <v>532</v>
      </c>
      <c r="D8" s="488" t="s">
        <v>533</v>
      </c>
      <c r="E8" s="489">
        <v>50113001</v>
      </c>
      <c r="F8" s="488" t="s">
        <v>535</v>
      </c>
      <c r="G8" s="487" t="s">
        <v>536</v>
      </c>
      <c r="H8" s="487">
        <v>100407</v>
      </c>
      <c r="I8" s="487">
        <v>407</v>
      </c>
      <c r="J8" s="487" t="s">
        <v>541</v>
      </c>
      <c r="K8" s="487" t="s">
        <v>542</v>
      </c>
      <c r="L8" s="490">
        <v>185.04</v>
      </c>
      <c r="M8" s="490">
        <v>1</v>
      </c>
      <c r="N8" s="491">
        <v>185.04</v>
      </c>
    </row>
    <row r="9" spans="1:14" ht="14.45" customHeight="1" x14ac:dyDescent="0.2">
      <c r="A9" s="485" t="s">
        <v>521</v>
      </c>
      <c r="B9" s="486" t="s">
        <v>522</v>
      </c>
      <c r="C9" s="487" t="s">
        <v>532</v>
      </c>
      <c r="D9" s="488" t="s">
        <v>533</v>
      </c>
      <c r="E9" s="489">
        <v>50113001</v>
      </c>
      <c r="F9" s="488" t="s">
        <v>535</v>
      </c>
      <c r="G9" s="487" t="s">
        <v>536</v>
      </c>
      <c r="H9" s="487">
        <v>930043</v>
      </c>
      <c r="I9" s="487">
        <v>0</v>
      </c>
      <c r="J9" s="487" t="s">
        <v>543</v>
      </c>
      <c r="K9" s="487" t="s">
        <v>271</v>
      </c>
      <c r="L9" s="490">
        <v>32.349403276673307</v>
      </c>
      <c r="M9" s="490">
        <v>12</v>
      </c>
      <c r="N9" s="491">
        <v>388.19283932007971</v>
      </c>
    </row>
    <row r="10" spans="1:14" ht="14.45" customHeight="1" x14ac:dyDescent="0.2">
      <c r="A10" s="485" t="s">
        <v>521</v>
      </c>
      <c r="B10" s="486" t="s">
        <v>522</v>
      </c>
      <c r="C10" s="487" t="s">
        <v>532</v>
      </c>
      <c r="D10" s="488" t="s">
        <v>533</v>
      </c>
      <c r="E10" s="489">
        <v>50113001</v>
      </c>
      <c r="F10" s="488" t="s">
        <v>535</v>
      </c>
      <c r="G10" s="487" t="s">
        <v>544</v>
      </c>
      <c r="H10" s="487">
        <v>153639</v>
      </c>
      <c r="I10" s="487">
        <v>53639</v>
      </c>
      <c r="J10" s="487" t="s">
        <v>545</v>
      </c>
      <c r="K10" s="487" t="s">
        <v>546</v>
      </c>
      <c r="L10" s="490">
        <v>80.88</v>
      </c>
      <c r="M10" s="490">
        <v>6</v>
      </c>
      <c r="N10" s="491">
        <v>485.28</v>
      </c>
    </row>
    <row r="11" spans="1:14" ht="14.45" customHeight="1" x14ac:dyDescent="0.2">
      <c r="A11" s="485" t="s">
        <v>521</v>
      </c>
      <c r="B11" s="486" t="s">
        <v>522</v>
      </c>
      <c r="C11" s="487" t="s">
        <v>532</v>
      </c>
      <c r="D11" s="488" t="s">
        <v>533</v>
      </c>
      <c r="E11" s="489">
        <v>50113001</v>
      </c>
      <c r="F11" s="488" t="s">
        <v>535</v>
      </c>
      <c r="G11" s="487" t="s">
        <v>536</v>
      </c>
      <c r="H11" s="487">
        <v>198876</v>
      </c>
      <c r="I11" s="487">
        <v>98876</v>
      </c>
      <c r="J11" s="487" t="s">
        <v>547</v>
      </c>
      <c r="K11" s="487" t="s">
        <v>548</v>
      </c>
      <c r="L11" s="490">
        <v>255.2</v>
      </c>
      <c r="M11" s="490">
        <v>25</v>
      </c>
      <c r="N11" s="491">
        <v>6380</v>
      </c>
    </row>
    <row r="12" spans="1:14" ht="14.45" customHeight="1" x14ac:dyDescent="0.2">
      <c r="A12" s="485" t="s">
        <v>521</v>
      </c>
      <c r="B12" s="486" t="s">
        <v>522</v>
      </c>
      <c r="C12" s="487" t="s">
        <v>532</v>
      </c>
      <c r="D12" s="488" t="s">
        <v>533</v>
      </c>
      <c r="E12" s="489">
        <v>50113001</v>
      </c>
      <c r="F12" s="488" t="s">
        <v>535</v>
      </c>
      <c r="G12" s="487" t="s">
        <v>536</v>
      </c>
      <c r="H12" s="487">
        <v>198880</v>
      </c>
      <c r="I12" s="487">
        <v>98880</v>
      </c>
      <c r="J12" s="487" t="s">
        <v>547</v>
      </c>
      <c r="K12" s="487" t="s">
        <v>549</v>
      </c>
      <c r="L12" s="490">
        <v>201.3000009515373</v>
      </c>
      <c r="M12" s="490">
        <v>4</v>
      </c>
      <c r="N12" s="491">
        <v>805.2000038061492</v>
      </c>
    </row>
    <row r="13" spans="1:14" ht="14.45" customHeight="1" x14ac:dyDescent="0.2">
      <c r="A13" s="485" t="s">
        <v>521</v>
      </c>
      <c r="B13" s="486" t="s">
        <v>522</v>
      </c>
      <c r="C13" s="487" t="s">
        <v>532</v>
      </c>
      <c r="D13" s="488" t="s">
        <v>533</v>
      </c>
      <c r="E13" s="489">
        <v>50113001</v>
      </c>
      <c r="F13" s="488" t="s">
        <v>535</v>
      </c>
      <c r="G13" s="487" t="s">
        <v>536</v>
      </c>
      <c r="H13" s="487">
        <v>106093</v>
      </c>
      <c r="I13" s="487">
        <v>6093</v>
      </c>
      <c r="J13" s="487" t="s">
        <v>550</v>
      </c>
      <c r="K13" s="487" t="s">
        <v>551</v>
      </c>
      <c r="L13" s="490">
        <v>171.45</v>
      </c>
      <c r="M13" s="490">
        <v>5</v>
      </c>
      <c r="N13" s="491">
        <v>857.24999999999989</v>
      </c>
    </row>
    <row r="14" spans="1:14" ht="14.45" customHeight="1" x14ac:dyDescent="0.2">
      <c r="A14" s="485" t="s">
        <v>521</v>
      </c>
      <c r="B14" s="486" t="s">
        <v>522</v>
      </c>
      <c r="C14" s="487" t="s">
        <v>532</v>
      </c>
      <c r="D14" s="488" t="s">
        <v>533</v>
      </c>
      <c r="E14" s="489">
        <v>50113001</v>
      </c>
      <c r="F14" s="488" t="s">
        <v>535</v>
      </c>
      <c r="G14" s="487" t="s">
        <v>544</v>
      </c>
      <c r="H14" s="487">
        <v>100308</v>
      </c>
      <c r="I14" s="487">
        <v>100308</v>
      </c>
      <c r="J14" s="487" t="s">
        <v>552</v>
      </c>
      <c r="K14" s="487" t="s">
        <v>553</v>
      </c>
      <c r="L14" s="490">
        <v>39.168548387096763</v>
      </c>
      <c r="M14" s="490">
        <v>62</v>
      </c>
      <c r="N14" s="491">
        <v>2428.4499999999994</v>
      </c>
    </row>
    <row r="15" spans="1:14" ht="14.45" customHeight="1" x14ac:dyDescent="0.2">
      <c r="A15" s="485" t="s">
        <v>521</v>
      </c>
      <c r="B15" s="486" t="s">
        <v>522</v>
      </c>
      <c r="C15" s="487" t="s">
        <v>532</v>
      </c>
      <c r="D15" s="488" t="s">
        <v>533</v>
      </c>
      <c r="E15" s="489">
        <v>50113001</v>
      </c>
      <c r="F15" s="488" t="s">
        <v>535</v>
      </c>
      <c r="G15" s="487" t="s">
        <v>536</v>
      </c>
      <c r="H15" s="487">
        <v>207898</v>
      </c>
      <c r="I15" s="487">
        <v>207898</v>
      </c>
      <c r="J15" s="487" t="s">
        <v>554</v>
      </c>
      <c r="K15" s="487" t="s">
        <v>555</v>
      </c>
      <c r="L15" s="490">
        <v>63.199999999999996</v>
      </c>
      <c r="M15" s="490">
        <v>11</v>
      </c>
      <c r="N15" s="491">
        <v>695.19999999999993</v>
      </c>
    </row>
    <row r="16" spans="1:14" ht="14.45" customHeight="1" x14ac:dyDescent="0.2">
      <c r="A16" s="485" t="s">
        <v>521</v>
      </c>
      <c r="B16" s="486" t="s">
        <v>522</v>
      </c>
      <c r="C16" s="487" t="s">
        <v>532</v>
      </c>
      <c r="D16" s="488" t="s">
        <v>533</v>
      </c>
      <c r="E16" s="489">
        <v>50113001</v>
      </c>
      <c r="F16" s="488" t="s">
        <v>535</v>
      </c>
      <c r="G16" s="487" t="s">
        <v>536</v>
      </c>
      <c r="H16" s="487">
        <v>207897</v>
      </c>
      <c r="I16" s="487">
        <v>207897</v>
      </c>
      <c r="J16" s="487" t="s">
        <v>554</v>
      </c>
      <c r="K16" s="487" t="s">
        <v>556</v>
      </c>
      <c r="L16" s="490">
        <v>44.640000000000008</v>
      </c>
      <c r="M16" s="490">
        <v>6</v>
      </c>
      <c r="N16" s="491">
        <v>267.84000000000003</v>
      </c>
    </row>
    <row r="17" spans="1:14" ht="14.45" customHeight="1" x14ac:dyDescent="0.2">
      <c r="A17" s="485" t="s">
        <v>521</v>
      </c>
      <c r="B17" s="486" t="s">
        <v>522</v>
      </c>
      <c r="C17" s="487" t="s">
        <v>532</v>
      </c>
      <c r="D17" s="488" t="s">
        <v>533</v>
      </c>
      <c r="E17" s="489">
        <v>50113001</v>
      </c>
      <c r="F17" s="488" t="s">
        <v>535</v>
      </c>
      <c r="G17" s="487" t="s">
        <v>536</v>
      </c>
      <c r="H17" s="487">
        <v>207891</v>
      </c>
      <c r="I17" s="487">
        <v>207891</v>
      </c>
      <c r="J17" s="487" t="s">
        <v>557</v>
      </c>
      <c r="K17" s="487" t="s">
        <v>558</v>
      </c>
      <c r="L17" s="490">
        <v>119.46666666666665</v>
      </c>
      <c r="M17" s="490">
        <v>3</v>
      </c>
      <c r="N17" s="491">
        <v>358.4</v>
      </c>
    </row>
    <row r="18" spans="1:14" ht="14.45" customHeight="1" x14ac:dyDescent="0.2">
      <c r="A18" s="485" t="s">
        <v>521</v>
      </c>
      <c r="B18" s="486" t="s">
        <v>522</v>
      </c>
      <c r="C18" s="487" t="s">
        <v>532</v>
      </c>
      <c r="D18" s="488" t="s">
        <v>533</v>
      </c>
      <c r="E18" s="489">
        <v>50113001</v>
      </c>
      <c r="F18" s="488" t="s">
        <v>535</v>
      </c>
      <c r="G18" s="487" t="s">
        <v>536</v>
      </c>
      <c r="H18" s="487">
        <v>202878</v>
      </c>
      <c r="I18" s="487">
        <v>202878</v>
      </c>
      <c r="J18" s="487" t="s">
        <v>559</v>
      </c>
      <c r="K18" s="487" t="s">
        <v>560</v>
      </c>
      <c r="L18" s="490">
        <v>46.419999999999995</v>
      </c>
      <c r="M18" s="490">
        <v>6</v>
      </c>
      <c r="N18" s="491">
        <v>278.52</v>
      </c>
    </row>
    <row r="19" spans="1:14" ht="14.45" customHeight="1" x14ac:dyDescent="0.2">
      <c r="A19" s="485" t="s">
        <v>521</v>
      </c>
      <c r="B19" s="486" t="s">
        <v>522</v>
      </c>
      <c r="C19" s="487" t="s">
        <v>532</v>
      </c>
      <c r="D19" s="488" t="s">
        <v>533</v>
      </c>
      <c r="E19" s="489">
        <v>50113001</v>
      </c>
      <c r="F19" s="488" t="s">
        <v>535</v>
      </c>
      <c r="G19" s="487" t="s">
        <v>536</v>
      </c>
      <c r="H19" s="487">
        <v>397412</v>
      </c>
      <c r="I19" s="487">
        <v>0</v>
      </c>
      <c r="J19" s="487" t="s">
        <v>561</v>
      </c>
      <c r="K19" s="487" t="s">
        <v>562</v>
      </c>
      <c r="L19" s="490">
        <v>206.99</v>
      </c>
      <c r="M19" s="490">
        <v>10</v>
      </c>
      <c r="N19" s="491">
        <v>2069.9</v>
      </c>
    </row>
    <row r="20" spans="1:14" ht="14.45" customHeight="1" x14ac:dyDescent="0.2">
      <c r="A20" s="485" t="s">
        <v>521</v>
      </c>
      <c r="B20" s="486" t="s">
        <v>522</v>
      </c>
      <c r="C20" s="487" t="s">
        <v>532</v>
      </c>
      <c r="D20" s="488" t="s">
        <v>533</v>
      </c>
      <c r="E20" s="489">
        <v>50113001</v>
      </c>
      <c r="F20" s="488" t="s">
        <v>535</v>
      </c>
      <c r="G20" s="487" t="s">
        <v>536</v>
      </c>
      <c r="H20" s="487">
        <v>501582</v>
      </c>
      <c r="I20" s="487">
        <v>0</v>
      </c>
      <c r="J20" s="487" t="s">
        <v>563</v>
      </c>
      <c r="K20" s="487" t="s">
        <v>271</v>
      </c>
      <c r="L20" s="490">
        <v>619.88724013810952</v>
      </c>
      <c r="M20" s="490">
        <v>1</v>
      </c>
      <c r="N20" s="491">
        <v>619.88724013810952</v>
      </c>
    </row>
    <row r="21" spans="1:14" ht="14.45" customHeight="1" x14ac:dyDescent="0.2">
      <c r="A21" s="485" t="s">
        <v>521</v>
      </c>
      <c r="B21" s="486" t="s">
        <v>522</v>
      </c>
      <c r="C21" s="487" t="s">
        <v>532</v>
      </c>
      <c r="D21" s="488" t="s">
        <v>533</v>
      </c>
      <c r="E21" s="489">
        <v>50113001</v>
      </c>
      <c r="F21" s="488" t="s">
        <v>535</v>
      </c>
      <c r="G21" s="487" t="s">
        <v>536</v>
      </c>
      <c r="H21" s="487">
        <v>500326</v>
      </c>
      <c r="I21" s="487">
        <v>1000</v>
      </c>
      <c r="J21" s="487" t="s">
        <v>564</v>
      </c>
      <c r="K21" s="487" t="s">
        <v>271</v>
      </c>
      <c r="L21" s="490">
        <v>169.67947590303794</v>
      </c>
      <c r="M21" s="490">
        <v>1</v>
      </c>
      <c r="N21" s="491">
        <v>169.67947590303794</v>
      </c>
    </row>
    <row r="22" spans="1:14" ht="14.45" customHeight="1" x14ac:dyDescent="0.2">
      <c r="A22" s="485" t="s">
        <v>521</v>
      </c>
      <c r="B22" s="486" t="s">
        <v>522</v>
      </c>
      <c r="C22" s="487" t="s">
        <v>532</v>
      </c>
      <c r="D22" s="488" t="s">
        <v>533</v>
      </c>
      <c r="E22" s="489">
        <v>50113001</v>
      </c>
      <c r="F22" s="488" t="s">
        <v>535</v>
      </c>
      <c r="G22" s="487" t="s">
        <v>536</v>
      </c>
      <c r="H22" s="487">
        <v>900873</v>
      </c>
      <c r="I22" s="487">
        <v>0</v>
      </c>
      <c r="J22" s="487" t="s">
        <v>565</v>
      </c>
      <c r="K22" s="487" t="s">
        <v>271</v>
      </c>
      <c r="L22" s="490">
        <v>62.692292411463427</v>
      </c>
      <c r="M22" s="490">
        <v>4</v>
      </c>
      <c r="N22" s="491">
        <v>250.76916964585371</v>
      </c>
    </row>
    <row r="23" spans="1:14" ht="14.45" customHeight="1" x14ac:dyDescent="0.2">
      <c r="A23" s="485" t="s">
        <v>521</v>
      </c>
      <c r="B23" s="486" t="s">
        <v>522</v>
      </c>
      <c r="C23" s="487" t="s">
        <v>532</v>
      </c>
      <c r="D23" s="488" t="s">
        <v>533</v>
      </c>
      <c r="E23" s="489">
        <v>50113001</v>
      </c>
      <c r="F23" s="488" t="s">
        <v>535</v>
      </c>
      <c r="G23" s="487" t="s">
        <v>536</v>
      </c>
      <c r="H23" s="487">
        <v>185512</v>
      </c>
      <c r="I23" s="487">
        <v>185512</v>
      </c>
      <c r="J23" s="487" t="s">
        <v>566</v>
      </c>
      <c r="K23" s="487" t="s">
        <v>567</v>
      </c>
      <c r="L23" s="490">
        <v>73.73</v>
      </c>
      <c r="M23" s="490">
        <v>1</v>
      </c>
      <c r="N23" s="491">
        <v>73.73</v>
      </c>
    </row>
    <row r="24" spans="1:14" ht="14.45" customHeight="1" x14ac:dyDescent="0.2">
      <c r="A24" s="485" t="s">
        <v>521</v>
      </c>
      <c r="B24" s="486" t="s">
        <v>522</v>
      </c>
      <c r="C24" s="487" t="s">
        <v>532</v>
      </c>
      <c r="D24" s="488" t="s">
        <v>533</v>
      </c>
      <c r="E24" s="489">
        <v>50113001</v>
      </c>
      <c r="F24" s="488" t="s">
        <v>535</v>
      </c>
      <c r="G24" s="487" t="s">
        <v>536</v>
      </c>
      <c r="H24" s="487">
        <v>234736</v>
      </c>
      <c r="I24" s="487">
        <v>234736</v>
      </c>
      <c r="J24" s="487" t="s">
        <v>568</v>
      </c>
      <c r="K24" s="487" t="s">
        <v>569</v>
      </c>
      <c r="L24" s="490">
        <v>120.54</v>
      </c>
      <c r="M24" s="490">
        <v>10</v>
      </c>
      <c r="N24" s="491">
        <v>1205.4000000000001</v>
      </c>
    </row>
    <row r="25" spans="1:14" ht="14.45" customHeight="1" x14ac:dyDescent="0.2">
      <c r="A25" s="485" t="s">
        <v>521</v>
      </c>
      <c r="B25" s="486" t="s">
        <v>522</v>
      </c>
      <c r="C25" s="487" t="s">
        <v>532</v>
      </c>
      <c r="D25" s="488" t="s">
        <v>533</v>
      </c>
      <c r="E25" s="489">
        <v>50113001</v>
      </c>
      <c r="F25" s="488" t="s">
        <v>535</v>
      </c>
      <c r="G25" s="487" t="s">
        <v>536</v>
      </c>
      <c r="H25" s="487">
        <v>116593</v>
      </c>
      <c r="I25" s="487">
        <v>16593</v>
      </c>
      <c r="J25" s="487" t="s">
        <v>570</v>
      </c>
      <c r="K25" s="487" t="s">
        <v>571</v>
      </c>
      <c r="L25" s="490">
        <v>140.07000000000002</v>
      </c>
      <c r="M25" s="490">
        <v>10</v>
      </c>
      <c r="N25" s="491">
        <v>1400.7000000000003</v>
      </c>
    </row>
    <row r="26" spans="1:14" ht="14.45" customHeight="1" x14ac:dyDescent="0.2">
      <c r="A26" s="485" t="s">
        <v>521</v>
      </c>
      <c r="B26" s="486" t="s">
        <v>522</v>
      </c>
      <c r="C26" s="487" t="s">
        <v>532</v>
      </c>
      <c r="D26" s="488" t="s">
        <v>533</v>
      </c>
      <c r="E26" s="489">
        <v>50113001</v>
      </c>
      <c r="F26" s="488" t="s">
        <v>535</v>
      </c>
      <c r="G26" s="487" t="s">
        <v>271</v>
      </c>
      <c r="H26" s="487">
        <v>232609</v>
      </c>
      <c r="I26" s="487">
        <v>232609</v>
      </c>
      <c r="J26" s="487" t="s">
        <v>572</v>
      </c>
      <c r="K26" s="487" t="s">
        <v>573</v>
      </c>
      <c r="L26" s="490">
        <v>25.08</v>
      </c>
      <c r="M26" s="490">
        <v>4</v>
      </c>
      <c r="N26" s="491">
        <v>100.32</v>
      </c>
    </row>
    <row r="27" spans="1:14" ht="14.45" customHeight="1" x14ac:dyDescent="0.2">
      <c r="A27" s="485" t="s">
        <v>521</v>
      </c>
      <c r="B27" s="486" t="s">
        <v>522</v>
      </c>
      <c r="C27" s="487" t="s">
        <v>532</v>
      </c>
      <c r="D27" s="488" t="s">
        <v>533</v>
      </c>
      <c r="E27" s="489">
        <v>50113001</v>
      </c>
      <c r="F27" s="488" t="s">
        <v>535</v>
      </c>
      <c r="G27" s="487" t="s">
        <v>536</v>
      </c>
      <c r="H27" s="487">
        <v>207820</v>
      </c>
      <c r="I27" s="487">
        <v>207820</v>
      </c>
      <c r="J27" s="487" t="s">
        <v>574</v>
      </c>
      <c r="K27" s="487" t="s">
        <v>575</v>
      </c>
      <c r="L27" s="490">
        <v>31.149999999999995</v>
      </c>
      <c r="M27" s="490">
        <v>3</v>
      </c>
      <c r="N27" s="491">
        <v>93.449999999999989</v>
      </c>
    </row>
    <row r="28" spans="1:14" ht="14.45" customHeight="1" thickBot="1" x14ac:dyDescent="0.25">
      <c r="A28" s="492" t="s">
        <v>521</v>
      </c>
      <c r="B28" s="493" t="s">
        <v>522</v>
      </c>
      <c r="C28" s="494" t="s">
        <v>532</v>
      </c>
      <c r="D28" s="495" t="s">
        <v>533</v>
      </c>
      <c r="E28" s="496">
        <v>50113001</v>
      </c>
      <c r="F28" s="495" t="s">
        <v>535</v>
      </c>
      <c r="G28" s="494" t="s">
        <v>536</v>
      </c>
      <c r="H28" s="494">
        <v>192160</v>
      </c>
      <c r="I28" s="494">
        <v>92160</v>
      </c>
      <c r="J28" s="494" t="s">
        <v>576</v>
      </c>
      <c r="K28" s="494" t="s">
        <v>577</v>
      </c>
      <c r="L28" s="497">
        <v>66.079999999999984</v>
      </c>
      <c r="M28" s="497">
        <v>30</v>
      </c>
      <c r="N28" s="498">
        <v>1982.3999999999996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426D108A-E76C-4A3F-9A7C-0A0050A7F024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11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7" customWidth="1"/>
    <col min="3" max="3" width="5.5703125" style="210" customWidth="1"/>
    <col min="4" max="4" width="10.85546875" style="207" customWidth="1"/>
    <col min="5" max="5" width="5.5703125" style="210" customWidth="1"/>
    <col min="6" max="6" width="10.85546875" style="207" customWidth="1"/>
    <col min="7" max="16384" width="8.85546875" style="129"/>
  </cols>
  <sheetData>
    <row r="1" spans="1:6" ht="37.15" customHeight="1" thickBot="1" x14ac:dyDescent="0.35">
      <c r="A1" s="367" t="s">
        <v>164</v>
      </c>
      <c r="B1" s="368"/>
      <c r="C1" s="368"/>
      <c r="D1" s="368"/>
      <c r="E1" s="368"/>
      <c r="F1" s="368"/>
    </row>
    <row r="2" spans="1:6" ht="14.45" customHeight="1" thickBot="1" x14ac:dyDescent="0.25">
      <c r="A2" s="232" t="s">
        <v>270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499" t="s">
        <v>143</v>
      </c>
      <c r="B4" s="500" t="s">
        <v>14</v>
      </c>
      <c r="C4" s="501" t="s">
        <v>2</v>
      </c>
      <c r="D4" s="500" t="s">
        <v>14</v>
      </c>
      <c r="E4" s="501" t="s">
        <v>2</v>
      </c>
      <c r="F4" s="502" t="s">
        <v>14</v>
      </c>
    </row>
    <row r="5" spans="1:6" ht="14.45" customHeight="1" thickBot="1" x14ac:dyDescent="0.25">
      <c r="A5" s="510" t="s">
        <v>578</v>
      </c>
      <c r="B5" s="476">
        <v>100.32</v>
      </c>
      <c r="C5" s="503">
        <v>3.3284119374263864E-2</v>
      </c>
      <c r="D5" s="476">
        <v>2913.7299999999996</v>
      </c>
      <c r="E5" s="503">
        <v>0.9667158806257361</v>
      </c>
      <c r="F5" s="477">
        <v>3014.0499999999997</v>
      </c>
    </row>
    <row r="6" spans="1:6" ht="14.45" customHeight="1" thickBot="1" x14ac:dyDescent="0.25">
      <c r="A6" s="506" t="s">
        <v>3</v>
      </c>
      <c r="B6" s="507">
        <v>100.32</v>
      </c>
      <c r="C6" s="508">
        <v>3.3284119374263864E-2</v>
      </c>
      <c r="D6" s="507">
        <v>2913.7299999999996</v>
      </c>
      <c r="E6" s="508">
        <v>0.9667158806257361</v>
      </c>
      <c r="F6" s="509">
        <v>3014.0499999999997</v>
      </c>
    </row>
    <row r="7" spans="1:6" ht="14.45" customHeight="1" thickBot="1" x14ac:dyDescent="0.25"/>
    <row r="8" spans="1:6" ht="14.45" customHeight="1" x14ac:dyDescent="0.2">
      <c r="A8" s="516" t="s">
        <v>579</v>
      </c>
      <c r="B8" s="483"/>
      <c r="C8" s="504">
        <v>0</v>
      </c>
      <c r="D8" s="483">
        <v>2428.4499999999998</v>
      </c>
      <c r="E8" s="504">
        <v>1</v>
      </c>
      <c r="F8" s="484">
        <v>2428.4499999999998</v>
      </c>
    </row>
    <row r="9" spans="1:6" ht="14.45" customHeight="1" x14ac:dyDescent="0.2">
      <c r="A9" s="517" t="s">
        <v>580</v>
      </c>
      <c r="B9" s="490">
        <v>100.32</v>
      </c>
      <c r="C9" s="512">
        <v>1</v>
      </c>
      <c r="D9" s="490"/>
      <c r="E9" s="512">
        <v>0</v>
      </c>
      <c r="F9" s="491">
        <v>100.32</v>
      </c>
    </row>
    <row r="10" spans="1:6" ht="14.45" customHeight="1" thickBot="1" x14ac:dyDescent="0.25">
      <c r="A10" s="518" t="s">
        <v>581</v>
      </c>
      <c r="B10" s="513"/>
      <c r="C10" s="514">
        <v>0</v>
      </c>
      <c r="D10" s="513">
        <v>485.28</v>
      </c>
      <c r="E10" s="514">
        <v>1</v>
      </c>
      <c r="F10" s="515">
        <v>485.28</v>
      </c>
    </row>
    <row r="11" spans="1:6" ht="14.45" customHeight="1" thickBot="1" x14ac:dyDescent="0.25">
      <c r="A11" s="506" t="s">
        <v>3</v>
      </c>
      <c r="B11" s="507">
        <v>100.32</v>
      </c>
      <c r="C11" s="508">
        <v>3.3284119374263857E-2</v>
      </c>
      <c r="D11" s="507">
        <v>2913.7299999999996</v>
      </c>
      <c r="E11" s="508">
        <v>0.96671588062573588</v>
      </c>
      <c r="F11" s="509">
        <v>3014.05</v>
      </c>
    </row>
  </sheetData>
  <mergeCells count="3">
    <mergeCell ref="A1:F1"/>
    <mergeCell ref="B3:C3"/>
    <mergeCell ref="D3:E3"/>
  </mergeCells>
  <conditionalFormatting sqref="C5:C1048576">
    <cfRule type="cellIs" dxfId="38" priority="8" stopIfTrue="1" operator="greaterThan">
      <formula>0.1</formula>
    </cfRule>
  </conditionalFormatting>
  <hyperlinks>
    <hyperlink ref="A2" location="Obsah!A1" display="Zpět na Obsah  KL 01  1.-4.měsíc" xr:uid="{CE233641-D52C-42B9-8AC9-86266A2E8579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26</vt:i4>
      </vt:variant>
      <vt:variant>
        <vt:lpstr>Pojmenované oblasti</vt:lpstr>
      </vt:variant>
      <vt:variant>
        <vt:i4>3</vt:i4>
      </vt:variant>
    </vt:vector>
  </HeadingPairs>
  <TitlesOfParts>
    <vt:vector size="2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2020-08-20T13:57:51Z</dcterms:modified>
</cp:coreProperties>
</file>