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<sst xmlns="http://schemas.openxmlformats.org/spreadsheetml/2006/main" count="1243" uniqueCount="500">
  <si>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</si>
  <si>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</si>
  <si>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</si>
  <si>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</si>
  <si>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</si>
  <si>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</si>
  <si>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</si>
  <si>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</si>
  <si>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</si>
  <si>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</si>
  <si>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</si>
  <si>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</si>
  <si>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</si>
  <si>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</si>
  <si>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</si>
  <si>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</si>
  <si>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</si>
  <si>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</si>
  <si>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</si>
  <si>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</si>
  <si>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</si>
  <si>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</si>
  <si>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</si>
  <si>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</si>
  <si>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</si>
  <si>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</si>
  <si>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</si>
  <si>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</si>
  <si>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</si>
  <si>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</si>
  <si>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</si>
  <si>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</si>
  <si>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</si>
  <si>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</si>
  <si>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</si>
  <si>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</si>
  <si>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</si>
  <si>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</si>
  <si>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</si>
  <si>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</si>
  <si>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</si>
  <si>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</si>
  <si>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</si>
  <si>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</si>
  <si>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</si>
  <si>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</si>
  <si>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</si>
  <si>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</si>
  <si>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</si>
  <si>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</si>
  <si>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</si>
  <si>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</si>
  <si>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</si>
  <si>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</si>
  <si>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</si>
  <si>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</si>
  <si>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</si>
  <si>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</si>
  <si>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</si>
  <si>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</si>
  <si>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</si>
  <si>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</si>
  <si>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</si>
  <si>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</si>
  <si>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</si>
  <si>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</si>
  <si>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</si>
  <si>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</si>
  <si>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</si>
  <si>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</si>
  <si>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</si>
  <si>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</si>
  <si>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</si>
  <si>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</si>
  <si>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</si>
  <si>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</si>
  <si>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</si>
  <si>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</si>
  <si>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</si>
  <si>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</si>
  <si>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</si>
  <si>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</si>
  <si>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</si>
  <si>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</si>
  <si>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</si>
  <si>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</si>
  <si>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</si>
  <si>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</si>
  <si>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</si>
  <si>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</si>
  <si>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</si>
  <si>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</si>
  <si>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</si>
  <si>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</si>
  <si>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</si>
  <si>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</si>
  <si>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</si>
  <si>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</si>
  <si>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</si>
  <si>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</si>
  <si>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</si>
  <si>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</si>
  <si>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</si>
  <si>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</si>
  <si>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</si>
  <si>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</si>
  <si>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</si>
  <si>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</si>
  <si>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</si>
  <si>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</si>
  <si>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</si>
  <si>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</si>
  <si>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</si>
  <si>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</si>
  <si>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</si>
  <si>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</si>
  <si>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</si>
  <si>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</si>
  <si>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</si>
  <si>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</si>
  <si>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</si>
  <si>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</si>
  <si>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</si>
  <si>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</si>
  <si>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</si>
  <si>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</si>
  <si>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</si>
  <si>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</si>
  <si>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</si>
  <si>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</si>
  <si>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</si>
  <si>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</si>
  <si>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</si>
  <si>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</si>
  <si>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</si>
  <si>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</si>
  <si>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</si>
  <si>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</si>
  <si>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</si>
  <si>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</si>
  <si>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</si>
  <si>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</si>
  <si>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</si>
  <si>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</si>
  <si>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</si>
  <si>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</si>
  <si>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</si>
  <si>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</si>
  <si>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</si>
  <si>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</si>
  <si>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</si>
  <si>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</si>
  <si>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</si>
  <si>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</si>
  <si>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</si>
  <si>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</si>
  <si>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</si>
  <si>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</si>
  <si>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</si>
  <si>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</si>
  <si>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</si>
  <si>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</si>
  <si>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</si>
  <si>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</si>
  <si>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</si>
  <si>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</si>
  <si>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</si>
  <si>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</si>
  <si>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</si>
  <si>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</si>
  <si>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</si>
  <si>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</si>
  <si>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</si>
  <si>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</si>
  <si>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</si>
  <si>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</si>
  <si>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</si>
  <si>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</si>
  <si>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</si>
  <si>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</si>
  <si>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</si>
  <si>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</si>
  <si>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</si>
  <si>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</si>
  <si>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</si>
  <si>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</si>
  <si>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</si>
  <si>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</si>
  <si>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</si>
  <si>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</si>
  <si>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</si>
  <si>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</si>
  <si>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</si>
  <si>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</si>
  <si>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</si>
  <si>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</si>
  <si>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</si>
  <si>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</si>
  <si>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</si>
  <si>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</si>
  <si>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</si>
  <si>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</si>
  <si>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</si>
  <si>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</si>
  <si>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</si>
  <si>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</si>
  <si>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</si>
  <si>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</si>
  <si>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</si>
  <si>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</si>
  <si>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</si>
  <si>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</si>
  <si>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</si>
  <si>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</si>
  <si>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</si>
  <si>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</si>
  <si>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</si>
  <si>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</si>
  <si>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</si>
  <si>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</si>
  <si>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</si>
  <si>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</si>
  <si>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</si>
  <si>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</si>
  <si>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</si>
  <si>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</si>
  <si>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</si>
  <si>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</si>
  <si>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</si>
  <si>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</si>
  <si>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</si>
  <si>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</si>
  <si>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</si>
  <si>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</si>
  <si>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</si>
  <si>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</si>
  <si>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</si>
  <si>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</si>
  <si>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</si>
  <si>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</si>
  <si>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</si>
  <si>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</si>
  <si>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</si>
  <si>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</si>
  <si>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</si>
  <si>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</si>
  <si>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</si>
  <si>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</si>
  <si>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</si>
  <si>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</si>
  <si>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</si>
  <si>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</si>
  <si>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</si>
  <si>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</si>
  <si>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</si>
  <si>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</si>
  <si>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</si>
  <si>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</si>
  <si>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</si>
  <si>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</si>
  <si>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</si>
  <si>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</si>
  <si>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</si>
  <si>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</si>
  <si>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</si>
  <si>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</si>
  <si>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</si>
  <si>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</si>
  <si>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</si>
  <si>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</si>
  <si>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</si>
  <si>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</si>
  <si>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</si>
  <si>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</si>
  <si>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</si>
  <si>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</si>
  <si>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</si>
  <si>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</si>
  <si>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</si>
  <si>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</si>
  <si>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</si>
  <si>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</si>
  <si>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</si>
  <si>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</si>
  <si>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</si>
  <si>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</si>
  <si>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</si>
  <si>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</si>
  <si>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</si>
  <si>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</si>
  <si>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</si>
  <si>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</si>
  <si>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</si>
  <si>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</si>
  <si>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</si>
  <si>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</si>
  <si>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</si>
  <si>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</si>
  <si>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</si>
  <si>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</si>
  <si>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</si>
  <si>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</si>
  <si>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</si>
  <si>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</si>
  <si>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</si>
  <si>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</si>
  <si>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</si>
  <si>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</si>
  <si>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</si>
  <si>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</si>
  <si>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</si>
  <si>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</si>
  <si>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</si>
  <si>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</si>
  <si>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</si>
  <si>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</si>
  <si>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</si>
  <si>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</si>
  <si>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</si>
  <si>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</si>
  <si>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</si>
  <si>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</si>
  <si>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</si>
  <si>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</si>
  <si>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</si>
  <si>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</si>
  <si>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</si>
  <si>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</si>
  <si>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</si>
  <si>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</si>
  <si>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</si>
  <si>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</si>
  <si>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</si>
  <si>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</si>
  <si>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</si>
  <si>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</si>
  <si>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</si>
  <si>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</si>
  <si>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</si>
  <si>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</si>
  <si>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</si>
  <si>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</si>
  <si>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</si>
  <si>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</si>
  <si>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</si>
  <si>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</si>
  <si>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</si>
  <si>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</si>
  <si>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</si>
  <si>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</si>
  <si>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</si>
  <si>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</si>
  <si>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</si>
  <si>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</si>
  <si>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</si>
  <si>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</si>
  <si>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</si>
  <si>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</si>
  <si>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</si>
  <si>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</si>
  <si>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</si>
  <si>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</si>
  <si>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</si>
  <si>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</si>
  <si>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</si>
  <si>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</si>
  <si>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</si>
  <si>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</si>
  <si>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</si>
  <si>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</si>
  <si>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</si>
  <si>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</si>
  <si>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</si>
  <si>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</si>
  <si>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</si>
  <si>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192414</t>
  </si>
  <si>
    <t>92414</t>
  </si>
  <si>
    <t>SEPTONEX</t>
  </si>
  <si>
    <t>SPR 1X45ML</t>
  </si>
  <si>
    <t>840238</t>
  </si>
  <si>
    <t>Carbofit prášek 25g Čárkll</t>
  </si>
  <si>
    <t>Oddělení klinické logopedie, ambulance</t>
  </si>
  <si>
    <t>Lékárna - léčiva</t>
  </si>
  <si>
    <t>36 - Oddělení klinické logopedie</t>
  </si>
  <si>
    <t>3621 - ambulance</t>
  </si>
  <si>
    <t>50115040     laboratorní materiál (Z505)</t>
  </si>
  <si>
    <t>ZA429</t>
  </si>
  <si>
    <t>Obinadlo elastické idealtex   8 cm x 5 m 931061</t>
  </si>
  <si>
    <t>ZA443</t>
  </si>
  <si>
    <t>Šátek trojcípý pletený 125 x 85 x 85 cm 20001</t>
  </si>
  <si>
    <t>ZA450</t>
  </si>
  <si>
    <t>Náplast omniplast 1,25 cm x 9,1 m 9004520</t>
  </si>
  <si>
    <t>ZB404</t>
  </si>
  <si>
    <t>Náplast cosmos 8 cm x 1 m 5403353</t>
  </si>
  <si>
    <t>ZC854</t>
  </si>
  <si>
    <t>Kompresa NT 7,5 x 7,5 cm / 2 ks sterilní 26510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</si>
  <si>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</si>
  <si>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</si>
  <si>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</si>
  <si>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</si>
  <si>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</si>
  <si>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</si>
  <si>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</si>
  <si>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</si>
  <si>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</si>
  <si>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</si>
  <si>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</si>
  <si>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</si>
  <si>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</si>
  <si>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</si>
  <si>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</si>
  <si>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</si>
  <si>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</si>
  <si>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</si>
  <si>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</si>
  <si>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P00894</t>
  </si>
  <si>
    <t>ZB844</t>
  </si>
  <si>
    <t>Esmarch 60 x 1250 KVS 06125</t>
  </si>
  <si>
    <t>ZC766</t>
  </si>
  <si>
    <t>Nůžky rovné chirurgické hrotnaté P00768</t>
  </si>
  <si>
    <t>50115050</t>
  </si>
  <si>
    <t>502 SZM obvazový (112 02 040)</t>
  </si>
  <si>
    <t>50115060</t>
  </si>
  <si>
    <t>503 SZM ostatní zdravotnický (112 02 100)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</si>
  <si>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</si>
  <si>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</si>
  <si>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</si>
  <si>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</si>
  <si>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</si>
  <si>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</si>
  <si>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</si>
  <si>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</si>
  <si>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</si>
  <si>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</si>
  <si>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Čecháčková Miloslava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</si>
  <si>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</si>
  <si>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</si>
  <si>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</si>
  <si>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</si>
  <si>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</si>
  <si>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</si>
  <si>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</si>
  <si>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</si>
  <si>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</si>
  <si>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</si>
  <si>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</si>
  <si>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</si>
  <si>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</si>
  <si>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</si>
  <si>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</si>
  <si>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09513</t>
  </si>
  <si>
    <t>TELEFONICKÁ KONZULTACE OŠETŘUJÍCÍHO LÉKAŘE PACIENT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</si>
  <si>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</si>
  <si>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</si>
  <si>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</si>
  <si>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</si>
  <si>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</si>
  <si>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</si>
  <si>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</si>
  <si>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</si>
  <si>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</si>
  <si>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</si>
  <si>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</si>
  <si>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</si>
  <si>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</si>
  <si>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</si>
  <si>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</si>
  <si>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</si>
  <si>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</si>
  <si>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</si>
  <si>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</si>
  <si>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</si>
  <si>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</si>
  <si>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</si>
  <si>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</si>
  <si>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</si>
  <si>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</si>
  <si>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</si>
  <si>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</si>
  <si>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</si>
  <si>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</si>
  <si>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</si>
  <si>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</si>
  <si>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</si>
  <si>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</si>
  <si>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</si>
  <si>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</si>
  <si>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</si>
  <si>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</si>
  <si>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</si>
  <si>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17</t>
  </si>
  <si>
    <t>18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</si>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</sst>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0.34698808589296343</c:v>
                </c:pt>
                <c:pt idx="1">
                  <c:v>0.32419429405861877</c:v>
                </c:pt>
                <c:pt idx="2">
                  <c:v>0.30524701347928151</c:v>
                </c:pt>
                <c:pt idx="3">
                  <c:v>0.3096186328208656</c:v>
                </c:pt>
                <c:pt idx="4">
                  <c:v>0.31607036527637294</c:v>
                </c:pt>
                <c:pt idx="5">
                  <c:v>0.26814995589208018</c:v>
                </c:pt>
                <c:pt idx="6">
                  <c:v>0.24780303646517587</c:v>
                </c:pt>
                <c:pt idx="7">
                  <c:v>0.24252220631831936</c:v>
                </c:pt>
                <c:pt idx="8">
                  <c:v>0.24205038768767292</c:v>
                </c:pt>
                <c:pt idx="9">
                  <c:v>0.24553765337553449</c:v>
                </c:pt>
                <c:pt idx="10">
                  <c:v>0.24167294829650743</c:v>
                </c:pt>
                <c:pt idx="11">
                  <c:v>0.23542557859266541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878624"/>
        <c:axId val="1891876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0.2262454217860925</c:v>
                </c:pt>
                <c:pt idx="1">
                  <c:v>0.2262454217860925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80800"/>
        <c:axId val="1891879712"/>
      </c:scatterChart>
      <c:catAx>
        <c:axId val="189187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9187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876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1878624"/>
        <c:crosses val="autoZero"/>
        <c:crossBetween val="between"/>
      </c:valAx>
      <c:valAx>
        <c:axId val="1891880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91879712"/>
        <c:crosses val="max"/>
        <c:crossBetween val="midCat"/>
      </c:valAx>
      <c:valAx>
        <c:axId val="1891879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91880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424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427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435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460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499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385</v>
      </c>
      <c r="C6" s="391">
        <v>0</v>
      </c>
      <c r="D6" s="391" t="s">
        <v>361</v>
      </c>
      <c r="E6" s="391"/>
      <c r="F6" s="391" t="s">
        <v>361</v>
      </c>
      <c r="G6" s="391" t="s">
        <v>361</v>
      </c>
      <c r="H6" s="391" t="s">
        <v>361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257</v>
      </c>
      <c r="C7" s="391" t="s">
        <v>361</v>
      </c>
      <c r="D7" s="391" t="s">
        <v>361</v>
      </c>
      <c r="E7" s="391"/>
      <c r="F7" s="391">
        <v>0.28936000000000001</v>
      </c>
      <c r="G7" s="391">
        <v>0</v>
      </c>
      <c r="H7" s="391">
        <v>0.28936000000000001</v>
      </c>
      <c r="I7" s="392" t="s">
        <v>361</v>
      </c>
      <c r="J7" s="393" t="s">
        <v>1</v>
      </c>
    </row>
    <row r="8" spans="1:10" ht="14.4" customHeight="1" x14ac:dyDescent="0.3">
      <c r="A8" s="389" t="s">
        <v>359</v>
      </c>
      <c r="B8" s="390" t="s">
        <v>258</v>
      </c>
      <c r="C8" s="391">
        <v>0.04</v>
      </c>
      <c r="D8" s="391">
        <v>0</v>
      </c>
      <c r="E8" s="391"/>
      <c r="F8" s="391">
        <v>0.72186000000000006</v>
      </c>
      <c r="G8" s="391">
        <v>0</v>
      </c>
      <c r="H8" s="391">
        <v>0.72186000000000006</v>
      </c>
      <c r="I8" s="392" t="s">
        <v>361</v>
      </c>
      <c r="J8" s="393" t="s">
        <v>1</v>
      </c>
    </row>
    <row r="9" spans="1:10" ht="14.4" customHeight="1" x14ac:dyDescent="0.3">
      <c r="A9" s="389" t="s">
        <v>359</v>
      </c>
      <c r="B9" s="390" t="s">
        <v>362</v>
      </c>
      <c r="C9" s="391">
        <v>0.04</v>
      </c>
      <c r="D9" s="391">
        <v>0</v>
      </c>
      <c r="E9" s="391"/>
      <c r="F9" s="391">
        <v>1.01122</v>
      </c>
      <c r="G9" s="391">
        <v>0</v>
      </c>
      <c r="H9" s="391">
        <v>1.01122</v>
      </c>
      <c r="I9" s="392" t="s">
        <v>361</v>
      </c>
      <c r="J9" s="393" t="s">
        <v>363</v>
      </c>
    </row>
    <row r="11" spans="1:10" ht="14.4" customHeight="1" x14ac:dyDescent="0.3">
      <c r="A11" s="389" t="s">
        <v>359</v>
      </c>
      <c r="B11" s="390" t="s">
        <v>360</v>
      </c>
      <c r="C11" s="391" t="s">
        <v>361</v>
      </c>
      <c r="D11" s="391" t="s">
        <v>361</v>
      </c>
      <c r="E11" s="391"/>
      <c r="F11" s="391" t="s">
        <v>361</v>
      </c>
      <c r="G11" s="391" t="s">
        <v>361</v>
      </c>
      <c r="H11" s="391" t="s">
        <v>361</v>
      </c>
      <c r="I11" s="392" t="s">
        <v>361</v>
      </c>
      <c r="J11" s="393" t="s">
        <v>55</v>
      </c>
    </row>
    <row r="12" spans="1:10" ht="14.4" customHeight="1" x14ac:dyDescent="0.3">
      <c r="A12" s="389" t="s">
        <v>364</v>
      </c>
      <c r="B12" s="390" t="s">
        <v>365</v>
      </c>
      <c r="C12" s="391" t="s">
        <v>361</v>
      </c>
      <c r="D12" s="391" t="s">
        <v>361</v>
      </c>
      <c r="E12" s="391"/>
      <c r="F12" s="391" t="s">
        <v>361</v>
      </c>
      <c r="G12" s="391" t="s">
        <v>361</v>
      </c>
      <c r="H12" s="391" t="s">
        <v>361</v>
      </c>
      <c r="I12" s="392" t="s">
        <v>361</v>
      </c>
      <c r="J12" s="393" t="s">
        <v>0</v>
      </c>
    </row>
    <row r="13" spans="1:10" ht="14.4" customHeight="1" x14ac:dyDescent="0.3">
      <c r="A13" s="389" t="s">
        <v>364</v>
      </c>
      <c r="B13" s="390" t="s">
        <v>385</v>
      </c>
      <c r="C13" s="391">
        <v>0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1</v>
      </c>
    </row>
    <row r="14" spans="1:10" ht="14.4" customHeight="1" x14ac:dyDescent="0.3">
      <c r="A14" s="389" t="s">
        <v>364</v>
      </c>
      <c r="B14" s="390" t="s">
        <v>257</v>
      </c>
      <c r="C14" s="391" t="s">
        <v>361</v>
      </c>
      <c r="D14" s="391" t="s">
        <v>361</v>
      </c>
      <c r="E14" s="391"/>
      <c r="F14" s="391">
        <v>0.28936000000000001</v>
      </c>
      <c r="G14" s="391">
        <v>0</v>
      </c>
      <c r="H14" s="391">
        <v>0.28936000000000001</v>
      </c>
      <c r="I14" s="392" t="s">
        <v>361</v>
      </c>
      <c r="J14" s="393" t="s">
        <v>1</v>
      </c>
    </row>
    <row r="15" spans="1:10" ht="14.4" customHeight="1" x14ac:dyDescent="0.3">
      <c r="A15" s="389" t="s">
        <v>364</v>
      </c>
      <c r="B15" s="390" t="s">
        <v>258</v>
      </c>
      <c r="C15" s="391">
        <v>0.04</v>
      </c>
      <c r="D15" s="391">
        <v>0</v>
      </c>
      <c r="E15" s="391"/>
      <c r="F15" s="391">
        <v>0.72186000000000006</v>
      </c>
      <c r="G15" s="391">
        <v>0</v>
      </c>
      <c r="H15" s="391">
        <v>0.72186000000000006</v>
      </c>
      <c r="I15" s="392" t="s">
        <v>361</v>
      </c>
      <c r="J15" s="393" t="s">
        <v>1</v>
      </c>
    </row>
    <row r="16" spans="1:10" ht="14.4" customHeight="1" x14ac:dyDescent="0.3">
      <c r="A16" s="389" t="s">
        <v>364</v>
      </c>
      <c r="B16" s="390" t="s">
        <v>366</v>
      </c>
      <c r="C16" s="391">
        <v>0.04</v>
      </c>
      <c r="D16" s="391">
        <v>0</v>
      </c>
      <c r="E16" s="391"/>
      <c r="F16" s="391">
        <v>1.01122</v>
      </c>
      <c r="G16" s="391">
        <v>0</v>
      </c>
      <c r="H16" s="391">
        <v>1.01122</v>
      </c>
      <c r="I16" s="392" t="s">
        <v>361</v>
      </c>
      <c r="J16" s="393" t="s">
        <v>367</v>
      </c>
    </row>
    <row r="17" spans="1:10" ht="14.4" customHeight="1" x14ac:dyDescent="0.3">
      <c r="A17" s="389" t="s">
        <v>361</v>
      </c>
      <c r="B17" s="390" t="s">
        <v>361</v>
      </c>
      <c r="C17" s="391" t="s">
        <v>361</v>
      </c>
      <c r="D17" s="391" t="s">
        <v>361</v>
      </c>
      <c r="E17" s="391"/>
      <c r="F17" s="391" t="s">
        <v>361</v>
      </c>
      <c r="G17" s="391" t="s">
        <v>361</v>
      </c>
      <c r="H17" s="391" t="s">
        <v>361</v>
      </c>
      <c r="I17" s="392" t="s">
        <v>361</v>
      </c>
      <c r="J17" s="393" t="s">
        <v>368</v>
      </c>
    </row>
    <row r="18" spans="1:10" ht="14.4" customHeight="1" x14ac:dyDescent="0.3">
      <c r="A18" s="389" t="s">
        <v>359</v>
      </c>
      <c r="B18" s="390" t="s">
        <v>362</v>
      </c>
      <c r="C18" s="391">
        <v>0.04</v>
      </c>
      <c r="D18" s="391">
        <v>0</v>
      </c>
      <c r="E18" s="391"/>
      <c r="F18" s="391">
        <v>1.01122</v>
      </c>
      <c r="G18" s="391">
        <v>0</v>
      </c>
      <c r="H18" s="391">
        <v>1.01122</v>
      </c>
      <c r="I18" s="392" t="s">
        <v>361</v>
      </c>
      <c r="J18" s="393" t="s">
        <v>363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5">
      <formula>$H11&gt;0</formula>
    </cfRule>
  </conditionalFormatting>
  <conditionalFormatting sqref="A11:A18">
    <cfRule type="expression" dxfId="10" priority="2">
      <formula>AND($J11&lt;&gt;"mezeraKL",$J11&lt;&gt;"")</formula>
    </cfRule>
  </conditionalFormatting>
  <conditionalFormatting sqref="I11:I18">
    <cfRule type="expression" dxfId="9" priority="6">
      <formula>$I11&gt;1</formula>
    </cfRule>
  </conditionalFormatting>
  <conditionalFormatting sqref="B11:B18">
    <cfRule type="expression" dxfId="8" priority="1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5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424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16.853666666666665</v>
      </c>
      <c r="J3" s="74">
        <f>SUBTOTAL(9,J5:J1048576)</f>
        <v>60</v>
      </c>
      <c r="K3" s="75">
        <f>SUBTOTAL(9,K5:K1048576)</f>
        <v>1011.22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420</v>
      </c>
      <c r="F5" s="402" t="s">
        <v>421</v>
      </c>
      <c r="G5" s="401" t="s">
        <v>386</v>
      </c>
      <c r="H5" s="401" t="s">
        <v>387</v>
      </c>
      <c r="I5" s="403">
        <v>11.41</v>
      </c>
      <c r="J5" s="403">
        <v>2</v>
      </c>
      <c r="K5" s="404">
        <v>22.82</v>
      </c>
    </row>
    <row r="6" spans="1:11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420</v>
      </c>
      <c r="F6" s="408" t="s">
        <v>421</v>
      </c>
      <c r="G6" s="407" t="s">
        <v>388</v>
      </c>
      <c r="H6" s="407" t="s">
        <v>389</v>
      </c>
      <c r="I6" s="409">
        <v>9.76</v>
      </c>
      <c r="J6" s="409">
        <v>2</v>
      </c>
      <c r="K6" s="410">
        <v>19.52</v>
      </c>
    </row>
    <row r="7" spans="1:11" ht="14.4" customHeight="1" x14ac:dyDescent="0.3">
      <c r="A7" s="405" t="s">
        <v>359</v>
      </c>
      <c r="B7" s="406" t="s">
        <v>360</v>
      </c>
      <c r="C7" s="407" t="s">
        <v>364</v>
      </c>
      <c r="D7" s="408" t="s">
        <v>381</v>
      </c>
      <c r="E7" s="407" t="s">
        <v>420</v>
      </c>
      <c r="F7" s="408" t="s">
        <v>421</v>
      </c>
      <c r="G7" s="407" t="s">
        <v>390</v>
      </c>
      <c r="H7" s="407" t="s">
        <v>391</v>
      </c>
      <c r="I7" s="409">
        <v>14.8</v>
      </c>
      <c r="J7" s="409">
        <v>2</v>
      </c>
      <c r="K7" s="410">
        <v>29.6</v>
      </c>
    </row>
    <row r="8" spans="1:11" ht="14.4" customHeight="1" x14ac:dyDescent="0.3">
      <c r="A8" s="405" t="s">
        <v>359</v>
      </c>
      <c r="B8" s="406" t="s">
        <v>360</v>
      </c>
      <c r="C8" s="407" t="s">
        <v>364</v>
      </c>
      <c r="D8" s="408" t="s">
        <v>381</v>
      </c>
      <c r="E8" s="407" t="s">
        <v>420</v>
      </c>
      <c r="F8" s="408" t="s">
        <v>421</v>
      </c>
      <c r="G8" s="407" t="s">
        <v>392</v>
      </c>
      <c r="H8" s="407" t="s">
        <v>393</v>
      </c>
      <c r="I8" s="409">
        <v>13.02</v>
      </c>
      <c r="J8" s="409">
        <v>2</v>
      </c>
      <c r="K8" s="410">
        <v>26.04</v>
      </c>
    </row>
    <row r="9" spans="1:11" ht="14.4" customHeight="1" x14ac:dyDescent="0.3">
      <c r="A9" s="405" t="s">
        <v>359</v>
      </c>
      <c r="B9" s="406" t="s">
        <v>360</v>
      </c>
      <c r="C9" s="407" t="s">
        <v>364</v>
      </c>
      <c r="D9" s="408" t="s">
        <v>381</v>
      </c>
      <c r="E9" s="407" t="s">
        <v>420</v>
      </c>
      <c r="F9" s="408" t="s">
        <v>421</v>
      </c>
      <c r="G9" s="407" t="s">
        <v>394</v>
      </c>
      <c r="H9" s="407" t="s">
        <v>395</v>
      </c>
      <c r="I9" s="409">
        <v>1.17</v>
      </c>
      <c r="J9" s="409">
        <v>4</v>
      </c>
      <c r="K9" s="410">
        <v>4.68</v>
      </c>
    </row>
    <row r="10" spans="1:11" ht="14.4" customHeight="1" x14ac:dyDescent="0.3">
      <c r="A10" s="405" t="s">
        <v>359</v>
      </c>
      <c r="B10" s="406" t="s">
        <v>360</v>
      </c>
      <c r="C10" s="407" t="s">
        <v>364</v>
      </c>
      <c r="D10" s="408" t="s">
        <v>381</v>
      </c>
      <c r="E10" s="407" t="s">
        <v>420</v>
      </c>
      <c r="F10" s="408" t="s">
        <v>421</v>
      </c>
      <c r="G10" s="407" t="s">
        <v>396</v>
      </c>
      <c r="H10" s="407" t="s">
        <v>397</v>
      </c>
      <c r="I10" s="409">
        <v>0.31</v>
      </c>
      <c r="J10" s="409">
        <v>6</v>
      </c>
      <c r="K10" s="410">
        <v>1.86</v>
      </c>
    </row>
    <row r="11" spans="1:11" ht="14.4" customHeight="1" x14ac:dyDescent="0.3">
      <c r="A11" s="405" t="s">
        <v>359</v>
      </c>
      <c r="B11" s="406" t="s">
        <v>360</v>
      </c>
      <c r="C11" s="407" t="s">
        <v>364</v>
      </c>
      <c r="D11" s="408" t="s">
        <v>381</v>
      </c>
      <c r="E11" s="407" t="s">
        <v>420</v>
      </c>
      <c r="F11" s="408" t="s">
        <v>421</v>
      </c>
      <c r="G11" s="407" t="s">
        <v>398</v>
      </c>
      <c r="H11" s="407" t="s">
        <v>399</v>
      </c>
      <c r="I11" s="409">
        <v>11.74</v>
      </c>
      <c r="J11" s="409">
        <v>2</v>
      </c>
      <c r="K11" s="410">
        <v>23.48</v>
      </c>
    </row>
    <row r="12" spans="1:11" ht="14.4" customHeight="1" x14ac:dyDescent="0.3">
      <c r="A12" s="405" t="s">
        <v>359</v>
      </c>
      <c r="B12" s="406" t="s">
        <v>360</v>
      </c>
      <c r="C12" s="407" t="s">
        <v>364</v>
      </c>
      <c r="D12" s="408" t="s">
        <v>381</v>
      </c>
      <c r="E12" s="407" t="s">
        <v>420</v>
      </c>
      <c r="F12" s="408" t="s">
        <v>421</v>
      </c>
      <c r="G12" s="407" t="s">
        <v>400</v>
      </c>
      <c r="H12" s="407" t="s">
        <v>401</v>
      </c>
      <c r="I12" s="409">
        <v>14.09</v>
      </c>
      <c r="J12" s="409">
        <v>2</v>
      </c>
      <c r="K12" s="410">
        <v>28.18</v>
      </c>
    </row>
    <row r="13" spans="1:11" ht="14.4" customHeight="1" x14ac:dyDescent="0.3">
      <c r="A13" s="405" t="s">
        <v>359</v>
      </c>
      <c r="B13" s="406" t="s">
        <v>360</v>
      </c>
      <c r="C13" s="407" t="s">
        <v>364</v>
      </c>
      <c r="D13" s="408" t="s">
        <v>381</v>
      </c>
      <c r="E13" s="407" t="s">
        <v>420</v>
      </c>
      <c r="F13" s="408" t="s">
        <v>421</v>
      </c>
      <c r="G13" s="407" t="s">
        <v>402</v>
      </c>
      <c r="H13" s="407" t="s">
        <v>403</v>
      </c>
      <c r="I13" s="409">
        <v>7.1</v>
      </c>
      <c r="J13" s="409">
        <v>4</v>
      </c>
      <c r="K13" s="410">
        <v>28.4</v>
      </c>
    </row>
    <row r="14" spans="1:11" ht="14.4" customHeight="1" x14ac:dyDescent="0.3">
      <c r="A14" s="405" t="s">
        <v>359</v>
      </c>
      <c r="B14" s="406" t="s">
        <v>360</v>
      </c>
      <c r="C14" s="407" t="s">
        <v>364</v>
      </c>
      <c r="D14" s="408" t="s">
        <v>381</v>
      </c>
      <c r="E14" s="407" t="s">
        <v>420</v>
      </c>
      <c r="F14" s="408" t="s">
        <v>421</v>
      </c>
      <c r="G14" s="407" t="s">
        <v>404</v>
      </c>
      <c r="H14" s="407" t="s">
        <v>405</v>
      </c>
      <c r="I14" s="409">
        <v>9.41</v>
      </c>
      <c r="J14" s="409">
        <v>2</v>
      </c>
      <c r="K14" s="410">
        <v>18.82</v>
      </c>
    </row>
    <row r="15" spans="1:11" ht="14.4" customHeight="1" x14ac:dyDescent="0.3">
      <c r="A15" s="405" t="s">
        <v>359</v>
      </c>
      <c r="B15" s="406" t="s">
        <v>360</v>
      </c>
      <c r="C15" s="407" t="s">
        <v>364</v>
      </c>
      <c r="D15" s="408" t="s">
        <v>381</v>
      </c>
      <c r="E15" s="407" t="s">
        <v>420</v>
      </c>
      <c r="F15" s="408" t="s">
        <v>421</v>
      </c>
      <c r="G15" s="407" t="s">
        <v>406</v>
      </c>
      <c r="H15" s="407" t="s">
        <v>407</v>
      </c>
      <c r="I15" s="409">
        <v>8.2799999999999994</v>
      </c>
      <c r="J15" s="409">
        <v>2</v>
      </c>
      <c r="K15" s="410">
        <v>16.559999999999999</v>
      </c>
    </row>
    <row r="16" spans="1:11" ht="14.4" customHeight="1" x14ac:dyDescent="0.3">
      <c r="A16" s="405" t="s">
        <v>359</v>
      </c>
      <c r="B16" s="406" t="s">
        <v>360</v>
      </c>
      <c r="C16" s="407" t="s">
        <v>364</v>
      </c>
      <c r="D16" s="408" t="s">
        <v>381</v>
      </c>
      <c r="E16" s="407" t="s">
        <v>420</v>
      </c>
      <c r="F16" s="408" t="s">
        <v>421</v>
      </c>
      <c r="G16" s="407" t="s">
        <v>408</v>
      </c>
      <c r="H16" s="407" t="s">
        <v>409</v>
      </c>
      <c r="I16" s="409">
        <v>5.92</v>
      </c>
      <c r="J16" s="409">
        <v>4</v>
      </c>
      <c r="K16" s="410">
        <v>23.68</v>
      </c>
    </row>
    <row r="17" spans="1:11" ht="14.4" customHeight="1" x14ac:dyDescent="0.3">
      <c r="A17" s="405" t="s">
        <v>359</v>
      </c>
      <c r="B17" s="406" t="s">
        <v>360</v>
      </c>
      <c r="C17" s="407" t="s">
        <v>364</v>
      </c>
      <c r="D17" s="408" t="s">
        <v>381</v>
      </c>
      <c r="E17" s="407" t="s">
        <v>420</v>
      </c>
      <c r="F17" s="408" t="s">
        <v>421</v>
      </c>
      <c r="G17" s="407" t="s">
        <v>410</v>
      </c>
      <c r="H17" s="407" t="s">
        <v>411</v>
      </c>
      <c r="I17" s="409">
        <v>2.54</v>
      </c>
      <c r="J17" s="409">
        <v>18</v>
      </c>
      <c r="K17" s="410">
        <v>45.72</v>
      </c>
    </row>
    <row r="18" spans="1:11" ht="14.4" customHeight="1" x14ac:dyDescent="0.3">
      <c r="A18" s="405" t="s">
        <v>359</v>
      </c>
      <c r="B18" s="406" t="s">
        <v>360</v>
      </c>
      <c r="C18" s="407" t="s">
        <v>364</v>
      </c>
      <c r="D18" s="408" t="s">
        <v>381</v>
      </c>
      <c r="E18" s="407" t="s">
        <v>422</v>
      </c>
      <c r="F18" s="408" t="s">
        <v>423</v>
      </c>
      <c r="G18" s="407" t="s">
        <v>412</v>
      </c>
      <c r="H18" s="407" t="s">
        <v>413</v>
      </c>
      <c r="I18" s="409">
        <v>68.53</v>
      </c>
      <c r="J18" s="409">
        <v>2</v>
      </c>
      <c r="K18" s="410">
        <v>137.06</v>
      </c>
    </row>
    <row r="19" spans="1:11" ht="14.4" customHeight="1" x14ac:dyDescent="0.3">
      <c r="A19" s="405" t="s">
        <v>359</v>
      </c>
      <c r="B19" s="406" t="s">
        <v>360</v>
      </c>
      <c r="C19" s="407" t="s">
        <v>364</v>
      </c>
      <c r="D19" s="408" t="s">
        <v>381</v>
      </c>
      <c r="E19" s="407" t="s">
        <v>422</v>
      </c>
      <c r="F19" s="408" t="s">
        <v>423</v>
      </c>
      <c r="G19" s="407" t="s">
        <v>414</v>
      </c>
      <c r="H19" s="407" t="s">
        <v>415</v>
      </c>
      <c r="I19" s="409">
        <v>94.38</v>
      </c>
      <c r="J19" s="409">
        <v>2</v>
      </c>
      <c r="K19" s="410">
        <v>188.76</v>
      </c>
    </row>
    <row r="20" spans="1:11" ht="14.4" customHeight="1" x14ac:dyDescent="0.3">
      <c r="A20" s="405" t="s">
        <v>359</v>
      </c>
      <c r="B20" s="406" t="s">
        <v>360</v>
      </c>
      <c r="C20" s="407" t="s">
        <v>364</v>
      </c>
      <c r="D20" s="408" t="s">
        <v>381</v>
      </c>
      <c r="E20" s="407" t="s">
        <v>422</v>
      </c>
      <c r="F20" s="408" t="s">
        <v>423</v>
      </c>
      <c r="G20" s="407" t="s">
        <v>416</v>
      </c>
      <c r="H20" s="407" t="s">
        <v>417</v>
      </c>
      <c r="I20" s="409">
        <v>33.880000000000003</v>
      </c>
      <c r="J20" s="409">
        <v>2</v>
      </c>
      <c r="K20" s="410">
        <v>67.760000000000005</v>
      </c>
    </row>
    <row r="21" spans="1:11" ht="14.4" customHeight="1" thickBot="1" x14ac:dyDescent="0.35">
      <c r="A21" s="411" t="s">
        <v>359</v>
      </c>
      <c r="B21" s="412" t="s">
        <v>360</v>
      </c>
      <c r="C21" s="413" t="s">
        <v>364</v>
      </c>
      <c r="D21" s="414" t="s">
        <v>381</v>
      </c>
      <c r="E21" s="413" t="s">
        <v>422</v>
      </c>
      <c r="F21" s="414" t="s">
        <v>423</v>
      </c>
      <c r="G21" s="413" t="s">
        <v>418</v>
      </c>
      <c r="H21" s="413" t="s">
        <v>419</v>
      </c>
      <c r="I21" s="415">
        <v>164.14</v>
      </c>
      <c r="J21" s="415">
        <v>2</v>
      </c>
      <c r="K21" s="416">
        <v>328.28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5">
        <v>930</v>
      </c>
      <c r="AI3" s="461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6" t="s">
        <v>172</v>
      </c>
      <c r="AI4" s="461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7"/>
      <c r="AI5" s="461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5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</v>
      </c>
      <c r="AH6" s="448">
        <f xml:space="preserve">
TRUNC(IF($A$4&lt;=12,SUMIFS('ON Data'!AN:AN,'ON Data'!$D:$D,$A$4,'ON Data'!$E:$E,1),SUMIFS('ON Data'!AN:AN,'ON Data'!$E:$E,1)/'ON Data'!$D$3),1)</f>
        <v>0</v>
      </c>
      <c r="AI6" s="461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8"/>
      <c r="AI7" s="461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8"/>
      <c r="AI8" s="461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49"/>
      <c r="AI9" s="461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0"/>
      <c r="AI10" s="461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9184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0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9184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0</v>
      </c>
      <c r="AH11" s="451">
        <f xml:space="preserve">
IF($A$4&lt;=12,SUMIFS('ON Data'!AN:AN,'ON Data'!$D:$D,$A$4,'ON Data'!$E:$E,2),SUMIFS('ON Data'!AN:AN,'ON Data'!$E:$E,2))</f>
        <v>0</v>
      </c>
      <c r="AI11" s="461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0</v>
      </c>
      <c r="C14" s="233">
        <f xml:space="preserve">
IF($A$4&lt;=12,SUMIFS('ON Data'!G:G,'ON Data'!$D:$D,$A$4,'ON Data'!$E:$E,5),SUMIFS('ON Data'!G:G,'ON Data'!$E:$E,5))</f>
        <v>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3"/>
      <c r="AI15" s="461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4" t="s">
        <v>162</v>
      </c>
      <c r="B18" s="229">
        <f xml:space="preserve">
B19-B16-B17</f>
        <v>285627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285627</v>
      </c>
      <c r="T18" s="231">
        <f t="shared" si="1"/>
        <v>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0</v>
      </c>
      <c r="AH18" s="451">
        <f t="shared" si="1"/>
        <v>0</v>
      </c>
      <c r="AI18" s="461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285627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285627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0</v>
      </c>
      <c r="AH19" s="454">
        <f xml:space="preserve">
IF($A$4&lt;=12,SUMIFS('ON Data'!AN:AN,'ON Data'!$D:$D,$A$4,'ON Data'!$E:$E,9),SUMIFS('ON Data'!AN:AN,'ON Data'!$E:$E,9))</f>
        <v>0</v>
      </c>
      <c r="AI19" s="461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2479000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Data'!H:H,'ON Data'!$D:$D,$A$4,'ON Data'!$E:$E,6),SUMIFS('ON Data'!H:H,'ON Data'!$E:$E,6))</f>
        <v>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2438848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0</v>
      </c>
      <c r="AH20" s="455">
        <f xml:space="preserve">
IF($A$4&lt;=12,SUMIFS('ON Data'!AN:AN,'ON Data'!$D:$D,$A$4,'ON Data'!$E:$E,6),SUMIFS('ON Data'!AN:AN,'ON Data'!$E:$E,6))</f>
        <v>40152</v>
      </c>
      <c r="AI20" s="461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7" t="s">
        <v>54</v>
      </c>
      <c r="B23" s="232">
        <f xml:space="preserve">
IF(B21="","",B20-B21)</f>
        <v>2479000</v>
      </c>
      <c r="C23" s="233">
        <f t="shared" ref="C23:G23" si="4" xml:space="preserve">
IF(C21="","",C20-C21)</f>
        <v>0</v>
      </c>
      <c r="D23" s="234">
        <f t="shared" si="4"/>
        <v>0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0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2438848</v>
      </c>
      <c r="T23" s="234">
        <f t="shared" si="5"/>
        <v>0</v>
      </c>
      <c r="U23" s="234">
        <f t="shared" si="5"/>
        <v>0</v>
      </c>
      <c r="V23" s="234">
        <f t="shared" si="5"/>
        <v>0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0</v>
      </c>
      <c r="AE23" s="234">
        <f t="shared" si="5"/>
        <v>0</v>
      </c>
      <c r="AF23" s="234">
        <f t="shared" si="5"/>
        <v>0</v>
      </c>
      <c r="AG23" s="234">
        <f t="shared" si="5"/>
        <v>0</v>
      </c>
      <c r="AH23" s="452">
        <f t="shared" si="5"/>
        <v>40152</v>
      </c>
      <c r="AI23" s="461"/>
    </row>
    <row r="24" spans="1:35" x14ac:dyDescent="0.3">
      <c r="A24" s="211" t="s">
        <v>164</v>
      </c>
      <c r="B24" s="258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2" t="s">
        <v>59</v>
      </c>
      <c r="B25" s="229">
        <f xml:space="preserve">
SUM(C25:AH25)</f>
        <v>2250</v>
      </c>
      <c r="C25" s="463">
        <f xml:space="preserve">
IF($A$4&lt;=12,SUMIFS('ON Data'!H:H,'ON Data'!$D:$D,$A$4,'ON Data'!$E:$E,10),SUMIFS('ON Data'!H:H,'ON Data'!$E:$E,10))</f>
        <v>0</v>
      </c>
      <c r="D25" s="438"/>
      <c r="E25" s="439"/>
      <c r="F25" s="439">
        <f xml:space="preserve">
IF($A$4&lt;=12,SUMIFS('ON Data'!K:K,'ON Data'!$D:$D,$A$4,'ON Data'!$E:$E,10),SUMIFS('ON Data'!K:K,'ON Data'!$E:$E,10))</f>
        <v>2250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8" t="s">
        <v>174</v>
      </c>
      <c r="B26" s="238">
        <f xml:space="preserve">
SUM(C26:AH26)</f>
        <v>10000</v>
      </c>
      <c r="C26" s="463">
        <f xml:space="preserve">
IF($A$4&lt;=12,SUMIFS('ON Data'!H:H,'ON Data'!$D:$D,$A$4,'ON Data'!$E:$E,11),SUMIFS('ON Data'!H:H,'ON Data'!$E:$E,11))</f>
        <v>0</v>
      </c>
      <c r="D26" s="438"/>
      <c r="E26" s="439"/>
      <c r="F26" s="440">
        <f xml:space="preserve">
IF($A$4&lt;=12,SUMIFS('ON Data'!K:K,'ON Data'!$D:$D,$A$4,'ON Data'!$E:$E,11),SUMIFS('ON Data'!K:K,'ON Data'!$E:$E,11))</f>
        <v>10000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8" t="s">
        <v>61</v>
      </c>
      <c r="B27" s="259">
        <f xml:space="preserve">
IF(B26=0,0,B25/B26)</f>
        <v>0.22500000000000001</v>
      </c>
      <c r="C27" s="464">
        <f xml:space="preserve">
IF(C26=0,0,C25/C26)</f>
        <v>0</v>
      </c>
      <c r="D27" s="441"/>
      <c r="E27" s="442"/>
      <c r="F27" s="442">
        <f xml:space="preserve">
IF(F26=0,0,F25/F26)</f>
        <v>0.22500000000000001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8" t="s">
        <v>173</v>
      </c>
      <c r="B28" s="238">
        <f xml:space="preserve">
SUM(C28:AH28)</f>
        <v>7750</v>
      </c>
      <c r="C28" s="465">
        <f xml:space="preserve">
C26-C25</f>
        <v>0</v>
      </c>
      <c r="D28" s="443"/>
      <c r="E28" s="444"/>
      <c r="F28" s="444">
        <f xml:space="preserve">
F26-F25</f>
        <v>7750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7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425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12</v>
      </c>
      <c r="F3" s="199">
        <f>SUMIF($E5:$E1048576,"&lt;10",F5:F1048576)</f>
        <v>2773871</v>
      </c>
      <c r="G3" s="199">
        <f t="shared" ref="G3:AO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2733719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40152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5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36</v>
      </c>
      <c r="D6" s="198">
        <v>1</v>
      </c>
      <c r="E6" s="198">
        <v>2</v>
      </c>
      <c r="F6" s="198">
        <v>880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880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36</v>
      </c>
      <c r="D7" s="198">
        <v>1</v>
      </c>
      <c r="E7" s="198">
        <v>6</v>
      </c>
      <c r="F7" s="198">
        <v>187860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184500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3360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36</v>
      </c>
      <c r="D8" s="198">
        <v>1</v>
      </c>
      <c r="E8" s="198">
        <v>11</v>
      </c>
      <c r="F8" s="198">
        <v>833.33333333333337</v>
      </c>
      <c r="G8" s="198">
        <v>0</v>
      </c>
      <c r="H8" s="198">
        <v>0</v>
      </c>
      <c r="I8" s="198">
        <v>0</v>
      </c>
      <c r="J8" s="198">
        <v>0</v>
      </c>
      <c r="K8" s="198">
        <v>833.33333333333337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5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36</v>
      </c>
      <c r="D10" s="198">
        <v>2</v>
      </c>
      <c r="E10" s="198">
        <v>2</v>
      </c>
      <c r="F10" s="198">
        <v>736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736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36</v>
      </c>
      <c r="D11" s="198">
        <v>2</v>
      </c>
      <c r="E11" s="198">
        <v>6</v>
      </c>
      <c r="F11" s="198">
        <v>187424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183912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3512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36</v>
      </c>
      <c r="D12" s="198">
        <v>2</v>
      </c>
      <c r="E12" s="198">
        <v>10</v>
      </c>
      <c r="F12" s="198">
        <v>2250</v>
      </c>
      <c r="G12" s="198">
        <v>0</v>
      </c>
      <c r="H12" s="198">
        <v>0</v>
      </c>
      <c r="I12" s="198">
        <v>0</v>
      </c>
      <c r="J12" s="198">
        <v>0</v>
      </c>
      <c r="K12" s="198">
        <v>2250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36</v>
      </c>
      <c r="D13" s="198">
        <v>2</v>
      </c>
      <c r="E13" s="198">
        <v>11</v>
      </c>
      <c r="F13" s="198">
        <v>833.33333333333337</v>
      </c>
      <c r="G13" s="198">
        <v>0</v>
      </c>
      <c r="H13" s="198">
        <v>0</v>
      </c>
      <c r="I13" s="198">
        <v>0</v>
      </c>
      <c r="J13" s="198">
        <v>0</v>
      </c>
      <c r="K13" s="198">
        <v>833.33333333333337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36</v>
      </c>
      <c r="D14" s="198">
        <v>3</v>
      </c>
      <c r="E14" s="198">
        <v>1</v>
      </c>
      <c r="F14" s="198">
        <v>5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5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36</v>
      </c>
      <c r="D15" s="198">
        <v>3</v>
      </c>
      <c r="E15" s="198">
        <v>2</v>
      </c>
      <c r="F15" s="198">
        <v>800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800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36</v>
      </c>
      <c r="D16" s="198">
        <v>3</v>
      </c>
      <c r="E16" s="198">
        <v>6</v>
      </c>
      <c r="F16" s="198">
        <v>176492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172796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3696</v>
      </c>
      <c r="AO16" s="198">
        <v>0</v>
      </c>
    </row>
    <row r="17" spans="3:41" x14ac:dyDescent="0.3">
      <c r="C17" s="198">
        <v>36</v>
      </c>
      <c r="D17" s="198">
        <v>3</v>
      </c>
      <c r="E17" s="198">
        <v>11</v>
      </c>
      <c r="F17" s="198">
        <v>833.33333333333337</v>
      </c>
      <c r="G17" s="198">
        <v>0</v>
      </c>
      <c r="H17" s="198">
        <v>0</v>
      </c>
      <c r="I17" s="198">
        <v>0</v>
      </c>
      <c r="J17" s="198">
        <v>0</v>
      </c>
      <c r="K17" s="198">
        <v>833.33333333333337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36</v>
      </c>
      <c r="D18" s="198">
        <v>4</v>
      </c>
      <c r="E18" s="198">
        <v>1</v>
      </c>
      <c r="F18" s="198">
        <v>5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5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36</v>
      </c>
      <c r="D19" s="198">
        <v>4</v>
      </c>
      <c r="E19" s="198">
        <v>2</v>
      </c>
      <c r="F19" s="198">
        <v>848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848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36</v>
      </c>
      <c r="D20" s="198">
        <v>4</v>
      </c>
      <c r="E20" s="198">
        <v>6</v>
      </c>
      <c r="F20" s="198">
        <v>188568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185040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3528</v>
      </c>
      <c r="AO20" s="198">
        <v>0</v>
      </c>
    </row>
    <row r="21" spans="3:41" x14ac:dyDescent="0.3">
      <c r="C21" s="198">
        <v>36</v>
      </c>
      <c r="D21" s="198">
        <v>4</v>
      </c>
      <c r="E21" s="198">
        <v>11</v>
      </c>
      <c r="F21" s="198">
        <v>833.33333333333337</v>
      </c>
      <c r="G21" s="198">
        <v>0</v>
      </c>
      <c r="H21" s="198">
        <v>0</v>
      </c>
      <c r="I21" s="198">
        <v>0</v>
      </c>
      <c r="J21" s="198">
        <v>0</v>
      </c>
      <c r="K21" s="198">
        <v>833.33333333333337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36</v>
      </c>
      <c r="D22" s="198">
        <v>5</v>
      </c>
      <c r="E22" s="198">
        <v>1</v>
      </c>
      <c r="F22" s="198">
        <v>5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5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36</v>
      </c>
      <c r="D23" s="198">
        <v>5</v>
      </c>
      <c r="E23" s="198">
        <v>2</v>
      </c>
      <c r="F23" s="198">
        <v>696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696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36</v>
      </c>
      <c r="D24" s="198">
        <v>5</v>
      </c>
      <c r="E24" s="198">
        <v>6</v>
      </c>
      <c r="F24" s="198">
        <v>157774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154254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3520</v>
      </c>
      <c r="AO24" s="198">
        <v>0</v>
      </c>
    </row>
    <row r="25" spans="3:41" x14ac:dyDescent="0.3">
      <c r="C25" s="198">
        <v>36</v>
      </c>
      <c r="D25" s="198">
        <v>5</v>
      </c>
      <c r="E25" s="198">
        <v>11</v>
      </c>
      <c r="F25" s="198">
        <v>833.33333333333337</v>
      </c>
      <c r="G25" s="198">
        <v>0</v>
      </c>
      <c r="H25" s="198">
        <v>0</v>
      </c>
      <c r="I25" s="198">
        <v>0</v>
      </c>
      <c r="J25" s="198">
        <v>0</v>
      </c>
      <c r="K25" s="198">
        <v>833.33333333333337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36</v>
      </c>
      <c r="D26" s="198">
        <v>6</v>
      </c>
      <c r="E26" s="198">
        <v>1</v>
      </c>
      <c r="F26" s="198">
        <v>5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5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36</v>
      </c>
      <c r="D27" s="198">
        <v>6</v>
      </c>
      <c r="E27" s="198">
        <v>2</v>
      </c>
      <c r="F27" s="198">
        <v>720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720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36</v>
      </c>
      <c r="D28" s="198">
        <v>6</v>
      </c>
      <c r="E28" s="198">
        <v>6</v>
      </c>
      <c r="F28" s="198">
        <v>267997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264469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3528</v>
      </c>
      <c r="AO28" s="198">
        <v>0</v>
      </c>
    </row>
    <row r="29" spans="3:41" x14ac:dyDescent="0.3">
      <c r="C29" s="198">
        <v>36</v>
      </c>
      <c r="D29" s="198">
        <v>6</v>
      </c>
      <c r="E29" s="198">
        <v>9</v>
      </c>
      <c r="F29" s="198">
        <v>110000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110000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36</v>
      </c>
      <c r="D30" s="198">
        <v>6</v>
      </c>
      <c r="E30" s="198">
        <v>11</v>
      </c>
      <c r="F30" s="198">
        <v>833.33333333333337</v>
      </c>
      <c r="G30" s="198">
        <v>0</v>
      </c>
      <c r="H30" s="198">
        <v>0</v>
      </c>
      <c r="I30" s="198">
        <v>0</v>
      </c>
      <c r="J30" s="198">
        <v>0</v>
      </c>
      <c r="K30" s="198">
        <v>833.33333333333337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36</v>
      </c>
      <c r="D31" s="198">
        <v>7</v>
      </c>
      <c r="E31" s="198">
        <v>1</v>
      </c>
      <c r="F31" s="198">
        <v>5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5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36</v>
      </c>
      <c r="D32" s="198">
        <v>7</v>
      </c>
      <c r="E32" s="198">
        <v>2</v>
      </c>
      <c r="F32" s="198">
        <v>752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752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36</v>
      </c>
      <c r="D33" s="198">
        <v>7</v>
      </c>
      <c r="E33" s="198">
        <v>6</v>
      </c>
      <c r="F33" s="198">
        <v>268327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266078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2249</v>
      </c>
      <c r="AO33" s="198">
        <v>0</v>
      </c>
    </row>
    <row r="34" spans="3:41" x14ac:dyDescent="0.3">
      <c r="C34" s="198">
        <v>36</v>
      </c>
      <c r="D34" s="198">
        <v>7</v>
      </c>
      <c r="E34" s="198">
        <v>9</v>
      </c>
      <c r="F34" s="198">
        <v>79845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79845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36</v>
      </c>
      <c r="D35" s="198">
        <v>7</v>
      </c>
      <c r="E35" s="198">
        <v>11</v>
      </c>
      <c r="F35" s="198">
        <v>833.33333333333337</v>
      </c>
      <c r="G35" s="198">
        <v>0</v>
      </c>
      <c r="H35" s="198">
        <v>0</v>
      </c>
      <c r="I35" s="198">
        <v>0</v>
      </c>
      <c r="J35" s="198">
        <v>0</v>
      </c>
      <c r="K35" s="198">
        <v>833.33333333333337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36</v>
      </c>
      <c r="D36" s="198">
        <v>8</v>
      </c>
      <c r="E36" s="198">
        <v>1</v>
      </c>
      <c r="F36" s="198">
        <v>5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5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36</v>
      </c>
      <c r="D37" s="198">
        <v>8</v>
      </c>
      <c r="E37" s="198">
        <v>2</v>
      </c>
      <c r="F37" s="198">
        <v>640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640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36</v>
      </c>
      <c r="D38" s="198">
        <v>8</v>
      </c>
      <c r="E38" s="198">
        <v>6</v>
      </c>
      <c r="F38" s="198">
        <v>185975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183159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2816</v>
      </c>
      <c r="AO38" s="198">
        <v>0</v>
      </c>
    </row>
    <row r="39" spans="3:41" x14ac:dyDescent="0.3">
      <c r="C39" s="198">
        <v>36</v>
      </c>
      <c r="D39" s="198">
        <v>8</v>
      </c>
      <c r="E39" s="198">
        <v>11</v>
      </c>
      <c r="F39" s="198">
        <v>833.33333333333337</v>
      </c>
      <c r="G39" s="198">
        <v>0</v>
      </c>
      <c r="H39" s="198">
        <v>0</v>
      </c>
      <c r="I39" s="198">
        <v>0</v>
      </c>
      <c r="J39" s="198">
        <v>0</v>
      </c>
      <c r="K39" s="198">
        <v>833.33333333333337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</row>
    <row r="40" spans="3:41" x14ac:dyDescent="0.3">
      <c r="C40" s="198">
        <v>36</v>
      </c>
      <c r="D40" s="198">
        <v>9</v>
      </c>
      <c r="E40" s="198">
        <v>1</v>
      </c>
      <c r="F40" s="198">
        <v>5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5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36</v>
      </c>
      <c r="D41" s="198">
        <v>9</v>
      </c>
      <c r="E41" s="198">
        <v>2</v>
      </c>
      <c r="F41" s="198">
        <v>824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824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36</v>
      </c>
      <c r="D42" s="198">
        <v>9</v>
      </c>
      <c r="E42" s="198">
        <v>6</v>
      </c>
      <c r="F42" s="198">
        <v>189081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185721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3360</v>
      </c>
      <c r="AO42" s="198">
        <v>0</v>
      </c>
    </row>
    <row r="43" spans="3:41" x14ac:dyDescent="0.3">
      <c r="C43" s="198">
        <v>36</v>
      </c>
      <c r="D43" s="198">
        <v>9</v>
      </c>
      <c r="E43" s="198">
        <v>11</v>
      </c>
      <c r="F43" s="198">
        <v>833.33333333333337</v>
      </c>
      <c r="G43" s="198">
        <v>0</v>
      </c>
      <c r="H43" s="198">
        <v>0</v>
      </c>
      <c r="I43" s="198">
        <v>0</v>
      </c>
      <c r="J43" s="198">
        <v>0</v>
      </c>
      <c r="K43" s="198">
        <v>833.33333333333337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  <row r="44" spans="3:41" x14ac:dyDescent="0.3">
      <c r="C44" s="198">
        <v>36</v>
      </c>
      <c r="D44" s="198">
        <v>10</v>
      </c>
      <c r="E44" s="198">
        <v>1</v>
      </c>
      <c r="F44" s="198">
        <v>5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5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</row>
    <row r="45" spans="3:41" x14ac:dyDescent="0.3">
      <c r="C45" s="198">
        <v>36</v>
      </c>
      <c r="D45" s="198">
        <v>10</v>
      </c>
      <c r="E45" s="198">
        <v>2</v>
      </c>
      <c r="F45" s="198">
        <v>760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760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36</v>
      </c>
      <c r="D46" s="198">
        <v>10</v>
      </c>
      <c r="E46" s="198">
        <v>6</v>
      </c>
      <c r="F46" s="198">
        <v>191156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187628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3528</v>
      </c>
      <c r="AO46" s="198">
        <v>0</v>
      </c>
    </row>
    <row r="47" spans="3:41" x14ac:dyDescent="0.3">
      <c r="C47" s="198">
        <v>36</v>
      </c>
      <c r="D47" s="198">
        <v>10</v>
      </c>
      <c r="E47" s="198">
        <v>11</v>
      </c>
      <c r="F47" s="198">
        <v>833.33333333333337</v>
      </c>
      <c r="G47" s="198">
        <v>0</v>
      </c>
      <c r="H47" s="198">
        <v>0</v>
      </c>
      <c r="I47" s="198">
        <v>0</v>
      </c>
      <c r="J47" s="198">
        <v>0</v>
      </c>
      <c r="K47" s="198">
        <v>833.33333333333337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</row>
    <row r="48" spans="3:41" x14ac:dyDescent="0.3">
      <c r="C48" s="198">
        <v>36</v>
      </c>
      <c r="D48" s="198">
        <v>11</v>
      </c>
      <c r="E48" s="198">
        <v>1</v>
      </c>
      <c r="F48" s="198">
        <v>5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5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</row>
    <row r="49" spans="3:41" x14ac:dyDescent="0.3">
      <c r="C49" s="198">
        <v>36</v>
      </c>
      <c r="D49" s="198">
        <v>11</v>
      </c>
      <c r="E49" s="198">
        <v>2</v>
      </c>
      <c r="F49" s="198">
        <v>800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800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36</v>
      </c>
      <c r="D50" s="198">
        <v>11</v>
      </c>
      <c r="E50" s="198">
        <v>6</v>
      </c>
      <c r="F50" s="198">
        <v>260044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256524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3520</v>
      </c>
      <c r="AO50" s="198">
        <v>0</v>
      </c>
    </row>
    <row r="51" spans="3:41" x14ac:dyDescent="0.3">
      <c r="C51" s="198">
        <v>36</v>
      </c>
      <c r="D51" s="198">
        <v>11</v>
      </c>
      <c r="E51" s="198">
        <v>9</v>
      </c>
      <c r="F51" s="198">
        <v>70782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70782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</row>
    <row r="52" spans="3:41" x14ac:dyDescent="0.3">
      <c r="C52" s="198">
        <v>36</v>
      </c>
      <c r="D52" s="198">
        <v>11</v>
      </c>
      <c r="E52" s="198">
        <v>11</v>
      </c>
      <c r="F52" s="198">
        <v>833.33333333333337</v>
      </c>
      <c r="G52" s="198">
        <v>0</v>
      </c>
      <c r="H52" s="198">
        <v>0</v>
      </c>
      <c r="I52" s="198">
        <v>0</v>
      </c>
      <c r="J52" s="198">
        <v>0</v>
      </c>
      <c r="K52" s="198">
        <v>833.33333333333337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</row>
    <row r="53" spans="3:41" x14ac:dyDescent="0.3">
      <c r="C53" s="198">
        <v>36</v>
      </c>
      <c r="D53" s="198">
        <v>12</v>
      </c>
      <c r="E53" s="198">
        <v>1</v>
      </c>
      <c r="F53" s="198">
        <v>5</v>
      </c>
      <c r="G53" s="198">
        <v>0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5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36</v>
      </c>
      <c r="D54" s="198">
        <v>12</v>
      </c>
      <c r="E54" s="198">
        <v>2</v>
      </c>
      <c r="F54" s="198">
        <v>728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728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</row>
    <row r="55" spans="3:41" x14ac:dyDescent="0.3">
      <c r="C55" s="198">
        <v>36</v>
      </c>
      <c r="D55" s="198">
        <v>12</v>
      </c>
      <c r="E55" s="198">
        <v>6</v>
      </c>
      <c r="F55" s="198">
        <v>218302</v>
      </c>
      <c r="G55" s="198">
        <v>0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214767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3535</v>
      </c>
      <c r="AO55" s="198">
        <v>0</v>
      </c>
    </row>
    <row r="56" spans="3:41" x14ac:dyDescent="0.3">
      <c r="C56" s="198">
        <v>36</v>
      </c>
      <c r="D56" s="198">
        <v>12</v>
      </c>
      <c r="E56" s="198">
        <v>9</v>
      </c>
      <c r="F56" s="198">
        <v>25000</v>
      </c>
      <c r="G56" s="198">
        <v>0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25000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</row>
    <row r="57" spans="3:41" x14ac:dyDescent="0.3">
      <c r="C57" s="198">
        <v>36</v>
      </c>
      <c r="D57" s="198">
        <v>12</v>
      </c>
      <c r="E57" s="198">
        <v>11</v>
      </c>
      <c r="F57" s="198">
        <v>833.33333333333337</v>
      </c>
      <c r="G57" s="198">
        <v>0</v>
      </c>
      <c r="H57" s="198">
        <v>0</v>
      </c>
      <c r="I57" s="198">
        <v>0</v>
      </c>
      <c r="J57" s="198">
        <v>0</v>
      </c>
      <c r="K57" s="198">
        <v>833.33333333333337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755274</v>
      </c>
      <c r="C3" s="190">
        <f t="shared" ref="C3:R3" si="0">SUBTOTAL(9,C6:C1048576)</f>
        <v>2</v>
      </c>
      <c r="D3" s="190">
        <f>SUBTOTAL(9,D6:D1048576)/2</f>
        <v>912667</v>
      </c>
      <c r="E3" s="190">
        <f t="shared" si="0"/>
        <v>2.4167838426849064</v>
      </c>
      <c r="F3" s="190">
        <f>SUBTOTAL(9,F6:F1048576)/2</f>
        <v>842759.00000000012</v>
      </c>
      <c r="G3" s="191">
        <f>IF(B3&lt;&gt;0,F3/B3,"")</f>
        <v>1.115832135092695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thickBot="1" x14ac:dyDescent="0.35">
      <c r="A6" s="472" t="s">
        <v>426</v>
      </c>
      <c r="B6" s="470">
        <v>755274</v>
      </c>
      <c r="C6" s="471">
        <v>1</v>
      </c>
      <c r="D6" s="470">
        <v>912667</v>
      </c>
      <c r="E6" s="471">
        <v>1.2083919213424532</v>
      </c>
      <c r="F6" s="470">
        <v>842759.00000000012</v>
      </c>
      <c r="G6" s="270">
        <v>1.115832135092695</v>
      </c>
      <c r="H6" s="470"/>
      <c r="I6" s="471"/>
      <c r="J6" s="470"/>
      <c r="K6" s="471"/>
      <c r="L6" s="470"/>
      <c r="M6" s="270"/>
      <c r="N6" s="470"/>
      <c r="O6" s="471"/>
      <c r="P6" s="470"/>
      <c r="Q6" s="471"/>
      <c r="R6" s="470"/>
      <c r="S6" s="271"/>
    </row>
    <row r="7" spans="1:19" ht="14.4" customHeight="1" thickBot="1" x14ac:dyDescent="0.35"/>
    <row r="8" spans="1:19" ht="14.4" customHeight="1" thickBot="1" x14ac:dyDescent="0.35">
      <c r="A8" s="472" t="s">
        <v>364</v>
      </c>
      <c r="B8" s="470">
        <v>755274</v>
      </c>
      <c r="C8" s="471">
        <v>1</v>
      </c>
      <c r="D8" s="470">
        <v>912667</v>
      </c>
      <c r="E8" s="471">
        <v>1.2083919213424532</v>
      </c>
      <c r="F8" s="470">
        <v>842759.00000000012</v>
      </c>
      <c r="G8" s="270">
        <v>1.115832135092695</v>
      </c>
      <c r="H8" s="470"/>
      <c r="I8" s="471"/>
      <c r="J8" s="470"/>
      <c r="K8" s="471"/>
      <c r="L8" s="470"/>
      <c r="M8" s="270"/>
      <c r="N8" s="470"/>
      <c r="O8" s="471"/>
      <c r="P8" s="470"/>
      <c r="Q8" s="471"/>
      <c r="R8" s="470"/>
      <c r="S8" s="271"/>
    </row>
    <row r="9" spans="1:19" ht="14.4" customHeight="1" x14ac:dyDescent="0.3">
      <c r="A9" s="473" t="s">
        <v>428</v>
      </c>
    </row>
    <row r="10" spans="1:19" ht="14.4" customHeight="1" x14ac:dyDescent="0.3">
      <c r="A10" s="474" t="s">
        <v>429</v>
      </c>
    </row>
    <row r="11" spans="1:19" ht="14.4" customHeight="1" x14ac:dyDescent="0.3">
      <c r="A11" s="473" t="s">
        <v>430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435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1686</v>
      </c>
      <c r="C3" s="283">
        <f t="shared" si="0"/>
        <v>1984</v>
      </c>
      <c r="D3" s="283">
        <f t="shared" si="0"/>
        <v>1899</v>
      </c>
      <c r="E3" s="192">
        <f t="shared" si="0"/>
        <v>755274</v>
      </c>
      <c r="F3" s="190">
        <f t="shared" si="0"/>
        <v>912667</v>
      </c>
      <c r="G3" s="284">
        <f t="shared" si="0"/>
        <v>842759.00000000012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x14ac:dyDescent="0.3">
      <c r="A6" s="423" t="s">
        <v>431</v>
      </c>
      <c r="B6" s="403">
        <v>1649</v>
      </c>
      <c r="C6" s="403">
        <v>1936</v>
      </c>
      <c r="D6" s="403">
        <v>1899</v>
      </c>
      <c r="E6" s="476">
        <v>755274</v>
      </c>
      <c r="F6" s="476">
        <v>912667</v>
      </c>
      <c r="G6" s="477">
        <v>842759.00000000012</v>
      </c>
    </row>
    <row r="7" spans="1:7" ht="14.4" customHeight="1" x14ac:dyDescent="0.3">
      <c r="A7" s="482" t="s">
        <v>432</v>
      </c>
      <c r="B7" s="409">
        <v>7</v>
      </c>
      <c r="C7" s="409">
        <v>5</v>
      </c>
      <c r="D7" s="409"/>
      <c r="E7" s="478">
        <v>0</v>
      </c>
      <c r="F7" s="478">
        <v>0</v>
      </c>
      <c r="G7" s="479"/>
    </row>
    <row r="8" spans="1:7" ht="14.4" customHeight="1" x14ac:dyDescent="0.3">
      <c r="A8" s="482" t="s">
        <v>433</v>
      </c>
      <c r="B8" s="409">
        <v>30</v>
      </c>
      <c r="C8" s="409">
        <v>42</v>
      </c>
      <c r="D8" s="409"/>
      <c r="E8" s="478">
        <v>0</v>
      </c>
      <c r="F8" s="478">
        <v>0</v>
      </c>
      <c r="G8" s="479"/>
    </row>
    <row r="9" spans="1:7" ht="14.4" customHeight="1" thickBot="1" x14ac:dyDescent="0.35">
      <c r="A9" s="483" t="s">
        <v>434</v>
      </c>
      <c r="B9" s="415"/>
      <c r="C9" s="415">
        <v>1</v>
      </c>
      <c r="D9" s="415"/>
      <c r="E9" s="480"/>
      <c r="F9" s="480">
        <v>0</v>
      </c>
      <c r="G9" s="481"/>
    </row>
    <row r="10" spans="1:7" ht="14.4" customHeight="1" x14ac:dyDescent="0.3">
      <c r="A10" s="473" t="s">
        <v>428</v>
      </c>
    </row>
    <row r="11" spans="1:7" ht="14.4" customHeight="1" x14ac:dyDescent="0.3">
      <c r="A11" s="474" t="s">
        <v>429</v>
      </c>
    </row>
    <row r="12" spans="1:7" ht="14.4" customHeight="1" x14ac:dyDescent="0.3">
      <c r="A12" s="473" t="s">
        <v>430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1686</v>
      </c>
      <c r="G3" s="78">
        <f t="shared" si="0"/>
        <v>755274</v>
      </c>
      <c r="H3" s="58"/>
      <c r="I3" s="58"/>
      <c r="J3" s="78">
        <f t="shared" si="0"/>
        <v>1984</v>
      </c>
      <c r="K3" s="78">
        <f t="shared" si="0"/>
        <v>912667</v>
      </c>
      <c r="L3" s="58"/>
      <c r="M3" s="58"/>
      <c r="N3" s="78">
        <f t="shared" si="0"/>
        <v>1899</v>
      </c>
      <c r="O3" s="78">
        <f t="shared" si="0"/>
        <v>842759</v>
      </c>
      <c r="P3" s="59">
        <f>IF(G3=0,0,O3/G3)</f>
        <v>1.1158321350926947</v>
      </c>
      <c r="Q3" s="79">
        <f>IF(N3=0,0,O3/N3)</f>
        <v>443.79094260136912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399" t="s">
        <v>436</v>
      </c>
      <c r="B6" s="400" t="s">
        <v>364</v>
      </c>
      <c r="C6" s="400" t="s">
        <v>437</v>
      </c>
      <c r="D6" s="400" t="s">
        <v>438</v>
      </c>
      <c r="E6" s="400" t="s">
        <v>439</v>
      </c>
      <c r="F6" s="403"/>
      <c r="G6" s="403"/>
      <c r="H6" s="400"/>
      <c r="I6" s="400"/>
      <c r="J6" s="403"/>
      <c r="K6" s="403"/>
      <c r="L6" s="400"/>
      <c r="M6" s="400"/>
      <c r="N6" s="403">
        <v>4</v>
      </c>
      <c r="O6" s="403">
        <v>140</v>
      </c>
      <c r="P6" s="424"/>
      <c r="Q6" s="404">
        <v>35</v>
      </c>
    </row>
    <row r="7" spans="1:17" ht="14.4" customHeight="1" x14ac:dyDescent="0.3">
      <c r="A7" s="405" t="s">
        <v>436</v>
      </c>
      <c r="B7" s="406" t="s">
        <v>364</v>
      </c>
      <c r="C7" s="406" t="s">
        <v>437</v>
      </c>
      <c r="D7" s="406" t="s">
        <v>440</v>
      </c>
      <c r="E7" s="406" t="s">
        <v>441</v>
      </c>
      <c r="F7" s="409"/>
      <c r="G7" s="409"/>
      <c r="H7" s="406"/>
      <c r="I7" s="406"/>
      <c r="J7" s="409"/>
      <c r="K7" s="409"/>
      <c r="L7" s="406"/>
      <c r="M7" s="406"/>
      <c r="N7" s="409">
        <v>2</v>
      </c>
      <c r="O7" s="409">
        <v>266</v>
      </c>
      <c r="P7" s="494"/>
      <c r="Q7" s="410">
        <v>133</v>
      </c>
    </row>
    <row r="8" spans="1:17" ht="14.4" customHeight="1" x14ac:dyDescent="0.3">
      <c r="A8" s="405" t="s">
        <v>436</v>
      </c>
      <c r="B8" s="406" t="s">
        <v>364</v>
      </c>
      <c r="C8" s="406" t="s">
        <v>437</v>
      </c>
      <c r="D8" s="406" t="s">
        <v>442</v>
      </c>
      <c r="E8" s="406" t="s">
        <v>443</v>
      </c>
      <c r="F8" s="409">
        <v>109</v>
      </c>
      <c r="G8" s="409">
        <v>28776</v>
      </c>
      <c r="H8" s="406">
        <v>1</v>
      </c>
      <c r="I8" s="406">
        <v>264</v>
      </c>
      <c r="J8" s="409">
        <v>102</v>
      </c>
      <c r="K8" s="409">
        <v>27153</v>
      </c>
      <c r="L8" s="406">
        <v>0.94359883236030029</v>
      </c>
      <c r="M8" s="406">
        <v>266.20588235294116</v>
      </c>
      <c r="N8" s="409">
        <v>241</v>
      </c>
      <c r="O8" s="409">
        <v>64588</v>
      </c>
      <c r="P8" s="494">
        <v>2.2445093133166529</v>
      </c>
      <c r="Q8" s="410">
        <v>268</v>
      </c>
    </row>
    <row r="9" spans="1:17" ht="14.4" customHeight="1" x14ac:dyDescent="0.3">
      <c r="A9" s="405" t="s">
        <v>436</v>
      </c>
      <c r="B9" s="406" t="s">
        <v>364</v>
      </c>
      <c r="C9" s="406" t="s">
        <v>437</v>
      </c>
      <c r="D9" s="406" t="s">
        <v>444</v>
      </c>
      <c r="E9" s="406" t="s">
        <v>445</v>
      </c>
      <c r="F9" s="409">
        <v>1029</v>
      </c>
      <c r="G9" s="409">
        <v>526848</v>
      </c>
      <c r="H9" s="406">
        <v>1</v>
      </c>
      <c r="I9" s="406">
        <v>512</v>
      </c>
      <c r="J9" s="409">
        <v>1382</v>
      </c>
      <c r="K9" s="409">
        <v>710092</v>
      </c>
      <c r="L9" s="406">
        <v>1.3478118926141884</v>
      </c>
      <c r="M9" s="406">
        <v>513.81476121562957</v>
      </c>
      <c r="N9" s="409">
        <v>1111</v>
      </c>
      <c r="O9" s="409">
        <v>575498</v>
      </c>
      <c r="P9" s="494">
        <v>1.09234162414966</v>
      </c>
      <c r="Q9" s="410">
        <v>518</v>
      </c>
    </row>
    <row r="10" spans="1:17" ht="14.4" customHeight="1" x14ac:dyDescent="0.3">
      <c r="A10" s="405" t="s">
        <v>436</v>
      </c>
      <c r="B10" s="406" t="s">
        <v>364</v>
      </c>
      <c r="C10" s="406" t="s">
        <v>437</v>
      </c>
      <c r="D10" s="406" t="s">
        <v>446</v>
      </c>
      <c r="E10" s="406" t="s">
        <v>447</v>
      </c>
      <c r="F10" s="409"/>
      <c r="G10" s="409"/>
      <c r="H10" s="406"/>
      <c r="I10" s="406"/>
      <c r="J10" s="409">
        <v>2</v>
      </c>
      <c r="K10" s="409">
        <v>0</v>
      </c>
      <c r="L10" s="406"/>
      <c r="M10" s="406">
        <v>0</v>
      </c>
      <c r="N10" s="409"/>
      <c r="O10" s="409"/>
      <c r="P10" s="494"/>
      <c r="Q10" s="410"/>
    </row>
    <row r="11" spans="1:17" ht="14.4" customHeight="1" x14ac:dyDescent="0.3">
      <c r="A11" s="405" t="s">
        <v>436</v>
      </c>
      <c r="B11" s="406" t="s">
        <v>364</v>
      </c>
      <c r="C11" s="406" t="s">
        <v>437</v>
      </c>
      <c r="D11" s="406" t="s">
        <v>448</v>
      </c>
      <c r="E11" s="406" t="s">
        <v>449</v>
      </c>
      <c r="F11" s="409">
        <v>38</v>
      </c>
      <c r="G11" s="409">
        <v>0</v>
      </c>
      <c r="H11" s="406"/>
      <c r="I11" s="406">
        <v>0</v>
      </c>
      <c r="J11" s="409">
        <v>47</v>
      </c>
      <c r="K11" s="409">
        <v>0</v>
      </c>
      <c r="L11" s="406"/>
      <c r="M11" s="406">
        <v>0</v>
      </c>
      <c r="N11" s="409">
        <v>21</v>
      </c>
      <c r="O11" s="409">
        <v>400.00000000000006</v>
      </c>
      <c r="P11" s="494"/>
      <c r="Q11" s="410">
        <v>19.047619047619051</v>
      </c>
    </row>
    <row r="12" spans="1:17" ht="14.4" customHeight="1" x14ac:dyDescent="0.3">
      <c r="A12" s="405" t="s">
        <v>436</v>
      </c>
      <c r="B12" s="406" t="s">
        <v>364</v>
      </c>
      <c r="C12" s="406" t="s">
        <v>437</v>
      </c>
      <c r="D12" s="406" t="s">
        <v>450</v>
      </c>
      <c r="E12" s="406" t="s">
        <v>451</v>
      </c>
      <c r="F12" s="409"/>
      <c r="G12" s="409"/>
      <c r="H12" s="406"/>
      <c r="I12" s="406"/>
      <c r="J12" s="409">
        <v>1</v>
      </c>
      <c r="K12" s="409">
        <v>70</v>
      </c>
      <c r="L12" s="406"/>
      <c r="M12" s="406">
        <v>70</v>
      </c>
      <c r="N12" s="409"/>
      <c r="O12" s="409"/>
      <c r="P12" s="494"/>
      <c r="Q12" s="410"/>
    </row>
    <row r="13" spans="1:17" ht="14.4" customHeight="1" x14ac:dyDescent="0.3">
      <c r="A13" s="405" t="s">
        <v>436</v>
      </c>
      <c r="B13" s="406" t="s">
        <v>364</v>
      </c>
      <c r="C13" s="406" t="s">
        <v>437</v>
      </c>
      <c r="D13" s="406" t="s">
        <v>452</v>
      </c>
      <c r="E13" s="406" t="s">
        <v>453</v>
      </c>
      <c r="F13" s="409"/>
      <c r="G13" s="409"/>
      <c r="H13" s="406"/>
      <c r="I13" s="406"/>
      <c r="J13" s="409">
        <v>1</v>
      </c>
      <c r="K13" s="409">
        <v>209</v>
      </c>
      <c r="L13" s="406"/>
      <c r="M13" s="406">
        <v>209</v>
      </c>
      <c r="N13" s="409"/>
      <c r="O13" s="409"/>
      <c r="P13" s="494"/>
      <c r="Q13" s="410"/>
    </row>
    <row r="14" spans="1:17" ht="14.4" customHeight="1" x14ac:dyDescent="0.3">
      <c r="A14" s="405" t="s">
        <v>436</v>
      </c>
      <c r="B14" s="406" t="s">
        <v>364</v>
      </c>
      <c r="C14" s="406" t="s">
        <v>437</v>
      </c>
      <c r="D14" s="406" t="s">
        <v>454</v>
      </c>
      <c r="E14" s="406" t="s">
        <v>455</v>
      </c>
      <c r="F14" s="409">
        <v>40</v>
      </c>
      <c r="G14" s="409">
        <v>13800</v>
      </c>
      <c r="H14" s="406">
        <v>1</v>
      </c>
      <c r="I14" s="406">
        <v>345</v>
      </c>
      <c r="J14" s="409">
        <v>55</v>
      </c>
      <c r="K14" s="409">
        <v>19107</v>
      </c>
      <c r="L14" s="406">
        <v>1.3845652173913043</v>
      </c>
      <c r="M14" s="406">
        <v>347.4</v>
      </c>
      <c r="N14" s="409">
        <v>51</v>
      </c>
      <c r="O14" s="409">
        <v>17850</v>
      </c>
      <c r="P14" s="494">
        <v>1.2934782608695652</v>
      </c>
      <c r="Q14" s="410">
        <v>350</v>
      </c>
    </row>
    <row r="15" spans="1:17" ht="14.4" customHeight="1" x14ac:dyDescent="0.3">
      <c r="A15" s="405" t="s">
        <v>436</v>
      </c>
      <c r="B15" s="406" t="s">
        <v>364</v>
      </c>
      <c r="C15" s="406" t="s">
        <v>437</v>
      </c>
      <c r="D15" s="406" t="s">
        <v>456</v>
      </c>
      <c r="E15" s="406" t="s">
        <v>457</v>
      </c>
      <c r="F15" s="409">
        <v>468</v>
      </c>
      <c r="G15" s="409">
        <v>185328</v>
      </c>
      <c r="H15" s="406">
        <v>1</v>
      </c>
      <c r="I15" s="406">
        <v>396</v>
      </c>
      <c r="J15" s="409">
        <v>385</v>
      </c>
      <c r="K15" s="409">
        <v>153660</v>
      </c>
      <c r="L15" s="406">
        <v>0.82912457912457915</v>
      </c>
      <c r="M15" s="406">
        <v>399.11688311688312</v>
      </c>
      <c r="N15" s="409">
        <v>436</v>
      </c>
      <c r="O15" s="409">
        <v>175272</v>
      </c>
      <c r="P15" s="494">
        <v>0.94573944573944579</v>
      </c>
      <c r="Q15" s="410">
        <v>402</v>
      </c>
    </row>
    <row r="16" spans="1:17" ht="14.4" customHeight="1" thickBot="1" x14ac:dyDescent="0.35">
      <c r="A16" s="411" t="s">
        <v>436</v>
      </c>
      <c r="B16" s="412" t="s">
        <v>364</v>
      </c>
      <c r="C16" s="412" t="s">
        <v>437</v>
      </c>
      <c r="D16" s="412" t="s">
        <v>458</v>
      </c>
      <c r="E16" s="412" t="s">
        <v>459</v>
      </c>
      <c r="F16" s="415">
        <v>2</v>
      </c>
      <c r="G16" s="415">
        <v>522</v>
      </c>
      <c r="H16" s="412">
        <v>1</v>
      </c>
      <c r="I16" s="412">
        <v>261</v>
      </c>
      <c r="J16" s="415">
        <v>9</v>
      </c>
      <c r="K16" s="415">
        <v>2376</v>
      </c>
      <c r="L16" s="412">
        <v>4.5517241379310347</v>
      </c>
      <c r="M16" s="412">
        <v>264</v>
      </c>
      <c r="N16" s="415">
        <v>33</v>
      </c>
      <c r="O16" s="415">
        <v>8745</v>
      </c>
      <c r="P16" s="426">
        <v>16.75287356321839</v>
      </c>
      <c r="Q16" s="416">
        <v>265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690821</v>
      </c>
      <c r="C3" s="190">
        <f t="shared" ref="C3:R3" si="0">SUBTOTAL(9,C6:C1048576)</f>
        <v>9</v>
      </c>
      <c r="D3" s="190">
        <f t="shared" si="0"/>
        <v>1000329</v>
      </c>
      <c r="E3" s="190">
        <f t="shared" si="0"/>
        <v>14.053070485465181</v>
      </c>
      <c r="F3" s="190">
        <f t="shared" si="0"/>
        <v>1417379.3200000003</v>
      </c>
      <c r="G3" s="193">
        <f>IF(B3&lt;&gt;0,F3/B3,"")</f>
        <v>2.0517316642082397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461</v>
      </c>
      <c r="B6" s="476">
        <v>3929</v>
      </c>
      <c r="C6" s="400">
        <v>1</v>
      </c>
      <c r="D6" s="476">
        <v>6249</v>
      </c>
      <c r="E6" s="400">
        <v>1.590481038432171</v>
      </c>
      <c r="F6" s="476">
        <v>6566</v>
      </c>
      <c r="G6" s="424">
        <v>1.6711631458386358</v>
      </c>
      <c r="H6" s="476"/>
      <c r="I6" s="400"/>
      <c r="J6" s="476"/>
      <c r="K6" s="400"/>
      <c r="L6" s="476"/>
      <c r="M6" s="424"/>
      <c r="N6" s="476"/>
      <c r="O6" s="400"/>
      <c r="P6" s="476"/>
      <c r="Q6" s="400"/>
      <c r="R6" s="476"/>
      <c r="S6" s="425"/>
    </row>
    <row r="7" spans="1:19" ht="14.4" customHeight="1" x14ac:dyDescent="0.3">
      <c r="A7" s="482" t="s">
        <v>462</v>
      </c>
      <c r="B7" s="478">
        <v>1285</v>
      </c>
      <c r="C7" s="406">
        <v>1</v>
      </c>
      <c r="D7" s="478">
        <v>6036</v>
      </c>
      <c r="E7" s="406">
        <v>4.6972762645914399</v>
      </c>
      <c r="F7" s="478">
        <v>5180</v>
      </c>
      <c r="G7" s="494">
        <v>4.0311284046692606</v>
      </c>
      <c r="H7" s="478"/>
      <c r="I7" s="406"/>
      <c r="J7" s="478"/>
      <c r="K7" s="406"/>
      <c r="L7" s="478"/>
      <c r="M7" s="494"/>
      <c r="N7" s="478"/>
      <c r="O7" s="406"/>
      <c r="P7" s="478"/>
      <c r="Q7" s="406"/>
      <c r="R7" s="478"/>
      <c r="S7" s="495"/>
    </row>
    <row r="8" spans="1:19" ht="14.4" customHeight="1" x14ac:dyDescent="0.3">
      <c r="A8" s="482" t="s">
        <v>463</v>
      </c>
      <c r="B8" s="478"/>
      <c r="C8" s="406"/>
      <c r="D8" s="478">
        <v>1032</v>
      </c>
      <c r="E8" s="406"/>
      <c r="F8" s="478">
        <v>3108</v>
      </c>
      <c r="G8" s="494"/>
      <c r="H8" s="478"/>
      <c r="I8" s="406"/>
      <c r="J8" s="478"/>
      <c r="K8" s="406"/>
      <c r="L8" s="478"/>
      <c r="M8" s="494"/>
      <c r="N8" s="478"/>
      <c r="O8" s="406"/>
      <c r="P8" s="478"/>
      <c r="Q8" s="406"/>
      <c r="R8" s="478"/>
      <c r="S8" s="495"/>
    </row>
    <row r="9" spans="1:19" ht="14.4" customHeight="1" x14ac:dyDescent="0.3">
      <c r="A9" s="482" t="s">
        <v>464</v>
      </c>
      <c r="B9" s="478"/>
      <c r="C9" s="406"/>
      <c r="D9" s="478"/>
      <c r="E9" s="406"/>
      <c r="F9" s="478">
        <v>1554</v>
      </c>
      <c r="G9" s="494"/>
      <c r="H9" s="478"/>
      <c r="I9" s="406"/>
      <c r="J9" s="478"/>
      <c r="K9" s="406"/>
      <c r="L9" s="478"/>
      <c r="M9" s="494"/>
      <c r="N9" s="478"/>
      <c r="O9" s="406"/>
      <c r="P9" s="478"/>
      <c r="Q9" s="406"/>
      <c r="R9" s="478"/>
      <c r="S9" s="495"/>
    </row>
    <row r="10" spans="1:19" ht="14.4" customHeight="1" x14ac:dyDescent="0.3">
      <c r="A10" s="482" t="s">
        <v>465</v>
      </c>
      <c r="B10" s="478"/>
      <c r="C10" s="406"/>
      <c r="D10" s="478">
        <v>348</v>
      </c>
      <c r="E10" s="406"/>
      <c r="F10" s="478"/>
      <c r="G10" s="494"/>
      <c r="H10" s="478"/>
      <c r="I10" s="406"/>
      <c r="J10" s="478"/>
      <c r="K10" s="406"/>
      <c r="L10" s="478"/>
      <c r="M10" s="494"/>
      <c r="N10" s="478"/>
      <c r="O10" s="406"/>
      <c r="P10" s="478"/>
      <c r="Q10" s="406"/>
      <c r="R10" s="478"/>
      <c r="S10" s="495"/>
    </row>
    <row r="11" spans="1:19" ht="14.4" customHeight="1" x14ac:dyDescent="0.3">
      <c r="A11" s="482" t="s">
        <v>466</v>
      </c>
      <c r="B11" s="478">
        <v>9180</v>
      </c>
      <c r="C11" s="406">
        <v>1</v>
      </c>
      <c r="D11" s="478">
        <v>24300</v>
      </c>
      <c r="E11" s="406">
        <v>2.6470588235294117</v>
      </c>
      <c r="F11" s="478">
        <v>20512</v>
      </c>
      <c r="G11" s="494">
        <v>2.2344226579520696</v>
      </c>
      <c r="H11" s="478"/>
      <c r="I11" s="406"/>
      <c r="J11" s="478"/>
      <c r="K11" s="406"/>
      <c r="L11" s="478"/>
      <c r="M11" s="494"/>
      <c r="N11" s="478"/>
      <c r="O11" s="406"/>
      <c r="P11" s="478"/>
      <c r="Q11" s="406"/>
      <c r="R11" s="478"/>
      <c r="S11" s="495"/>
    </row>
    <row r="12" spans="1:19" ht="14.4" customHeight="1" x14ac:dyDescent="0.3">
      <c r="A12" s="482" t="s">
        <v>467</v>
      </c>
      <c r="B12" s="478"/>
      <c r="C12" s="406"/>
      <c r="D12" s="478"/>
      <c r="E12" s="406"/>
      <c r="F12" s="478">
        <v>350</v>
      </c>
      <c r="G12" s="494"/>
      <c r="H12" s="478"/>
      <c r="I12" s="406"/>
      <c r="J12" s="478"/>
      <c r="K12" s="406"/>
      <c r="L12" s="478"/>
      <c r="M12" s="494"/>
      <c r="N12" s="478"/>
      <c r="O12" s="406"/>
      <c r="P12" s="478"/>
      <c r="Q12" s="406"/>
      <c r="R12" s="478"/>
      <c r="S12" s="495"/>
    </row>
    <row r="13" spans="1:19" ht="14.4" customHeight="1" x14ac:dyDescent="0.3">
      <c r="A13" s="482" t="s">
        <v>468</v>
      </c>
      <c r="B13" s="478"/>
      <c r="C13" s="406"/>
      <c r="D13" s="478"/>
      <c r="E13" s="406"/>
      <c r="F13" s="478">
        <v>4494</v>
      </c>
      <c r="G13" s="494"/>
      <c r="H13" s="478"/>
      <c r="I13" s="406"/>
      <c r="J13" s="478"/>
      <c r="K13" s="406"/>
      <c r="L13" s="478"/>
      <c r="M13" s="494"/>
      <c r="N13" s="478"/>
      <c r="O13" s="406"/>
      <c r="P13" s="478"/>
      <c r="Q13" s="406"/>
      <c r="R13" s="478"/>
      <c r="S13" s="495"/>
    </row>
    <row r="14" spans="1:19" ht="14.4" customHeight="1" x14ac:dyDescent="0.3">
      <c r="A14" s="482" t="s">
        <v>469</v>
      </c>
      <c r="B14" s="478">
        <v>6028</v>
      </c>
      <c r="C14" s="406">
        <v>1</v>
      </c>
      <c r="D14" s="478"/>
      <c r="E14" s="406"/>
      <c r="F14" s="478"/>
      <c r="G14" s="494"/>
      <c r="H14" s="478"/>
      <c r="I14" s="406"/>
      <c r="J14" s="478"/>
      <c r="K14" s="406"/>
      <c r="L14" s="478"/>
      <c r="M14" s="494"/>
      <c r="N14" s="478"/>
      <c r="O14" s="406"/>
      <c r="P14" s="478"/>
      <c r="Q14" s="406"/>
      <c r="R14" s="478"/>
      <c r="S14" s="495"/>
    </row>
    <row r="15" spans="1:19" ht="14.4" customHeight="1" x14ac:dyDescent="0.3">
      <c r="A15" s="482" t="s">
        <v>470</v>
      </c>
      <c r="B15" s="478">
        <v>1024</v>
      </c>
      <c r="C15" s="406">
        <v>1</v>
      </c>
      <c r="D15" s="478"/>
      <c r="E15" s="406"/>
      <c r="F15" s="478"/>
      <c r="G15" s="494"/>
      <c r="H15" s="478"/>
      <c r="I15" s="406"/>
      <c r="J15" s="478"/>
      <c r="K15" s="406"/>
      <c r="L15" s="478"/>
      <c r="M15" s="494"/>
      <c r="N15" s="478"/>
      <c r="O15" s="406"/>
      <c r="P15" s="478"/>
      <c r="Q15" s="406"/>
      <c r="R15" s="478"/>
      <c r="S15" s="495"/>
    </row>
    <row r="16" spans="1:19" ht="14.4" customHeight="1" x14ac:dyDescent="0.3">
      <c r="A16" s="482" t="s">
        <v>471</v>
      </c>
      <c r="B16" s="478">
        <v>242733</v>
      </c>
      <c r="C16" s="406">
        <v>1</v>
      </c>
      <c r="D16" s="478">
        <v>421573</v>
      </c>
      <c r="E16" s="406">
        <v>1.7367766228736925</v>
      </c>
      <c r="F16" s="478">
        <v>718046.00000000012</v>
      </c>
      <c r="G16" s="494">
        <v>2.9581721479980065</v>
      </c>
      <c r="H16" s="478"/>
      <c r="I16" s="406"/>
      <c r="J16" s="478"/>
      <c r="K16" s="406"/>
      <c r="L16" s="478"/>
      <c r="M16" s="494"/>
      <c r="N16" s="478"/>
      <c r="O16" s="406"/>
      <c r="P16" s="478"/>
      <c r="Q16" s="406"/>
      <c r="R16" s="478"/>
      <c r="S16" s="495"/>
    </row>
    <row r="17" spans="1:19" ht="14.4" customHeight="1" x14ac:dyDescent="0.3">
      <c r="A17" s="482" t="s">
        <v>472</v>
      </c>
      <c r="B17" s="478"/>
      <c r="C17" s="406"/>
      <c r="D17" s="478"/>
      <c r="E17" s="406"/>
      <c r="F17" s="478">
        <v>1554</v>
      </c>
      <c r="G17" s="494"/>
      <c r="H17" s="478"/>
      <c r="I17" s="406"/>
      <c r="J17" s="478"/>
      <c r="K17" s="406"/>
      <c r="L17" s="478"/>
      <c r="M17" s="494"/>
      <c r="N17" s="478"/>
      <c r="O17" s="406"/>
      <c r="P17" s="478"/>
      <c r="Q17" s="406"/>
      <c r="R17" s="478"/>
      <c r="S17" s="495"/>
    </row>
    <row r="18" spans="1:19" ht="14.4" customHeight="1" x14ac:dyDescent="0.3">
      <c r="A18" s="482" t="s">
        <v>473</v>
      </c>
      <c r="B18" s="478"/>
      <c r="C18" s="406"/>
      <c r="D18" s="478">
        <v>5389</v>
      </c>
      <c r="E18" s="406"/>
      <c r="F18" s="478">
        <v>3205</v>
      </c>
      <c r="G18" s="494"/>
      <c r="H18" s="478"/>
      <c r="I18" s="406"/>
      <c r="J18" s="478"/>
      <c r="K18" s="406"/>
      <c r="L18" s="478"/>
      <c r="M18" s="494"/>
      <c r="N18" s="478"/>
      <c r="O18" s="406"/>
      <c r="P18" s="478"/>
      <c r="Q18" s="406"/>
      <c r="R18" s="478"/>
      <c r="S18" s="495"/>
    </row>
    <row r="19" spans="1:19" ht="14.4" customHeight="1" x14ac:dyDescent="0.3">
      <c r="A19" s="482" t="s">
        <v>474</v>
      </c>
      <c r="B19" s="478">
        <v>171541</v>
      </c>
      <c r="C19" s="406">
        <v>1</v>
      </c>
      <c r="D19" s="478">
        <v>264783</v>
      </c>
      <c r="E19" s="406">
        <v>1.5435551850577995</v>
      </c>
      <c r="F19" s="478">
        <v>367700.66000000003</v>
      </c>
      <c r="G19" s="494">
        <v>2.1435147282573848</v>
      </c>
      <c r="H19" s="478"/>
      <c r="I19" s="406"/>
      <c r="J19" s="478"/>
      <c r="K19" s="406"/>
      <c r="L19" s="478"/>
      <c r="M19" s="494"/>
      <c r="N19" s="478"/>
      <c r="O19" s="406"/>
      <c r="P19" s="478"/>
      <c r="Q19" s="406"/>
      <c r="R19" s="478"/>
      <c r="S19" s="495"/>
    </row>
    <row r="20" spans="1:19" ht="14.4" customHeight="1" x14ac:dyDescent="0.3">
      <c r="A20" s="482" t="s">
        <v>475</v>
      </c>
      <c r="B20" s="478">
        <v>241695</v>
      </c>
      <c r="C20" s="406">
        <v>1</v>
      </c>
      <c r="D20" s="478">
        <v>243934</v>
      </c>
      <c r="E20" s="406">
        <v>1.0092637414923769</v>
      </c>
      <c r="F20" s="478">
        <v>278413.33</v>
      </c>
      <c r="G20" s="494">
        <v>1.1519201059186166</v>
      </c>
      <c r="H20" s="478"/>
      <c r="I20" s="406"/>
      <c r="J20" s="478"/>
      <c r="K20" s="406"/>
      <c r="L20" s="478"/>
      <c r="M20" s="494"/>
      <c r="N20" s="478"/>
      <c r="O20" s="406"/>
      <c r="P20" s="478"/>
      <c r="Q20" s="406"/>
      <c r="R20" s="478"/>
      <c r="S20" s="495"/>
    </row>
    <row r="21" spans="1:19" ht="14.4" customHeight="1" x14ac:dyDescent="0.3">
      <c r="A21" s="482" t="s">
        <v>476</v>
      </c>
      <c r="B21" s="478"/>
      <c r="C21" s="406"/>
      <c r="D21" s="478">
        <v>13164</v>
      </c>
      <c r="E21" s="406"/>
      <c r="F21" s="478">
        <v>783</v>
      </c>
      <c r="G21" s="494"/>
      <c r="H21" s="478"/>
      <c r="I21" s="406"/>
      <c r="J21" s="478"/>
      <c r="K21" s="406"/>
      <c r="L21" s="478"/>
      <c r="M21" s="494"/>
      <c r="N21" s="478"/>
      <c r="O21" s="406"/>
      <c r="P21" s="478"/>
      <c r="Q21" s="406"/>
      <c r="R21" s="478"/>
      <c r="S21" s="495"/>
    </row>
    <row r="22" spans="1:19" ht="14.4" customHeight="1" x14ac:dyDescent="0.3">
      <c r="A22" s="482" t="s">
        <v>477</v>
      </c>
      <c r="B22" s="478">
        <v>13406</v>
      </c>
      <c r="C22" s="406">
        <v>1</v>
      </c>
      <c r="D22" s="478">
        <v>11109</v>
      </c>
      <c r="E22" s="406">
        <v>0.82865880948828885</v>
      </c>
      <c r="F22" s="478"/>
      <c r="G22" s="494"/>
      <c r="H22" s="478"/>
      <c r="I22" s="406"/>
      <c r="J22" s="478"/>
      <c r="K22" s="406"/>
      <c r="L22" s="478"/>
      <c r="M22" s="494"/>
      <c r="N22" s="478"/>
      <c r="O22" s="406"/>
      <c r="P22" s="478"/>
      <c r="Q22" s="406"/>
      <c r="R22" s="478"/>
      <c r="S22" s="495"/>
    </row>
    <row r="23" spans="1:19" ht="14.4" customHeight="1" x14ac:dyDescent="0.3">
      <c r="A23" s="482" t="s">
        <v>478</v>
      </c>
      <c r="B23" s="478"/>
      <c r="C23" s="406"/>
      <c r="D23" s="478">
        <v>2412</v>
      </c>
      <c r="E23" s="406"/>
      <c r="F23" s="478">
        <v>5395.33</v>
      </c>
      <c r="G23" s="494"/>
      <c r="H23" s="478"/>
      <c r="I23" s="406"/>
      <c r="J23" s="478"/>
      <c r="K23" s="406"/>
      <c r="L23" s="478"/>
      <c r="M23" s="494"/>
      <c r="N23" s="478"/>
      <c r="O23" s="406"/>
      <c r="P23" s="478"/>
      <c r="Q23" s="406"/>
      <c r="R23" s="478"/>
      <c r="S23" s="495"/>
    </row>
    <row r="24" spans="1:19" ht="14.4" customHeight="1" thickBot="1" x14ac:dyDescent="0.35">
      <c r="A24" s="483" t="s">
        <v>479</v>
      </c>
      <c r="B24" s="480"/>
      <c r="C24" s="412"/>
      <c r="D24" s="480"/>
      <c r="E24" s="412"/>
      <c r="F24" s="480">
        <v>518</v>
      </c>
      <c r="G24" s="426"/>
      <c r="H24" s="480"/>
      <c r="I24" s="412"/>
      <c r="J24" s="480"/>
      <c r="K24" s="412"/>
      <c r="L24" s="480"/>
      <c r="M24" s="426"/>
      <c r="N24" s="480"/>
      <c r="O24" s="412"/>
      <c r="P24" s="480"/>
      <c r="Q24" s="412"/>
      <c r="R24" s="480"/>
      <c r="S24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1385</v>
      </c>
      <c r="G3" s="78">
        <f t="shared" si="0"/>
        <v>690821</v>
      </c>
      <c r="H3" s="78"/>
      <c r="I3" s="78"/>
      <c r="J3" s="78">
        <f t="shared" si="0"/>
        <v>2140</v>
      </c>
      <c r="K3" s="78">
        <f t="shared" si="0"/>
        <v>1000329</v>
      </c>
      <c r="L3" s="78"/>
      <c r="M3" s="78"/>
      <c r="N3" s="78">
        <f t="shared" si="0"/>
        <v>2951</v>
      </c>
      <c r="O3" s="78">
        <f t="shared" si="0"/>
        <v>1417379.32</v>
      </c>
      <c r="P3" s="59">
        <f>IF(G3=0,0,O3/G3)</f>
        <v>2.0517316642082393</v>
      </c>
      <c r="Q3" s="79">
        <f>IF(N3=0,0,O3/N3)</f>
        <v>480.3047509318875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6"/>
      <c r="E5" s="488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3"/>
    </row>
    <row r="6" spans="1:17" ht="14.4" customHeight="1" x14ac:dyDescent="0.3">
      <c r="A6" s="399" t="s">
        <v>480</v>
      </c>
      <c r="B6" s="400" t="s">
        <v>436</v>
      </c>
      <c r="C6" s="400" t="s">
        <v>437</v>
      </c>
      <c r="D6" s="400" t="s">
        <v>444</v>
      </c>
      <c r="E6" s="400" t="s">
        <v>445</v>
      </c>
      <c r="F6" s="403">
        <v>7</v>
      </c>
      <c r="G6" s="403">
        <v>3584</v>
      </c>
      <c r="H6" s="403">
        <v>1</v>
      </c>
      <c r="I6" s="403">
        <v>512</v>
      </c>
      <c r="J6" s="403">
        <v>11</v>
      </c>
      <c r="K6" s="403">
        <v>5640</v>
      </c>
      <c r="L6" s="403">
        <v>1.5736607142857142</v>
      </c>
      <c r="M6" s="403">
        <v>512.72727272727275</v>
      </c>
      <c r="N6" s="403">
        <v>12</v>
      </c>
      <c r="O6" s="403">
        <v>6216</v>
      </c>
      <c r="P6" s="424">
        <v>1.734375</v>
      </c>
      <c r="Q6" s="404">
        <v>518</v>
      </c>
    </row>
    <row r="7" spans="1:17" ht="14.4" customHeight="1" x14ac:dyDescent="0.3">
      <c r="A7" s="405" t="s">
        <v>480</v>
      </c>
      <c r="B7" s="406" t="s">
        <v>436</v>
      </c>
      <c r="C7" s="406" t="s">
        <v>437</v>
      </c>
      <c r="D7" s="406" t="s">
        <v>448</v>
      </c>
      <c r="E7" s="406" t="s">
        <v>449</v>
      </c>
      <c r="F7" s="409"/>
      <c r="G7" s="409"/>
      <c r="H7" s="409"/>
      <c r="I7" s="409"/>
      <c r="J7" s="409"/>
      <c r="K7" s="409"/>
      <c r="L7" s="409"/>
      <c r="M7" s="409"/>
      <c r="N7" s="409">
        <v>1</v>
      </c>
      <c r="O7" s="409">
        <v>0</v>
      </c>
      <c r="P7" s="494"/>
      <c r="Q7" s="410">
        <v>0</v>
      </c>
    </row>
    <row r="8" spans="1:17" ht="14.4" customHeight="1" x14ac:dyDescent="0.3">
      <c r="A8" s="405" t="s">
        <v>480</v>
      </c>
      <c r="B8" s="406" t="s">
        <v>436</v>
      </c>
      <c r="C8" s="406" t="s">
        <v>437</v>
      </c>
      <c r="D8" s="406" t="s">
        <v>454</v>
      </c>
      <c r="E8" s="406" t="s">
        <v>455</v>
      </c>
      <c r="F8" s="409">
        <v>1</v>
      </c>
      <c r="G8" s="409">
        <v>345</v>
      </c>
      <c r="H8" s="409">
        <v>1</v>
      </c>
      <c r="I8" s="409">
        <v>345</v>
      </c>
      <c r="J8" s="409">
        <v>1</v>
      </c>
      <c r="K8" s="409">
        <v>345</v>
      </c>
      <c r="L8" s="409">
        <v>1</v>
      </c>
      <c r="M8" s="409">
        <v>345</v>
      </c>
      <c r="N8" s="409">
        <v>1</v>
      </c>
      <c r="O8" s="409">
        <v>350</v>
      </c>
      <c r="P8" s="494">
        <v>1.0144927536231885</v>
      </c>
      <c r="Q8" s="410">
        <v>350</v>
      </c>
    </row>
    <row r="9" spans="1:17" ht="14.4" customHeight="1" x14ac:dyDescent="0.3">
      <c r="A9" s="405" t="s">
        <v>480</v>
      </c>
      <c r="B9" s="406" t="s">
        <v>436</v>
      </c>
      <c r="C9" s="406" t="s">
        <v>437</v>
      </c>
      <c r="D9" s="406" t="s">
        <v>458</v>
      </c>
      <c r="E9" s="406" t="s">
        <v>459</v>
      </c>
      <c r="F9" s="409"/>
      <c r="G9" s="409"/>
      <c r="H9" s="409"/>
      <c r="I9" s="409"/>
      <c r="J9" s="409">
        <v>1</v>
      </c>
      <c r="K9" s="409">
        <v>264</v>
      </c>
      <c r="L9" s="409"/>
      <c r="M9" s="409">
        <v>264</v>
      </c>
      <c r="N9" s="409"/>
      <c r="O9" s="409"/>
      <c r="P9" s="494"/>
      <c r="Q9" s="410"/>
    </row>
    <row r="10" spans="1:17" ht="14.4" customHeight="1" x14ac:dyDescent="0.3">
      <c r="A10" s="405" t="s">
        <v>481</v>
      </c>
      <c r="B10" s="406" t="s">
        <v>436</v>
      </c>
      <c r="C10" s="406" t="s">
        <v>437</v>
      </c>
      <c r="D10" s="406" t="s">
        <v>444</v>
      </c>
      <c r="E10" s="406" t="s">
        <v>445</v>
      </c>
      <c r="F10" s="409">
        <v>2</v>
      </c>
      <c r="G10" s="409">
        <v>1024</v>
      </c>
      <c r="H10" s="409">
        <v>1</v>
      </c>
      <c r="I10" s="409">
        <v>512</v>
      </c>
      <c r="J10" s="409">
        <v>10</v>
      </c>
      <c r="K10" s="409">
        <v>5160</v>
      </c>
      <c r="L10" s="409">
        <v>5.0390625</v>
      </c>
      <c r="M10" s="409">
        <v>516</v>
      </c>
      <c r="N10" s="409">
        <v>10</v>
      </c>
      <c r="O10" s="409">
        <v>5180</v>
      </c>
      <c r="P10" s="494">
        <v>5.05859375</v>
      </c>
      <c r="Q10" s="410">
        <v>518</v>
      </c>
    </row>
    <row r="11" spans="1:17" ht="14.4" customHeight="1" x14ac:dyDescent="0.3">
      <c r="A11" s="405" t="s">
        <v>481</v>
      </c>
      <c r="B11" s="406" t="s">
        <v>436</v>
      </c>
      <c r="C11" s="406" t="s">
        <v>437</v>
      </c>
      <c r="D11" s="406" t="s">
        <v>454</v>
      </c>
      <c r="E11" s="406" t="s">
        <v>455</v>
      </c>
      <c r="F11" s="409"/>
      <c r="G11" s="409"/>
      <c r="H11" s="409"/>
      <c r="I11" s="409"/>
      <c r="J11" s="409">
        <v>1</v>
      </c>
      <c r="K11" s="409">
        <v>348</v>
      </c>
      <c r="L11" s="409"/>
      <c r="M11" s="409">
        <v>348</v>
      </c>
      <c r="N11" s="409"/>
      <c r="O11" s="409"/>
      <c r="P11" s="494"/>
      <c r="Q11" s="410"/>
    </row>
    <row r="12" spans="1:17" ht="14.4" customHeight="1" x14ac:dyDescent="0.3">
      <c r="A12" s="405" t="s">
        <v>481</v>
      </c>
      <c r="B12" s="406" t="s">
        <v>436</v>
      </c>
      <c r="C12" s="406" t="s">
        <v>437</v>
      </c>
      <c r="D12" s="406" t="s">
        <v>458</v>
      </c>
      <c r="E12" s="406" t="s">
        <v>459</v>
      </c>
      <c r="F12" s="409">
        <v>1</v>
      </c>
      <c r="G12" s="409">
        <v>261</v>
      </c>
      <c r="H12" s="409">
        <v>1</v>
      </c>
      <c r="I12" s="409">
        <v>261</v>
      </c>
      <c r="J12" s="409">
        <v>2</v>
      </c>
      <c r="K12" s="409">
        <v>528</v>
      </c>
      <c r="L12" s="409">
        <v>2.0229885057471266</v>
      </c>
      <c r="M12" s="409">
        <v>264</v>
      </c>
      <c r="N12" s="409"/>
      <c r="O12" s="409"/>
      <c r="P12" s="494"/>
      <c r="Q12" s="410"/>
    </row>
    <row r="13" spans="1:17" ht="14.4" customHeight="1" x14ac:dyDescent="0.3">
      <c r="A13" s="405" t="s">
        <v>482</v>
      </c>
      <c r="B13" s="406" t="s">
        <v>436</v>
      </c>
      <c r="C13" s="406" t="s">
        <v>437</v>
      </c>
      <c r="D13" s="406" t="s">
        <v>444</v>
      </c>
      <c r="E13" s="406" t="s">
        <v>445</v>
      </c>
      <c r="F13" s="409"/>
      <c r="G13" s="409"/>
      <c r="H13" s="409"/>
      <c r="I13" s="409"/>
      <c r="J13" s="409">
        <v>2</v>
      </c>
      <c r="K13" s="409">
        <v>1032</v>
      </c>
      <c r="L13" s="409"/>
      <c r="M13" s="409">
        <v>516</v>
      </c>
      <c r="N13" s="409">
        <v>6</v>
      </c>
      <c r="O13" s="409">
        <v>3108</v>
      </c>
      <c r="P13" s="494"/>
      <c r="Q13" s="410">
        <v>518</v>
      </c>
    </row>
    <row r="14" spans="1:17" ht="14.4" customHeight="1" x14ac:dyDescent="0.3">
      <c r="A14" s="405" t="s">
        <v>483</v>
      </c>
      <c r="B14" s="406" t="s">
        <v>436</v>
      </c>
      <c r="C14" s="406" t="s">
        <v>437</v>
      </c>
      <c r="D14" s="406" t="s">
        <v>444</v>
      </c>
      <c r="E14" s="406" t="s">
        <v>445</v>
      </c>
      <c r="F14" s="409"/>
      <c r="G14" s="409"/>
      <c r="H14" s="409"/>
      <c r="I14" s="409"/>
      <c r="J14" s="409"/>
      <c r="K14" s="409"/>
      <c r="L14" s="409"/>
      <c r="M14" s="409"/>
      <c r="N14" s="409">
        <v>3</v>
      </c>
      <c r="O14" s="409">
        <v>1554</v>
      </c>
      <c r="P14" s="494"/>
      <c r="Q14" s="410">
        <v>518</v>
      </c>
    </row>
    <row r="15" spans="1:17" ht="14.4" customHeight="1" x14ac:dyDescent="0.3">
      <c r="A15" s="405" t="s">
        <v>483</v>
      </c>
      <c r="B15" s="406" t="s">
        <v>436</v>
      </c>
      <c r="C15" s="406" t="s">
        <v>437</v>
      </c>
      <c r="D15" s="406" t="s">
        <v>454</v>
      </c>
      <c r="E15" s="406" t="s">
        <v>455</v>
      </c>
      <c r="F15" s="409"/>
      <c r="G15" s="409"/>
      <c r="H15" s="409"/>
      <c r="I15" s="409"/>
      <c r="J15" s="409"/>
      <c r="K15" s="409"/>
      <c r="L15" s="409"/>
      <c r="M15" s="409"/>
      <c r="N15" s="409">
        <v>0</v>
      </c>
      <c r="O15" s="409">
        <v>0</v>
      </c>
      <c r="P15" s="494"/>
      <c r="Q15" s="410"/>
    </row>
    <row r="16" spans="1:17" ht="14.4" customHeight="1" x14ac:dyDescent="0.3">
      <c r="A16" s="405" t="s">
        <v>484</v>
      </c>
      <c r="B16" s="406" t="s">
        <v>436</v>
      </c>
      <c r="C16" s="406" t="s">
        <v>437</v>
      </c>
      <c r="D16" s="406" t="s">
        <v>454</v>
      </c>
      <c r="E16" s="406" t="s">
        <v>455</v>
      </c>
      <c r="F16" s="409"/>
      <c r="G16" s="409"/>
      <c r="H16" s="409"/>
      <c r="I16" s="409"/>
      <c r="J16" s="409">
        <v>1</v>
      </c>
      <c r="K16" s="409">
        <v>348</v>
      </c>
      <c r="L16" s="409"/>
      <c r="M16" s="409">
        <v>348</v>
      </c>
      <c r="N16" s="409"/>
      <c r="O16" s="409"/>
      <c r="P16" s="494"/>
      <c r="Q16" s="410"/>
    </row>
    <row r="17" spans="1:17" ht="14.4" customHeight="1" x14ac:dyDescent="0.3">
      <c r="A17" s="405" t="s">
        <v>485</v>
      </c>
      <c r="B17" s="406" t="s">
        <v>436</v>
      </c>
      <c r="C17" s="406" t="s">
        <v>437</v>
      </c>
      <c r="D17" s="406" t="s">
        <v>440</v>
      </c>
      <c r="E17" s="406" t="s">
        <v>441</v>
      </c>
      <c r="F17" s="409">
        <v>1</v>
      </c>
      <c r="G17" s="409">
        <v>131</v>
      </c>
      <c r="H17" s="409">
        <v>1</v>
      </c>
      <c r="I17" s="409">
        <v>131</v>
      </c>
      <c r="J17" s="409"/>
      <c r="K17" s="409"/>
      <c r="L17" s="409"/>
      <c r="M17" s="409"/>
      <c r="N17" s="409"/>
      <c r="O17" s="409"/>
      <c r="P17" s="494"/>
      <c r="Q17" s="410"/>
    </row>
    <row r="18" spans="1:17" ht="14.4" customHeight="1" x14ac:dyDescent="0.3">
      <c r="A18" s="405" t="s">
        <v>485</v>
      </c>
      <c r="B18" s="406" t="s">
        <v>436</v>
      </c>
      <c r="C18" s="406" t="s">
        <v>437</v>
      </c>
      <c r="D18" s="406" t="s">
        <v>444</v>
      </c>
      <c r="E18" s="406" t="s">
        <v>445</v>
      </c>
      <c r="F18" s="409">
        <v>17</v>
      </c>
      <c r="G18" s="409">
        <v>8704</v>
      </c>
      <c r="H18" s="409">
        <v>1</v>
      </c>
      <c r="I18" s="409">
        <v>512</v>
      </c>
      <c r="J18" s="409">
        <v>39</v>
      </c>
      <c r="K18" s="409">
        <v>20124</v>
      </c>
      <c r="L18" s="409">
        <v>2.3120404411764706</v>
      </c>
      <c r="M18" s="409">
        <v>516</v>
      </c>
      <c r="N18" s="409">
        <v>34</v>
      </c>
      <c r="O18" s="409">
        <v>17612</v>
      </c>
      <c r="P18" s="494">
        <v>2.0234375</v>
      </c>
      <c r="Q18" s="410">
        <v>518</v>
      </c>
    </row>
    <row r="19" spans="1:17" ht="14.4" customHeight="1" x14ac:dyDescent="0.3">
      <c r="A19" s="405" t="s">
        <v>485</v>
      </c>
      <c r="B19" s="406" t="s">
        <v>436</v>
      </c>
      <c r="C19" s="406" t="s">
        <v>437</v>
      </c>
      <c r="D19" s="406" t="s">
        <v>448</v>
      </c>
      <c r="E19" s="406" t="s">
        <v>449</v>
      </c>
      <c r="F19" s="409"/>
      <c r="G19" s="409"/>
      <c r="H19" s="409"/>
      <c r="I19" s="409"/>
      <c r="J19" s="409"/>
      <c r="K19" s="409"/>
      <c r="L19" s="409"/>
      <c r="M19" s="409"/>
      <c r="N19" s="409">
        <v>3</v>
      </c>
      <c r="O19" s="409">
        <v>100</v>
      </c>
      <c r="P19" s="494"/>
      <c r="Q19" s="410">
        <v>33.333333333333336</v>
      </c>
    </row>
    <row r="20" spans="1:17" ht="14.4" customHeight="1" x14ac:dyDescent="0.3">
      <c r="A20" s="405" t="s">
        <v>485</v>
      </c>
      <c r="B20" s="406" t="s">
        <v>436</v>
      </c>
      <c r="C20" s="406" t="s">
        <v>437</v>
      </c>
      <c r="D20" s="406" t="s">
        <v>454</v>
      </c>
      <c r="E20" s="406" t="s">
        <v>455</v>
      </c>
      <c r="F20" s="409">
        <v>1</v>
      </c>
      <c r="G20" s="409">
        <v>345</v>
      </c>
      <c r="H20" s="409">
        <v>1</v>
      </c>
      <c r="I20" s="409">
        <v>345</v>
      </c>
      <c r="J20" s="409">
        <v>12</v>
      </c>
      <c r="K20" s="409">
        <v>4176</v>
      </c>
      <c r="L20" s="409">
        <v>12.104347826086956</v>
      </c>
      <c r="M20" s="409">
        <v>348</v>
      </c>
      <c r="N20" s="409">
        <v>8</v>
      </c>
      <c r="O20" s="409">
        <v>2800</v>
      </c>
      <c r="P20" s="494">
        <v>8.1159420289855078</v>
      </c>
      <c r="Q20" s="410">
        <v>350</v>
      </c>
    </row>
    <row r="21" spans="1:17" ht="14.4" customHeight="1" x14ac:dyDescent="0.3">
      <c r="A21" s="405" t="s">
        <v>486</v>
      </c>
      <c r="B21" s="406" t="s">
        <v>436</v>
      </c>
      <c r="C21" s="406" t="s">
        <v>437</v>
      </c>
      <c r="D21" s="406" t="s">
        <v>448</v>
      </c>
      <c r="E21" s="406" t="s">
        <v>449</v>
      </c>
      <c r="F21" s="409"/>
      <c r="G21" s="409"/>
      <c r="H21" s="409"/>
      <c r="I21" s="409"/>
      <c r="J21" s="409"/>
      <c r="K21" s="409"/>
      <c r="L21" s="409"/>
      <c r="M21" s="409"/>
      <c r="N21" s="409">
        <v>0</v>
      </c>
      <c r="O21" s="409">
        <v>0</v>
      </c>
      <c r="P21" s="494"/>
      <c r="Q21" s="410"/>
    </row>
    <row r="22" spans="1:17" ht="14.4" customHeight="1" x14ac:dyDescent="0.3">
      <c r="A22" s="405" t="s">
        <v>486</v>
      </c>
      <c r="B22" s="406" t="s">
        <v>436</v>
      </c>
      <c r="C22" s="406" t="s">
        <v>437</v>
      </c>
      <c r="D22" s="406" t="s">
        <v>454</v>
      </c>
      <c r="E22" s="406" t="s">
        <v>455</v>
      </c>
      <c r="F22" s="409"/>
      <c r="G22" s="409"/>
      <c r="H22" s="409"/>
      <c r="I22" s="409"/>
      <c r="J22" s="409"/>
      <c r="K22" s="409"/>
      <c r="L22" s="409"/>
      <c r="M22" s="409"/>
      <c r="N22" s="409">
        <v>1</v>
      </c>
      <c r="O22" s="409">
        <v>350</v>
      </c>
      <c r="P22" s="494"/>
      <c r="Q22" s="410">
        <v>350</v>
      </c>
    </row>
    <row r="23" spans="1:17" ht="14.4" customHeight="1" x14ac:dyDescent="0.3">
      <c r="A23" s="405" t="s">
        <v>487</v>
      </c>
      <c r="B23" s="406" t="s">
        <v>436</v>
      </c>
      <c r="C23" s="406" t="s">
        <v>437</v>
      </c>
      <c r="D23" s="406" t="s">
        <v>444</v>
      </c>
      <c r="E23" s="406" t="s">
        <v>445</v>
      </c>
      <c r="F23" s="409"/>
      <c r="G23" s="409"/>
      <c r="H23" s="409"/>
      <c r="I23" s="409"/>
      <c r="J23" s="409"/>
      <c r="K23" s="409"/>
      <c r="L23" s="409"/>
      <c r="M23" s="409"/>
      <c r="N23" s="409">
        <v>8</v>
      </c>
      <c r="O23" s="409">
        <v>4144</v>
      </c>
      <c r="P23" s="494"/>
      <c r="Q23" s="410">
        <v>518</v>
      </c>
    </row>
    <row r="24" spans="1:17" ht="14.4" customHeight="1" x14ac:dyDescent="0.3">
      <c r="A24" s="405" t="s">
        <v>487</v>
      </c>
      <c r="B24" s="406" t="s">
        <v>436</v>
      </c>
      <c r="C24" s="406" t="s">
        <v>437</v>
      </c>
      <c r="D24" s="406" t="s">
        <v>448</v>
      </c>
      <c r="E24" s="406" t="s">
        <v>449</v>
      </c>
      <c r="F24" s="409"/>
      <c r="G24" s="409"/>
      <c r="H24" s="409"/>
      <c r="I24" s="409"/>
      <c r="J24" s="409"/>
      <c r="K24" s="409"/>
      <c r="L24" s="409"/>
      <c r="M24" s="409"/>
      <c r="N24" s="409">
        <v>1</v>
      </c>
      <c r="O24" s="409">
        <v>0</v>
      </c>
      <c r="P24" s="494"/>
      <c r="Q24" s="410">
        <v>0</v>
      </c>
    </row>
    <row r="25" spans="1:17" ht="14.4" customHeight="1" x14ac:dyDescent="0.3">
      <c r="A25" s="405" t="s">
        <v>487</v>
      </c>
      <c r="B25" s="406" t="s">
        <v>436</v>
      </c>
      <c r="C25" s="406" t="s">
        <v>437</v>
      </c>
      <c r="D25" s="406" t="s">
        <v>454</v>
      </c>
      <c r="E25" s="406" t="s">
        <v>455</v>
      </c>
      <c r="F25" s="409"/>
      <c r="G25" s="409"/>
      <c r="H25" s="409"/>
      <c r="I25" s="409"/>
      <c r="J25" s="409"/>
      <c r="K25" s="409"/>
      <c r="L25" s="409"/>
      <c r="M25" s="409"/>
      <c r="N25" s="409">
        <v>1</v>
      </c>
      <c r="O25" s="409">
        <v>350</v>
      </c>
      <c r="P25" s="494"/>
      <c r="Q25" s="410">
        <v>350</v>
      </c>
    </row>
    <row r="26" spans="1:17" ht="14.4" customHeight="1" x14ac:dyDescent="0.3">
      <c r="A26" s="405" t="s">
        <v>488</v>
      </c>
      <c r="B26" s="406" t="s">
        <v>436</v>
      </c>
      <c r="C26" s="406" t="s">
        <v>437</v>
      </c>
      <c r="D26" s="406" t="s">
        <v>444</v>
      </c>
      <c r="E26" s="406" t="s">
        <v>445</v>
      </c>
      <c r="F26" s="409">
        <v>11</v>
      </c>
      <c r="G26" s="409">
        <v>5632</v>
      </c>
      <c r="H26" s="409">
        <v>1</v>
      </c>
      <c r="I26" s="409">
        <v>512</v>
      </c>
      <c r="J26" s="409"/>
      <c r="K26" s="409"/>
      <c r="L26" s="409"/>
      <c r="M26" s="409"/>
      <c r="N26" s="409"/>
      <c r="O26" s="409"/>
      <c r="P26" s="494"/>
      <c r="Q26" s="410"/>
    </row>
    <row r="27" spans="1:17" ht="14.4" customHeight="1" x14ac:dyDescent="0.3">
      <c r="A27" s="405" t="s">
        <v>488</v>
      </c>
      <c r="B27" s="406" t="s">
        <v>436</v>
      </c>
      <c r="C27" s="406" t="s">
        <v>437</v>
      </c>
      <c r="D27" s="406" t="s">
        <v>456</v>
      </c>
      <c r="E27" s="406" t="s">
        <v>457</v>
      </c>
      <c r="F27" s="409">
        <v>1</v>
      </c>
      <c r="G27" s="409">
        <v>396</v>
      </c>
      <c r="H27" s="409">
        <v>1</v>
      </c>
      <c r="I27" s="409">
        <v>396</v>
      </c>
      <c r="J27" s="409"/>
      <c r="K27" s="409"/>
      <c r="L27" s="409"/>
      <c r="M27" s="409"/>
      <c r="N27" s="409"/>
      <c r="O27" s="409"/>
      <c r="P27" s="494"/>
      <c r="Q27" s="410"/>
    </row>
    <row r="28" spans="1:17" ht="14.4" customHeight="1" x14ac:dyDescent="0.3">
      <c r="A28" s="405" t="s">
        <v>489</v>
      </c>
      <c r="B28" s="406" t="s">
        <v>436</v>
      </c>
      <c r="C28" s="406" t="s">
        <v>437</v>
      </c>
      <c r="D28" s="406" t="s">
        <v>444</v>
      </c>
      <c r="E28" s="406" t="s">
        <v>445</v>
      </c>
      <c r="F28" s="409">
        <v>2</v>
      </c>
      <c r="G28" s="409">
        <v>1024</v>
      </c>
      <c r="H28" s="409">
        <v>1</v>
      </c>
      <c r="I28" s="409">
        <v>512</v>
      </c>
      <c r="J28" s="409"/>
      <c r="K28" s="409"/>
      <c r="L28" s="409"/>
      <c r="M28" s="409"/>
      <c r="N28" s="409"/>
      <c r="O28" s="409"/>
      <c r="P28" s="494"/>
      <c r="Q28" s="410"/>
    </row>
    <row r="29" spans="1:17" ht="14.4" customHeight="1" x14ac:dyDescent="0.3">
      <c r="A29" s="405" t="s">
        <v>490</v>
      </c>
      <c r="B29" s="406" t="s">
        <v>436</v>
      </c>
      <c r="C29" s="406" t="s">
        <v>437</v>
      </c>
      <c r="D29" s="406" t="s">
        <v>440</v>
      </c>
      <c r="E29" s="406" t="s">
        <v>441</v>
      </c>
      <c r="F29" s="409"/>
      <c r="G29" s="409"/>
      <c r="H29" s="409"/>
      <c r="I29" s="409"/>
      <c r="J29" s="409"/>
      <c r="K29" s="409"/>
      <c r="L29" s="409"/>
      <c r="M29" s="409"/>
      <c r="N29" s="409">
        <v>1</v>
      </c>
      <c r="O29" s="409">
        <v>133</v>
      </c>
      <c r="P29" s="494"/>
      <c r="Q29" s="410">
        <v>133</v>
      </c>
    </row>
    <row r="30" spans="1:17" ht="14.4" customHeight="1" x14ac:dyDescent="0.3">
      <c r="A30" s="405" t="s">
        <v>490</v>
      </c>
      <c r="B30" s="406" t="s">
        <v>436</v>
      </c>
      <c r="C30" s="406" t="s">
        <v>437</v>
      </c>
      <c r="D30" s="406" t="s">
        <v>444</v>
      </c>
      <c r="E30" s="406" t="s">
        <v>445</v>
      </c>
      <c r="F30" s="409">
        <v>429</v>
      </c>
      <c r="G30" s="409">
        <v>219648</v>
      </c>
      <c r="H30" s="409">
        <v>1</v>
      </c>
      <c r="I30" s="409">
        <v>512</v>
      </c>
      <c r="J30" s="409">
        <v>813</v>
      </c>
      <c r="K30" s="409">
        <v>373600</v>
      </c>
      <c r="L30" s="409">
        <v>1.7009032634032635</v>
      </c>
      <c r="M30" s="409">
        <v>459.53259532595325</v>
      </c>
      <c r="N30" s="409">
        <v>1226</v>
      </c>
      <c r="O30" s="409">
        <v>635068</v>
      </c>
      <c r="P30" s="494">
        <v>2.8912988053613056</v>
      </c>
      <c r="Q30" s="410">
        <v>518</v>
      </c>
    </row>
    <row r="31" spans="1:17" ht="14.4" customHeight="1" x14ac:dyDescent="0.3">
      <c r="A31" s="405" t="s">
        <v>490</v>
      </c>
      <c r="B31" s="406" t="s">
        <v>436</v>
      </c>
      <c r="C31" s="406" t="s">
        <v>437</v>
      </c>
      <c r="D31" s="406" t="s">
        <v>448</v>
      </c>
      <c r="E31" s="406" t="s">
        <v>449</v>
      </c>
      <c r="F31" s="409"/>
      <c r="G31" s="409"/>
      <c r="H31" s="409"/>
      <c r="I31" s="409"/>
      <c r="J31" s="409"/>
      <c r="K31" s="409"/>
      <c r="L31" s="409"/>
      <c r="M31" s="409"/>
      <c r="N31" s="409">
        <v>86</v>
      </c>
      <c r="O31" s="409">
        <v>1800</v>
      </c>
      <c r="P31" s="494"/>
      <c r="Q31" s="410">
        <v>20.930232558139537</v>
      </c>
    </row>
    <row r="32" spans="1:17" ht="14.4" customHeight="1" x14ac:dyDescent="0.3">
      <c r="A32" s="405" t="s">
        <v>490</v>
      </c>
      <c r="B32" s="406" t="s">
        <v>436</v>
      </c>
      <c r="C32" s="406" t="s">
        <v>437</v>
      </c>
      <c r="D32" s="406" t="s">
        <v>454</v>
      </c>
      <c r="E32" s="406" t="s">
        <v>455</v>
      </c>
      <c r="F32" s="409">
        <v>48</v>
      </c>
      <c r="G32" s="409">
        <v>16560</v>
      </c>
      <c r="H32" s="409">
        <v>1</v>
      </c>
      <c r="I32" s="409">
        <v>345</v>
      </c>
      <c r="J32" s="409">
        <v>129</v>
      </c>
      <c r="K32" s="409">
        <v>39270</v>
      </c>
      <c r="L32" s="409">
        <v>2.3713768115942031</v>
      </c>
      <c r="M32" s="409">
        <v>304.41860465116281</v>
      </c>
      <c r="N32" s="409">
        <v>199</v>
      </c>
      <c r="O32" s="409">
        <v>69650</v>
      </c>
      <c r="P32" s="494">
        <v>4.2059178743961354</v>
      </c>
      <c r="Q32" s="410">
        <v>350</v>
      </c>
    </row>
    <row r="33" spans="1:17" ht="14.4" customHeight="1" x14ac:dyDescent="0.3">
      <c r="A33" s="405" t="s">
        <v>490</v>
      </c>
      <c r="B33" s="406" t="s">
        <v>436</v>
      </c>
      <c r="C33" s="406" t="s">
        <v>437</v>
      </c>
      <c r="D33" s="406" t="s">
        <v>458</v>
      </c>
      <c r="E33" s="406" t="s">
        <v>459</v>
      </c>
      <c r="F33" s="409">
        <v>25</v>
      </c>
      <c r="G33" s="409">
        <v>6525</v>
      </c>
      <c r="H33" s="409">
        <v>1</v>
      </c>
      <c r="I33" s="409">
        <v>261</v>
      </c>
      <c r="J33" s="409">
        <v>41</v>
      </c>
      <c r="K33" s="409">
        <v>8703</v>
      </c>
      <c r="L33" s="409">
        <v>1.333793103448276</v>
      </c>
      <c r="M33" s="409">
        <v>212.26829268292684</v>
      </c>
      <c r="N33" s="409">
        <v>43</v>
      </c>
      <c r="O33" s="409">
        <v>11395</v>
      </c>
      <c r="P33" s="494">
        <v>1.746360153256705</v>
      </c>
      <c r="Q33" s="410">
        <v>265</v>
      </c>
    </row>
    <row r="34" spans="1:17" ht="14.4" customHeight="1" x14ac:dyDescent="0.3">
      <c r="A34" s="405" t="s">
        <v>491</v>
      </c>
      <c r="B34" s="406" t="s">
        <v>436</v>
      </c>
      <c r="C34" s="406" t="s">
        <v>437</v>
      </c>
      <c r="D34" s="406" t="s">
        <v>444</v>
      </c>
      <c r="E34" s="406" t="s">
        <v>445</v>
      </c>
      <c r="F34" s="409"/>
      <c r="G34" s="409"/>
      <c r="H34" s="409"/>
      <c r="I34" s="409"/>
      <c r="J34" s="409"/>
      <c r="K34" s="409"/>
      <c r="L34" s="409"/>
      <c r="M34" s="409"/>
      <c r="N34" s="409">
        <v>3</v>
      </c>
      <c r="O34" s="409">
        <v>1554</v>
      </c>
      <c r="P34" s="494"/>
      <c r="Q34" s="410">
        <v>518</v>
      </c>
    </row>
    <row r="35" spans="1:17" ht="14.4" customHeight="1" x14ac:dyDescent="0.3">
      <c r="A35" s="405" t="s">
        <v>492</v>
      </c>
      <c r="B35" s="406" t="s">
        <v>436</v>
      </c>
      <c r="C35" s="406" t="s">
        <v>437</v>
      </c>
      <c r="D35" s="406" t="s">
        <v>444</v>
      </c>
      <c r="E35" s="406" t="s">
        <v>445</v>
      </c>
      <c r="F35" s="409"/>
      <c r="G35" s="409"/>
      <c r="H35" s="409"/>
      <c r="I35" s="409"/>
      <c r="J35" s="409">
        <v>10</v>
      </c>
      <c r="K35" s="409">
        <v>5128</v>
      </c>
      <c r="L35" s="409"/>
      <c r="M35" s="409">
        <v>512.79999999999995</v>
      </c>
      <c r="N35" s="409">
        <v>5</v>
      </c>
      <c r="O35" s="409">
        <v>2590</v>
      </c>
      <c r="P35" s="494"/>
      <c r="Q35" s="410">
        <v>518</v>
      </c>
    </row>
    <row r="36" spans="1:17" ht="14.4" customHeight="1" x14ac:dyDescent="0.3">
      <c r="A36" s="405" t="s">
        <v>492</v>
      </c>
      <c r="B36" s="406" t="s">
        <v>436</v>
      </c>
      <c r="C36" s="406" t="s">
        <v>437</v>
      </c>
      <c r="D36" s="406" t="s">
        <v>448</v>
      </c>
      <c r="E36" s="406" t="s">
        <v>449</v>
      </c>
      <c r="F36" s="409"/>
      <c r="G36" s="409"/>
      <c r="H36" s="409"/>
      <c r="I36" s="409"/>
      <c r="J36" s="409"/>
      <c r="K36" s="409"/>
      <c r="L36" s="409"/>
      <c r="M36" s="409"/>
      <c r="N36" s="409">
        <v>2</v>
      </c>
      <c r="O36" s="409">
        <v>0</v>
      </c>
      <c r="P36" s="494"/>
      <c r="Q36" s="410">
        <v>0</v>
      </c>
    </row>
    <row r="37" spans="1:17" ht="14.4" customHeight="1" x14ac:dyDescent="0.3">
      <c r="A37" s="405" t="s">
        <v>492</v>
      </c>
      <c r="B37" s="406" t="s">
        <v>436</v>
      </c>
      <c r="C37" s="406" t="s">
        <v>437</v>
      </c>
      <c r="D37" s="406" t="s">
        <v>454</v>
      </c>
      <c r="E37" s="406" t="s">
        <v>455</v>
      </c>
      <c r="F37" s="409"/>
      <c r="G37" s="409"/>
      <c r="H37" s="409"/>
      <c r="I37" s="409"/>
      <c r="J37" s="409"/>
      <c r="K37" s="409"/>
      <c r="L37" s="409"/>
      <c r="M37" s="409"/>
      <c r="N37" s="409">
        <v>1</v>
      </c>
      <c r="O37" s="409">
        <v>350</v>
      </c>
      <c r="P37" s="494"/>
      <c r="Q37" s="410">
        <v>350</v>
      </c>
    </row>
    <row r="38" spans="1:17" ht="14.4" customHeight="1" x14ac:dyDescent="0.3">
      <c r="A38" s="405" t="s">
        <v>492</v>
      </c>
      <c r="B38" s="406" t="s">
        <v>436</v>
      </c>
      <c r="C38" s="406" t="s">
        <v>437</v>
      </c>
      <c r="D38" s="406" t="s">
        <v>458</v>
      </c>
      <c r="E38" s="406" t="s">
        <v>459</v>
      </c>
      <c r="F38" s="409"/>
      <c r="G38" s="409"/>
      <c r="H38" s="409"/>
      <c r="I38" s="409"/>
      <c r="J38" s="409">
        <v>1</v>
      </c>
      <c r="K38" s="409">
        <v>261</v>
      </c>
      <c r="L38" s="409"/>
      <c r="M38" s="409">
        <v>261</v>
      </c>
      <c r="N38" s="409">
        <v>1</v>
      </c>
      <c r="O38" s="409">
        <v>265</v>
      </c>
      <c r="P38" s="494"/>
      <c r="Q38" s="410">
        <v>265</v>
      </c>
    </row>
    <row r="39" spans="1:17" ht="14.4" customHeight="1" x14ac:dyDescent="0.3">
      <c r="A39" s="405" t="s">
        <v>493</v>
      </c>
      <c r="B39" s="406" t="s">
        <v>436</v>
      </c>
      <c r="C39" s="406" t="s">
        <v>437</v>
      </c>
      <c r="D39" s="406" t="s">
        <v>440</v>
      </c>
      <c r="E39" s="406" t="s">
        <v>441</v>
      </c>
      <c r="F39" s="409"/>
      <c r="G39" s="409"/>
      <c r="H39" s="409"/>
      <c r="I39" s="409"/>
      <c r="J39" s="409">
        <v>2</v>
      </c>
      <c r="K39" s="409">
        <v>263</v>
      </c>
      <c r="L39" s="409"/>
      <c r="M39" s="409">
        <v>131.5</v>
      </c>
      <c r="N39" s="409">
        <v>6</v>
      </c>
      <c r="O39" s="409">
        <v>798</v>
      </c>
      <c r="P39" s="494"/>
      <c r="Q39" s="410">
        <v>133</v>
      </c>
    </row>
    <row r="40" spans="1:17" ht="14.4" customHeight="1" x14ac:dyDescent="0.3">
      <c r="A40" s="405" t="s">
        <v>493</v>
      </c>
      <c r="B40" s="406" t="s">
        <v>436</v>
      </c>
      <c r="C40" s="406" t="s">
        <v>437</v>
      </c>
      <c r="D40" s="406" t="s">
        <v>444</v>
      </c>
      <c r="E40" s="406" t="s">
        <v>445</v>
      </c>
      <c r="F40" s="409">
        <v>332</v>
      </c>
      <c r="G40" s="409">
        <v>169984</v>
      </c>
      <c r="H40" s="409">
        <v>1</v>
      </c>
      <c r="I40" s="409">
        <v>512</v>
      </c>
      <c r="J40" s="409">
        <v>503</v>
      </c>
      <c r="K40" s="409">
        <v>259276</v>
      </c>
      <c r="L40" s="409">
        <v>1.5252964984939759</v>
      </c>
      <c r="M40" s="409">
        <v>515.45924453280315</v>
      </c>
      <c r="N40" s="409">
        <v>697</v>
      </c>
      <c r="O40" s="409">
        <v>361046</v>
      </c>
      <c r="P40" s="494">
        <v>2.123999905873494</v>
      </c>
      <c r="Q40" s="410">
        <v>518</v>
      </c>
    </row>
    <row r="41" spans="1:17" ht="14.4" customHeight="1" x14ac:dyDescent="0.3">
      <c r="A41" s="405" t="s">
        <v>493</v>
      </c>
      <c r="B41" s="406" t="s">
        <v>436</v>
      </c>
      <c r="C41" s="406" t="s">
        <v>437</v>
      </c>
      <c r="D41" s="406" t="s">
        <v>448</v>
      </c>
      <c r="E41" s="406" t="s">
        <v>449</v>
      </c>
      <c r="F41" s="409"/>
      <c r="G41" s="409"/>
      <c r="H41" s="409"/>
      <c r="I41" s="409"/>
      <c r="J41" s="409"/>
      <c r="K41" s="409"/>
      <c r="L41" s="409"/>
      <c r="M41" s="409"/>
      <c r="N41" s="409">
        <v>3</v>
      </c>
      <c r="O41" s="409">
        <v>66.66</v>
      </c>
      <c r="P41" s="494"/>
      <c r="Q41" s="410">
        <v>22.22</v>
      </c>
    </row>
    <row r="42" spans="1:17" ht="14.4" customHeight="1" x14ac:dyDescent="0.3">
      <c r="A42" s="405" t="s">
        <v>493</v>
      </c>
      <c r="B42" s="406" t="s">
        <v>436</v>
      </c>
      <c r="C42" s="406" t="s">
        <v>437</v>
      </c>
      <c r="D42" s="406" t="s">
        <v>454</v>
      </c>
      <c r="E42" s="406" t="s">
        <v>455</v>
      </c>
      <c r="F42" s="409">
        <v>3</v>
      </c>
      <c r="G42" s="409">
        <v>1035</v>
      </c>
      <c r="H42" s="409">
        <v>1</v>
      </c>
      <c r="I42" s="409">
        <v>345</v>
      </c>
      <c r="J42" s="409">
        <v>9</v>
      </c>
      <c r="K42" s="409">
        <v>3132</v>
      </c>
      <c r="L42" s="409">
        <v>3.026086956521739</v>
      </c>
      <c r="M42" s="409">
        <v>348</v>
      </c>
      <c r="N42" s="409">
        <v>12</v>
      </c>
      <c r="O42" s="409">
        <v>4200</v>
      </c>
      <c r="P42" s="494">
        <v>4.0579710144927539</v>
      </c>
      <c r="Q42" s="410">
        <v>350</v>
      </c>
    </row>
    <row r="43" spans="1:17" ht="14.4" customHeight="1" x14ac:dyDescent="0.3">
      <c r="A43" s="405" t="s">
        <v>493</v>
      </c>
      <c r="B43" s="406" t="s">
        <v>436</v>
      </c>
      <c r="C43" s="406" t="s">
        <v>437</v>
      </c>
      <c r="D43" s="406" t="s">
        <v>458</v>
      </c>
      <c r="E43" s="406" t="s">
        <v>459</v>
      </c>
      <c r="F43" s="409">
        <v>2</v>
      </c>
      <c r="G43" s="409">
        <v>522</v>
      </c>
      <c r="H43" s="409">
        <v>1</v>
      </c>
      <c r="I43" s="409">
        <v>261</v>
      </c>
      <c r="J43" s="409">
        <v>8</v>
      </c>
      <c r="K43" s="409">
        <v>2112</v>
      </c>
      <c r="L43" s="409">
        <v>4.0459770114942533</v>
      </c>
      <c r="M43" s="409">
        <v>264</v>
      </c>
      <c r="N43" s="409">
        <v>6</v>
      </c>
      <c r="O43" s="409">
        <v>1590</v>
      </c>
      <c r="P43" s="494">
        <v>3.0459770114942528</v>
      </c>
      <c r="Q43" s="410">
        <v>265</v>
      </c>
    </row>
    <row r="44" spans="1:17" ht="14.4" customHeight="1" x14ac:dyDescent="0.3">
      <c r="A44" s="405" t="s">
        <v>494</v>
      </c>
      <c r="B44" s="406" t="s">
        <v>436</v>
      </c>
      <c r="C44" s="406" t="s">
        <v>437</v>
      </c>
      <c r="D44" s="406" t="s">
        <v>440</v>
      </c>
      <c r="E44" s="406" t="s">
        <v>441</v>
      </c>
      <c r="F44" s="409"/>
      <c r="G44" s="409"/>
      <c r="H44" s="409"/>
      <c r="I44" s="409"/>
      <c r="J44" s="409">
        <v>1</v>
      </c>
      <c r="K44" s="409">
        <v>132</v>
      </c>
      <c r="L44" s="409"/>
      <c r="M44" s="409">
        <v>132</v>
      </c>
      <c r="N44" s="409">
        <v>7</v>
      </c>
      <c r="O44" s="409">
        <v>931</v>
      </c>
      <c r="P44" s="494"/>
      <c r="Q44" s="410">
        <v>133</v>
      </c>
    </row>
    <row r="45" spans="1:17" ht="14.4" customHeight="1" x14ac:dyDescent="0.3">
      <c r="A45" s="405" t="s">
        <v>494</v>
      </c>
      <c r="B45" s="406" t="s">
        <v>436</v>
      </c>
      <c r="C45" s="406" t="s">
        <v>437</v>
      </c>
      <c r="D45" s="406" t="s">
        <v>444</v>
      </c>
      <c r="E45" s="406" t="s">
        <v>445</v>
      </c>
      <c r="F45" s="409">
        <v>468</v>
      </c>
      <c r="G45" s="409">
        <v>239616</v>
      </c>
      <c r="H45" s="409">
        <v>1</v>
      </c>
      <c r="I45" s="409">
        <v>512</v>
      </c>
      <c r="J45" s="409">
        <v>478</v>
      </c>
      <c r="K45" s="409">
        <v>239968</v>
      </c>
      <c r="L45" s="409">
        <v>1.001469017094017</v>
      </c>
      <c r="M45" s="409">
        <v>502.02510460251045</v>
      </c>
      <c r="N45" s="409">
        <v>528</v>
      </c>
      <c r="O45" s="409">
        <v>273504</v>
      </c>
      <c r="P45" s="494">
        <v>1.1414262820512822</v>
      </c>
      <c r="Q45" s="410">
        <v>518</v>
      </c>
    </row>
    <row r="46" spans="1:17" ht="14.4" customHeight="1" x14ac:dyDescent="0.3">
      <c r="A46" s="405" t="s">
        <v>494</v>
      </c>
      <c r="B46" s="406" t="s">
        <v>436</v>
      </c>
      <c r="C46" s="406" t="s">
        <v>437</v>
      </c>
      <c r="D46" s="406" t="s">
        <v>448</v>
      </c>
      <c r="E46" s="406" t="s">
        <v>449</v>
      </c>
      <c r="F46" s="409"/>
      <c r="G46" s="409"/>
      <c r="H46" s="409"/>
      <c r="I46" s="409"/>
      <c r="J46" s="409"/>
      <c r="K46" s="409"/>
      <c r="L46" s="409"/>
      <c r="M46" s="409"/>
      <c r="N46" s="409">
        <v>9</v>
      </c>
      <c r="O46" s="409">
        <v>33.33</v>
      </c>
      <c r="P46" s="494"/>
      <c r="Q46" s="410">
        <v>3.7033333333333331</v>
      </c>
    </row>
    <row r="47" spans="1:17" ht="14.4" customHeight="1" x14ac:dyDescent="0.3">
      <c r="A47" s="405" t="s">
        <v>494</v>
      </c>
      <c r="B47" s="406" t="s">
        <v>436</v>
      </c>
      <c r="C47" s="406" t="s">
        <v>437</v>
      </c>
      <c r="D47" s="406" t="s">
        <v>454</v>
      </c>
      <c r="E47" s="406" t="s">
        <v>455</v>
      </c>
      <c r="F47" s="409">
        <v>3</v>
      </c>
      <c r="G47" s="409">
        <v>1035</v>
      </c>
      <c r="H47" s="409">
        <v>1</v>
      </c>
      <c r="I47" s="409">
        <v>345</v>
      </c>
      <c r="J47" s="409">
        <v>8</v>
      </c>
      <c r="K47" s="409">
        <v>2781</v>
      </c>
      <c r="L47" s="409">
        <v>2.6869565217391305</v>
      </c>
      <c r="M47" s="409">
        <v>347.625</v>
      </c>
      <c r="N47" s="409">
        <v>9</v>
      </c>
      <c r="O47" s="409">
        <v>3150</v>
      </c>
      <c r="P47" s="494">
        <v>3.0434782608695654</v>
      </c>
      <c r="Q47" s="410">
        <v>350</v>
      </c>
    </row>
    <row r="48" spans="1:17" ht="14.4" customHeight="1" x14ac:dyDescent="0.3">
      <c r="A48" s="405" t="s">
        <v>494</v>
      </c>
      <c r="B48" s="406" t="s">
        <v>436</v>
      </c>
      <c r="C48" s="406" t="s">
        <v>437</v>
      </c>
      <c r="D48" s="406" t="s">
        <v>458</v>
      </c>
      <c r="E48" s="406" t="s">
        <v>459</v>
      </c>
      <c r="F48" s="409">
        <v>4</v>
      </c>
      <c r="G48" s="409">
        <v>1044</v>
      </c>
      <c r="H48" s="409">
        <v>1</v>
      </c>
      <c r="I48" s="409">
        <v>261</v>
      </c>
      <c r="J48" s="409">
        <v>4</v>
      </c>
      <c r="K48" s="409">
        <v>1053</v>
      </c>
      <c r="L48" s="409">
        <v>1.0086206896551724</v>
      </c>
      <c r="M48" s="409">
        <v>263.25</v>
      </c>
      <c r="N48" s="409">
        <v>3</v>
      </c>
      <c r="O48" s="409">
        <v>795</v>
      </c>
      <c r="P48" s="494">
        <v>0.7614942528735632</v>
      </c>
      <c r="Q48" s="410">
        <v>265</v>
      </c>
    </row>
    <row r="49" spans="1:17" ht="14.4" customHeight="1" x14ac:dyDescent="0.3">
      <c r="A49" s="405" t="s">
        <v>495</v>
      </c>
      <c r="B49" s="406" t="s">
        <v>436</v>
      </c>
      <c r="C49" s="406" t="s">
        <v>437</v>
      </c>
      <c r="D49" s="406" t="s">
        <v>444</v>
      </c>
      <c r="E49" s="406" t="s">
        <v>445</v>
      </c>
      <c r="F49" s="409"/>
      <c r="G49" s="409"/>
      <c r="H49" s="409"/>
      <c r="I49" s="409"/>
      <c r="J49" s="409">
        <v>25</v>
      </c>
      <c r="K49" s="409">
        <v>12900</v>
      </c>
      <c r="L49" s="409"/>
      <c r="M49" s="409">
        <v>516</v>
      </c>
      <c r="N49" s="409">
        <v>1</v>
      </c>
      <c r="O49" s="409">
        <v>518</v>
      </c>
      <c r="P49" s="494"/>
      <c r="Q49" s="410">
        <v>518</v>
      </c>
    </row>
    <row r="50" spans="1:17" ht="14.4" customHeight="1" x14ac:dyDescent="0.3">
      <c r="A50" s="405" t="s">
        <v>495</v>
      </c>
      <c r="B50" s="406" t="s">
        <v>436</v>
      </c>
      <c r="C50" s="406" t="s">
        <v>437</v>
      </c>
      <c r="D50" s="406" t="s">
        <v>458</v>
      </c>
      <c r="E50" s="406" t="s">
        <v>459</v>
      </c>
      <c r="F50" s="409"/>
      <c r="G50" s="409"/>
      <c r="H50" s="409"/>
      <c r="I50" s="409"/>
      <c r="J50" s="409">
        <v>1</v>
      </c>
      <c r="K50" s="409">
        <v>264</v>
      </c>
      <c r="L50" s="409"/>
      <c r="M50" s="409">
        <v>264</v>
      </c>
      <c r="N50" s="409">
        <v>1</v>
      </c>
      <c r="O50" s="409">
        <v>265</v>
      </c>
      <c r="P50" s="494"/>
      <c r="Q50" s="410">
        <v>265</v>
      </c>
    </row>
    <row r="51" spans="1:17" ht="14.4" customHeight="1" x14ac:dyDescent="0.3">
      <c r="A51" s="405" t="s">
        <v>496</v>
      </c>
      <c r="B51" s="406" t="s">
        <v>436</v>
      </c>
      <c r="C51" s="406" t="s">
        <v>437</v>
      </c>
      <c r="D51" s="406" t="s">
        <v>444</v>
      </c>
      <c r="E51" s="406" t="s">
        <v>445</v>
      </c>
      <c r="F51" s="409">
        <v>25</v>
      </c>
      <c r="G51" s="409">
        <v>12800</v>
      </c>
      <c r="H51" s="409">
        <v>1</v>
      </c>
      <c r="I51" s="409">
        <v>512</v>
      </c>
      <c r="J51" s="409">
        <v>21</v>
      </c>
      <c r="K51" s="409">
        <v>10764</v>
      </c>
      <c r="L51" s="409">
        <v>0.8409375</v>
      </c>
      <c r="M51" s="409">
        <v>512.57142857142856</v>
      </c>
      <c r="N51" s="409"/>
      <c r="O51" s="409"/>
      <c r="P51" s="494"/>
      <c r="Q51" s="410"/>
    </row>
    <row r="52" spans="1:17" ht="14.4" customHeight="1" x14ac:dyDescent="0.3">
      <c r="A52" s="405" t="s">
        <v>496</v>
      </c>
      <c r="B52" s="406" t="s">
        <v>436</v>
      </c>
      <c r="C52" s="406" t="s">
        <v>437</v>
      </c>
      <c r="D52" s="406" t="s">
        <v>454</v>
      </c>
      <c r="E52" s="406" t="s">
        <v>455</v>
      </c>
      <c r="F52" s="409">
        <v>1</v>
      </c>
      <c r="G52" s="409">
        <v>345</v>
      </c>
      <c r="H52" s="409">
        <v>1</v>
      </c>
      <c r="I52" s="409">
        <v>345</v>
      </c>
      <c r="J52" s="409">
        <v>1</v>
      </c>
      <c r="K52" s="409">
        <v>345</v>
      </c>
      <c r="L52" s="409">
        <v>1</v>
      </c>
      <c r="M52" s="409">
        <v>345</v>
      </c>
      <c r="N52" s="409"/>
      <c r="O52" s="409"/>
      <c r="P52" s="494"/>
      <c r="Q52" s="410"/>
    </row>
    <row r="53" spans="1:17" ht="14.4" customHeight="1" x14ac:dyDescent="0.3">
      <c r="A53" s="405" t="s">
        <v>496</v>
      </c>
      <c r="B53" s="406" t="s">
        <v>436</v>
      </c>
      <c r="C53" s="406" t="s">
        <v>437</v>
      </c>
      <c r="D53" s="406" t="s">
        <v>458</v>
      </c>
      <c r="E53" s="406" t="s">
        <v>459</v>
      </c>
      <c r="F53" s="409">
        <v>1</v>
      </c>
      <c r="G53" s="409">
        <v>261</v>
      </c>
      <c r="H53" s="409">
        <v>1</v>
      </c>
      <c r="I53" s="409">
        <v>261</v>
      </c>
      <c r="J53" s="409"/>
      <c r="K53" s="409"/>
      <c r="L53" s="409"/>
      <c r="M53" s="409"/>
      <c r="N53" s="409"/>
      <c r="O53" s="409"/>
      <c r="P53" s="494"/>
      <c r="Q53" s="410"/>
    </row>
    <row r="54" spans="1:17" ht="14.4" customHeight="1" x14ac:dyDescent="0.3">
      <c r="A54" s="405" t="s">
        <v>497</v>
      </c>
      <c r="B54" s="406" t="s">
        <v>436</v>
      </c>
      <c r="C54" s="406" t="s">
        <v>437</v>
      </c>
      <c r="D54" s="406" t="s">
        <v>444</v>
      </c>
      <c r="E54" s="406" t="s">
        <v>445</v>
      </c>
      <c r="F54" s="409"/>
      <c r="G54" s="409"/>
      <c r="H54" s="409"/>
      <c r="I54" s="409"/>
      <c r="J54" s="409">
        <v>4</v>
      </c>
      <c r="K54" s="409">
        <v>2064</v>
      </c>
      <c r="L54" s="409"/>
      <c r="M54" s="409">
        <v>516</v>
      </c>
      <c r="N54" s="409">
        <v>9</v>
      </c>
      <c r="O54" s="409">
        <v>4662</v>
      </c>
      <c r="P54" s="494"/>
      <c r="Q54" s="410">
        <v>518</v>
      </c>
    </row>
    <row r="55" spans="1:17" ht="14.4" customHeight="1" x14ac:dyDescent="0.3">
      <c r="A55" s="405" t="s">
        <v>497</v>
      </c>
      <c r="B55" s="406" t="s">
        <v>436</v>
      </c>
      <c r="C55" s="406" t="s">
        <v>437</v>
      </c>
      <c r="D55" s="406" t="s">
        <v>448</v>
      </c>
      <c r="E55" s="406" t="s">
        <v>449</v>
      </c>
      <c r="F55" s="409"/>
      <c r="G55" s="409"/>
      <c r="H55" s="409"/>
      <c r="I55" s="409"/>
      <c r="J55" s="409"/>
      <c r="K55" s="409"/>
      <c r="L55" s="409"/>
      <c r="M55" s="409"/>
      <c r="N55" s="409">
        <v>1</v>
      </c>
      <c r="O55" s="409">
        <v>33.33</v>
      </c>
      <c r="P55" s="494"/>
      <c r="Q55" s="410">
        <v>33.33</v>
      </c>
    </row>
    <row r="56" spans="1:17" ht="14.4" customHeight="1" x14ac:dyDescent="0.3">
      <c r="A56" s="405" t="s">
        <v>497</v>
      </c>
      <c r="B56" s="406" t="s">
        <v>436</v>
      </c>
      <c r="C56" s="406" t="s">
        <v>437</v>
      </c>
      <c r="D56" s="406" t="s">
        <v>454</v>
      </c>
      <c r="E56" s="406" t="s">
        <v>455</v>
      </c>
      <c r="F56" s="409"/>
      <c r="G56" s="409"/>
      <c r="H56" s="409"/>
      <c r="I56" s="409"/>
      <c r="J56" s="409">
        <v>1</v>
      </c>
      <c r="K56" s="409">
        <v>348</v>
      </c>
      <c r="L56" s="409"/>
      <c r="M56" s="409">
        <v>348</v>
      </c>
      <c r="N56" s="409">
        <v>2</v>
      </c>
      <c r="O56" s="409">
        <v>700</v>
      </c>
      <c r="P56" s="494"/>
      <c r="Q56" s="410">
        <v>350</v>
      </c>
    </row>
    <row r="57" spans="1:17" ht="14.4" customHeight="1" thickBot="1" x14ac:dyDescent="0.35">
      <c r="A57" s="411" t="s">
        <v>498</v>
      </c>
      <c r="B57" s="412" t="s">
        <v>436</v>
      </c>
      <c r="C57" s="412" t="s">
        <v>437</v>
      </c>
      <c r="D57" s="412" t="s">
        <v>444</v>
      </c>
      <c r="E57" s="412" t="s">
        <v>445</v>
      </c>
      <c r="F57" s="415"/>
      <c r="G57" s="415"/>
      <c r="H57" s="415"/>
      <c r="I57" s="415"/>
      <c r="J57" s="415"/>
      <c r="K57" s="415"/>
      <c r="L57" s="415"/>
      <c r="M57" s="415"/>
      <c r="N57" s="415">
        <v>1</v>
      </c>
      <c r="O57" s="415">
        <v>518</v>
      </c>
      <c r="P57" s="426"/>
      <c r="Q57" s="416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3338.2951753785601</v>
      </c>
      <c r="D4" s="134">
        <f ca="1">IF(ISERROR(VLOOKUP("Náklady celkem",INDIRECT("HI!$A:$G"),5,0)),0,VLOOKUP("Náklady celkem",INDIRECT("HI!$A:$G"),5,0))</f>
        <v>3579.7256400000015</v>
      </c>
      <c r="E4" s="135">
        <f ca="1">IF(C4=0,0,D4/C4)</f>
        <v>1.0723214850508429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0</v>
      </c>
      <c r="D7" s="142">
        <f>IF(ISERROR(HI!E5),"",HI!E5)</f>
        <v>0.33857999999999999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0</v>
      </c>
      <c r="D12" s="142">
        <f>IF(ISERROR(HI!E6),"",HI!E6)</f>
        <v>1.01122</v>
      </c>
      <c r="E12" s="139">
        <f t="shared" si="0"/>
        <v>0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3111.9999019795396</v>
      </c>
      <c r="D13" s="138">
        <f ca="1">IF(ISERROR(VLOOKUP("Osobní náklady (Kč) *",INDIRECT("HI!$A:$G"),5,0)),0,VLOOKUP("Osobní náklady (Kč) *",INDIRECT("HI!$A:$G"),5,0))</f>
        <v>3342.152070000001</v>
      </c>
      <c r="E13" s="139">
        <f ca="1">IF(C13=0,0,D13/C13)</f>
        <v>1.073956354521111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755.274</v>
      </c>
      <c r="D15" s="157">
        <f ca="1">IF(ISERROR(VLOOKUP("Výnosy celkem",INDIRECT("HI!$A:$G"),5,0)),0,VLOOKUP("Výnosy celkem",INDIRECT("HI!$A:$G"),5,0))</f>
        <v>842.75900000000013</v>
      </c>
      <c r="E15" s="158">
        <f t="shared" ref="E15:E18" ca="1" si="1">IF(C15=0,0,D15/C15)</f>
        <v>1.115832135092695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755.274</v>
      </c>
      <c r="D16" s="138">
        <f ca="1">IF(ISERROR(VLOOKUP("Ambulance *",INDIRECT("HI!$A:$G"),5,0)),0,VLOOKUP("Ambulance *",INDIRECT("HI!$A:$G"),5,0))</f>
        <v>842.75900000000013</v>
      </c>
      <c r="E16" s="139">
        <f t="shared" ca="1" si="1"/>
        <v>1.115832135092695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1.115832135092695</v>
      </c>
      <c r="E17" s="139">
        <f t="shared" si="1"/>
        <v>1.115832135092695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2.0517316642082397</v>
      </c>
      <c r="E18" s="139">
        <f t="shared" si="1"/>
        <v>2.4138019578920469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0.47911999999999999</v>
      </c>
      <c r="C5" s="29">
        <v>0</v>
      </c>
      <c r="D5" s="8"/>
      <c r="E5" s="92">
        <v>0.33857999999999999</v>
      </c>
      <c r="F5" s="28">
        <v>0</v>
      </c>
      <c r="G5" s="91">
        <f>E5-F5</f>
        <v>0.33857999999999999</v>
      </c>
      <c r="H5" s="97" t="str">
        <f>IF(F5&lt;0.00000001,"",E5/F5)</f>
        <v/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3">
        <v>1.01122</v>
      </c>
      <c r="F6" s="30">
        <v>0</v>
      </c>
      <c r="G6" s="94">
        <f>E6-F6</f>
        <v>1.01122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2580.5125300000009</v>
      </c>
      <c r="C7" s="31">
        <v>2769.4196300000008</v>
      </c>
      <c r="D7" s="8"/>
      <c r="E7" s="93">
        <v>3342.152070000001</v>
      </c>
      <c r="F7" s="30">
        <v>3111.9999019795396</v>
      </c>
      <c r="G7" s="94">
        <f>E7-F7</f>
        <v>230.15216802046143</v>
      </c>
      <c r="H7" s="98">
        <f>IF(F7&lt;0.00000001,"",E7/F7)</f>
        <v>1.073956354521111</v>
      </c>
    </row>
    <row r="8" spans="1:8" ht="14.4" customHeight="1" thickBot="1" x14ac:dyDescent="0.35">
      <c r="A8" s="1" t="s">
        <v>62</v>
      </c>
      <c r="B8" s="11">
        <v>241.01445999999981</v>
      </c>
      <c r="C8" s="33">
        <v>248.67488000000094</v>
      </c>
      <c r="D8" s="8"/>
      <c r="E8" s="95">
        <v>236.22377000000046</v>
      </c>
      <c r="F8" s="32">
        <v>226.29527339902052</v>
      </c>
      <c r="G8" s="96">
        <f>E8-F8</f>
        <v>9.9284966009799405</v>
      </c>
      <c r="H8" s="99">
        <f>IF(F8&lt;0.00000001,"",E8/F8)</f>
        <v>1.0438740785516685</v>
      </c>
    </row>
    <row r="9" spans="1:8" ht="14.4" customHeight="1" thickBot="1" x14ac:dyDescent="0.35">
      <c r="A9" s="2" t="s">
        <v>63</v>
      </c>
      <c r="B9" s="3">
        <v>2822.0461100000007</v>
      </c>
      <c r="C9" s="35">
        <v>3018.0945100000017</v>
      </c>
      <c r="D9" s="8"/>
      <c r="E9" s="3">
        <v>3579.7256400000015</v>
      </c>
      <c r="F9" s="34">
        <v>3338.2951753785601</v>
      </c>
      <c r="G9" s="34">
        <f>E9-F9</f>
        <v>241.43046462144139</v>
      </c>
      <c r="H9" s="100">
        <f>IF(F9&lt;0.00000001,"",E9/F9)</f>
        <v>1.0723214850508429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755.274</v>
      </c>
      <c r="C11" s="29">
        <f>IF(ISERROR(VLOOKUP("Celkem:",'ZV Vykáz.-A'!A:F,4,0)),0,VLOOKUP("Celkem:",'ZV Vykáz.-A'!A:F,4,0)/1000)</f>
        <v>912.66700000000003</v>
      </c>
      <c r="D11" s="8"/>
      <c r="E11" s="92">
        <f>IF(ISERROR(VLOOKUP("Celkem:",'ZV Vykáz.-A'!A:F,6,0)),0,VLOOKUP("Celkem:",'ZV Vykáz.-A'!A:F,6,0)/1000)</f>
        <v>842.75900000000013</v>
      </c>
      <c r="F11" s="28">
        <f>B11</f>
        <v>755.274</v>
      </c>
      <c r="G11" s="91">
        <f>E11-F11</f>
        <v>87.485000000000127</v>
      </c>
      <c r="H11" s="97">
        <f>IF(F11&lt;0.00000001,"",E11/F11)</f>
        <v>1.115832135092695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755.274</v>
      </c>
      <c r="C13" s="37">
        <f>SUM(C11:C12)</f>
        <v>912.66700000000003</v>
      </c>
      <c r="D13" s="8"/>
      <c r="E13" s="5">
        <f>SUM(E11:E12)</f>
        <v>842.75900000000013</v>
      </c>
      <c r="F13" s="36">
        <f>SUM(F11:F12)</f>
        <v>755.274</v>
      </c>
      <c r="G13" s="36">
        <f>E13-F13</f>
        <v>87.485000000000127</v>
      </c>
      <c r="H13" s="101">
        <f>IF(F13&lt;0.00000001,"",E13/F13)</f>
        <v>1.115832135092695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0.26763347250906533</v>
      </c>
      <c r="C15" s="39">
        <f>IF(C9=0,"",C13/C9)</f>
        <v>0.30239841627756037</v>
      </c>
      <c r="D15" s="8"/>
      <c r="E15" s="6">
        <f>IF(E9=0,"",E13/E9)</f>
        <v>0.23542558417968584</v>
      </c>
      <c r="F15" s="38">
        <f>IF(F9=0,"",F13/F9)</f>
        <v>0.2262454217860925</v>
      </c>
      <c r="G15" s="38">
        <f>IF(ISERROR(F15-E15),"",E15-F15)</f>
        <v>9.1801623935933441E-3</v>
      </c>
      <c r="H15" s="102">
        <f>IF(ISERROR(F15-E15),"",IF(F15&lt;0.00000001,"",E15/F15))</f>
        <v>1.0405761244630749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0.34698808589296343</v>
      </c>
      <c r="C4" s="174">
        <f t="shared" ref="C4:M4" si="0">(C10+C8)/C6</f>
        <v>0.32419429405861877</v>
      </c>
      <c r="D4" s="174">
        <f t="shared" si="0"/>
        <v>0.30524701347928151</v>
      </c>
      <c r="E4" s="174">
        <f t="shared" si="0"/>
        <v>0.3096186328208656</v>
      </c>
      <c r="F4" s="174">
        <f t="shared" si="0"/>
        <v>0.31607036527637294</v>
      </c>
      <c r="G4" s="174">
        <f t="shared" si="0"/>
        <v>0.26814995589208018</v>
      </c>
      <c r="H4" s="174">
        <f t="shared" si="0"/>
        <v>0.24780303646517587</v>
      </c>
      <c r="I4" s="174">
        <f t="shared" si="0"/>
        <v>0.24252220631831936</v>
      </c>
      <c r="J4" s="174">
        <f t="shared" si="0"/>
        <v>0.24205038768767292</v>
      </c>
      <c r="K4" s="174">
        <f t="shared" si="0"/>
        <v>0.24553765337553449</v>
      </c>
      <c r="L4" s="174">
        <f t="shared" si="0"/>
        <v>0.24167294829650743</v>
      </c>
      <c r="M4" s="174">
        <f t="shared" si="0"/>
        <v>0.23542557859266541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275.49358000000001</v>
      </c>
      <c r="C5" s="174">
        <f>IF(ISERROR(VLOOKUP($A5,'Man Tab'!$A:$Q,COLUMN()+2,0)),0,VLOOKUP($A5,'Man Tab'!$A:$Q,COLUMN()+2,0))</f>
        <v>274.36801000000099</v>
      </c>
      <c r="D5" s="174">
        <f>IF(ISERROR(VLOOKUP($A5,'Man Tab'!$A:$Q,COLUMN()+2,0)),0,VLOOKUP($A5,'Man Tab'!$A:$Q,COLUMN()+2,0))</f>
        <v>257.15692000000001</v>
      </c>
      <c r="E5" s="174">
        <f>IF(ISERROR(VLOOKUP($A5,'Man Tab'!$A:$Q,COLUMN()+2,0)),0,VLOOKUP($A5,'Man Tab'!$A:$Q,COLUMN()+2,0))</f>
        <v>274.51949999999999</v>
      </c>
      <c r="F5" s="174">
        <f>IF(ISERROR(VLOOKUP($A5,'Man Tab'!$A:$Q,COLUMN()+2,0)),0,VLOOKUP($A5,'Man Tab'!$A:$Q,COLUMN()+2,0))</f>
        <v>227.21376000000001</v>
      </c>
      <c r="G5" s="174">
        <f>IF(ISERROR(VLOOKUP($A5,'Man Tab'!$A:$Q,COLUMN()+2,0)),0,VLOOKUP($A5,'Man Tab'!$A:$Q,COLUMN()+2,0))</f>
        <v>373.21375</v>
      </c>
      <c r="H5" s="174">
        <f>IF(ISERROR(VLOOKUP($A5,'Man Tab'!$A:$Q,COLUMN()+2,0)),0,VLOOKUP($A5,'Man Tab'!$A:$Q,COLUMN()+2,0))</f>
        <v>379.86547000000002</v>
      </c>
      <c r="I5" s="174">
        <f>IF(ISERROR(VLOOKUP($A5,'Man Tab'!$A:$Q,COLUMN()+2,0)),0,VLOOKUP($A5,'Man Tab'!$A:$Q,COLUMN()+2,0))</f>
        <v>268.58233000000001</v>
      </c>
      <c r="J5" s="174">
        <f>IF(ISERROR(VLOOKUP($A5,'Man Tab'!$A:$Q,COLUMN()+2,0)),0,VLOOKUP($A5,'Man Tab'!$A:$Q,COLUMN()+2,0))</f>
        <v>282.34836999999999</v>
      </c>
      <c r="K5" s="174">
        <f>IF(ISERROR(VLOOKUP($A5,'Man Tab'!$A:$Q,COLUMN()+2,0)),0,VLOOKUP($A5,'Man Tab'!$A:$Q,COLUMN()+2,0))</f>
        <v>275.51348999999999</v>
      </c>
      <c r="L5" s="174">
        <f>IF(ISERROR(VLOOKUP($A5,'Man Tab'!$A:$Q,COLUMN()+2,0)),0,VLOOKUP($A5,'Man Tab'!$A:$Q,COLUMN()+2,0))</f>
        <v>379.40118000000001</v>
      </c>
      <c r="M5" s="174">
        <f>IF(ISERROR(VLOOKUP($A5,'Man Tab'!$A:$Q,COLUMN()+2,0)),0,VLOOKUP($A5,'Man Tab'!$A:$Q,COLUMN()+2,0))</f>
        <v>312.04928000000001</v>
      </c>
    </row>
    <row r="6" spans="1:13" ht="14.4" customHeight="1" x14ac:dyDescent="0.3">
      <c r="A6" s="175" t="s">
        <v>63</v>
      </c>
      <c r="B6" s="176">
        <f>B5</f>
        <v>275.49358000000001</v>
      </c>
      <c r="C6" s="176">
        <f t="shared" ref="C6:M6" si="1">C5+B6</f>
        <v>549.861590000001</v>
      </c>
      <c r="D6" s="176">
        <f t="shared" si="1"/>
        <v>807.01851000000102</v>
      </c>
      <c r="E6" s="176">
        <f t="shared" si="1"/>
        <v>1081.5380100000011</v>
      </c>
      <c r="F6" s="176">
        <f t="shared" si="1"/>
        <v>1308.7517700000012</v>
      </c>
      <c r="G6" s="176">
        <f t="shared" si="1"/>
        <v>1681.9655200000011</v>
      </c>
      <c r="H6" s="176">
        <f t="shared" si="1"/>
        <v>2061.8309900000013</v>
      </c>
      <c r="I6" s="176">
        <f t="shared" si="1"/>
        <v>2330.4133200000015</v>
      </c>
      <c r="J6" s="176">
        <f t="shared" si="1"/>
        <v>2612.7616900000016</v>
      </c>
      <c r="K6" s="176">
        <f t="shared" si="1"/>
        <v>2888.2751800000015</v>
      </c>
      <c r="L6" s="176">
        <f t="shared" si="1"/>
        <v>3267.6763600000013</v>
      </c>
      <c r="M6" s="176">
        <f t="shared" si="1"/>
        <v>3579.7256400000015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95592.99</v>
      </c>
      <c r="C9" s="175">
        <v>82669</v>
      </c>
      <c r="D9" s="175">
        <v>68078</v>
      </c>
      <c r="E9" s="175">
        <v>88524.33</v>
      </c>
      <c r="F9" s="175">
        <v>78793.33</v>
      </c>
      <c r="G9" s="175">
        <v>37361.33</v>
      </c>
      <c r="H9" s="175">
        <v>59909</v>
      </c>
      <c r="I9" s="175">
        <v>54249</v>
      </c>
      <c r="J9" s="175">
        <v>67243</v>
      </c>
      <c r="K9" s="175">
        <v>76760.33</v>
      </c>
      <c r="L9" s="175">
        <v>80528.67</v>
      </c>
      <c r="M9" s="175">
        <v>53050</v>
      </c>
    </row>
    <row r="10" spans="1:13" ht="14.4" customHeight="1" x14ac:dyDescent="0.3">
      <c r="A10" s="175" t="s">
        <v>65</v>
      </c>
      <c r="B10" s="176">
        <f>B9/1000</f>
        <v>95.59299</v>
      </c>
      <c r="C10" s="176">
        <f t="shared" ref="C10:M10" si="3">C9/1000+B10</f>
        <v>178.26199</v>
      </c>
      <c r="D10" s="176">
        <f t="shared" si="3"/>
        <v>246.33999</v>
      </c>
      <c r="E10" s="176">
        <f t="shared" si="3"/>
        <v>334.86432000000002</v>
      </c>
      <c r="F10" s="176">
        <f t="shared" si="3"/>
        <v>413.65764999999999</v>
      </c>
      <c r="G10" s="176">
        <f t="shared" si="3"/>
        <v>451.01898</v>
      </c>
      <c r="H10" s="176">
        <f t="shared" si="3"/>
        <v>510.92797999999999</v>
      </c>
      <c r="I10" s="176">
        <f t="shared" si="3"/>
        <v>565.17697999999996</v>
      </c>
      <c r="J10" s="176">
        <f t="shared" si="3"/>
        <v>632.4199799999999</v>
      </c>
      <c r="K10" s="176">
        <f t="shared" si="3"/>
        <v>709.18030999999985</v>
      </c>
      <c r="L10" s="176">
        <f t="shared" si="3"/>
        <v>789.70897999999988</v>
      </c>
      <c r="M10" s="176">
        <f t="shared" si="3"/>
        <v>842.75897999999984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0.2262454217860925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0.2262454217860925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0.33857999999999999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0.33857999999999999</v>
      </c>
      <c r="Q7" s="71" t="s">
        <v>248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0.94345999999999997</v>
      </c>
      <c r="J9" s="47">
        <v>6.7760000000000001E-2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1.01122</v>
      </c>
      <c r="Q9" s="71" t="s">
        <v>248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2.82</v>
      </c>
      <c r="H11" s="47">
        <v>1.91995</v>
      </c>
      <c r="I11" s="47">
        <v>0</v>
      </c>
      <c r="J11" s="47">
        <v>0</v>
      </c>
      <c r="K11" s="47">
        <v>0</v>
      </c>
      <c r="L11" s="47">
        <v>2.67482</v>
      </c>
      <c r="M11" s="47">
        <v>0.50914999999999999</v>
      </c>
      <c r="N11" s="47">
        <v>0</v>
      </c>
      <c r="O11" s="47">
        <v>0</v>
      </c>
      <c r="P11" s="48">
        <v>9.5557800000000004</v>
      </c>
      <c r="Q11" s="71">
        <v>0.72063677398299997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3.1899999999999998E-2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0.1042</v>
      </c>
      <c r="Q12" s="71">
        <v>0.10420000328200001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2.9610500000000002</v>
      </c>
      <c r="O13" s="47">
        <v>0</v>
      </c>
      <c r="P13" s="48">
        <v>2.9610500000000002</v>
      </c>
      <c r="Q13" s="71">
        <v>0.98701669775500001</v>
      </c>
    </row>
    <row r="14" spans="1:17" ht="14.4" customHeight="1" x14ac:dyDescent="0.3">
      <c r="A14" s="15" t="s">
        <v>28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12.324999999999999</v>
      </c>
      <c r="H14" s="47">
        <v>10.172000000000001</v>
      </c>
      <c r="I14" s="47">
        <v>8.9849999999999994</v>
      </c>
      <c r="J14" s="47">
        <v>8.7409999999999997</v>
      </c>
      <c r="K14" s="47">
        <v>8.0640000000000001</v>
      </c>
      <c r="L14" s="47">
        <v>9.4640000000000004</v>
      </c>
      <c r="M14" s="47">
        <v>13.129</v>
      </c>
      <c r="N14" s="47">
        <v>13.673</v>
      </c>
      <c r="O14" s="47">
        <v>13.914</v>
      </c>
      <c r="P14" s="48">
        <v>145.06800000000001</v>
      </c>
      <c r="Q14" s="71">
        <v>0.98168695052499999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0.90991999999999995</v>
      </c>
      <c r="H17" s="47">
        <v>1.3878699999999999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3.1000200000000002</v>
      </c>
      <c r="Q17" s="71">
        <v>0.228623258227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0.41399999999999998</v>
      </c>
      <c r="M18" s="47">
        <v>0</v>
      </c>
      <c r="N18" s="47">
        <v>4.4480000000000004</v>
      </c>
      <c r="O18" s="47">
        <v>0</v>
      </c>
      <c r="P18" s="48">
        <v>4.8620000000000001</v>
      </c>
      <c r="Q18" s="71" t="s">
        <v>248</v>
      </c>
    </row>
    <row r="19" spans="1:17" ht="14.4" customHeight="1" x14ac:dyDescent="0.3">
      <c r="A19" s="15" t="s">
        <v>33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2.2266900000000001</v>
      </c>
      <c r="H19" s="47">
        <v>1.57409</v>
      </c>
      <c r="I19" s="47">
        <v>1.53267</v>
      </c>
      <c r="J19" s="47">
        <v>3.3755199999999999</v>
      </c>
      <c r="K19" s="47">
        <v>1.7571300000000001</v>
      </c>
      <c r="L19" s="47">
        <v>1.7571300000000001</v>
      </c>
      <c r="M19" s="47">
        <v>2.1751999999999998</v>
      </c>
      <c r="N19" s="47">
        <v>1.6187499999999999</v>
      </c>
      <c r="O19" s="47">
        <v>1.7861499999999999</v>
      </c>
      <c r="P19" s="48">
        <v>22.539069999999999</v>
      </c>
      <c r="Q19" s="71">
        <v>0.81364333639200004</v>
      </c>
    </row>
    <row r="20" spans="1:17" ht="14.4" customHeight="1" x14ac:dyDescent="0.3">
      <c r="A20" s="15" t="s">
        <v>34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254.56599</v>
      </c>
      <c r="H20" s="47">
        <v>210.51984999999999</v>
      </c>
      <c r="I20" s="47">
        <v>359.77404000000001</v>
      </c>
      <c r="J20" s="47">
        <v>362.24178999999998</v>
      </c>
      <c r="K20" s="47">
        <v>251.06720000000001</v>
      </c>
      <c r="L20" s="47">
        <v>255.25842</v>
      </c>
      <c r="M20" s="47">
        <v>258.06013999999999</v>
      </c>
      <c r="N20" s="47">
        <v>351.06038000000001</v>
      </c>
      <c r="O20" s="47">
        <v>294.70812999999998</v>
      </c>
      <c r="P20" s="48">
        <v>3342.1520700000001</v>
      </c>
      <c r="Q20" s="71">
        <v>1.073956354521</v>
      </c>
    </row>
    <row r="21" spans="1:17" ht="14.4" customHeight="1" x14ac:dyDescent="0.3">
      <c r="A21" s="16" t="s">
        <v>35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1.64</v>
      </c>
      <c r="H21" s="47">
        <v>1.64</v>
      </c>
      <c r="I21" s="47">
        <v>1.64</v>
      </c>
      <c r="J21" s="47">
        <v>1.64</v>
      </c>
      <c r="K21" s="47">
        <v>1.64</v>
      </c>
      <c r="L21" s="47">
        <v>1.64</v>
      </c>
      <c r="M21" s="47">
        <v>1.64</v>
      </c>
      <c r="N21" s="47">
        <v>1.64</v>
      </c>
      <c r="O21" s="47">
        <v>1.641</v>
      </c>
      <c r="P21" s="48">
        <v>19.681000000000001</v>
      </c>
      <c r="Q21" s="71">
        <v>0.984051849205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3.7993999999999999</v>
      </c>
      <c r="K22" s="47">
        <v>6.0540000000000003</v>
      </c>
      <c r="L22" s="47">
        <v>3.14</v>
      </c>
      <c r="M22" s="47">
        <v>0</v>
      </c>
      <c r="N22" s="47">
        <v>0</v>
      </c>
      <c r="O22" s="47">
        <v>0</v>
      </c>
      <c r="P22" s="48">
        <v>12.993399999999999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5.6843418860808002E-14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7.9999999999989999</v>
      </c>
      <c r="M24" s="47">
        <v>0</v>
      </c>
      <c r="N24" s="47">
        <v>4</v>
      </c>
      <c r="O24" s="47">
        <v>-5.6843418860808002E-14</v>
      </c>
      <c r="P24" s="48">
        <v>15.359249999999999</v>
      </c>
      <c r="Q24" s="71" t="s">
        <v>248</v>
      </c>
    </row>
    <row r="25" spans="1:17" ht="14.4" customHeight="1" x14ac:dyDescent="0.3">
      <c r="A25" s="17" t="s">
        <v>39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274.51949999999999</v>
      </c>
      <c r="H25" s="50">
        <v>227.21376000000001</v>
      </c>
      <c r="I25" s="50">
        <v>373.21375</v>
      </c>
      <c r="J25" s="50">
        <v>379.86547000000002</v>
      </c>
      <c r="K25" s="50">
        <v>268.58233000000001</v>
      </c>
      <c r="L25" s="50">
        <v>282.34836999999999</v>
      </c>
      <c r="M25" s="50">
        <v>275.51348999999999</v>
      </c>
      <c r="N25" s="50">
        <v>379.40118000000001</v>
      </c>
      <c r="O25" s="50">
        <v>312.04928000000001</v>
      </c>
      <c r="P25" s="51">
        <v>3579.7256400000001</v>
      </c>
      <c r="Q25" s="72">
        <v>1.07232148505</v>
      </c>
    </row>
    <row r="26" spans="1:17" ht="14.4" customHeight="1" x14ac:dyDescent="0.3">
      <c r="A26" s="15" t="s">
        <v>40</v>
      </c>
      <c r="B26" s="46">
        <v>502.09512956055698</v>
      </c>
      <c r="C26" s="47">
        <v>41.841260796713001</v>
      </c>
      <c r="D26" s="47">
        <v>38.77093</v>
      </c>
      <c r="E26" s="47">
        <v>39.319479999999999</v>
      </c>
      <c r="F26" s="47">
        <v>41.556899999999999</v>
      </c>
      <c r="G26" s="47">
        <v>38.912520000000001</v>
      </c>
      <c r="H26" s="47">
        <v>30.820789999999999</v>
      </c>
      <c r="I26" s="47">
        <v>63.753480000000003</v>
      </c>
      <c r="J26" s="47">
        <v>51.830129999999997</v>
      </c>
      <c r="K26" s="47">
        <v>34.059939999999997</v>
      </c>
      <c r="L26" s="47">
        <v>43.03436</v>
      </c>
      <c r="M26" s="47">
        <v>41.692450000000001</v>
      </c>
      <c r="N26" s="47">
        <v>44.397759999999998</v>
      </c>
      <c r="O26" s="47">
        <v>63.746040000000001</v>
      </c>
      <c r="P26" s="48">
        <v>531.89477999999997</v>
      </c>
      <c r="Q26" s="71">
        <v>1.0593506064580001</v>
      </c>
    </row>
    <row r="27" spans="1:17" ht="14.4" customHeight="1" x14ac:dyDescent="0.3">
      <c r="A27" s="18" t="s">
        <v>41</v>
      </c>
      <c r="B27" s="49">
        <v>3840.3903049391201</v>
      </c>
      <c r="C27" s="50">
        <v>320.03252541159299</v>
      </c>
      <c r="D27" s="50">
        <v>314.26450999999997</v>
      </c>
      <c r="E27" s="50">
        <v>313.68749000000099</v>
      </c>
      <c r="F27" s="50">
        <v>298.71382</v>
      </c>
      <c r="G27" s="50">
        <v>313.43202000000002</v>
      </c>
      <c r="H27" s="50">
        <v>258.03455000000002</v>
      </c>
      <c r="I27" s="50">
        <v>436.96722999999997</v>
      </c>
      <c r="J27" s="50">
        <v>431.69560000000001</v>
      </c>
      <c r="K27" s="50">
        <v>302.64227</v>
      </c>
      <c r="L27" s="50">
        <v>325.38272999999998</v>
      </c>
      <c r="M27" s="50">
        <v>317.20594</v>
      </c>
      <c r="N27" s="50">
        <v>423.79894000000002</v>
      </c>
      <c r="O27" s="50">
        <v>375.79532</v>
      </c>
      <c r="P27" s="51">
        <v>4111.6204200000002</v>
      </c>
      <c r="Q27" s="72">
        <v>1.0706256639359999</v>
      </c>
    </row>
    <row r="28" spans="1:17" ht="14.4" customHeight="1" x14ac:dyDescent="0.3">
      <c r="A28" s="16" t="s">
        <v>42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0.38262000000000002</v>
      </c>
      <c r="I28" s="47">
        <v>0.38262000000000002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0.98524</v>
      </c>
      <c r="Q28" s="71" t="s">
        <v>249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251</v>
      </c>
      <c r="B6" s="361">
        <v>3441.1472956500902</v>
      </c>
      <c r="C6" s="361">
        <v>3018.0945099999999</v>
      </c>
      <c r="D6" s="362">
        <v>-423.05278565008598</v>
      </c>
      <c r="E6" s="363">
        <v>0.87706054135300004</v>
      </c>
      <c r="F6" s="361">
        <v>3338.2951753785601</v>
      </c>
      <c r="G6" s="362">
        <v>3338.2951753785601</v>
      </c>
      <c r="H6" s="364">
        <v>312.04928000000001</v>
      </c>
      <c r="I6" s="361">
        <v>3579.7256400000001</v>
      </c>
      <c r="J6" s="362">
        <v>241.43046462144201</v>
      </c>
      <c r="K6" s="365">
        <v>1.07232148505</v>
      </c>
    </row>
    <row r="7" spans="1:11" ht="14.4" customHeight="1" thickBot="1" x14ac:dyDescent="0.35">
      <c r="A7" s="380" t="s">
        <v>252</v>
      </c>
      <c r="B7" s="361">
        <v>169.85184636650499</v>
      </c>
      <c r="C7" s="361">
        <v>151.6944</v>
      </c>
      <c r="D7" s="362">
        <v>-18.157446366504001</v>
      </c>
      <c r="E7" s="363">
        <v>0.89309832801300004</v>
      </c>
      <c r="F7" s="361">
        <v>165.03438528450999</v>
      </c>
      <c r="G7" s="362">
        <v>165.03438528450999</v>
      </c>
      <c r="H7" s="364">
        <v>13.914</v>
      </c>
      <c r="I7" s="361">
        <v>159.03882999999999</v>
      </c>
      <c r="J7" s="362">
        <v>-5.9955552845089999</v>
      </c>
      <c r="K7" s="365">
        <v>0.96367087213799996</v>
      </c>
    </row>
    <row r="8" spans="1:11" ht="14.4" customHeight="1" thickBot="1" x14ac:dyDescent="0.35">
      <c r="A8" s="381" t="s">
        <v>253</v>
      </c>
      <c r="B8" s="361">
        <v>15.171196011928</v>
      </c>
      <c r="C8" s="361">
        <v>11.6594</v>
      </c>
      <c r="D8" s="362">
        <v>-3.5117960119279998</v>
      </c>
      <c r="E8" s="363">
        <v>0.768522138322</v>
      </c>
      <c r="F8" s="361">
        <v>17.260189119102002</v>
      </c>
      <c r="G8" s="362">
        <v>17.260189119102002</v>
      </c>
      <c r="H8" s="364">
        <v>0</v>
      </c>
      <c r="I8" s="361">
        <v>13.970829999999999</v>
      </c>
      <c r="J8" s="362">
        <v>-3.289359119102</v>
      </c>
      <c r="K8" s="365">
        <v>0.80942508240099997</v>
      </c>
    </row>
    <row r="9" spans="1:11" ht="14.4" customHeight="1" thickBot="1" x14ac:dyDescent="0.35">
      <c r="A9" s="382" t="s">
        <v>254</v>
      </c>
      <c r="B9" s="366">
        <v>0.47948292892299998</v>
      </c>
      <c r="C9" s="366">
        <v>0</v>
      </c>
      <c r="D9" s="367">
        <v>-0.47948292892299998</v>
      </c>
      <c r="E9" s="368">
        <v>0</v>
      </c>
      <c r="F9" s="366">
        <v>0</v>
      </c>
      <c r="G9" s="367">
        <v>0</v>
      </c>
      <c r="H9" s="369">
        <v>0</v>
      </c>
      <c r="I9" s="366">
        <v>0.33857999999999999</v>
      </c>
      <c r="J9" s="367">
        <v>0.33857999999999999</v>
      </c>
      <c r="K9" s="370" t="s">
        <v>249</v>
      </c>
    </row>
    <row r="10" spans="1:11" ht="14.4" customHeight="1" thickBot="1" x14ac:dyDescent="0.35">
      <c r="A10" s="383" t="s">
        <v>255</v>
      </c>
      <c r="B10" s="361">
        <v>0.47948292892299998</v>
      </c>
      <c r="C10" s="361">
        <v>0</v>
      </c>
      <c r="D10" s="362">
        <v>-0.47948292892299998</v>
      </c>
      <c r="E10" s="363">
        <v>0</v>
      </c>
      <c r="F10" s="361">
        <v>0</v>
      </c>
      <c r="G10" s="362">
        <v>0</v>
      </c>
      <c r="H10" s="364">
        <v>0</v>
      </c>
      <c r="I10" s="361">
        <v>0.33857999999999999</v>
      </c>
      <c r="J10" s="362">
        <v>0.33857999999999999</v>
      </c>
      <c r="K10" s="371" t="s">
        <v>249</v>
      </c>
    </row>
    <row r="11" spans="1:11" ht="14.4" customHeight="1" thickBot="1" x14ac:dyDescent="0.35">
      <c r="A11" s="382" t="s">
        <v>256</v>
      </c>
      <c r="B11" s="366">
        <v>3.9999698665999998E-2</v>
      </c>
      <c r="C11" s="366">
        <v>0</v>
      </c>
      <c r="D11" s="367">
        <v>-3.9999698665999998E-2</v>
      </c>
      <c r="E11" s="368">
        <v>0</v>
      </c>
      <c r="F11" s="366">
        <v>0</v>
      </c>
      <c r="G11" s="367">
        <v>0</v>
      </c>
      <c r="H11" s="369">
        <v>0</v>
      </c>
      <c r="I11" s="366">
        <v>1.01122</v>
      </c>
      <c r="J11" s="367">
        <v>1.01122</v>
      </c>
      <c r="K11" s="370" t="s">
        <v>249</v>
      </c>
    </row>
    <row r="12" spans="1:11" ht="14.4" customHeight="1" thickBot="1" x14ac:dyDescent="0.35">
      <c r="A12" s="383" t="s">
        <v>257</v>
      </c>
      <c r="B12" s="361">
        <v>0</v>
      </c>
      <c r="C12" s="361">
        <v>0</v>
      </c>
      <c r="D12" s="362">
        <v>0</v>
      </c>
      <c r="E12" s="363">
        <v>1</v>
      </c>
      <c r="F12" s="361">
        <v>0</v>
      </c>
      <c r="G12" s="362">
        <v>0</v>
      </c>
      <c r="H12" s="364">
        <v>0</v>
      </c>
      <c r="I12" s="361">
        <v>0.28936000000000001</v>
      </c>
      <c r="J12" s="362">
        <v>0.28936000000000001</v>
      </c>
      <c r="K12" s="371" t="s">
        <v>249</v>
      </c>
    </row>
    <row r="13" spans="1:11" ht="14.4" customHeight="1" thickBot="1" x14ac:dyDescent="0.35">
      <c r="A13" s="383" t="s">
        <v>258</v>
      </c>
      <c r="B13" s="361">
        <v>3.9999698665999998E-2</v>
      </c>
      <c r="C13" s="361">
        <v>0</v>
      </c>
      <c r="D13" s="362">
        <v>-3.9999698665999998E-2</v>
      </c>
      <c r="E13" s="363">
        <v>0</v>
      </c>
      <c r="F13" s="361">
        <v>0</v>
      </c>
      <c r="G13" s="362">
        <v>0</v>
      </c>
      <c r="H13" s="364">
        <v>0</v>
      </c>
      <c r="I13" s="361">
        <v>0.72185999999999995</v>
      </c>
      <c r="J13" s="362">
        <v>0.72185999999999995</v>
      </c>
      <c r="K13" s="371" t="s">
        <v>249</v>
      </c>
    </row>
    <row r="14" spans="1:11" ht="14.4" customHeight="1" thickBot="1" x14ac:dyDescent="0.35">
      <c r="A14" s="382" t="s">
        <v>259</v>
      </c>
      <c r="B14" s="366">
        <v>13.162129307817001</v>
      </c>
      <c r="C14" s="366">
        <v>8.1452299999999997</v>
      </c>
      <c r="D14" s="367">
        <v>-5.0168993078169999</v>
      </c>
      <c r="E14" s="368">
        <v>0.61883832087500001</v>
      </c>
      <c r="F14" s="366">
        <v>13.260189245092</v>
      </c>
      <c r="G14" s="367">
        <v>13.260189245092</v>
      </c>
      <c r="H14" s="369">
        <v>0</v>
      </c>
      <c r="I14" s="366">
        <v>9.5557800000000004</v>
      </c>
      <c r="J14" s="367">
        <v>-3.7044092450920001</v>
      </c>
      <c r="K14" s="372">
        <v>0.72063677398299997</v>
      </c>
    </row>
    <row r="15" spans="1:11" ht="14.4" customHeight="1" thickBot="1" x14ac:dyDescent="0.35">
      <c r="A15" s="383" t="s">
        <v>260</v>
      </c>
      <c r="B15" s="361">
        <v>0</v>
      </c>
      <c r="C15" s="361">
        <v>0</v>
      </c>
      <c r="D15" s="362">
        <v>0</v>
      </c>
      <c r="E15" s="373" t="s">
        <v>248</v>
      </c>
      <c r="F15" s="361">
        <v>0</v>
      </c>
      <c r="G15" s="362">
        <v>0</v>
      </c>
      <c r="H15" s="364">
        <v>0</v>
      </c>
      <c r="I15" s="361">
        <v>1.3</v>
      </c>
      <c r="J15" s="362">
        <v>1.3</v>
      </c>
      <c r="K15" s="371" t="s">
        <v>249</v>
      </c>
    </row>
    <row r="16" spans="1:11" ht="14.4" customHeight="1" thickBot="1" x14ac:dyDescent="0.35">
      <c r="A16" s="383" t="s">
        <v>261</v>
      </c>
      <c r="B16" s="361">
        <v>0</v>
      </c>
      <c r="C16" s="361">
        <v>0.10696</v>
      </c>
      <c r="D16" s="362">
        <v>0.10696</v>
      </c>
      <c r="E16" s="373" t="s">
        <v>249</v>
      </c>
      <c r="F16" s="361">
        <v>0</v>
      </c>
      <c r="G16" s="362">
        <v>0</v>
      </c>
      <c r="H16" s="364">
        <v>0</v>
      </c>
      <c r="I16" s="361">
        <v>0</v>
      </c>
      <c r="J16" s="362">
        <v>0</v>
      </c>
      <c r="K16" s="365">
        <v>12</v>
      </c>
    </row>
    <row r="17" spans="1:11" ht="14.4" customHeight="1" thickBot="1" x14ac:dyDescent="0.35">
      <c r="A17" s="383" t="s">
        <v>262</v>
      </c>
      <c r="B17" s="361">
        <v>2.2523999963099999</v>
      </c>
      <c r="C17" s="361">
        <v>2.4256899999999999</v>
      </c>
      <c r="D17" s="362">
        <v>0.17329000368899999</v>
      </c>
      <c r="E17" s="363">
        <v>1.0769357147809999</v>
      </c>
      <c r="F17" s="361">
        <v>3.8952225394590001</v>
      </c>
      <c r="G17" s="362">
        <v>3.8952225394590001</v>
      </c>
      <c r="H17" s="364">
        <v>0</v>
      </c>
      <c r="I17" s="361">
        <v>1.2397199999999999</v>
      </c>
      <c r="J17" s="362">
        <v>-2.6555025394589999</v>
      </c>
      <c r="K17" s="365">
        <v>0.31826679668199997</v>
      </c>
    </row>
    <row r="18" spans="1:11" ht="14.4" customHeight="1" thickBot="1" x14ac:dyDescent="0.35">
      <c r="A18" s="383" t="s">
        <v>263</v>
      </c>
      <c r="B18" s="361">
        <v>2.231142273158</v>
      </c>
      <c r="C18" s="361">
        <v>3.4522400000000002</v>
      </c>
      <c r="D18" s="362">
        <v>1.2210977268409999</v>
      </c>
      <c r="E18" s="363">
        <v>1.5472971139180001</v>
      </c>
      <c r="F18" s="361">
        <v>5.9999998110139998</v>
      </c>
      <c r="G18" s="362">
        <v>5.9999998110139998</v>
      </c>
      <c r="H18" s="364">
        <v>0</v>
      </c>
      <c r="I18" s="361">
        <v>3.5371299999999999</v>
      </c>
      <c r="J18" s="362">
        <v>-2.4628698110139999</v>
      </c>
      <c r="K18" s="365">
        <v>0.58952168523500004</v>
      </c>
    </row>
    <row r="19" spans="1:11" ht="14.4" customHeight="1" thickBot="1" x14ac:dyDescent="0.35">
      <c r="A19" s="383" t="s">
        <v>264</v>
      </c>
      <c r="B19" s="361">
        <v>0.99991897388999995</v>
      </c>
      <c r="C19" s="361">
        <v>0</v>
      </c>
      <c r="D19" s="362">
        <v>-0.99991897388999995</v>
      </c>
      <c r="E19" s="363">
        <v>0</v>
      </c>
      <c r="F19" s="361">
        <v>0.99999996850200001</v>
      </c>
      <c r="G19" s="362">
        <v>0.99999996850200001</v>
      </c>
      <c r="H19" s="364">
        <v>0</v>
      </c>
      <c r="I19" s="361">
        <v>2.4467500000000002</v>
      </c>
      <c r="J19" s="362">
        <v>1.4467500314970001</v>
      </c>
      <c r="K19" s="365">
        <v>2.446750077066</v>
      </c>
    </row>
    <row r="20" spans="1:11" ht="14.4" customHeight="1" thickBot="1" x14ac:dyDescent="0.35">
      <c r="A20" s="383" t="s">
        <v>265</v>
      </c>
      <c r="B20" s="361">
        <v>5.8613186333189997</v>
      </c>
      <c r="C20" s="361">
        <v>0</v>
      </c>
      <c r="D20" s="362">
        <v>-5.8613186333189997</v>
      </c>
      <c r="E20" s="363">
        <v>0</v>
      </c>
      <c r="F20" s="361">
        <v>0</v>
      </c>
      <c r="G20" s="362">
        <v>0</v>
      </c>
      <c r="H20" s="364">
        <v>0</v>
      </c>
      <c r="I20" s="361">
        <v>0</v>
      </c>
      <c r="J20" s="362">
        <v>0</v>
      </c>
      <c r="K20" s="365">
        <v>12</v>
      </c>
    </row>
    <row r="21" spans="1:11" ht="14.4" customHeight="1" thickBot="1" x14ac:dyDescent="0.35">
      <c r="A21" s="383" t="s">
        <v>266</v>
      </c>
      <c r="B21" s="361">
        <v>0.90308199399699995</v>
      </c>
      <c r="C21" s="361">
        <v>0.89639999999999997</v>
      </c>
      <c r="D21" s="362">
        <v>-6.6819939969999997E-3</v>
      </c>
      <c r="E21" s="363">
        <v>0.99260089998199996</v>
      </c>
      <c r="F21" s="361">
        <v>1.364966957614</v>
      </c>
      <c r="G21" s="362">
        <v>1.364966957614</v>
      </c>
      <c r="H21" s="364">
        <v>0</v>
      </c>
      <c r="I21" s="361">
        <v>0.97409999999999997</v>
      </c>
      <c r="J21" s="362">
        <v>-0.39086695761399998</v>
      </c>
      <c r="K21" s="365">
        <v>0.71364364870899999</v>
      </c>
    </row>
    <row r="22" spans="1:11" ht="14.4" customHeight="1" thickBot="1" x14ac:dyDescent="0.35">
      <c r="A22" s="383" t="s">
        <v>267</v>
      </c>
      <c r="B22" s="361">
        <v>0.91426743714000003</v>
      </c>
      <c r="C22" s="361">
        <v>1.2639400000000001</v>
      </c>
      <c r="D22" s="362">
        <v>0.349672562859</v>
      </c>
      <c r="E22" s="363">
        <v>1.3824620112829999</v>
      </c>
      <c r="F22" s="361">
        <v>0.99999996850200001</v>
      </c>
      <c r="G22" s="362">
        <v>0.99999996850200001</v>
      </c>
      <c r="H22" s="364">
        <v>0</v>
      </c>
      <c r="I22" s="361">
        <v>5.808E-2</v>
      </c>
      <c r="J22" s="362">
        <v>-0.94191996850199999</v>
      </c>
      <c r="K22" s="365">
        <v>5.8080001829E-2</v>
      </c>
    </row>
    <row r="23" spans="1:11" ht="14.4" customHeight="1" thickBot="1" x14ac:dyDescent="0.35">
      <c r="A23" s="382" t="s">
        <v>268</v>
      </c>
      <c r="B23" s="366">
        <v>1.0001864980149999</v>
      </c>
      <c r="C23" s="366">
        <v>0</v>
      </c>
      <c r="D23" s="367">
        <v>-1.0001864980149999</v>
      </c>
      <c r="E23" s="368">
        <v>0</v>
      </c>
      <c r="F23" s="366">
        <v>0.99999996850200001</v>
      </c>
      <c r="G23" s="367">
        <v>0.99999996850200001</v>
      </c>
      <c r="H23" s="369">
        <v>0</v>
      </c>
      <c r="I23" s="366">
        <v>0.1042</v>
      </c>
      <c r="J23" s="367">
        <v>-0.89579996850200005</v>
      </c>
      <c r="K23" s="372">
        <v>0.10420000328200001</v>
      </c>
    </row>
    <row r="24" spans="1:11" ht="14.4" customHeight="1" thickBot="1" x14ac:dyDescent="0.35">
      <c r="A24" s="383" t="s">
        <v>269</v>
      </c>
      <c r="B24" s="361">
        <v>1.0001864980149999</v>
      </c>
      <c r="C24" s="361">
        <v>0</v>
      </c>
      <c r="D24" s="362">
        <v>-1.0001864980149999</v>
      </c>
      <c r="E24" s="363">
        <v>0</v>
      </c>
      <c r="F24" s="361">
        <v>0.99999996850200001</v>
      </c>
      <c r="G24" s="362">
        <v>0.99999996850200001</v>
      </c>
      <c r="H24" s="364">
        <v>0</v>
      </c>
      <c r="I24" s="361">
        <v>0.1042</v>
      </c>
      <c r="J24" s="362">
        <v>-0.89579996850200005</v>
      </c>
      <c r="K24" s="365">
        <v>0.10420000328200001</v>
      </c>
    </row>
    <row r="25" spans="1:11" ht="14.4" customHeight="1" thickBot="1" x14ac:dyDescent="0.35">
      <c r="A25" s="382" t="s">
        <v>270</v>
      </c>
      <c r="B25" s="366">
        <v>0.48939757850600002</v>
      </c>
      <c r="C25" s="366">
        <v>3.51417</v>
      </c>
      <c r="D25" s="367">
        <v>3.0247724214930001</v>
      </c>
      <c r="E25" s="368">
        <v>7.1806035712850003</v>
      </c>
      <c r="F25" s="366">
        <v>2.9999999055069999</v>
      </c>
      <c r="G25" s="367">
        <v>2.9999999055069999</v>
      </c>
      <c r="H25" s="369">
        <v>0</v>
      </c>
      <c r="I25" s="366">
        <v>2.9610500000000002</v>
      </c>
      <c r="J25" s="367">
        <v>-3.8949905506999997E-2</v>
      </c>
      <c r="K25" s="372">
        <v>0.98701669775500001</v>
      </c>
    </row>
    <row r="26" spans="1:11" ht="14.4" customHeight="1" thickBot="1" x14ac:dyDescent="0.35">
      <c r="A26" s="383" t="s">
        <v>271</v>
      </c>
      <c r="B26" s="361">
        <v>0.48939757850600002</v>
      </c>
      <c r="C26" s="361">
        <v>3.51417</v>
      </c>
      <c r="D26" s="362">
        <v>3.0247724214930001</v>
      </c>
      <c r="E26" s="363">
        <v>7.1806035712850003</v>
      </c>
      <c r="F26" s="361">
        <v>2.9999999055069999</v>
      </c>
      <c r="G26" s="362">
        <v>2.9999999055069999</v>
      </c>
      <c r="H26" s="364">
        <v>0</v>
      </c>
      <c r="I26" s="361">
        <v>2.9610500000000002</v>
      </c>
      <c r="J26" s="362">
        <v>-3.8949905506999997E-2</v>
      </c>
      <c r="K26" s="365">
        <v>0.98701669775500001</v>
      </c>
    </row>
    <row r="27" spans="1:11" ht="14.4" customHeight="1" thickBot="1" x14ac:dyDescent="0.35">
      <c r="A27" s="381" t="s">
        <v>28</v>
      </c>
      <c r="B27" s="361">
        <v>154.68065035457599</v>
      </c>
      <c r="C27" s="361">
        <v>140.035</v>
      </c>
      <c r="D27" s="362">
        <v>-14.645650354576</v>
      </c>
      <c r="E27" s="363">
        <v>0.90531685559200004</v>
      </c>
      <c r="F27" s="361">
        <v>147.77419616540701</v>
      </c>
      <c r="G27" s="362">
        <v>147.77419616540701</v>
      </c>
      <c r="H27" s="364">
        <v>13.914</v>
      </c>
      <c r="I27" s="361">
        <v>145.06800000000001</v>
      </c>
      <c r="J27" s="362">
        <v>-2.7061961654069999</v>
      </c>
      <c r="K27" s="365">
        <v>0.98168695052499999</v>
      </c>
    </row>
    <row r="28" spans="1:11" ht="14.4" customHeight="1" thickBot="1" x14ac:dyDescent="0.35">
      <c r="A28" s="382" t="s">
        <v>272</v>
      </c>
      <c r="B28" s="366">
        <v>154.68065035457599</v>
      </c>
      <c r="C28" s="366">
        <v>140.035</v>
      </c>
      <c r="D28" s="367">
        <v>-14.645650354576</v>
      </c>
      <c r="E28" s="368">
        <v>0.90531685559200004</v>
      </c>
      <c r="F28" s="366">
        <v>147.77419616540701</v>
      </c>
      <c r="G28" s="367">
        <v>147.77419616540701</v>
      </c>
      <c r="H28" s="369">
        <v>13.914</v>
      </c>
      <c r="I28" s="366">
        <v>145.06800000000001</v>
      </c>
      <c r="J28" s="367">
        <v>-2.7061961654069999</v>
      </c>
      <c r="K28" s="372">
        <v>0.98168695052499999</v>
      </c>
    </row>
    <row r="29" spans="1:11" ht="14.4" customHeight="1" thickBot="1" x14ac:dyDescent="0.35">
      <c r="A29" s="383" t="s">
        <v>273</v>
      </c>
      <c r="B29" s="361">
        <v>31.018429160524999</v>
      </c>
      <c r="C29" s="361">
        <v>26.065999999999999</v>
      </c>
      <c r="D29" s="362">
        <v>-4.9524291605249999</v>
      </c>
      <c r="E29" s="363">
        <v>0.84033913726200005</v>
      </c>
      <c r="F29" s="361">
        <v>26.774199976613001</v>
      </c>
      <c r="G29" s="362">
        <v>26.774199976613001</v>
      </c>
      <c r="H29" s="364">
        <v>2.1419999999999999</v>
      </c>
      <c r="I29" s="361">
        <v>26.776</v>
      </c>
      <c r="J29" s="362">
        <v>1.800023386E-3</v>
      </c>
      <c r="K29" s="365">
        <v>1.0000672297719999</v>
      </c>
    </row>
    <row r="30" spans="1:11" ht="14.4" customHeight="1" thickBot="1" x14ac:dyDescent="0.35">
      <c r="A30" s="383" t="s">
        <v>274</v>
      </c>
      <c r="B30" s="361">
        <v>60.000406434337997</v>
      </c>
      <c r="C30" s="361">
        <v>54.908999999999999</v>
      </c>
      <c r="D30" s="362">
        <v>-5.0914064343380003</v>
      </c>
      <c r="E30" s="363">
        <v>0.91514380090199998</v>
      </c>
      <c r="F30" s="361">
        <v>59.999998110145</v>
      </c>
      <c r="G30" s="362">
        <v>59.999998110145</v>
      </c>
      <c r="H30" s="364">
        <v>3.1619999999999999</v>
      </c>
      <c r="I30" s="361">
        <v>53.572000000000003</v>
      </c>
      <c r="J30" s="362">
        <v>-6.4279981101450003</v>
      </c>
      <c r="K30" s="365">
        <v>0.89286669478900005</v>
      </c>
    </row>
    <row r="31" spans="1:11" ht="14.4" customHeight="1" thickBot="1" x14ac:dyDescent="0.35">
      <c r="A31" s="383" t="s">
        <v>275</v>
      </c>
      <c r="B31" s="361">
        <v>63.661814759712001</v>
      </c>
      <c r="C31" s="361">
        <v>59.06</v>
      </c>
      <c r="D31" s="362">
        <v>-4.601814759712</v>
      </c>
      <c r="E31" s="363">
        <v>0.92771467830300003</v>
      </c>
      <c r="F31" s="361">
        <v>60.999998078647998</v>
      </c>
      <c r="G31" s="362">
        <v>60.999998078647998</v>
      </c>
      <c r="H31" s="364">
        <v>8.61</v>
      </c>
      <c r="I31" s="361">
        <v>64.72</v>
      </c>
      <c r="J31" s="362">
        <v>3.7200019213509998</v>
      </c>
      <c r="K31" s="365">
        <v>1.0609836399749999</v>
      </c>
    </row>
    <row r="32" spans="1:11" ht="14.4" customHeight="1" thickBot="1" x14ac:dyDescent="0.35">
      <c r="A32" s="384" t="s">
        <v>276</v>
      </c>
      <c r="B32" s="366">
        <v>30.280205215986999</v>
      </c>
      <c r="C32" s="366">
        <v>66.432360000000003</v>
      </c>
      <c r="D32" s="367">
        <v>36.152154784011998</v>
      </c>
      <c r="E32" s="368">
        <v>2.1939204019959999</v>
      </c>
      <c r="F32" s="366">
        <v>41.260925698005998</v>
      </c>
      <c r="G32" s="367">
        <v>41.260925698005998</v>
      </c>
      <c r="H32" s="369">
        <v>1.7861499999999999</v>
      </c>
      <c r="I32" s="366">
        <v>30.501090000000001</v>
      </c>
      <c r="J32" s="367">
        <v>-10.759835698006</v>
      </c>
      <c r="K32" s="372">
        <v>0.73922456861999997</v>
      </c>
    </row>
    <row r="33" spans="1:11" ht="14.4" customHeight="1" thickBot="1" x14ac:dyDescent="0.35">
      <c r="A33" s="381" t="s">
        <v>31</v>
      </c>
      <c r="B33" s="361">
        <v>8.8865132008629999</v>
      </c>
      <c r="C33" s="361">
        <v>32.076650000000001</v>
      </c>
      <c r="D33" s="362">
        <v>23.190136799135999</v>
      </c>
      <c r="E33" s="363">
        <v>3.609587841143</v>
      </c>
      <c r="F33" s="361">
        <v>13.559512816128001</v>
      </c>
      <c r="G33" s="362">
        <v>13.559512816128001</v>
      </c>
      <c r="H33" s="364">
        <v>0</v>
      </c>
      <c r="I33" s="361">
        <v>3.1000200000000002</v>
      </c>
      <c r="J33" s="362">
        <v>-10.459492816128</v>
      </c>
      <c r="K33" s="365">
        <v>0.228623258227</v>
      </c>
    </row>
    <row r="34" spans="1:11" ht="14.4" customHeight="1" thickBot="1" x14ac:dyDescent="0.35">
      <c r="A34" s="385" t="s">
        <v>277</v>
      </c>
      <c r="B34" s="361">
        <v>8.8865132008629999</v>
      </c>
      <c r="C34" s="361">
        <v>32.076650000000001</v>
      </c>
      <c r="D34" s="362">
        <v>23.190136799135999</v>
      </c>
      <c r="E34" s="363">
        <v>3.609587841143</v>
      </c>
      <c r="F34" s="361">
        <v>13.559512816128001</v>
      </c>
      <c r="G34" s="362">
        <v>13.559512816128001</v>
      </c>
      <c r="H34" s="364">
        <v>0</v>
      </c>
      <c r="I34" s="361">
        <v>3.1000200000000002</v>
      </c>
      <c r="J34" s="362">
        <v>-10.459492816128</v>
      </c>
      <c r="K34" s="365">
        <v>0.228623258227</v>
      </c>
    </row>
    <row r="35" spans="1:11" ht="14.4" customHeight="1" thickBot="1" x14ac:dyDescent="0.35">
      <c r="A35" s="383" t="s">
        <v>278</v>
      </c>
      <c r="B35" s="361">
        <v>1.880226367171</v>
      </c>
      <c r="C35" s="361">
        <v>0</v>
      </c>
      <c r="D35" s="362">
        <v>-1.880226367171</v>
      </c>
      <c r="E35" s="363">
        <v>0</v>
      </c>
      <c r="F35" s="361">
        <v>0</v>
      </c>
      <c r="G35" s="362">
        <v>0</v>
      </c>
      <c r="H35" s="364">
        <v>0</v>
      </c>
      <c r="I35" s="361">
        <v>5.5511151231257797E-16</v>
      </c>
      <c r="J35" s="362">
        <v>5.5511151231257797E-16</v>
      </c>
      <c r="K35" s="365">
        <v>1.12355820928895E+308</v>
      </c>
    </row>
    <row r="36" spans="1:11" ht="14.4" customHeight="1" thickBot="1" x14ac:dyDescent="0.35">
      <c r="A36" s="383" t="s">
        <v>279</v>
      </c>
      <c r="B36" s="361">
        <v>4.9999915584819998</v>
      </c>
      <c r="C36" s="361">
        <v>29.646059999999999</v>
      </c>
      <c r="D36" s="362">
        <v>24.646068441516999</v>
      </c>
      <c r="E36" s="363">
        <v>5.9292220103249997</v>
      </c>
      <c r="F36" s="361">
        <v>11.999999622029</v>
      </c>
      <c r="G36" s="362">
        <v>11.999999622029</v>
      </c>
      <c r="H36" s="364">
        <v>0</v>
      </c>
      <c r="I36" s="361">
        <v>2.1901000000000002</v>
      </c>
      <c r="J36" s="362">
        <v>-9.8098996220290005</v>
      </c>
      <c r="K36" s="365">
        <v>0.182508339081</v>
      </c>
    </row>
    <row r="37" spans="1:11" ht="14.4" customHeight="1" thickBot="1" x14ac:dyDescent="0.35">
      <c r="A37" s="383" t="s">
        <v>280</v>
      </c>
      <c r="B37" s="361">
        <v>2.0062952752080001</v>
      </c>
      <c r="C37" s="361">
        <v>2.43059</v>
      </c>
      <c r="D37" s="362">
        <v>0.424294724791</v>
      </c>
      <c r="E37" s="363">
        <v>1.21148169466</v>
      </c>
      <c r="F37" s="361">
        <v>1.5595131940989999</v>
      </c>
      <c r="G37" s="362">
        <v>1.5595131940989999</v>
      </c>
      <c r="H37" s="364">
        <v>0</v>
      </c>
      <c r="I37" s="361">
        <v>0.90991999999899997</v>
      </c>
      <c r="J37" s="362">
        <v>-0.64959319409899996</v>
      </c>
      <c r="K37" s="365">
        <v>0.58346412421600002</v>
      </c>
    </row>
    <row r="38" spans="1:11" ht="14.4" customHeight="1" thickBot="1" x14ac:dyDescent="0.35">
      <c r="A38" s="386" t="s">
        <v>32</v>
      </c>
      <c r="B38" s="366">
        <v>0</v>
      </c>
      <c r="C38" s="366">
        <v>4.7389999999999999</v>
      </c>
      <c r="D38" s="367">
        <v>4.7389999999999999</v>
      </c>
      <c r="E38" s="374" t="s">
        <v>248</v>
      </c>
      <c r="F38" s="366">
        <v>0</v>
      </c>
      <c r="G38" s="367">
        <v>0</v>
      </c>
      <c r="H38" s="369">
        <v>0</v>
      </c>
      <c r="I38" s="366">
        <v>4.8620000000000001</v>
      </c>
      <c r="J38" s="367">
        <v>4.8620000000000001</v>
      </c>
      <c r="K38" s="370" t="s">
        <v>248</v>
      </c>
    </row>
    <row r="39" spans="1:11" ht="14.4" customHeight="1" thickBot="1" x14ac:dyDescent="0.35">
      <c r="A39" s="382" t="s">
        <v>281</v>
      </c>
      <c r="B39" s="366">
        <v>0</v>
      </c>
      <c r="C39" s="366">
        <v>4.7389999999999999</v>
      </c>
      <c r="D39" s="367">
        <v>4.7389999999999999</v>
      </c>
      <c r="E39" s="374" t="s">
        <v>248</v>
      </c>
      <c r="F39" s="366">
        <v>0</v>
      </c>
      <c r="G39" s="367">
        <v>0</v>
      </c>
      <c r="H39" s="369">
        <v>0</v>
      </c>
      <c r="I39" s="366">
        <v>4.8620000000000001</v>
      </c>
      <c r="J39" s="367">
        <v>4.8620000000000001</v>
      </c>
      <c r="K39" s="370" t="s">
        <v>248</v>
      </c>
    </row>
    <row r="40" spans="1:11" ht="14.4" customHeight="1" thickBot="1" x14ac:dyDescent="0.35">
      <c r="A40" s="383" t="s">
        <v>282</v>
      </c>
      <c r="B40" s="361">
        <v>0</v>
      </c>
      <c r="C40" s="361">
        <v>4.7389999999999999</v>
      </c>
      <c r="D40" s="362">
        <v>4.7389999999999999</v>
      </c>
      <c r="E40" s="373" t="s">
        <v>248</v>
      </c>
      <c r="F40" s="361">
        <v>0</v>
      </c>
      <c r="G40" s="362">
        <v>0</v>
      </c>
      <c r="H40" s="364">
        <v>0</v>
      </c>
      <c r="I40" s="361">
        <v>4.8620000000000001</v>
      </c>
      <c r="J40" s="362">
        <v>4.8620000000000001</v>
      </c>
      <c r="K40" s="371" t="s">
        <v>248</v>
      </c>
    </row>
    <row r="41" spans="1:11" ht="14.4" customHeight="1" thickBot="1" x14ac:dyDescent="0.35">
      <c r="A41" s="381" t="s">
        <v>33</v>
      </c>
      <c r="B41" s="361">
        <v>21.393692015123001</v>
      </c>
      <c r="C41" s="361">
        <v>29.616710000000001</v>
      </c>
      <c r="D41" s="362">
        <v>8.2230179848759999</v>
      </c>
      <c r="E41" s="363">
        <v>1.3843664748960001</v>
      </c>
      <c r="F41" s="361">
        <v>27.701412881877999</v>
      </c>
      <c r="G41" s="362">
        <v>27.701412881877999</v>
      </c>
      <c r="H41" s="364">
        <v>1.7861499999999999</v>
      </c>
      <c r="I41" s="361">
        <v>22.539069999999999</v>
      </c>
      <c r="J41" s="362">
        <v>-5.1623428818769996</v>
      </c>
      <c r="K41" s="365">
        <v>0.81364333639200004</v>
      </c>
    </row>
    <row r="42" spans="1:11" ht="14.4" customHeight="1" thickBot="1" x14ac:dyDescent="0.35">
      <c r="A42" s="382" t="s">
        <v>283</v>
      </c>
      <c r="B42" s="366">
        <v>8.2737648577E-2</v>
      </c>
      <c r="C42" s="366">
        <v>0.20699999999999999</v>
      </c>
      <c r="D42" s="367">
        <v>0.124262351422</v>
      </c>
      <c r="E42" s="368">
        <v>2.5018840099999999</v>
      </c>
      <c r="F42" s="366">
        <v>0.10588701725000001</v>
      </c>
      <c r="G42" s="367">
        <v>0.10588701725000001</v>
      </c>
      <c r="H42" s="369">
        <v>0.13700000000000001</v>
      </c>
      <c r="I42" s="366">
        <v>0.27300000000000002</v>
      </c>
      <c r="J42" s="367">
        <v>0.16711298274899999</v>
      </c>
      <c r="K42" s="372">
        <v>2.5782197580939998</v>
      </c>
    </row>
    <row r="43" spans="1:11" ht="14.4" customHeight="1" thickBot="1" x14ac:dyDescent="0.35">
      <c r="A43" s="383" t="s">
        <v>284</v>
      </c>
      <c r="B43" s="361">
        <v>8.2737648577E-2</v>
      </c>
      <c r="C43" s="361">
        <v>0.20699999999999999</v>
      </c>
      <c r="D43" s="362">
        <v>0.124262351422</v>
      </c>
      <c r="E43" s="363">
        <v>2.5018840099999999</v>
      </c>
      <c r="F43" s="361">
        <v>0.10588701725000001</v>
      </c>
      <c r="G43" s="362">
        <v>0.10588701725000001</v>
      </c>
      <c r="H43" s="364">
        <v>0.13700000000000001</v>
      </c>
      <c r="I43" s="361">
        <v>0.27300000000000002</v>
      </c>
      <c r="J43" s="362">
        <v>0.16711298274899999</v>
      </c>
      <c r="K43" s="365">
        <v>2.5782197580939998</v>
      </c>
    </row>
    <row r="44" spans="1:11" ht="14.4" customHeight="1" thickBot="1" x14ac:dyDescent="0.35">
      <c r="A44" s="382" t="s">
        <v>285</v>
      </c>
      <c r="B44" s="366">
        <v>6.5863561463520002</v>
      </c>
      <c r="C44" s="366">
        <v>7.0047300000000003</v>
      </c>
      <c r="D44" s="367">
        <v>0.41837385364700003</v>
      </c>
      <c r="E44" s="368">
        <v>1.063521292251</v>
      </c>
      <c r="F44" s="366">
        <v>7.0273589625220003</v>
      </c>
      <c r="G44" s="367">
        <v>7.0273589625220003</v>
      </c>
      <c r="H44" s="369">
        <v>0.19313</v>
      </c>
      <c r="I44" s="366">
        <v>1.28616</v>
      </c>
      <c r="J44" s="367">
        <v>-5.7411989625219997</v>
      </c>
      <c r="K44" s="372">
        <v>0.18302181614099999</v>
      </c>
    </row>
    <row r="45" spans="1:11" ht="14.4" customHeight="1" thickBot="1" x14ac:dyDescent="0.35">
      <c r="A45" s="383" t="s">
        <v>286</v>
      </c>
      <c r="B45" s="361">
        <v>0.23232017231900001</v>
      </c>
      <c r="C45" s="361">
        <v>0.20899999999999999</v>
      </c>
      <c r="D45" s="362">
        <v>-2.3320172319E-2</v>
      </c>
      <c r="E45" s="363">
        <v>0.89962054483999998</v>
      </c>
      <c r="F45" s="361">
        <v>0.22710996989500001</v>
      </c>
      <c r="G45" s="362">
        <v>0.22710996989500001</v>
      </c>
      <c r="H45" s="364">
        <v>3.04E-2</v>
      </c>
      <c r="I45" s="361">
        <v>0.1273</v>
      </c>
      <c r="J45" s="362">
        <v>-9.9809969895000003E-2</v>
      </c>
      <c r="K45" s="365">
        <v>0.56052140757299995</v>
      </c>
    </row>
    <row r="46" spans="1:11" ht="14.4" customHeight="1" thickBot="1" x14ac:dyDescent="0.35">
      <c r="A46" s="383" t="s">
        <v>287</v>
      </c>
      <c r="B46" s="361">
        <v>6.3540359740319996</v>
      </c>
      <c r="C46" s="361">
        <v>6.7957299999999998</v>
      </c>
      <c r="D46" s="362">
        <v>0.44169402596700003</v>
      </c>
      <c r="E46" s="363">
        <v>1.0695139322110001</v>
      </c>
      <c r="F46" s="361">
        <v>6.8002489926259999</v>
      </c>
      <c r="G46" s="362">
        <v>6.8002489926259999</v>
      </c>
      <c r="H46" s="364">
        <v>0.16273000000000001</v>
      </c>
      <c r="I46" s="361">
        <v>1.15886</v>
      </c>
      <c r="J46" s="362">
        <v>-5.6413889926260001</v>
      </c>
      <c r="K46" s="365">
        <v>0.170414348247</v>
      </c>
    </row>
    <row r="47" spans="1:11" ht="14.4" customHeight="1" thickBot="1" x14ac:dyDescent="0.35">
      <c r="A47" s="382" t="s">
        <v>288</v>
      </c>
      <c r="B47" s="366">
        <v>2.2373507688409999</v>
      </c>
      <c r="C47" s="366">
        <v>3.375</v>
      </c>
      <c r="D47" s="367">
        <v>1.137649231158</v>
      </c>
      <c r="E47" s="368">
        <v>1.508480497114</v>
      </c>
      <c r="F47" s="366">
        <v>3.9999998740090001</v>
      </c>
      <c r="G47" s="367">
        <v>3.9999998740090001</v>
      </c>
      <c r="H47" s="369">
        <v>0</v>
      </c>
      <c r="I47" s="366">
        <v>3.78</v>
      </c>
      <c r="J47" s="367">
        <v>-0.21999987400900001</v>
      </c>
      <c r="K47" s="372">
        <v>0.94500002976499997</v>
      </c>
    </row>
    <row r="48" spans="1:11" ht="14.4" customHeight="1" thickBot="1" x14ac:dyDescent="0.35">
      <c r="A48" s="383" t="s">
        <v>289</v>
      </c>
      <c r="B48" s="361">
        <v>2.2373507688409999</v>
      </c>
      <c r="C48" s="361">
        <v>3.375</v>
      </c>
      <c r="D48" s="362">
        <v>1.137649231158</v>
      </c>
      <c r="E48" s="363">
        <v>1.508480497114</v>
      </c>
      <c r="F48" s="361">
        <v>3.9999998740090001</v>
      </c>
      <c r="G48" s="362">
        <v>3.9999998740090001</v>
      </c>
      <c r="H48" s="364">
        <v>0</v>
      </c>
      <c r="I48" s="361">
        <v>3.78</v>
      </c>
      <c r="J48" s="362">
        <v>-0.21999987400900001</v>
      </c>
      <c r="K48" s="365">
        <v>0.94500002976499997</v>
      </c>
    </row>
    <row r="49" spans="1:11" ht="14.4" customHeight="1" thickBot="1" x14ac:dyDescent="0.35">
      <c r="A49" s="382" t="s">
        <v>290</v>
      </c>
      <c r="B49" s="366">
        <v>12.487247451351999</v>
      </c>
      <c r="C49" s="366">
        <v>15.464980000000001</v>
      </c>
      <c r="D49" s="367">
        <v>2.9777325486469999</v>
      </c>
      <c r="E49" s="368">
        <v>1.2384618836329999</v>
      </c>
      <c r="F49" s="366">
        <v>16.568167028095999</v>
      </c>
      <c r="G49" s="367">
        <v>16.568167028095999</v>
      </c>
      <c r="H49" s="369">
        <v>1.4560200000000001</v>
      </c>
      <c r="I49" s="366">
        <v>17.199909999999999</v>
      </c>
      <c r="J49" s="367">
        <v>0.63174297190299999</v>
      </c>
      <c r="K49" s="372">
        <v>1.0381299253459999</v>
      </c>
    </row>
    <row r="50" spans="1:11" ht="14.4" customHeight="1" thickBot="1" x14ac:dyDescent="0.35">
      <c r="A50" s="383" t="s">
        <v>291</v>
      </c>
      <c r="B50" s="361">
        <v>12.487247451351999</v>
      </c>
      <c r="C50" s="361">
        <v>15.464980000000001</v>
      </c>
      <c r="D50" s="362">
        <v>2.9777325486469999</v>
      </c>
      <c r="E50" s="363">
        <v>1.2384618836329999</v>
      </c>
      <c r="F50" s="361">
        <v>16.568167028095999</v>
      </c>
      <c r="G50" s="362">
        <v>16.568167028095999</v>
      </c>
      <c r="H50" s="364">
        <v>1.4560200000000001</v>
      </c>
      <c r="I50" s="361">
        <v>17.199909999999999</v>
      </c>
      <c r="J50" s="362">
        <v>0.63174297190299999</v>
      </c>
      <c r="K50" s="365">
        <v>1.0381299253459999</v>
      </c>
    </row>
    <row r="51" spans="1:11" ht="14.4" customHeight="1" thickBot="1" x14ac:dyDescent="0.35">
      <c r="A51" s="382" t="s">
        <v>292</v>
      </c>
      <c r="B51" s="366">
        <v>0</v>
      </c>
      <c r="C51" s="366">
        <v>3.5649999999999999</v>
      </c>
      <c r="D51" s="367">
        <v>3.5649999999999999</v>
      </c>
      <c r="E51" s="374" t="s">
        <v>249</v>
      </c>
      <c r="F51" s="366">
        <v>0</v>
      </c>
      <c r="G51" s="367">
        <v>0</v>
      </c>
      <c r="H51" s="369">
        <v>0</v>
      </c>
      <c r="I51" s="366">
        <v>0</v>
      </c>
      <c r="J51" s="367">
        <v>0</v>
      </c>
      <c r="K51" s="370" t="s">
        <v>248</v>
      </c>
    </row>
    <row r="52" spans="1:11" ht="14.4" customHeight="1" thickBot="1" x14ac:dyDescent="0.35">
      <c r="A52" s="383" t="s">
        <v>293</v>
      </c>
      <c r="B52" s="361">
        <v>0</v>
      </c>
      <c r="C52" s="361">
        <v>3.5649999999999999</v>
      </c>
      <c r="D52" s="362">
        <v>3.5649999999999999</v>
      </c>
      <c r="E52" s="373" t="s">
        <v>249</v>
      </c>
      <c r="F52" s="361">
        <v>0</v>
      </c>
      <c r="G52" s="362">
        <v>0</v>
      </c>
      <c r="H52" s="364">
        <v>0</v>
      </c>
      <c r="I52" s="361">
        <v>0</v>
      </c>
      <c r="J52" s="362">
        <v>0</v>
      </c>
      <c r="K52" s="371" t="s">
        <v>248</v>
      </c>
    </row>
    <row r="53" spans="1:11" ht="14.4" customHeight="1" thickBot="1" x14ac:dyDescent="0.35">
      <c r="A53" s="380" t="s">
        <v>34</v>
      </c>
      <c r="B53" s="361">
        <v>3222.0159166976</v>
      </c>
      <c r="C53" s="361">
        <v>2769.4196299999999</v>
      </c>
      <c r="D53" s="362">
        <v>-452.59628669759798</v>
      </c>
      <c r="E53" s="363">
        <v>0.85953008973199996</v>
      </c>
      <c r="F53" s="361">
        <v>3111.99990197954</v>
      </c>
      <c r="G53" s="362">
        <v>3111.99990197954</v>
      </c>
      <c r="H53" s="364">
        <v>294.70812999999998</v>
      </c>
      <c r="I53" s="361">
        <v>3342.1520700000001</v>
      </c>
      <c r="J53" s="362">
        <v>230.15216802045899</v>
      </c>
      <c r="K53" s="365">
        <v>1.073956354521</v>
      </c>
    </row>
    <row r="54" spans="1:11" ht="14.4" customHeight="1" thickBot="1" x14ac:dyDescent="0.35">
      <c r="A54" s="386" t="s">
        <v>294</v>
      </c>
      <c r="B54" s="366">
        <v>2387.99999999996</v>
      </c>
      <c r="C54" s="366">
        <v>2052.1460000000002</v>
      </c>
      <c r="D54" s="367">
        <v>-335.85399999995701</v>
      </c>
      <c r="E54" s="368">
        <v>0.85935762144000005</v>
      </c>
      <c r="F54" s="366">
        <v>2306.99992733509</v>
      </c>
      <c r="G54" s="367">
        <v>2306.99992733509</v>
      </c>
      <c r="H54" s="369">
        <v>218.30199999999999</v>
      </c>
      <c r="I54" s="366">
        <v>2479</v>
      </c>
      <c r="J54" s="367">
        <v>172.000072664908</v>
      </c>
      <c r="K54" s="372">
        <v>1.0745557338889999</v>
      </c>
    </row>
    <row r="55" spans="1:11" ht="14.4" customHeight="1" thickBot="1" x14ac:dyDescent="0.35">
      <c r="A55" s="382" t="s">
        <v>295</v>
      </c>
      <c r="B55" s="366">
        <v>2381.99999999996</v>
      </c>
      <c r="C55" s="366">
        <v>2049.2440000000001</v>
      </c>
      <c r="D55" s="367">
        <v>-332.755999999957</v>
      </c>
      <c r="E55" s="368">
        <v>0.860303946263</v>
      </c>
      <c r="F55" s="366">
        <v>2299.9999275555701</v>
      </c>
      <c r="G55" s="367">
        <v>2299.9999275555701</v>
      </c>
      <c r="H55" s="369">
        <v>218.30199999999999</v>
      </c>
      <c r="I55" s="366">
        <v>2465.7689999999998</v>
      </c>
      <c r="J55" s="367">
        <v>165.769072444426</v>
      </c>
      <c r="K55" s="372">
        <v>1.0720735120280001</v>
      </c>
    </row>
    <row r="56" spans="1:11" ht="14.4" customHeight="1" thickBot="1" x14ac:dyDescent="0.35">
      <c r="A56" s="383" t="s">
        <v>296</v>
      </c>
      <c r="B56" s="361">
        <v>2381.99999999996</v>
      </c>
      <c r="C56" s="361">
        <v>2049.2440000000001</v>
      </c>
      <c r="D56" s="362">
        <v>-332.755999999957</v>
      </c>
      <c r="E56" s="363">
        <v>0.860303946263</v>
      </c>
      <c r="F56" s="361">
        <v>2299.9999275555701</v>
      </c>
      <c r="G56" s="362">
        <v>2299.9999275555701</v>
      </c>
      <c r="H56" s="364">
        <v>218.30199999999999</v>
      </c>
      <c r="I56" s="361">
        <v>2465.7689999999998</v>
      </c>
      <c r="J56" s="362">
        <v>165.769072444426</v>
      </c>
      <c r="K56" s="365">
        <v>1.0720735120280001</v>
      </c>
    </row>
    <row r="57" spans="1:11" ht="14.4" customHeight="1" thickBot="1" x14ac:dyDescent="0.35">
      <c r="A57" s="382" t="s">
        <v>297</v>
      </c>
      <c r="B57" s="366">
        <v>5.9999999999989999</v>
      </c>
      <c r="C57" s="366">
        <v>2.9020000000000001</v>
      </c>
      <c r="D57" s="367">
        <v>-3.0979999999990002</v>
      </c>
      <c r="E57" s="368">
        <v>0.483666666666</v>
      </c>
      <c r="F57" s="366">
        <v>6.9999997795160001</v>
      </c>
      <c r="G57" s="367">
        <v>6.9999997795160001</v>
      </c>
      <c r="H57" s="369">
        <v>0</v>
      </c>
      <c r="I57" s="366">
        <v>13.231</v>
      </c>
      <c r="J57" s="367">
        <v>6.2310002204829997</v>
      </c>
      <c r="K57" s="372">
        <v>1.8901429166770001</v>
      </c>
    </row>
    <row r="58" spans="1:11" ht="14.4" customHeight="1" thickBot="1" x14ac:dyDescent="0.35">
      <c r="A58" s="383" t="s">
        <v>298</v>
      </c>
      <c r="B58" s="361">
        <v>5.9999999999989999</v>
      </c>
      <c r="C58" s="361">
        <v>2.9020000000000001</v>
      </c>
      <c r="D58" s="362">
        <v>-3.0979999999990002</v>
      </c>
      <c r="E58" s="363">
        <v>0.483666666666</v>
      </c>
      <c r="F58" s="361">
        <v>6.9999997795160001</v>
      </c>
      <c r="G58" s="362">
        <v>6.9999997795160001</v>
      </c>
      <c r="H58" s="364">
        <v>0</v>
      </c>
      <c r="I58" s="361">
        <v>13.231</v>
      </c>
      <c r="J58" s="362">
        <v>6.2310002204829997</v>
      </c>
      <c r="K58" s="365">
        <v>1.8901429166770001</v>
      </c>
    </row>
    <row r="59" spans="1:11" ht="14.4" customHeight="1" thickBot="1" x14ac:dyDescent="0.35">
      <c r="A59" s="381" t="s">
        <v>299</v>
      </c>
      <c r="B59" s="361">
        <v>810.01591669764196</v>
      </c>
      <c r="C59" s="361">
        <v>696.74507000000006</v>
      </c>
      <c r="D59" s="362">
        <v>-113.270846697642</v>
      </c>
      <c r="E59" s="363">
        <v>0.86016219636799995</v>
      </c>
      <c r="F59" s="361">
        <v>781.99997536889498</v>
      </c>
      <c r="G59" s="362">
        <v>781.99997536889498</v>
      </c>
      <c r="H59" s="364">
        <v>74.223640000000003</v>
      </c>
      <c r="I59" s="361">
        <v>838.36306999999999</v>
      </c>
      <c r="J59" s="362">
        <v>56.363094631103998</v>
      </c>
      <c r="K59" s="365">
        <v>1.072075570852</v>
      </c>
    </row>
    <row r="60" spans="1:11" ht="14.4" customHeight="1" thickBot="1" x14ac:dyDescent="0.35">
      <c r="A60" s="382" t="s">
        <v>300</v>
      </c>
      <c r="B60" s="366">
        <v>214.01591669765401</v>
      </c>
      <c r="C60" s="366">
        <v>184.43405999999999</v>
      </c>
      <c r="D60" s="367">
        <v>-29.581856697652999</v>
      </c>
      <c r="E60" s="368">
        <v>0.86177730537899999</v>
      </c>
      <c r="F60" s="366">
        <v>206.99999348000199</v>
      </c>
      <c r="G60" s="367">
        <v>206.99999348000199</v>
      </c>
      <c r="H60" s="369">
        <v>19.648140000000001</v>
      </c>
      <c r="I60" s="366">
        <v>221.92080999999999</v>
      </c>
      <c r="J60" s="367">
        <v>14.920816519998001</v>
      </c>
      <c r="K60" s="372">
        <v>1.072081241497</v>
      </c>
    </row>
    <row r="61" spans="1:11" ht="14.4" customHeight="1" thickBot="1" x14ac:dyDescent="0.35">
      <c r="A61" s="383" t="s">
        <v>301</v>
      </c>
      <c r="B61" s="361">
        <v>214.01591669765401</v>
      </c>
      <c r="C61" s="361">
        <v>184.43405999999999</v>
      </c>
      <c r="D61" s="362">
        <v>-29.581856697652999</v>
      </c>
      <c r="E61" s="363">
        <v>0.86177730537899999</v>
      </c>
      <c r="F61" s="361">
        <v>206.99999348000199</v>
      </c>
      <c r="G61" s="362">
        <v>206.99999348000199</v>
      </c>
      <c r="H61" s="364">
        <v>19.648140000000001</v>
      </c>
      <c r="I61" s="361">
        <v>221.92080999999999</v>
      </c>
      <c r="J61" s="362">
        <v>14.920816519998001</v>
      </c>
      <c r="K61" s="365">
        <v>1.072081241497</v>
      </c>
    </row>
    <row r="62" spans="1:11" ht="14.4" customHeight="1" thickBot="1" x14ac:dyDescent="0.35">
      <c r="A62" s="382" t="s">
        <v>302</v>
      </c>
      <c r="B62" s="366">
        <v>595.99999999998795</v>
      </c>
      <c r="C62" s="366">
        <v>512.31101000000001</v>
      </c>
      <c r="D62" s="367">
        <v>-83.688989999987001</v>
      </c>
      <c r="E62" s="368">
        <v>0.85958223154299995</v>
      </c>
      <c r="F62" s="366">
        <v>574.99998188889401</v>
      </c>
      <c r="G62" s="367">
        <v>574.99998188889401</v>
      </c>
      <c r="H62" s="369">
        <v>54.575499999999998</v>
      </c>
      <c r="I62" s="366">
        <v>616.44226000000003</v>
      </c>
      <c r="J62" s="367">
        <v>41.442278111105999</v>
      </c>
      <c r="K62" s="372">
        <v>1.072073529419</v>
      </c>
    </row>
    <row r="63" spans="1:11" ht="14.4" customHeight="1" thickBot="1" x14ac:dyDescent="0.35">
      <c r="A63" s="383" t="s">
        <v>303</v>
      </c>
      <c r="B63" s="361">
        <v>595.99999999998795</v>
      </c>
      <c r="C63" s="361">
        <v>512.31101000000001</v>
      </c>
      <c r="D63" s="362">
        <v>-83.688989999987001</v>
      </c>
      <c r="E63" s="363">
        <v>0.85958223154299995</v>
      </c>
      <c r="F63" s="361">
        <v>574.99998188889401</v>
      </c>
      <c r="G63" s="362">
        <v>574.99998188889401</v>
      </c>
      <c r="H63" s="364">
        <v>54.575499999999998</v>
      </c>
      <c r="I63" s="361">
        <v>616.44226000000003</v>
      </c>
      <c r="J63" s="362">
        <v>41.442278111105999</v>
      </c>
      <c r="K63" s="365">
        <v>1.072073529419</v>
      </c>
    </row>
    <row r="64" spans="1:11" ht="14.4" customHeight="1" thickBot="1" x14ac:dyDescent="0.35">
      <c r="A64" s="381" t="s">
        <v>304</v>
      </c>
      <c r="B64" s="361">
        <v>23.999999999999002</v>
      </c>
      <c r="C64" s="361">
        <v>20.528559999999999</v>
      </c>
      <c r="D64" s="362">
        <v>-3.4714399999990002</v>
      </c>
      <c r="E64" s="363">
        <v>0.85535666666599997</v>
      </c>
      <c r="F64" s="361">
        <v>22.999999275554998</v>
      </c>
      <c r="G64" s="362">
        <v>22.999999275554998</v>
      </c>
      <c r="H64" s="364">
        <v>2.18249</v>
      </c>
      <c r="I64" s="361">
        <v>24.789000000000001</v>
      </c>
      <c r="J64" s="362">
        <v>1.789000724444</v>
      </c>
      <c r="K64" s="365">
        <v>1.0777826426429999</v>
      </c>
    </row>
    <row r="65" spans="1:11" ht="14.4" customHeight="1" thickBot="1" x14ac:dyDescent="0.35">
      <c r="A65" s="382" t="s">
        <v>305</v>
      </c>
      <c r="B65" s="366">
        <v>23.999999999999002</v>
      </c>
      <c r="C65" s="366">
        <v>20.528559999999999</v>
      </c>
      <c r="D65" s="367">
        <v>-3.4714399999990002</v>
      </c>
      <c r="E65" s="368">
        <v>0.85535666666599997</v>
      </c>
      <c r="F65" s="366">
        <v>22.999999275554998</v>
      </c>
      <c r="G65" s="367">
        <v>22.999999275554998</v>
      </c>
      <c r="H65" s="369">
        <v>2.18249</v>
      </c>
      <c r="I65" s="366">
        <v>24.789000000000001</v>
      </c>
      <c r="J65" s="367">
        <v>1.789000724444</v>
      </c>
      <c r="K65" s="372">
        <v>1.0777826426429999</v>
      </c>
    </row>
    <row r="66" spans="1:11" ht="14.4" customHeight="1" thickBot="1" x14ac:dyDescent="0.35">
      <c r="A66" s="383" t="s">
        <v>306</v>
      </c>
      <c r="B66" s="361">
        <v>23.999999999999002</v>
      </c>
      <c r="C66" s="361">
        <v>20.528559999999999</v>
      </c>
      <c r="D66" s="362">
        <v>-3.4714399999990002</v>
      </c>
      <c r="E66" s="363">
        <v>0.85535666666599997</v>
      </c>
      <c r="F66" s="361">
        <v>22.999999275554998</v>
      </c>
      <c r="G66" s="362">
        <v>22.999999275554998</v>
      </c>
      <c r="H66" s="364">
        <v>2.18249</v>
      </c>
      <c r="I66" s="361">
        <v>24.789000000000001</v>
      </c>
      <c r="J66" s="362">
        <v>1.789000724444</v>
      </c>
      <c r="K66" s="365">
        <v>1.0777826426429999</v>
      </c>
    </row>
    <row r="67" spans="1:11" ht="14.4" customHeight="1" thickBot="1" x14ac:dyDescent="0.35">
      <c r="A67" s="380" t="s">
        <v>307</v>
      </c>
      <c r="B67" s="361">
        <v>0</v>
      </c>
      <c r="C67" s="361">
        <v>5.20512</v>
      </c>
      <c r="D67" s="362">
        <v>5.20512</v>
      </c>
      <c r="E67" s="373" t="s">
        <v>248</v>
      </c>
      <c r="F67" s="361">
        <v>0</v>
      </c>
      <c r="G67" s="362">
        <v>0</v>
      </c>
      <c r="H67" s="364">
        <v>0</v>
      </c>
      <c r="I67" s="361">
        <v>15.359249999999999</v>
      </c>
      <c r="J67" s="362">
        <v>15.359249999999999</v>
      </c>
      <c r="K67" s="371" t="s">
        <v>248</v>
      </c>
    </row>
    <row r="68" spans="1:11" ht="14.4" customHeight="1" thickBot="1" x14ac:dyDescent="0.35">
      <c r="A68" s="381" t="s">
        <v>308</v>
      </c>
      <c r="B68" s="361">
        <v>0</v>
      </c>
      <c r="C68" s="361">
        <v>5.20512</v>
      </c>
      <c r="D68" s="362">
        <v>5.20512</v>
      </c>
      <c r="E68" s="373" t="s">
        <v>248</v>
      </c>
      <c r="F68" s="361">
        <v>0</v>
      </c>
      <c r="G68" s="362">
        <v>0</v>
      </c>
      <c r="H68" s="364">
        <v>0</v>
      </c>
      <c r="I68" s="361">
        <v>15.359249999999999</v>
      </c>
      <c r="J68" s="362">
        <v>15.359249999999999</v>
      </c>
      <c r="K68" s="371" t="s">
        <v>248</v>
      </c>
    </row>
    <row r="69" spans="1:11" ht="14.4" customHeight="1" thickBot="1" x14ac:dyDescent="0.35">
      <c r="A69" s="382" t="s">
        <v>309</v>
      </c>
      <c r="B69" s="366">
        <v>0</v>
      </c>
      <c r="C69" s="366">
        <v>0</v>
      </c>
      <c r="D69" s="367">
        <v>0</v>
      </c>
      <c r="E69" s="368">
        <v>1</v>
      </c>
      <c r="F69" s="366">
        <v>0</v>
      </c>
      <c r="G69" s="367">
        <v>0</v>
      </c>
      <c r="H69" s="369">
        <v>0</v>
      </c>
      <c r="I69" s="366">
        <v>3.3592499999999998</v>
      </c>
      <c r="J69" s="367">
        <v>3.3592499999999998</v>
      </c>
      <c r="K69" s="370" t="s">
        <v>249</v>
      </c>
    </row>
    <row r="70" spans="1:11" ht="14.4" customHeight="1" thickBot="1" x14ac:dyDescent="0.35">
      <c r="A70" s="383" t="s">
        <v>310</v>
      </c>
      <c r="B70" s="361">
        <v>0</v>
      </c>
      <c r="C70" s="361">
        <v>0</v>
      </c>
      <c r="D70" s="362">
        <v>0</v>
      </c>
      <c r="E70" s="363">
        <v>1</v>
      </c>
      <c r="F70" s="361">
        <v>0</v>
      </c>
      <c r="G70" s="362">
        <v>0</v>
      </c>
      <c r="H70" s="364">
        <v>0</v>
      </c>
      <c r="I70" s="361">
        <v>1.1092500000000001</v>
      </c>
      <c r="J70" s="362">
        <v>1.1092500000000001</v>
      </c>
      <c r="K70" s="371" t="s">
        <v>249</v>
      </c>
    </row>
    <row r="71" spans="1:11" ht="14.4" customHeight="1" thickBot="1" x14ac:dyDescent="0.35">
      <c r="A71" s="383" t="s">
        <v>311</v>
      </c>
      <c r="B71" s="361">
        <v>0</v>
      </c>
      <c r="C71" s="361">
        <v>0</v>
      </c>
      <c r="D71" s="362">
        <v>0</v>
      </c>
      <c r="E71" s="363">
        <v>1</v>
      </c>
      <c r="F71" s="361">
        <v>0</v>
      </c>
      <c r="G71" s="362">
        <v>0</v>
      </c>
      <c r="H71" s="364">
        <v>0</v>
      </c>
      <c r="I71" s="361">
        <v>2.25</v>
      </c>
      <c r="J71" s="362">
        <v>2.25</v>
      </c>
      <c r="K71" s="371" t="s">
        <v>249</v>
      </c>
    </row>
    <row r="72" spans="1:11" ht="14.4" customHeight="1" thickBot="1" x14ac:dyDescent="0.35">
      <c r="A72" s="382" t="s">
        <v>312</v>
      </c>
      <c r="B72" s="366">
        <v>0</v>
      </c>
      <c r="C72" s="366">
        <v>-0.39488000000000001</v>
      </c>
      <c r="D72" s="367">
        <v>-0.39488000000000001</v>
      </c>
      <c r="E72" s="374" t="s">
        <v>249</v>
      </c>
      <c r="F72" s="366">
        <v>0</v>
      </c>
      <c r="G72" s="367">
        <v>0</v>
      </c>
      <c r="H72" s="369">
        <v>0</v>
      </c>
      <c r="I72" s="366">
        <v>0</v>
      </c>
      <c r="J72" s="367">
        <v>0</v>
      </c>
      <c r="K72" s="370" t="s">
        <v>248</v>
      </c>
    </row>
    <row r="73" spans="1:11" ht="14.4" customHeight="1" thickBot="1" x14ac:dyDescent="0.35">
      <c r="A73" s="383" t="s">
        <v>313</v>
      </c>
      <c r="B73" s="361">
        <v>0</v>
      </c>
      <c r="C73" s="361">
        <v>-0.39488000000000001</v>
      </c>
      <c r="D73" s="362">
        <v>-0.39488000000000001</v>
      </c>
      <c r="E73" s="373" t="s">
        <v>249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71" t="s">
        <v>248</v>
      </c>
    </row>
    <row r="74" spans="1:11" ht="14.4" customHeight="1" thickBot="1" x14ac:dyDescent="0.35">
      <c r="A74" s="385" t="s">
        <v>314</v>
      </c>
      <c r="B74" s="361">
        <v>0</v>
      </c>
      <c r="C74" s="361">
        <v>5.6</v>
      </c>
      <c r="D74" s="362">
        <v>5.6</v>
      </c>
      <c r="E74" s="373" t="s">
        <v>248</v>
      </c>
      <c r="F74" s="361">
        <v>0</v>
      </c>
      <c r="G74" s="362">
        <v>0</v>
      </c>
      <c r="H74" s="364">
        <v>0</v>
      </c>
      <c r="I74" s="361">
        <v>12</v>
      </c>
      <c r="J74" s="362">
        <v>12</v>
      </c>
      <c r="K74" s="371" t="s">
        <v>248</v>
      </c>
    </row>
    <row r="75" spans="1:11" ht="14.4" customHeight="1" thickBot="1" x14ac:dyDescent="0.35">
      <c r="A75" s="383" t="s">
        <v>315</v>
      </c>
      <c r="B75" s="361">
        <v>0</v>
      </c>
      <c r="C75" s="361">
        <v>5.6</v>
      </c>
      <c r="D75" s="362">
        <v>5.6</v>
      </c>
      <c r="E75" s="373" t="s">
        <v>248</v>
      </c>
      <c r="F75" s="361">
        <v>0</v>
      </c>
      <c r="G75" s="362">
        <v>0</v>
      </c>
      <c r="H75" s="364">
        <v>0</v>
      </c>
      <c r="I75" s="361">
        <v>12</v>
      </c>
      <c r="J75" s="362">
        <v>12</v>
      </c>
      <c r="K75" s="371" t="s">
        <v>248</v>
      </c>
    </row>
    <row r="76" spans="1:11" ht="14.4" customHeight="1" thickBot="1" x14ac:dyDescent="0.35">
      <c r="A76" s="380" t="s">
        <v>316</v>
      </c>
      <c r="B76" s="361">
        <v>18.999327369995001</v>
      </c>
      <c r="C76" s="361">
        <v>25.343</v>
      </c>
      <c r="D76" s="362">
        <v>6.3436726300039998</v>
      </c>
      <c r="E76" s="363">
        <v>1.3338893270509999</v>
      </c>
      <c r="F76" s="361">
        <v>19.999962416498999</v>
      </c>
      <c r="G76" s="362">
        <v>19.999962416498999</v>
      </c>
      <c r="H76" s="364">
        <v>1.641</v>
      </c>
      <c r="I76" s="361">
        <v>32.674399999999999</v>
      </c>
      <c r="J76" s="362">
        <v>12.6744375835</v>
      </c>
      <c r="K76" s="365">
        <v>1.6337230700509999</v>
      </c>
    </row>
    <row r="77" spans="1:11" ht="14.4" customHeight="1" thickBot="1" x14ac:dyDescent="0.35">
      <c r="A77" s="381" t="s">
        <v>317</v>
      </c>
      <c r="B77" s="361">
        <v>18.999327369995001</v>
      </c>
      <c r="C77" s="361">
        <v>19.082999999999998</v>
      </c>
      <c r="D77" s="362">
        <v>8.3672630004000006E-2</v>
      </c>
      <c r="E77" s="363">
        <v>1.004403978539</v>
      </c>
      <c r="F77" s="361">
        <v>19.999962416498999</v>
      </c>
      <c r="G77" s="362">
        <v>19.999962416498999</v>
      </c>
      <c r="H77" s="364">
        <v>1.641</v>
      </c>
      <c r="I77" s="361">
        <v>19.681000000000001</v>
      </c>
      <c r="J77" s="362">
        <v>-0.31896241649899998</v>
      </c>
      <c r="K77" s="365">
        <v>0.984051849205</v>
      </c>
    </row>
    <row r="78" spans="1:11" ht="14.4" customHeight="1" thickBot="1" x14ac:dyDescent="0.35">
      <c r="A78" s="382" t="s">
        <v>318</v>
      </c>
      <c r="B78" s="366">
        <v>18.999327369995001</v>
      </c>
      <c r="C78" s="366">
        <v>19.082999999999998</v>
      </c>
      <c r="D78" s="367">
        <v>8.3672630004000006E-2</v>
      </c>
      <c r="E78" s="368">
        <v>1.004403978539</v>
      </c>
      <c r="F78" s="366">
        <v>19.999962416498999</v>
      </c>
      <c r="G78" s="367">
        <v>19.999962416498999</v>
      </c>
      <c r="H78" s="369">
        <v>1.641</v>
      </c>
      <c r="I78" s="366">
        <v>19.681000000000001</v>
      </c>
      <c r="J78" s="367">
        <v>-0.31896241649899998</v>
      </c>
      <c r="K78" s="372">
        <v>0.984051849205</v>
      </c>
    </row>
    <row r="79" spans="1:11" ht="14.4" customHeight="1" thickBot="1" x14ac:dyDescent="0.35">
      <c r="A79" s="383" t="s">
        <v>319</v>
      </c>
      <c r="B79" s="361">
        <v>15.999364323545</v>
      </c>
      <c r="C79" s="361">
        <v>16.501000000000001</v>
      </c>
      <c r="D79" s="362">
        <v>0.50163567645399998</v>
      </c>
      <c r="E79" s="363">
        <v>1.031353475445</v>
      </c>
      <c r="F79" s="361">
        <v>16.99999946454</v>
      </c>
      <c r="G79" s="362">
        <v>16.99999946454</v>
      </c>
      <c r="H79" s="364">
        <v>1.4239999999999999</v>
      </c>
      <c r="I79" s="361">
        <v>17.077000000000002</v>
      </c>
      <c r="J79" s="362">
        <v>7.7000535459E-2</v>
      </c>
      <c r="K79" s="365">
        <v>1.004529443404</v>
      </c>
    </row>
    <row r="80" spans="1:11" ht="14.4" customHeight="1" thickBot="1" x14ac:dyDescent="0.35">
      <c r="A80" s="383" t="s">
        <v>320</v>
      </c>
      <c r="B80" s="361">
        <v>2.99996304645</v>
      </c>
      <c r="C80" s="361">
        <v>2.5819999999999999</v>
      </c>
      <c r="D80" s="362">
        <v>-0.41796304644999999</v>
      </c>
      <c r="E80" s="363">
        <v>0.86067726836000003</v>
      </c>
      <c r="F80" s="361">
        <v>2.999962951958</v>
      </c>
      <c r="G80" s="362">
        <v>2.999962951958</v>
      </c>
      <c r="H80" s="364">
        <v>0.217</v>
      </c>
      <c r="I80" s="361">
        <v>2.6040000000000001</v>
      </c>
      <c r="J80" s="362">
        <v>-0.39596295195800002</v>
      </c>
      <c r="K80" s="365">
        <v>0.86801071936499996</v>
      </c>
    </row>
    <row r="81" spans="1:11" ht="14.4" customHeight="1" thickBot="1" x14ac:dyDescent="0.35">
      <c r="A81" s="381" t="s">
        <v>321</v>
      </c>
      <c r="B81" s="361">
        <v>0</v>
      </c>
      <c r="C81" s="361">
        <v>6.26</v>
      </c>
      <c r="D81" s="362">
        <v>6.26</v>
      </c>
      <c r="E81" s="373" t="s">
        <v>248</v>
      </c>
      <c r="F81" s="361">
        <v>0</v>
      </c>
      <c r="G81" s="362">
        <v>0</v>
      </c>
      <c r="H81" s="364">
        <v>0</v>
      </c>
      <c r="I81" s="361">
        <v>12.993399999999999</v>
      </c>
      <c r="J81" s="362">
        <v>12.993399999999999</v>
      </c>
      <c r="K81" s="371" t="s">
        <v>248</v>
      </c>
    </row>
    <row r="82" spans="1:11" ht="14.4" customHeight="1" thickBot="1" x14ac:dyDescent="0.35">
      <c r="A82" s="382" t="s">
        <v>322</v>
      </c>
      <c r="B82" s="366">
        <v>0</v>
      </c>
      <c r="C82" s="366">
        <v>0</v>
      </c>
      <c r="D82" s="367">
        <v>0</v>
      </c>
      <c r="E82" s="368">
        <v>1</v>
      </c>
      <c r="F82" s="366">
        <v>0</v>
      </c>
      <c r="G82" s="367">
        <v>0</v>
      </c>
      <c r="H82" s="369">
        <v>0</v>
      </c>
      <c r="I82" s="366">
        <v>12.993399999999999</v>
      </c>
      <c r="J82" s="367">
        <v>12.993399999999999</v>
      </c>
      <c r="K82" s="370" t="s">
        <v>249</v>
      </c>
    </row>
    <row r="83" spans="1:11" ht="14.4" customHeight="1" thickBot="1" x14ac:dyDescent="0.35">
      <c r="A83" s="383" t="s">
        <v>323</v>
      </c>
      <c r="B83" s="361">
        <v>0</v>
      </c>
      <c r="C83" s="361">
        <v>0</v>
      </c>
      <c r="D83" s="362">
        <v>0</v>
      </c>
      <c r="E83" s="363">
        <v>1</v>
      </c>
      <c r="F83" s="361">
        <v>0</v>
      </c>
      <c r="G83" s="362">
        <v>0</v>
      </c>
      <c r="H83" s="364">
        <v>0</v>
      </c>
      <c r="I83" s="361">
        <v>12.993399999999999</v>
      </c>
      <c r="J83" s="362">
        <v>12.993399999999999</v>
      </c>
      <c r="K83" s="371" t="s">
        <v>249</v>
      </c>
    </row>
    <row r="84" spans="1:11" ht="14.4" customHeight="1" thickBot="1" x14ac:dyDescent="0.35">
      <c r="A84" s="382" t="s">
        <v>324</v>
      </c>
      <c r="B84" s="366">
        <v>0</v>
      </c>
      <c r="C84" s="366">
        <v>6.26</v>
      </c>
      <c r="D84" s="367">
        <v>6.26</v>
      </c>
      <c r="E84" s="374" t="s">
        <v>248</v>
      </c>
      <c r="F84" s="366">
        <v>0</v>
      </c>
      <c r="G84" s="367">
        <v>0</v>
      </c>
      <c r="H84" s="369">
        <v>0</v>
      </c>
      <c r="I84" s="366">
        <v>0</v>
      </c>
      <c r="J84" s="367">
        <v>0</v>
      </c>
      <c r="K84" s="370" t="s">
        <v>248</v>
      </c>
    </row>
    <row r="85" spans="1:11" ht="14.4" customHeight="1" thickBot="1" x14ac:dyDescent="0.35">
      <c r="A85" s="383" t="s">
        <v>325</v>
      </c>
      <c r="B85" s="361">
        <v>0</v>
      </c>
      <c r="C85" s="361">
        <v>6.26</v>
      </c>
      <c r="D85" s="362">
        <v>6.26</v>
      </c>
      <c r="E85" s="373" t="s">
        <v>248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71" t="s">
        <v>248</v>
      </c>
    </row>
    <row r="86" spans="1:11" ht="14.4" customHeight="1" thickBot="1" x14ac:dyDescent="0.35">
      <c r="A86" s="379" t="s">
        <v>326</v>
      </c>
      <c r="B86" s="361">
        <v>1483.09501087221</v>
      </c>
      <c r="C86" s="361">
        <v>2306.0819900000001</v>
      </c>
      <c r="D86" s="362">
        <v>822.98697912779198</v>
      </c>
      <c r="E86" s="363">
        <v>1.554911838482</v>
      </c>
      <c r="F86" s="361">
        <v>1875.56638655706</v>
      </c>
      <c r="G86" s="362">
        <v>1875.56638655706</v>
      </c>
      <c r="H86" s="364">
        <v>266.07553000000001</v>
      </c>
      <c r="I86" s="361">
        <v>2228.2720199999999</v>
      </c>
      <c r="J86" s="362">
        <v>352.70563344293998</v>
      </c>
      <c r="K86" s="365">
        <v>1.188052865508</v>
      </c>
    </row>
    <row r="87" spans="1:11" ht="14.4" customHeight="1" thickBot="1" x14ac:dyDescent="0.35">
      <c r="A87" s="380" t="s">
        <v>327</v>
      </c>
      <c r="B87" s="361">
        <v>1483.09501087221</v>
      </c>
      <c r="C87" s="361">
        <v>2289.5944100000002</v>
      </c>
      <c r="D87" s="362">
        <v>806.499399127792</v>
      </c>
      <c r="E87" s="363">
        <v>1.543794829876</v>
      </c>
      <c r="F87" s="361">
        <v>1861.56638655706</v>
      </c>
      <c r="G87" s="362">
        <v>1861.56638655706</v>
      </c>
      <c r="H87" s="364">
        <v>266.07553000000001</v>
      </c>
      <c r="I87" s="361">
        <v>2221.0406200000002</v>
      </c>
      <c r="J87" s="362">
        <v>359.47423344293998</v>
      </c>
      <c r="K87" s="365">
        <v>1.1931030964230001</v>
      </c>
    </row>
    <row r="88" spans="1:11" ht="14.4" customHeight="1" thickBot="1" x14ac:dyDescent="0.35">
      <c r="A88" s="381" t="s">
        <v>328</v>
      </c>
      <c r="B88" s="361">
        <v>1483.09501087221</v>
      </c>
      <c r="C88" s="361">
        <v>2289.5944100000002</v>
      </c>
      <c r="D88" s="362">
        <v>806.499399127792</v>
      </c>
      <c r="E88" s="363">
        <v>1.543794829876</v>
      </c>
      <c r="F88" s="361">
        <v>1861.56638655706</v>
      </c>
      <c r="G88" s="362">
        <v>1861.56638655706</v>
      </c>
      <c r="H88" s="364">
        <v>266.07553000000001</v>
      </c>
      <c r="I88" s="361">
        <v>2221.0406200000002</v>
      </c>
      <c r="J88" s="362">
        <v>359.47423344293998</v>
      </c>
      <c r="K88" s="365">
        <v>1.1931030964230001</v>
      </c>
    </row>
    <row r="89" spans="1:11" ht="14.4" customHeight="1" thickBot="1" x14ac:dyDescent="0.35">
      <c r="A89" s="382" t="s">
        <v>329</v>
      </c>
      <c r="B89" s="366">
        <v>9.5010872206999997E-2</v>
      </c>
      <c r="C89" s="366">
        <v>0</v>
      </c>
      <c r="D89" s="367">
        <v>-9.5010872206999997E-2</v>
      </c>
      <c r="E89" s="368">
        <v>0</v>
      </c>
      <c r="F89" s="366">
        <v>0</v>
      </c>
      <c r="G89" s="367">
        <v>0</v>
      </c>
      <c r="H89" s="369">
        <v>0</v>
      </c>
      <c r="I89" s="366">
        <v>0.98524</v>
      </c>
      <c r="J89" s="367">
        <v>0.98524</v>
      </c>
      <c r="K89" s="370" t="s">
        <v>249</v>
      </c>
    </row>
    <row r="90" spans="1:11" ht="14.4" customHeight="1" thickBot="1" x14ac:dyDescent="0.35">
      <c r="A90" s="383" t="s">
        <v>330</v>
      </c>
      <c r="B90" s="361">
        <v>9.5010872206999997E-2</v>
      </c>
      <c r="C90" s="361">
        <v>0</v>
      </c>
      <c r="D90" s="362">
        <v>-9.5010872206999997E-2</v>
      </c>
      <c r="E90" s="363">
        <v>0</v>
      </c>
      <c r="F90" s="361">
        <v>0</v>
      </c>
      <c r="G90" s="362">
        <v>0</v>
      </c>
      <c r="H90" s="364">
        <v>0</v>
      </c>
      <c r="I90" s="361">
        <v>0</v>
      </c>
      <c r="J90" s="362">
        <v>0</v>
      </c>
      <c r="K90" s="365">
        <v>12</v>
      </c>
    </row>
    <row r="91" spans="1:11" ht="14.4" customHeight="1" thickBot="1" x14ac:dyDescent="0.35">
      <c r="A91" s="383" t="s">
        <v>331</v>
      </c>
      <c r="B91" s="361">
        <v>0</v>
      </c>
      <c r="C91" s="361">
        <v>0</v>
      </c>
      <c r="D91" s="362">
        <v>0</v>
      </c>
      <c r="E91" s="363">
        <v>1</v>
      </c>
      <c r="F91" s="361">
        <v>0</v>
      </c>
      <c r="G91" s="362">
        <v>0</v>
      </c>
      <c r="H91" s="364">
        <v>0</v>
      </c>
      <c r="I91" s="361">
        <v>0.98524</v>
      </c>
      <c r="J91" s="362">
        <v>0.98524</v>
      </c>
      <c r="K91" s="371" t="s">
        <v>249</v>
      </c>
    </row>
    <row r="92" spans="1:11" ht="14.4" customHeight="1" thickBot="1" x14ac:dyDescent="0.35">
      <c r="A92" s="382" t="s">
        <v>332</v>
      </c>
      <c r="B92" s="366">
        <v>0</v>
      </c>
      <c r="C92" s="366">
        <v>1.56993</v>
      </c>
      <c r="D92" s="367">
        <v>1.56993</v>
      </c>
      <c r="E92" s="374" t="s">
        <v>248</v>
      </c>
      <c r="F92" s="366">
        <v>1.5663865565740001</v>
      </c>
      <c r="G92" s="367">
        <v>1.5663865565740001</v>
      </c>
      <c r="H92" s="369">
        <v>6.734</v>
      </c>
      <c r="I92" s="366">
        <v>6.734</v>
      </c>
      <c r="J92" s="367">
        <v>5.1676134434250001</v>
      </c>
      <c r="K92" s="372">
        <v>4.2990665182469998</v>
      </c>
    </row>
    <row r="93" spans="1:11" ht="14.4" customHeight="1" thickBot="1" x14ac:dyDescent="0.35">
      <c r="A93" s="383" t="s">
        <v>333</v>
      </c>
      <c r="B93" s="361">
        <v>0</v>
      </c>
      <c r="C93" s="361">
        <v>1.56993</v>
      </c>
      <c r="D93" s="362">
        <v>1.56993</v>
      </c>
      <c r="E93" s="373" t="s">
        <v>248</v>
      </c>
      <c r="F93" s="361">
        <v>1.5663865565740001</v>
      </c>
      <c r="G93" s="362">
        <v>1.5663865565740001</v>
      </c>
      <c r="H93" s="364">
        <v>6.734</v>
      </c>
      <c r="I93" s="361">
        <v>6.734</v>
      </c>
      <c r="J93" s="362">
        <v>5.1676134434250001</v>
      </c>
      <c r="K93" s="365">
        <v>4.2990665182469998</v>
      </c>
    </row>
    <row r="94" spans="1:11" ht="14.4" customHeight="1" thickBot="1" x14ac:dyDescent="0.35">
      <c r="A94" s="382" t="s">
        <v>334</v>
      </c>
      <c r="B94" s="366">
        <v>1483</v>
      </c>
      <c r="C94" s="366">
        <v>2169.8414200000002</v>
      </c>
      <c r="D94" s="367">
        <v>686.84141999999997</v>
      </c>
      <c r="E94" s="368">
        <v>1.4631432366820001</v>
      </c>
      <c r="F94" s="366">
        <v>1860.00000000049</v>
      </c>
      <c r="G94" s="367">
        <v>1860.00000000049</v>
      </c>
      <c r="H94" s="369">
        <v>259.34152999999998</v>
      </c>
      <c r="I94" s="366">
        <v>2078.0689200000002</v>
      </c>
      <c r="J94" s="367">
        <v>218.06891999951401</v>
      </c>
      <c r="K94" s="372">
        <v>1.117241354838</v>
      </c>
    </row>
    <row r="95" spans="1:11" ht="14.4" customHeight="1" thickBot="1" x14ac:dyDescent="0.35">
      <c r="A95" s="383" t="s">
        <v>335</v>
      </c>
      <c r="B95" s="361">
        <v>480</v>
      </c>
      <c r="C95" s="361">
        <v>776.37783000000002</v>
      </c>
      <c r="D95" s="362">
        <v>296.37783000000002</v>
      </c>
      <c r="E95" s="363">
        <v>1.6174538125</v>
      </c>
      <c r="F95" s="361">
        <v>686.00000000017906</v>
      </c>
      <c r="G95" s="362">
        <v>686.00000000017906</v>
      </c>
      <c r="H95" s="364">
        <v>111.50270999999999</v>
      </c>
      <c r="I95" s="361">
        <v>816.63999000000001</v>
      </c>
      <c r="J95" s="362">
        <v>130.63998999982101</v>
      </c>
      <c r="K95" s="365">
        <v>1.1904373032060001</v>
      </c>
    </row>
    <row r="96" spans="1:11" ht="14.4" customHeight="1" thickBot="1" x14ac:dyDescent="0.35">
      <c r="A96" s="383" t="s">
        <v>336</v>
      </c>
      <c r="B96" s="361">
        <v>1003</v>
      </c>
      <c r="C96" s="361">
        <v>1393.4635900000001</v>
      </c>
      <c r="D96" s="362">
        <v>390.46359000000001</v>
      </c>
      <c r="E96" s="363">
        <v>1.389295702891</v>
      </c>
      <c r="F96" s="361">
        <v>1174.0000000003099</v>
      </c>
      <c r="G96" s="362">
        <v>1174.0000000003099</v>
      </c>
      <c r="H96" s="364">
        <v>147.83882</v>
      </c>
      <c r="I96" s="361">
        <v>1261.42893</v>
      </c>
      <c r="J96" s="362">
        <v>87.428929999692997</v>
      </c>
      <c r="K96" s="365">
        <v>1.0744709795559999</v>
      </c>
    </row>
    <row r="97" spans="1:11" ht="14.4" customHeight="1" thickBot="1" x14ac:dyDescent="0.35">
      <c r="A97" s="382" t="s">
        <v>337</v>
      </c>
      <c r="B97" s="366">
        <v>0</v>
      </c>
      <c r="C97" s="366">
        <v>118.18306</v>
      </c>
      <c r="D97" s="367">
        <v>118.18306</v>
      </c>
      <c r="E97" s="374" t="s">
        <v>248</v>
      </c>
      <c r="F97" s="366">
        <v>0</v>
      </c>
      <c r="G97" s="367">
        <v>0</v>
      </c>
      <c r="H97" s="369">
        <v>0</v>
      </c>
      <c r="I97" s="366">
        <v>135.25246000000001</v>
      </c>
      <c r="J97" s="367">
        <v>135.25246000000001</v>
      </c>
      <c r="K97" s="370" t="s">
        <v>248</v>
      </c>
    </row>
    <row r="98" spans="1:11" ht="14.4" customHeight="1" thickBot="1" x14ac:dyDescent="0.35">
      <c r="A98" s="383" t="s">
        <v>338</v>
      </c>
      <c r="B98" s="361">
        <v>0</v>
      </c>
      <c r="C98" s="361">
        <v>3.4574500000000001</v>
      </c>
      <c r="D98" s="362">
        <v>3.4574500000000001</v>
      </c>
      <c r="E98" s="373" t="s">
        <v>248</v>
      </c>
      <c r="F98" s="361">
        <v>0</v>
      </c>
      <c r="G98" s="362">
        <v>0</v>
      </c>
      <c r="H98" s="364">
        <v>0</v>
      </c>
      <c r="I98" s="361">
        <v>21.508310000000002</v>
      </c>
      <c r="J98" s="362">
        <v>21.508310000000002</v>
      </c>
      <c r="K98" s="371" t="s">
        <v>248</v>
      </c>
    </row>
    <row r="99" spans="1:11" ht="14.4" customHeight="1" thickBot="1" x14ac:dyDescent="0.35">
      <c r="A99" s="383" t="s">
        <v>339</v>
      </c>
      <c r="B99" s="361">
        <v>0</v>
      </c>
      <c r="C99" s="361">
        <v>114.72561</v>
      </c>
      <c r="D99" s="362">
        <v>114.72561</v>
      </c>
      <c r="E99" s="373" t="s">
        <v>248</v>
      </c>
      <c r="F99" s="361">
        <v>0</v>
      </c>
      <c r="G99" s="362">
        <v>0</v>
      </c>
      <c r="H99" s="364">
        <v>0</v>
      </c>
      <c r="I99" s="361">
        <v>113.74415</v>
      </c>
      <c r="J99" s="362">
        <v>113.74415</v>
      </c>
      <c r="K99" s="371" t="s">
        <v>248</v>
      </c>
    </row>
    <row r="100" spans="1:11" ht="14.4" customHeight="1" thickBot="1" x14ac:dyDescent="0.35">
      <c r="A100" s="380" t="s">
        <v>340</v>
      </c>
      <c r="B100" s="361">
        <v>0</v>
      </c>
      <c r="C100" s="361">
        <v>16.487580000000001</v>
      </c>
      <c r="D100" s="362">
        <v>16.487580000000001</v>
      </c>
      <c r="E100" s="373" t="s">
        <v>248</v>
      </c>
      <c r="F100" s="361">
        <v>14</v>
      </c>
      <c r="G100" s="362">
        <v>14</v>
      </c>
      <c r="H100" s="364">
        <v>0</v>
      </c>
      <c r="I100" s="361">
        <v>7.2313999999999998</v>
      </c>
      <c r="J100" s="362">
        <v>-6.7686000000000002</v>
      </c>
      <c r="K100" s="365">
        <v>0.51652857142800002</v>
      </c>
    </row>
    <row r="101" spans="1:11" ht="14.4" customHeight="1" thickBot="1" x14ac:dyDescent="0.35">
      <c r="A101" s="386" t="s">
        <v>341</v>
      </c>
      <c r="B101" s="366">
        <v>0</v>
      </c>
      <c r="C101" s="366">
        <v>16.487580000000001</v>
      </c>
      <c r="D101" s="367">
        <v>16.487580000000001</v>
      </c>
      <c r="E101" s="374" t="s">
        <v>248</v>
      </c>
      <c r="F101" s="366">
        <v>14</v>
      </c>
      <c r="G101" s="367">
        <v>14</v>
      </c>
      <c r="H101" s="369">
        <v>0</v>
      </c>
      <c r="I101" s="366">
        <v>7.2313999999999998</v>
      </c>
      <c r="J101" s="367">
        <v>-6.7686000000000002</v>
      </c>
      <c r="K101" s="372">
        <v>0.51652857142800002</v>
      </c>
    </row>
    <row r="102" spans="1:11" ht="14.4" customHeight="1" thickBot="1" x14ac:dyDescent="0.35">
      <c r="A102" s="382" t="s">
        <v>342</v>
      </c>
      <c r="B102" s="366">
        <v>0</v>
      </c>
      <c r="C102" s="366">
        <v>-2.4000000000000001E-4</v>
      </c>
      <c r="D102" s="367">
        <v>-2.4000000000000001E-4</v>
      </c>
      <c r="E102" s="374" t="s">
        <v>248</v>
      </c>
      <c r="F102" s="366">
        <v>0</v>
      </c>
      <c r="G102" s="367">
        <v>0</v>
      </c>
      <c r="H102" s="369">
        <v>0</v>
      </c>
      <c r="I102" s="366">
        <v>-1E-4</v>
      </c>
      <c r="J102" s="367">
        <v>-1E-4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-2.4000000000000001E-4</v>
      </c>
      <c r="D103" s="362">
        <v>-2.4000000000000001E-4</v>
      </c>
      <c r="E103" s="373" t="s">
        <v>248</v>
      </c>
      <c r="F103" s="361">
        <v>0</v>
      </c>
      <c r="G103" s="362">
        <v>0</v>
      </c>
      <c r="H103" s="364">
        <v>0</v>
      </c>
      <c r="I103" s="361">
        <v>-1E-4</v>
      </c>
      <c r="J103" s="362">
        <v>-1E-4</v>
      </c>
      <c r="K103" s="371" t="s">
        <v>248</v>
      </c>
    </row>
    <row r="104" spans="1:11" ht="14.4" customHeight="1" thickBot="1" x14ac:dyDescent="0.35">
      <c r="A104" s="382" t="s">
        <v>344</v>
      </c>
      <c r="B104" s="366">
        <v>0</v>
      </c>
      <c r="C104" s="366">
        <v>16.487819999999999</v>
      </c>
      <c r="D104" s="367">
        <v>16.487819999999999</v>
      </c>
      <c r="E104" s="374" t="s">
        <v>248</v>
      </c>
      <c r="F104" s="366">
        <v>14</v>
      </c>
      <c r="G104" s="367">
        <v>14</v>
      </c>
      <c r="H104" s="369">
        <v>0</v>
      </c>
      <c r="I104" s="366">
        <v>7.2314999999999996</v>
      </c>
      <c r="J104" s="367">
        <v>-6.7685000000000004</v>
      </c>
      <c r="K104" s="372">
        <v>0.516535714285</v>
      </c>
    </row>
    <row r="105" spans="1:11" ht="14.4" customHeight="1" thickBot="1" x14ac:dyDescent="0.35">
      <c r="A105" s="383" t="s">
        <v>345</v>
      </c>
      <c r="B105" s="361">
        <v>0</v>
      </c>
      <c r="C105" s="361">
        <v>16.487819999999999</v>
      </c>
      <c r="D105" s="362">
        <v>16.487819999999999</v>
      </c>
      <c r="E105" s="373" t="s">
        <v>248</v>
      </c>
      <c r="F105" s="361">
        <v>14</v>
      </c>
      <c r="G105" s="362">
        <v>14</v>
      </c>
      <c r="H105" s="364">
        <v>0</v>
      </c>
      <c r="I105" s="361">
        <v>7.2314999999999996</v>
      </c>
      <c r="J105" s="362">
        <v>-6.7685000000000004</v>
      </c>
      <c r="K105" s="365">
        <v>0.516535714285</v>
      </c>
    </row>
    <row r="106" spans="1:11" ht="14.4" customHeight="1" thickBot="1" x14ac:dyDescent="0.35">
      <c r="A106" s="379" t="s">
        <v>346</v>
      </c>
      <c r="B106" s="361">
        <v>507.00028352707699</v>
      </c>
      <c r="C106" s="361">
        <v>441.61624</v>
      </c>
      <c r="D106" s="362">
        <v>-65.384043527076003</v>
      </c>
      <c r="E106" s="363">
        <v>0.87103746161200002</v>
      </c>
      <c r="F106" s="361">
        <v>502.09512956055698</v>
      </c>
      <c r="G106" s="362">
        <v>502.09512956055698</v>
      </c>
      <c r="H106" s="364">
        <v>63.746040000000001</v>
      </c>
      <c r="I106" s="361">
        <v>531.89477999999997</v>
      </c>
      <c r="J106" s="362">
        <v>29.799650439442999</v>
      </c>
      <c r="K106" s="365">
        <v>1.0593506064580001</v>
      </c>
    </row>
    <row r="107" spans="1:11" ht="14.4" customHeight="1" thickBot="1" x14ac:dyDescent="0.35">
      <c r="A107" s="384" t="s">
        <v>347</v>
      </c>
      <c r="B107" s="366">
        <v>507.00028352707699</v>
      </c>
      <c r="C107" s="366">
        <v>441.61624</v>
      </c>
      <c r="D107" s="367">
        <v>-65.384043527076003</v>
      </c>
      <c r="E107" s="368">
        <v>0.87103746161200002</v>
      </c>
      <c r="F107" s="366">
        <v>502.09512956055698</v>
      </c>
      <c r="G107" s="367">
        <v>502.09512956055698</v>
      </c>
      <c r="H107" s="369">
        <v>63.746040000000001</v>
      </c>
      <c r="I107" s="366">
        <v>531.89477999999997</v>
      </c>
      <c r="J107" s="367">
        <v>29.799650439442999</v>
      </c>
      <c r="K107" s="372">
        <v>1.0593506064580001</v>
      </c>
    </row>
    <row r="108" spans="1:11" ht="14.4" customHeight="1" thickBot="1" x14ac:dyDescent="0.35">
      <c r="A108" s="386" t="s">
        <v>40</v>
      </c>
      <c r="B108" s="366">
        <v>507.00028352707699</v>
      </c>
      <c r="C108" s="366">
        <v>441.61624</v>
      </c>
      <c r="D108" s="367">
        <v>-65.384043527076003</v>
      </c>
      <c r="E108" s="368">
        <v>0.87103746161200002</v>
      </c>
      <c r="F108" s="366">
        <v>502.09512956055698</v>
      </c>
      <c r="G108" s="367">
        <v>502.09512956055698</v>
      </c>
      <c r="H108" s="369">
        <v>63.746040000000001</v>
      </c>
      <c r="I108" s="366">
        <v>531.89477999999997</v>
      </c>
      <c r="J108" s="367">
        <v>29.799650439442999</v>
      </c>
      <c r="K108" s="372">
        <v>1.0593506064580001</v>
      </c>
    </row>
    <row r="109" spans="1:11" ht="14.4" customHeight="1" thickBot="1" x14ac:dyDescent="0.35">
      <c r="A109" s="382" t="s">
        <v>348</v>
      </c>
      <c r="B109" s="366">
        <v>5</v>
      </c>
      <c r="C109" s="366">
        <v>5.4779999999999998</v>
      </c>
      <c r="D109" s="367">
        <v>0.47799999999999998</v>
      </c>
      <c r="E109" s="368">
        <v>1.0955999999999999</v>
      </c>
      <c r="F109" s="366">
        <v>5.9297660682859998</v>
      </c>
      <c r="G109" s="367">
        <v>5.9297660682859998</v>
      </c>
      <c r="H109" s="369">
        <v>0.52200000000000002</v>
      </c>
      <c r="I109" s="366">
        <v>6.2655000000000003</v>
      </c>
      <c r="J109" s="367">
        <v>0.33573393171299998</v>
      </c>
      <c r="K109" s="372">
        <v>1.0566184108859999</v>
      </c>
    </row>
    <row r="110" spans="1:11" ht="14.4" customHeight="1" thickBot="1" x14ac:dyDescent="0.35">
      <c r="A110" s="383" t="s">
        <v>349</v>
      </c>
      <c r="B110" s="361">
        <v>5</v>
      </c>
      <c r="C110" s="361">
        <v>5.4779999999999998</v>
      </c>
      <c r="D110" s="362">
        <v>0.47799999999999998</v>
      </c>
      <c r="E110" s="363">
        <v>1.0955999999999999</v>
      </c>
      <c r="F110" s="361">
        <v>5.9297660682859998</v>
      </c>
      <c r="G110" s="362">
        <v>5.9297660682859998</v>
      </c>
      <c r="H110" s="364">
        <v>0.52200000000000002</v>
      </c>
      <c r="I110" s="361">
        <v>6.2655000000000003</v>
      </c>
      <c r="J110" s="362">
        <v>0.33573393171299998</v>
      </c>
      <c r="K110" s="365">
        <v>1.0566184108859999</v>
      </c>
    </row>
    <row r="111" spans="1:11" ht="14.4" customHeight="1" thickBot="1" x14ac:dyDescent="0.35">
      <c r="A111" s="382" t="s">
        <v>350</v>
      </c>
      <c r="B111" s="366">
        <v>2.0002835270760002</v>
      </c>
      <c r="C111" s="366">
        <v>1.5289999999999999</v>
      </c>
      <c r="D111" s="367">
        <v>-0.47128352707600002</v>
      </c>
      <c r="E111" s="368">
        <v>0.764391637136</v>
      </c>
      <c r="F111" s="366">
        <v>1.326101424198</v>
      </c>
      <c r="G111" s="367">
        <v>1.326101424198</v>
      </c>
      <c r="H111" s="369">
        <v>0</v>
      </c>
      <c r="I111" s="366">
        <v>0.14699999999999999</v>
      </c>
      <c r="J111" s="367">
        <v>-1.179101424198</v>
      </c>
      <c r="K111" s="372">
        <v>0.110851249623</v>
      </c>
    </row>
    <row r="112" spans="1:11" ht="14.4" customHeight="1" thickBot="1" x14ac:dyDescent="0.35">
      <c r="A112" s="383" t="s">
        <v>351</v>
      </c>
      <c r="B112" s="361">
        <v>2.0002835270760002</v>
      </c>
      <c r="C112" s="361">
        <v>1.5289999999999999</v>
      </c>
      <c r="D112" s="362">
        <v>-0.47128352707600002</v>
      </c>
      <c r="E112" s="363">
        <v>0.764391637136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1" t="s">
        <v>248</v>
      </c>
    </row>
    <row r="113" spans="1:11" ht="14.4" customHeight="1" thickBot="1" x14ac:dyDescent="0.35">
      <c r="A113" s="383" t="s">
        <v>352</v>
      </c>
      <c r="B113" s="361">
        <v>0</v>
      </c>
      <c r="C113" s="361">
        <v>0</v>
      </c>
      <c r="D113" s="362">
        <v>0</v>
      </c>
      <c r="E113" s="363">
        <v>1</v>
      </c>
      <c r="F113" s="361">
        <v>1.326101424198</v>
      </c>
      <c r="G113" s="362">
        <v>1.326101424198</v>
      </c>
      <c r="H113" s="364">
        <v>0</v>
      </c>
      <c r="I113" s="361">
        <v>0.14699999999999999</v>
      </c>
      <c r="J113" s="362">
        <v>-1.179101424198</v>
      </c>
      <c r="K113" s="365">
        <v>0.110851249623</v>
      </c>
    </row>
    <row r="114" spans="1:11" ht="14.4" customHeight="1" thickBot="1" x14ac:dyDescent="0.35">
      <c r="A114" s="382" t="s">
        <v>353</v>
      </c>
      <c r="B114" s="366">
        <v>0</v>
      </c>
      <c r="C114" s="366">
        <v>0.74580000000000002</v>
      </c>
      <c r="D114" s="367">
        <v>0.74580000000000002</v>
      </c>
      <c r="E114" s="374" t="s">
        <v>249</v>
      </c>
      <c r="F114" s="366">
        <v>0.73477752106299998</v>
      </c>
      <c r="G114" s="367">
        <v>0.73477752106299998</v>
      </c>
      <c r="H114" s="369">
        <v>0.11890000000000001</v>
      </c>
      <c r="I114" s="366">
        <v>2.0278999999999998</v>
      </c>
      <c r="J114" s="367">
        <v>1.2931224789360001</v>
      </c>
      <c r="K114" s="372">
        <v>2.7598830147440001</v>
      </c>
    </row>
    <row r="115" spans="1:11" ht="14.4" customHeight="1" thickBot="1" x14ac:dyDescent="0.35">
      <c r="A115" s="383" t="s">
        <v>354</v>
      </c>
      <c r="B115" s="361">
        <v>0</v>
      </c>
      <c r="C115" s="361">
        <v>0.74580000000000002</v>
      </c>
      <c r="D115" s="362">
        <v>0.74580000000000002</v>
      </c>
      <c r="E115" s="373" t="s">
        <v>249</v>
      </c>
      <c r="F115" s="361">
        <v>0.73477752106299998</v>
      </c>
      <c r="G115" s="362">
        <v>0.73477752106299998</v>
      </c>
      <c r="H115" s="364">
        <v>0.11890000000000001</v>
      </c>
      <c r="I115" s="361">
        <v>2.0278999999999998</v>
      </c>
      <c r="J115" s="362">
        <v>1.2931224789360001</v>
      </c>
      <c r="K115" s="365">
        <v>2.7598830147440001</v>
      </c>
    </row>
    <row r="116" spans="1:11" ht="14.4" customHeight="1" thickBot="1" x14ac:dyDescent="0.35">
      <c r="A116" s="382" t="s">
        <v>355</v>
      </c>
      <c r="B116" s="366">
        <v>135</v>
      </c>
      <c r="C116" s="366">
        <v>118.12345000000001</v>
      </c>
      <c r="D116" s="367">
        <v>-16.876550000000002</v>
      </c>
      <c r="E116" s="368">
        <v>0.87498851851799997</v>
      </c>
      <c r="F116" s="366">
        <v>188</v>
      </c>
      <c r="G116" s="367">
        <v>188</v>
      </c>
      <c r="H116" s="369">
        <v>24.369630000000001</v>
      </c>
      <c r="I116" s="366">
        <v>171.4469</v>
      </c>
      <c r="J116" s="367">
        <v>-16.553099999998999</v>
      </c>
      <c r="K116" s="372">
        <v>0.91195159574399998</v>
      </c>
    </row>
    <row r="117" spans="1:11" ht="14.4" customHeight="1" thickBot="1" x14ac:dyDescent="0.35">
      <c r="A117" s="383" t="s">
        <v>356</v>
      </c>
      <c r="B117" s="361">
        <v>135</v>
      </c>
      <c r="C117" s="361">
        <v>118.12345000000001</v>
      </c>
      <c r="D117" s="362">
        <v>-16.876550000000002</v>
      </c>
      <c r="E117" s="363">
        <v>0.87498851851799997</v>
      </c>
      <c r="F117" s="361">
        <v>188</v>
      </c>
      <c r="G117" s="362">
        <v>188</v>
      </c>
      <c r="H117" s="364">
        <v>24.369630000000001</v>
      </c>
      <c r="I117" s="361">
        <v>171.4469</v>
      </c>
      <c r="J117" s="362">
        <v>-16.553099999998999</v>
      </c>
      <c r="K117" s="365">
        <v>0.91195159574399998</v>
      </c>
    </row>
    <row r="118" spans="1:11" ht="14.4" customHeight="1" thickBot="1" x14ac:dyDescent="0.35">
      <c r="A118" s="382" t="s">
        <v>357</v>
      </c>
      <c r="B118" s="366">
        <v>365</v>
      </c>
      <c r="C118" s="366">
        <v>315.73998999999998</v>
      </c>
      <c r="D118" s="367">
        <v>-49.260010000000001</v>
      </c>
      <c r="E118" s="368">
        <v>0.865041068493</v>
      </c>
      <c r="F118" s="366">
        <v>306.10448454700901</v>
      </c>
      <c r="G118" s="367">
        <v>306.10448454700901</v>
      </c>
      <c r="H118" s="369">
        <v>38.735509999999998</v>
      </c>
      <c r="I118" s="366">
        <v>352.00747999999999</v>
      </c>
      <c r="J118" s="367">
        <v>45.902995452991</v>
      </c>
      <c r="K118" s="372">
        <v>1.1499585852880001</v>
      </c>
    </row>
    <row r="119" spans="1:11" ht="14.4" customHeight="1" thickBot="1" x14ac:dyDescent="0.35">
      <c r="A119" s="383" t="s">
        <v>358</v>
      </c>
      <c r="B119" s="361">
        <v>365</v>
      </c>
      <c r="C119" s="361">
        <v>315.73998999999998</v>
      </c>
      <c r="D119" s="362">
        <v>-49.260010000000001</v>
      </c>
      <c r="E119" s="363">
        <v>0.865041068493</v>
      </c>
      <c r="F119" s="361">
        <v>306.10448454700901</v>
      </c>
      <c r="G119" s="362">
        <v>306.10448454700901</v>
      </c>
      <c r="H119" s="364">
        <v>38.735509999999998</v>
      </c>
      <c r="I119" s="361">
        <v>352.00747999999999</v>
      </c>
      <c r="J119" s="362">
        <v>45.902995452991</v>
      </c>
      <c r="K119" s="365">
        <v>1.1499585852880001</v>
      </c>
    </row>
    <row r="120" spans="1:11" ht="14.4" customHeight="1" thickBot="1" x14ac:dyDescent="0.35">
      <c r="A120" s="387"/>
      <c r="B120" s="361">
        <v>-2465.05256830496</v>
      </c>
      <c r="C120" s="361">
        <v>-1153.6287600000001</v>
      </c>
      <c r="D120" s="362">
        <v>1311.4238083049499</v>
      </c>
      <c r="E120" s="363">
        <v>0.46799357337500003</v>
      </c>
      <c r="F120" s="361">
        <v>-1964.8239183820599</v>
      </c>
      <c r="G120" s="362">
        <v>-1964.8239183820599</v>
      </c>
      <c r="H120" s="364">
        <v>-109.71979</v>
      </c>
      <c r="I120" s="361">
        <v>-1883.3484000000001</v>
      </c>
      <c r="J120" s="362">
        <v>81.475518382055</v>
      </c>
      <c r="K120" s="365">
        <v>0.95853291604400004</v>
      </c>
    </row>
    <row r="121" spans="1:11" ht="14.4" customHeight="1" thickBot="1" x14ac:dyDescent="0.35">
      <c r="A121" s="388" t="s">
        <v>52</v>
      </c>
      <c r="B121" s="375">
        <v>-2465.05256830496</v>
      </c>
      <c r="C121" s="375">
        <v>-1153.6287600000001</v>
      </c>
      <c r="D121" s="376">
        <v>1311.4238083049499</v>
      </c>
      <c r="E121" s="377">
        <v>-0.19318616448199999</v>
      </c>
      <c r="F121" s="375">
        <v>-1964.8239183820599</v>
      </c>
      <c r="G121" s="376">
        <v>-1964.8239183820599</v>
      </c>
      <c r="H121" s="375">
        <v>-109.71979</v>
      </c>
      <c r="I121" s="375">
        <v>-1883.3484000000001</v>
      </c>
      <c r="J121" s="376">
        <v>81.475518382054005</v>
      </c>
      <c r="K121" s="378">
        <v>0.95853291604400004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255</v>
      </c>
      <c r="C6" s="391">
        <v>0.47911999999999999</v>
      </c>
      <c r="D6" s="391">
        <v>0</v>
      </c>
      <c r="E6" s="391"/>
      <c r="F6" s="391">
        <v>0.33857999999999999</v>
      </c>
      <c r="G6" s="391">
        <v>0</v>
      </c>
      <c r="H6" s="391">
        <v>0.33857999999999999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362</v>
      </c>
      <c r="C7" s="391">
        <v>0.47911999999999999</v>
      </c>
      <c r="D7" s="391">
        <v>0</v>
      </c>
      <c r="E7" s="391"/>
      <c r="F7" s="391">
        <v>0.33857999999999999</v>
      </c>
      <c r="G7" s="391">
        <v>0</v>
      </c>
      <c r="H7" s="391">
        <v>0.33857999999999999</v>
      </c>
      <c r="I7" s="392" t="s">
        <v>361</v>
      </c>
      <c r="J7" s="393" t="s">
        <v>363</v>
      </c>
    </row>
    <row r="9" spans="1:10" ht="14.4" customHeight="1" x14ac:dyDescent="0.3">
      <c r="A9" s="389" t="s">
        <v>359</v>
      </c>
      <c r="B9" s="390" t="s">
        <v>360</v>
      </c>
      <c r="C9" s="391" t="s">
        <v>361</v>
      </c>
      <c r="D9" s="391" t="s">
        <v>361</v>
      </c>
      <c r="E9" s="391"/>
      <c r="F9" s="391" t="s">
        <v>361</v>
      </c>
      <c r="G9" s="391" t="s">
        <v>361</v>
      </c>
      <c r="H9" s="391" t="s">
        <v>361</v>
      </c>
      <c r="I9" s="392" t="s">
        <v>361</v>
      </c>
      <c r="J9" s="393" t="s">
        <v>55</v>
      </c>
    </row>
    <row r="10" spans="1:10" ht="14.4" customHeight="1" x14ac:dyDescent="0.3">
      <c r="A10" s="389" t="s">
        <v>364</v>
      </c>
      <c r="B10" s="390" t="s">
        <v>365</v>
      </c>
      <c r="C10" s="391" t="s">
        <v>361</v>
      </c>
      <c r="D10" s="391" t="s">
        <v>361</v>
      </c>
      <c r="E10" s="391"/>
      <c r="F10" s="391" t="s">
        <v>361</v>
      </c>
      <c r="G10" s="391" t="s">
        <v>361</v>
      </c>
      <c r="H10" s="391" t="s">
        <v>361</v>
      </c>
      <c r="I10" s="392" t="s">
        <v>361</v>
      </c>
      <c r="J10" s="393" t="s">
        <v>0</v>
      </c>
    </row>
    <row r="11" spans="1:10" ht="14.4" customHeight="1" x14ac:dyDescent="0.3">
      <c r="A11" s="389" t="s">
        <v>364</v>
      </c>
      <c r="B11" s="390" t="s">
        <v>255</v>
      </c>
      <c r="C11" s="391">
        <v>0.47911999999999999</v>
      </c>
      <c r="D11" s="391">
        <v>0</v>
      </c>
      <c r="E11" s="391"/>
      <c r="F11" s="391">
        <v>0.33857999999999999</v>
      </c>
      <c r="G11" s="391">
        <v>0</v>
      </c>
      <c r="H11" s="391">
        <v>0.33857999999999999</v>
      </c>
      <c r="I11" s="392" t="s">
        <v>361</v>
      </c>
      <c r="J11" s="393" t="s">
        <v>1</v>
      </c>
    </row>
    <row r="12" spans="1:10" ht="14.4" customHeight="1" x14ac:dyDescent="0.3">
      <c r="A12" s="389" t="s">
        <v>364</v>
      </c>
      <c r="B12" s="390" t="s">
        <v>366</v>
      </c>
      <c r="C12" s="391">
        <v>0.47911999999999999</v>
      </c>
      <c r="D12" s="391">
        <v>0</v>
      </c>
      <c r="E12" s="391"/>
      <c r="F12" s="391">
        <v>0.33857999999999999</v>
      </c>
      <c r="G12" s="391">
        <v>0</v>
      </c>
      <c r="H12" s="391">
        <v>0.33857999999999999</v>
      </c>
      <c r="I12" s="392" t="s">
        <v>361</v>
      </c>
      <c r="J12" s="393" t="s">
        <v>367</v>
      </c>
    </row>
    <row r="13" spans="1:10" ht="14.4" customHeight="1" x14ac:dyDescent="0.3">
      <c r="A13" s="389" t="s">
        <v>361</v>
      </c>
      <c r="B13" s="390" t="s">
        <v>361</v>
      </c>
      <c r="C13" s="391" t="s">
        <v>361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368</v>
      </c>
    </row>
    <row r="14" spans="1:10" ht="14.4" customHeight="1" x14ac:dyDescent="0.3">
      <c r="A14" s="389" t="s">
        <v>359</v>
      </c>
      <c r="B14" s="390" t="s">
        <v>362</v>
      </c>
      <c r="C14" s="391">
        <v>0.47911999999999999</v>
      </c>
      <c r="D14" s="391">
        <v>0</v>
      </c>
      <c r="E14" s="391"/>
      <c r="F14" s="391">
        <v>0.33857999999999999</v>
      </c>
      <c r="G14" s="391">
        <v>0</v>
      </c>
      <c r="H14" s="391">
        <v>0.33857999999999999</v>
      </c>
      <c r="I14" s="392" t="s">
        <v>361</v>
      </c>
      <c r="J14" s="393" t="s">
        <v>363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56.430275708454097</v>
      </c>
      <c r="M3" s="74">
        <f>SUBTOTAL(9,M5:M1048576)</f>
        <v>6</v>
      </c>
      <c r="N3" s="75">
        <f>SUBTOTAL(9,N5:N1048576)</f>
        <v>338.58165425072457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369</v>
      </c>
      <c r="F5" s="402" t="s">
        <v>382</v>
      </c>
      <c r="G5" s="401" t="s">
        <v>370</v>
      </c>
      <c r="H5" s="401" t="s">
        <v>371</v>
      </c>
      <c r="I5" s="401" t="s">
        <v>372</v>
      </c>
      <c r="J5" s="401" t="s">
        <v>373</v>
      </c>
      <c r="K5" s="401" t="s">
        <v>374</v>
      </c>
      <c r="L5" s="403">
        <v>46.260827125362248</v>
      </c>
      <c r="M5" s="403">
        <v>2</v>
      </c>
      <c r="N5" s="404">
        <v>92.521654250724495</v>
      </c>
    </row>
    <row r="6" spans="1:14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369</v>
      </c>
      <c r="F6" s="408" t="s">
        <v>382</v>
      </c>
      <c r="G6" s="407" t="s">
        <v>370</v>
      </c>
      <c r="H6" s="407" t="s">
        <v>375</v>
      </c>
      <c r="I6" s="407" t="s">
        <v>376</v>
      </c>
      <c r="J6" s="407" t="s">
        <v>377</v>
      </c>
      <c r="K6" s="407" t="s">
        <v>378</v>
      </c>
      <c r="L6" s="409">
        <v>62.08</v>
      </c>
      <c r="M6" s="409">
        <v>2</v>
      </c>
      <c r="N6" s="410">
        <v>124.16</v>
      </c>
    </row>
    <row r="7" spans="1:14" ht="14.4" customHeight="1" thickBot="1" x14ac:dyDescent="0.35">
      <c r="A7" s="411" t="s">
        <v>359</v>
      </c>
      <c r="B7" s="412" t="s">
        <v>360</v>
      </c>
      <c r="C7" s="413" t="s">
        <v>364</v>
      </c>
      <c r="D7" s="414" t="s">
        <v>381</v>
      </c>
      <c r="E7" s="413" t="s">
        <v>369</v>
      </c>
      <c r="F7" s="414" t="s">
        <v>382</v>
      </c>
      <c r="G7" s="413" t="s">
        <v>370</v>
      </c>
      <c r="H7" s="413" t="s">
        <v>379</v>
      </c>
      <c r="I7" s="413" t="s">
        <v>134</v>
      </c>
      <c r="J7" s="413" t="s">
        <v>380</v>
      </c>
      <c r="K7" s="413"/>
      <c r="L7" s="415">
        <v>60.950000000000045</v>
      </c>
      <c r="M7" s="415">
        <v>2</v>
      </c>
      <c r="N7" s="416">
        <v>121.90000000000009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383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384</v>
      </c>
      <c r="B7" s="433">
        <v>8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3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2016-02-02T09:27:39Z</dcterms:modified>
</cp:coreProperties>
</file>