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02" r:id="rId9"/>
    <sheet name="MŽ Detail" sheetId="403" r:id="rId10"/>
    <sheet name="ZV Vykáz.-A" sheetId="344" r:id="rId11"/>
    <sheet name="ZV Vykáz.-A Detail" sheetId="345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Žádanky'!$A$3:$G$3</definedName>
    <definedName name="_xlnm._FilterDatabase" localSheetId="9" hidden="1">'MŽ Detail'!$A$4:$K$4</definedName>
    <definedName name="_xlnm._FilterDatabase" localSheetId="11" hidden="1">'ZV Vykáz.-A Detail'!$A$5:$P$5</definedName>
    <definedName name="_xlnm._FilterDatabase" localSheetId="13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D4" i="414"/>
  <c r="C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20" i="383"/>
  <c r="A19" i="383"/>
  <c r="A18" i="383"/>
  <c r="A17" i="383"/>
  <c r="A14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<sst xmlns="http://schemas.openxmlformats.org/spreadsheetml/2006/main" count="8971" uniqueCount="1199">
  <si>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</si>
  <si>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</si>
  <si>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</si>
  <si>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</si>
  <si>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</si>
  <si>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</si>
  <si>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</si>
  <si>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</si>
  <si>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</si>
  <si>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</si>
  <si>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</si>
  <si>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</si>
  <si>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</si>
  <si>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</si>
  <si>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</si>
  <si>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</si>
  <si>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</si>
  <si>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</si>
  <si>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</si>
  <si>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</si>
  <si>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</si>
  <si>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</si>
  <si>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</si>
  <si>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</si>
  <si>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</si>
  <si>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</si>
  <si>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</si>
  <si>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</si>
  <si>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</si>
  <si>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</si>
  <si>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</si>
  <si>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</si>
  <si>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</si>
  <si>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</si>
  <si>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</si>
  <si>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</si>
  <si>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</si>
  <si>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</si>
  <si>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</si>
  <si>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</si>
  <si>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</si>
  <si>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</si>
  <si>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</si>
  <si>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</si>
  <si>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</si>
  <si>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</si>
  <si>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</si>
  <si>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</si>
  <si>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</si>
  <si>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</si>
  <si>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</si>
  <si>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</si>
  <si>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</si>
  <si>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</si>
  <si>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</si>
  <si>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</si>
  <si>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</si>
  <si>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</si>
  <si>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</si>
  <si>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</si>
  <si>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</si>
  <si>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</si>
  <si>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</si>
  <si>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</si>
  <si>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</si>
  <si>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</si>
  <si>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</si>
  <si>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</si>
  <si>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</si>
  <si>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</si>
  <si>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</si>
  <si>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</si>
  <si>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</si>
  <si>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</si>
  <si>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</si>
  <si>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</si>
  <si>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</si>
  <si>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</si>
  <si>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</si>
  <si>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</si>
  <si>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</si>
  <si>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</si>
  <si>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</si>
  <si>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</si>
  <si>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</si>
  <si>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</si>
  <si>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</si>
  <si>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</si>
  <si>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</si>
  <si>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</si>
  <si>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</si>
  <si>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</si>
  <si>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</si>
  <si>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</si>
  <si>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</si>
  <si>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</si>
  <si>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</si>
  <si>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</si>
  <si>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</si>
  <si>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</si>
  <si>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</si>
  <si>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</si>
  <si>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</si>
  <si>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</si>
  <si>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</si>
  <si>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</si>
  <si>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</si>
  <si>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</si>
  <si>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</si>
  <si>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</si>
  <si>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</si>
  <si>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</si>
  <si>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</si>
  <si>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</si>
  <si>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</si>
  <si>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</si>
  <si>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</si>
  <si>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</si>
  <si>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</si>
  <si>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</si>
  <si>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</si>
  <si>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</si>
  <si>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</si>
  <si>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</si>
  <si>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</si>
  <si>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</si>
  <si>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</si>
  <si>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</si>
  <si>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</si>
  <si>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</si>
  <si>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</si>
  <si>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</si>
  <si>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</si>
  <si>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</si>
  <si>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</si>
  <si>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</si>
  <si>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</si>
  <si>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</si>
  <si>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</si>
  <si>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</si>
  <si>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</si>
  <si>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</si>
  <si>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</si>
  <si>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</si>
  <si>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</si>
  <si>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</si>
  <si>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</si>
  <si>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</si>
  <si>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</si>
  <si>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</si>
  <si>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</si>
  <si>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</si>
  <si>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</si>
  <si>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</si>
  <si>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</si>
  <si>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</si>
  <si>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</si>
  <si>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</si>
  <si>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</si>
  <si>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</si>
  <si>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</si>
  <si>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</si>
  <si>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</si>
  <si>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</si>
  <si>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</si>
  <si>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</si>
  <si>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</si>
  <si>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</si>
  <si>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</si>
  <si>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</si>
  <si>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</si>
  <si>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</si>
  <si>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</si>
  <si>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</si>
  <si>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</si>
  <si>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</si>
  <si>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</si>
  <si>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</si>
  <si>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</si>
  <si>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</si>
  <si>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</si>
  <si>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</si>
  <si>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</si>
  <si>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</si>
  <si>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</si>
  <si>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</si>
  <si>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</si>
  <si>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</si>
  <si>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</si>
  <si>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</si>
  <si>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</si>
  <si>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</si>
  <si>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</si>
  <si>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</si>
  <si>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</si>
  <si>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</si>
  <si>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</si>
  <si>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</si>
  <si>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</si>
  <si>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</si>
  <si>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</si>
  <si>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</si>
  <si>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</si>
  <si>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</si>
  <si>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</si>
  <si>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</si>
  <si>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</si>
  <si>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</si>
  <si>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</si>
  <si>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</si>
  <si>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</si>
  <si>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</si>
  <si>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</si>
  <si>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</si>
  <si>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</si>
  <si>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</si>
  <si>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</si>
  <si>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</si>
  <si>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</si>
  <si>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</si>
  <si>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</si>
  <si>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</si>
  <si>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51804002     náj. nebytových prostor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</si>
  <si>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</si>
  <si>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</si>
  <si>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</si>
  <si>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</si>
  <si>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</si>
  <si>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</si>
  <si>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</si>
  <si>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</si>
  <si>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</si>
  <si>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</si>
  <si>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</si>
  <si>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</si>
  <si>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</si>
  <si>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</si>
  <si>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</si>
  <si>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</si>
  <si>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</si>
  <si>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</si>
  <si>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</si>
  <si>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</si>
  <si>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</si>
  <si>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</si>
  <si>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</si>
  <si>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</si>
  <si>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</si>
  <si>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</si>
  <si>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</si>
  <si>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</si>
  <si>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</si>
  <si>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</si>
  <si>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</si>
  <si>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</si>
  <si>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</si>
  <si>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</si>
  <si>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</si>
  <si>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</si>
  <si>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</si>
  <si>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</si>
  <si>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</si>
  <si>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</si>
  <si>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</si>
  <si>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</si>
  <si>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</si>
  <si>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</si>
  <si>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</si>
  <si>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</si>
  <si>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</si>
  <si>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</si>
  <si>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</si>
  <si>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</si>
  <si>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</si>
  <si>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</si>
  <si>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</si>
  <si>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</si>
  <si>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55802080     DDHM - provozní (věcné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</si>
  <si>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</si>
  <si>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</si>
  <si>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</si>
  <si>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</si>
  <si>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</si>
  <si>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</si>
  <si>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</si>
  <si>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</si>
  <si>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</si>
  <si>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</si>
  <si>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</si>
  <si>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</si>
  <si>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</si>
  <si>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</si>
  <si>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</si>
  <si>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</si>
  <si>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</si>
  <si>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</si>
  <si>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</si>
  <si>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</si>
  <si>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</si>
  <si>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</si>
  <si>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</si>
  <si>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</si>
  <si>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</si>
  <si>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</si>
  <si>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</si>
  <si>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</si>
  <si>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</si>
  <si>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</si>
  <si>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</si>
  <si>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</si>
  <si>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</si>
  <si>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</si>
  <si>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</si>
  <si>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</si>
  <si>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</si>
  <si>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</si>
  <si>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</si>
  <si>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</si>
  <si>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</si>
  <si>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</si>
  <si>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</si>
  <si>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</si>
  <si>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</si>
  <si>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</si>
  <si>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</si>
  <si>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</si>
  <si>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</si>
  <si>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</si>
  <si>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</si>
  <si>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</si>
  <si>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</si>
  <si>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</si>
  <si>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</si>
  <si>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</si>
  <si>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</si>
  <si>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</si>
  <si>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</si>
  <si>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</si>
  <si>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</si>
  <si>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</si>
  <si>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</si>
  <si>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</si>
  <si>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</si>
  <si>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</si>
  <si>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</si>
  <si>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</si>
  <si>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</si>
  <si>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</si>
  <si>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/>
  </si>
  <si>
    <t>Ústav klinické a molekulární patologie</t>
  </si>
  <si>
    <t>50113001</t>
  </si>
  <si>
    <t>Lékárna - léčiva</t>
  </si>
  <si>
    <t>50113013</t>
  </si>
  <si>
    <t>Lékárna - antibiotika</t>
  </si>
  <si>
    <t>SumaKL</t>
  </si>
  <si>
    <t>3741</t>
  </si>
  <si>
    <t>Ústav patologie, laboratoř</t>
  </si>
  <si>
    <t>SumaNS</t>
  </si>
  <si>
    <t>mezeraNS</t>
  </si>
  <si>
    <t>3743</t>
  </si>
  <si>
    <t>Laboratoř kardiogenomiky FNPL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</si>
  <si>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</si>
  <si>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</si>
  <si>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</si>
  <si>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</si>
  <si>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</si>
  <si>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</si>
  <si>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</si>
  <si>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</si>
  <si>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</si>
  <si>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</si>
  <si>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</si>
  <si>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</si>
  <si>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</si>
  <si>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</si>
  <si>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</si>
  <si>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</si>
  <si>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187680</t>
  </si>
  <si>
    <t>87680</t>
  </si>
  <si>
    <t>ANOPYRIN</t>
  </si>
  <si>
    <t>TBL 10X400MG</t>
  </si>
  <si>
    <t>395997</t>
  </si>
  <si>
    <t>0</t>
  </si>
  <si>
    <t>DZ SOFTASEPT N BEZBARVÝ 250 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</si>
  <si>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</si>
  <si>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</si>
  <si>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</si>
  <si>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</si>
  <si>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</si>
  <si>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</si>
  <si>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841176</t>
  </si>
  <si>
    <t>Indulona Univerzální 100ml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</si>
  <si>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</si>
  <si>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</si>
  <si>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</si>
  <si>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</si>
  <si>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</si>
  <si>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</si>
  <si>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</si>
  <si>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</si>
  <si>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</si>
  <si>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</si>
  <si>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</si>
  <si>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</si>
  <si>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</si>
  <si>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</si>
  <si>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</si>
  <si>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988466</t>
  </si>
  <si>
    <t>192729</t>
  </si>
  <si>
    <t>NO-SPA</t>
  </si>
  <si>
    <t>POR TBL NOB 24X40MG</t>
  </si>
  <si>
    <t>102818</t>
  </si>
  <si>
    <t>2818</t>
  </si>
  <si>
    <t>ENDIARON</t>
  </si>
  <si>
    <t>TBL OBD 20X250MG</t>
  </si>
  <si>
    <t>900240</t>
  </si>
  <si>
    <t>DZ TRIXO LIND 500ML</t>
  </si>
  <si>
    <t>109414</t>
  </si>
  <si>
    <t>9414</t>
  </si>
  <si>
    <t>NASIVIN</t>
  </si>
  <si>
    <t>GTT NAS 10ML 0.05%</t>
  </si>
  <si>
    <t>117172</t>
  </si>
  <si>
    <t>17172</t>
  </si>
  <si>
    <t>OLYNTH 0.05%</t>
  </si>
  <si>
    <t>NAS SPR SOL 1X10ML</t>
  </si>
  <si>
    <t>841498</t>
  </si>
  <si>
    <t>Carbosorb tbl.20-blistr</t>
  </si>
  <si>
    <t>900321</t>
  </si>
  <si>
    <t>KL PRIPRAVEK</t>
  </si>
  <si>
    <t>921575</t>
  </si>
  <si>
    <t>KL BENZINUM 900 ml KUL.,FAG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</si>
  <si>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</si>
  <si>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</si>
  <si>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</si>
  <si>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</si>
  <si>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</si>
  <si>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</si>
  <si>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</si>
  <si>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</si>
  <si>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</si>
  <si>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</si>
  <si>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</si>
  <si>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162189</t>
  </si>
  <si>
    <t>62189</t>
  </si>
  <si>
    <t>GTT NAS 1X5ML 0.01%</t>
  </si>
  <si>
    <t>930183</t>
  </si>
  <si>
    <t>MO SIGNATURA LEKARNA</t>
  </si>
  <si>
    <t>840272</t>
  </si>
  <si>
    <t>Indulona Dez 100ml</t>
  </si>
  <si>
    <t>110504</t>
  </si>
  <si>
    <t>10504</t>
  </si>
  <si>
    <t>POR PLV SUS 10X250MG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</si>
  <si>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</si>
  <si>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</si>
  <si>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</si>
  <si>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</si>
  <si>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</si>
  <si>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</si>
  <si>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</si>
  <si>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</si>
  <si>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</si>
  <si>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</si>
  <si>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395585</t>
  </si>
  <si>
    <t>Panthenol Forte 9% pěna Aloe Vera</t>
  </si>
  <si>
    <t>150ml - Altermed</t>
  </si>
  <si>
    <t>396546</t>
  </si>
  <si>
    <t>KL PARAFFINUM SOLID. 25 kg HVLP</t>
  </si>
  <si>
    <t>500474</t>
  </si>
  <si>
    <t>MO SUD</t>
  </si>
  <si>
    <t>501131</t>
  </si>
  <si>
    <t>IR AC.BORICI AQ.OPHTAL.500 ml</t>
  </si>
  <si>
    <t>IR OČNÍ VODA 500 ml</t>
  </si>
  <si>
    <t>900467</t>
  </si>
  <si>
    <t>KL SOL.FORMALDEHYDI 35% 10 kg</t>
  </si>
  <si>
    <t>UN 2209</t>
  </si>
  <si>
    <t>920072</t>
  </si>
  <si>
    <t>MS ETHANOLUM BENZ.DENAT. ZASOB.</t>
  </si>
  <si>
    <t>UN 1170</t>
  </si>
  <si>
    <t>920144</t>
  </si>
  <si>
    <t>KL ETHANOLUM B.DENAT SUD 200 l</t>
  </si>
  <si>
    <t>930189</t>
  </si>
  <si>
    <t>KL FORMALDEHYDI S.35% 10 KG</t>
  </si>
  <si>
    <t>900405</t>
  </si>
  <si>
    <t>KL ETHANOLUM BENZINO DEN. 8 KG</t>
  </si>
  <si>
    <t>101066</t>
  </si>
  <si>
    <t>1066</t>
  </si>
  <si>
    <t>FRAMYKOIN</t>
  </si>
  <si>
    <t>UNG 1X10GM</t>
  </si>
  <si>
    <t>148262</t>
  </si>
  <si>
    <t>48262</t>
  </si>
  <si>
    <t>PLV ADS 1X5GM</t>
  </si>
  <si>
    <t>930420</t>
  </si>
  <si>
    <t>KL ETHANOLUM 96% 900 ml 728 g HVLP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</si>
  <si>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</si>
  <si>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</si>
  <si>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</si>
  <si>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</si>
  <si>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</si>
  <si>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</si>
  <si>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</si>
  <si>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</si>
  <si>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</si>
  <si>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</si>
  <si>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50115065</t>
  </si>
  <si>
    <t>530 SZM jehly (112 02 107)</t>
  </si>
  <si>
    <t>50115067</t>
  </si>
  <si>
    <t>532 SZM Rukavice (112 02 108)</t>
  </si>
  <si>
    <t>3742</t>
  </si>
  <si>
    <t>Ústav patologie, laboratoř-referenční diagnostika</t>
  </si>
  <si>
    <t>ZA090</t>
  </si>
  <si>
    <t>Vata buničitá přířezy 37 x 57 cm 273015</t>
  </si>
  <si>
    <t>Vata buničitá přířezy 37 x 57 cm 2730152</t>
  </si>
  <si>
    <t>ZA321</t>
  </si>
  <si>
    <t>Kompresa gáza 7,5 cm x 7,5 cm / 100 ks 17 nití, 8 vrstev 06002</t>
  </si>
  <si>
    <t>ZA451</t>
  </si>
  <si>
    <t>Náplast omniplast 5 cm x 9,2 m 9004540 (900429)</t>
  </si>
  <si>
    <t>ZB404</t>
  </si>
  <si>
    <t>Náplast cosmos 8 cm x 1m 540335</t>
  </si>
  <si>
    <t>Náplast cosmos 8 cm x 1m 5403353</t>
  </si>
  <si>
    <t>ZD102</t>
  </si>
  <si>
    <t>Náplast cosmos strip 6 cm x 2 cm  (náhrada za náplast curity) 5302951</t>
  </si>
  <si>
    <t>ZA728</t>
  </si>
  <si>
    <t>Lopatka lékařská nesterilní 16-0001</t>
  </si>
  <si>
    <t>Lopatka lékařská nesterilní 1320100655</t>
  </si>
  <si>
    <t>ZA751</t>
  </si>
  <si>
    <t>Papír filtrační archy 50 x 50 cm bal. 12,5 kg 624890805050</t>
  </si>
  <si>
    <t>ZA788</t>
  </si>
  <si>
    <t>Stříkačka injekční 20 ml 4606205V</t>
  </si>
  <si>
    <t>ZA817</t>
  </si>
  <si>
    <t>Zkumavka PS 10 ml sterilní 400914</t>
  </si>
  <si>
    <t>ZA952</t>
  </si>
  <si>
    <t>Cryospray HI00211</t>
  </si>
  <si>
    <t>Cryospray 200</t>
  </si>
  <si>
    <t>ZB370</t>
  </si>
  <si>
    <t>Pipeta pasteurova 1 ml nesterilní 1501</t>
  </si>
  <si>
    <t>ZB453</t>
  </si>
  <si>
    <t>Lopatka dřevěná ústní sterilní bal. á 100 ks 4700096</t>
  </si>
  <si>
    <t>ZB523</t>
  </si>
  <si>
    <t>Kazeta standard bez víčka-bílá 3001</t>
  </si>
  <si>
    <t>ZB524</t>
  </si>
  <si>
    <t>Kazeta na tkáně UNI s víčkem bílá á 3000 ks 1001</t>
  </si>
  <si>
    <t>ZB558</t>
  </si>
  <si>
    <t>Žiletka mikrotomová á 50 ks JP-BR35</t>
  </si>
  <si>
    <t>ZC757</t>
  </si>
  <si>
    <t>Čepelka skalpelová 24 BB524</t>
  </si>
  <si>
    <t>ZF159</t>
  </si>
  <si>
    <t>Nádoba na kontaminovaný odpad 1 l 15-0002</t>
  </si>
  <si>
    <t>ZI179</t>
  </si>
  <si>
    <t>Zkumavka s mediem+ flovakovaný tampon eSwab růžový 490CE.A</t>
  </si>
  <si>
    <t>Zkumavka s mediem+ flovakovaný tampon eSwab růžový</t>
  </si>
  <si>
    <t>ZA816</t>
  </si>
  <si>
    <t>Zkumavka PS 15 ml sterilní 400915</t>
  </si>
  <si>
    <t>ZB027</t>
  </si>
  <si>
    <t>Kazeta standard bez víčka-žlutá 3010</t>
  </si>
  <si>
    <t>ZB069</t>
  </si>
  <si>
    <t>Držák skalpelových čepelek 3 BB073R</t>
  </si>
  <si>
    <t>ZE539</t>
  </si>
  <si>
    <t>Forma kovová k zalévání velkých tkání Super Metal Base Mould 66 54 15</t>
  </si>
  <si>
    <t>Forma kovová k zalévání velkých tkání Super Metal Base</t>
  </si>
  <si>
    <t>ZF240</t>
  </si>
  <si>
    <t>List pilový pro tvrdou sádru 50 mm B397127910005</t>
  </si>
  <si>
    <t>ZF241</t>
  </si>
  <si>
    <t>List pilový pro tvrdou sádru 65 mm B397127910006</t>
  </si>
  <si>
    <t>ZG830</t>
  </si>
  <si>
    <t>Dóza na mikroskla dle Hellendahla vyšší 632211002954</t>
  </si>
  <si>
    <t>ZG891</t>
  </si>
  <si>
    <t>Proužky strips of thermo tubes, bal.á 250ks, AB-0266</t>
  </si>
  <si>
    <t>ZL454</t>
  </si>
  <si>
    <t>Kazeta na tkáně standard bez víčka zelená bal. á 4000 ks 3009</t>
  </si>
  <si>
    <t>ZL678</t>
  </si>
  <si>
    <t>Kazeta mega bílá bal. á 100 ks vel. 75 x 52 x 17 mm 38VSP59060E</t>
  </si>
  <si>
    <t>Kazeta mega bílá bal. á 100 ks vel. 75 x 52 x 17 mm</t>
  </si>
  <si>
    <t>ZD272</t>
  </si>
  <si>
    <t>Držák mikrotenových žiletek 205550001</t>
  </si>
  <si>
    <t>ZD012</t>
  </si>
  <si>
    <t>Válec odměrný 100 ml 632432151130</t>
  </si>
  <si>
    <t>ZJ035</t>
  </si>
  <si>
    <t>Papír bílý filtrační do cytocentrifugy á 200 ks 599 1022</t>
  </si>
  <si>
    <t>ZA863</t>
  </si>
  <si>
    <t>Špička pipetovací žlutá krátká manžeta 1105</t>
  </si>
  <si>
    <t>ZC062</t>
  </si>
  <si>
    <t>Sklo krycí 24 x 50 mm, á 1000 ks BD2450</t>
  </si>
  <si>
    <t>ZC078</t>
  </si>
  <si>
    <t>Válec odměrný vysoký 50 ml 710920</t>
  </si>
  <si>
    <t>ZC079</t>
  </si>
  <si>
    <t>Sklo mikroskopické SuperFrost plus bal. á 72 ks 2530</t>
  </si>
  <si>
    <t>ZC831</t>
  </si>
  <si>
    <t>Sklo podložní mat. okraj 2501</t>
  </si>
  <si>
    <t>ZE821</t>
  </si>
  <si>
    <t>Špička eppendorf Tips 50-1000 ul 0030000.919</t>
  </si>
  <si>
    <t>ZC056</t>
  </si>
  <si>
    <t>Sklo krycí 24 x 32 mm, á 1000 ks BD2432</t>
  </si>
  <si>
    <t>ZC068</t>
  </si>
  <si>
    <t>Kádinka 800 ml vysoká 153800</t>
  </si>
  <si>
    <t>ZG978</t>
  </si>
  <si>
    <t>Sklo krycí 24 x 24 mm superior 634901602424</t>
  </si>
  <si>
    <t>ZL676</t>
  </si>
  <si>
    <t>Sklo podložní bal. á 100 ks vel. 50 x 75 x 1-1,2 mm 3808158G</t>
  </si>
  <si>
    <t>ZL677</t>
  </si>
  <si>
    <t>Sklo krycí bal. á 100 ks vel. 44 x 64 mm 3800172G</t>
  </si>
  <si>
    <t>ZK055</t>
  </si>
  <si>
    <t>Fólie coverslipping film 70 m 5/cs 4770</t>
  </si>
  <si>
    <t>Sklo podložní bal. á 100 ks vel. 50 x 75 x 1-1,2 mm</t>
  </si>
  <si>
    <t>ZC776</t>
  </si>
  <si>
    <t>Sklo podložní mat. MS7625011</t>
  </si>
  <si>
    <t>ZB984</t>
  </si>
  <si>
    <t>Pátradlo zubní lomené-krátké 397133510040</t>
  </si>
  <si>
    <t>ZB556</t>
  </si>
  <si>
    <t>Jehla injekční 1,2 x   40 mm růžová 4665120</t>
  </si>
  <si>
    <t>ZD370</t>
  </si>
  <si>
    <t>Rukavice nitril promedica bez p.M á 100 ks 98897</t>
  </si>
  <si>
    <t>ZI493</t>
  </si>
  <si>
    <t>Rukavice vinyl bez p. XL 01260-XL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</si>
  <si>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</si>
  <si>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</si>
  <si>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</si>
  <si>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</si>
  <si>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</si>
  <si>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</t>
  </si>
  <si>
    <t>Rukavice operační latexové s pudrem ansell medigrip plus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</si>
  <si>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</si>
  <si>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</si>
  <si>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</si>
  <si>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</si>
  <si>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</si>
  <si>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</si>
  <si>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</si>
  <si>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</si>
  <si>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</si>
  <si>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</si>
  <si>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ZL883</t>
  </si>
  <si>
    <t>Rukavice operační medigrip s pudrem vel. 7,5 bal. á 50 párů</t>
  </si>
  <si>
    <t>910064</t>
  </si>
  <si>
    <t>-GIEMSA-ROMANOWSKI UN 1992   1000 ML</t>
  </si>
  <si>
    <t>910065</t>
  </si>
  <si>
    <t>-MAY-GRUNWALD UN 1992   1000 ML</t>
  </si>
  <si>
    <t>800314</t>
  </si>
  <si>
    <t>-Ethanolum 99,5% (pro lab.úč.) 700g</t>
  </si>
  <si>
    <t>802060</t>
  </si>
  <si>
    <t>-Xylen p.a. UN 1307   1000 ml</t>
  </si>
  <si>
    <t>900553</t>
  </si>
  <si>
    <t>-KYS.CHLOROVOD.35% P.A. UN 1789    1000 ML</t>
  </si>
  <si>
    <t>910021</t>
  </si>
  <si>
    <t>-CHLORID SODNY P.A. 1 KG</t>
  </si>
  <si>
    <t>910089</t>
  </si>
  <si>
    <t>-ETHYLALKOHOL 99,8% UV, 1L UN 1170</t>
  </si>
  <si>
    <t>803077</t>
  </si>
  <si>
    <t>-Kys.octová p.a. UN 2789   1000 ml</t>
  </si>
  <si>
    <t>804423</t>
  </si>
  <si>
    <t>-HercepTest 35 test K5204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</si>
  <si>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</si>
  <si>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</si>
  <si>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</si>
  <si>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</si>
  <si>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</si>
  <si>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</si>
  <si>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801087</t>
  </si>
  <si>
    <t>-ACETON P.A. UN 1090   1000 ml</t>
  </si>
  <si>
    <t>910017</t>
  </si>
  <si>
    <t>-HYDROXID SODNY P.A. UN 1823    1000 g</t>
  </si>
  <si>
    <t>910087</t>
  </si>
  <si>
    <t>-METANOL P.A. 900 ML</t>
  </si>
  <si>
    <t>800550</t>
  </si>
  <si>
    <t>-ROZTOK KYS.CHROMSIROVE UN 2240   1000 ml</t>
  </si>
  <si>
    <t>801565</t>
  </si>
  <si>
    <t>-CHELATON III P.A. 1000 G</t>
  </si>
  <si>
    <t>802068</t>
  </si>
  <si>
    <t>-Ethanolum 96% UN 1170   1000 ml</t>
  </si>
  <si>
    <t>803662</t>
  </si>
  <si>
    <t>-ABI PRISM BigDye Terminator v 1.1 ( 100 reakcí ) 4337450</t>
  </si>
  <si>
    <t>804910</t>
  </si>
  <si>
    <t>-POP-4 Polymer for 3100 Genetic Analyzer 4316355</t>
  </si>
  <si>
    <t>396701</t>
  </si>
  <si>
    <t>-aceton p.a. 900ml</t>
  </si>
  <si>
    <t>801587</t>
  </si>
  <si>
    <t xml:space="preserve">-SIGN. SLE CHZ </t>
  </si>
  <si>
    <t>803491</t>
  </si>
  <si>
    <t xml:space="preserve">-D Sig. LEKARNA </t>
  </si>
  <si>
    <t>394124</t>
  </si>
  <si>
    <t>-Liquid DAB+ 10x11 ml K346889</t>
  </si>
  <si>
    <t>394875</t>
  </si>
  <si>
    <t>-FLEX MAb Mo X-H Cytokeratin HMW, Clone 34 IR05161</t>
  </si>
  <si>
    <t>394876</t>
  </si>
  <si>
    <t>-FLEX MAb Mo a Vimentin, Clone V9 IR63061</t>
  </si>
  <si>
    <t>395320</t>
  </si>
  <si>
    <t>-Mo A-HU Desmin,Clone D33, 12 ml IR606</t>
  </si>
  <si>
    <t>395880</t>
  </si>
  <si>
    <t>-Polyc.Rab.A-HU Kappa Light Chains 12ml IS506</t>
  </si>
  <si>
    <t>395881</t>
  </si>
  <si>
    <t>-Mo A-HU EMA,Clone E29, 12 ml IR629</t>
  </si>
  <si>
    <t>396050</t>
  </si>
  <si>
    <t>-Mo A-Hu Cytokeratin 19,CloneRCK108, 12ml IR615</t>
  </si>
  <si>
    <t>396066</t>
  </si>
  <si>
    <t>-HistoGel Vial 10 ml 12cs HG-4000-012</t>
  </si>
  <si>
    <t>396266</t>
  </si>
  <si>
    <t>-2-Methoxyethyl acetate, 98%, 1 L 109886-1L</t>
  </si>
  <si>
    <t>396294</t>
  </si>
  <si>
    <t>-Polyclon. Rb A-Hu Calcitonin, 6 ml IS515</t>
  </si>
  <si>
    <t>396304</t>
  </si>
  <si>
    <t>-Mo A-Hu EGFR clone 111.6 , 1 ml (DiagBiosystems) Mob 267</t>
  </si>
  <si>
    <t>396317</t>
  </si>
  <si>
    <t>-Decalcifier DC1 2500 ml 11028305</t>
  </si>
  <si>
    <t>396318</t>
  </si>
  <si>
    <t>-Ultra CC1 (2 litry) 950-224</t>
  </si>
  <si>
    <t>396319</t>
  </si>
  <si>
    <t>-Mo a-Hu IDH1 R132H (H09) 100ug DIA-H09</t>
  </si>
  <si>
    <t>396453</t>
  </si>
  <si>
    <t>-ULTRA LCS roche  650-210</t>
  </si>
  <si>
    <t>396454</t>
  </si>
  <si>
    <t>-rabbit polyclonal  IgG VEGF A-20 sc-152</t>
  </si>
  <si>
    <t>396629</t>
  </si>
  <si>
    <t>-HER2 IQFISH pharmDX M573111-2</t>
  </si>
  <si>
    <t>396674</t>
  </si>
  <si>
    <t>-Mouse Immuno globulin FITC  2ml f0313</t>
  </si>
  <si>
    <t>396686</t>
  </si>
  <si>
    <t>-PAP.INDIKÁTOROVÝ SELEKT. PH 1,0-2,3  100KS</t>
  </si>
  <si>
    <t>396697</t>
  </si>
  <si>
    <t>-Papírek univerzální indikátorový,prouž. 6,4-8,0pH 200ks</t>
  </si>
  <si>
    <t>396709</t>
  </si>
  <si>
    <t>-Monocl Mouse A-H CD 246 ALK prot. klon 1ml M719501</t>
  </si>
  <si>
    <t>396731</t>
  </si>
  <si>
    <t>-helicobacter pylori A-H rabbit polyc b0471</t>
  </si>
  <si>
    <t>500337</t>
  </si>
  <si>
    <t>-Decalc HI00601</t>
  </si>
  <si>
    <t>500628</t>
  </si>
  <si>
    <t>-Polyclon. Rb A-Hu IgG, 6 ml IS512</t>
  </si>
  <si>
    <t>501021</t>
  </si>
  <si>
    <t>-Mo A-Hu p63 clone 4A4 , 1 ml (DiagBiosystems) Mob 306</t>
  </si>
  <si>
    <t>501134</t>
  </si>
  <si>
    <t>-Ultra view alkaline phosphatase red detection kit 760-501</t>
  </si>
  <si>
    <t>501150</t>
  </si>
  <si>
    <t>-TRISTEL dekontaminační roztok E 339040</t>
  </si>
  <si>
    <t>800119</t>
  </si>
  <si>
    <t>-Liquid DAB+ 110ml K346811</t>
  </si>
  <si>
    <t>800217</t>
  </si>
  <si>
    <t>-Mo a-Hu Cytokeratin 20, Clone Ks 20.8 M701901</t>
  </si>
  <si>
    <t>800341</t>
  </si>
  <si>
    <t>-Fluorescence Mounting Medium 15ml S3023</t>
  </si>
  <si>
    <t>800569</t>
  </si>
  <si>
    <t>-A-Hu-Mo CD 34 class 11 QBE nd 10 M716501</t>
  </si>
  <si>
    <t>800869</t>
  </si>
  <si>
    <t>-Naphtol AS-D Chloroacetate n0758</t>
  </si>
  <si>
    <t>800899</t>
  </si>
  <si>
    <t>-CD23,1B12 1ml NCL-CD23-1B12</t>
  </si>
  <si>
    <t>800944</t>
  </si>
  <si>
    <t>-RB A-HU C-ERB-2 ONCOPROTEIN A0485</t>
  </si>
  <si>
    <t>801052</t>
  </si>
  <si>
    <t>-PROPYLENOXID P.A. 1000 ml</t>
  </si>
  <si>
    <t>801055</t>
  </si>
  <si>
    <t>-ESTROGEN RECEPT ER,1D5/DK 1ml M704701</t>
  </si>
  <si>
    <t>801092</t>
  </si>
  <si>
    <t>-PARAFIN UPRAVENY 56-58, 1 kg PARA009</t>
  </si>
  <si>
    <t>801110</t>
  </si>
  <si>
    <t>-METHYLMETHACRYLATE  FOR SYNTHESIS 800590</t>
  </si>
  <si>
    <t>801148</t>
  </si>
  <si>
    <t>-Mo A-Hu BCL6 Protein, Clone PG-B6p M721101</t>
  </si>
  <si>
    <t>801193</t>
  </si>
  <si>
    <t>-Tween 20, 100 ml S1966</t>
  </si>
  <si>
    <t>801242</t>
  </si>
  <si>
    <t>-TTF-1 Thyroid &amp; Lung Epithelial 6ml SIG-3830-26</t>
  </si>
  <si>
    <t>801252</t>
  </si>
  <si>
    <t>-A-HUMAN KI-1 ANTIG.CD30,BERH2 , 1ml M0751</t>
  </si>
  <si>
    <t>801442</t>
  </si>
  <si>
    <t>-GOLD/III/CHLORIDE HYDRATE 50790</t>
  </si>
  <si>
    <t>801637</t>
  </si>
  <si>
    <t>-Mo a-Hu CD31, Endothelial Cell, Clone JC70A M082301</t>
  </si>
  <si>
    <t>801640</t>
  </si>
  <si>
    <t>-ALUMINIUM OXIDE FLUKA 1000G 06290</t>
  </si>
  <si>
    <t>801733</t>
  </si>
  <si>
    <t>-Mo A-Hu Melanosome HMB 45, 1ml M063401</t>
  </si>
  <si>
    <t>801760</t>
  </si>
  <si>
    <t>-CHEMMATE Antibody Diluent, 250 ml S2022</t>
  </si>
  <si>
    <t>801819</t>
  </si>
  <si>
    <t>-PERTEX 1000 ML HI-00801</t>
  </si>
  <si>
    <t>801973</t>
  </si>
  <si>
    <t>-CD1a monoclonal 6 ml 1590</t>
  </si>
  <si>
    <t>802211</t>
  </si>
  <si>
    <t>-UHLICITAN VAPENATY SRAZ. P.A. 1000 G</t>
  </si>
  <si>
    <t>802302</t>
  </si>
  <si>
    <t>-A-HU KI67 MIB 1/DK    (1ml) M724001</t>
  </si>
  <si>
    <t>802314</t>
  </si>
  <si>
    <t>-GUM ARABIC 500G G9752</t>
  </si>
  <si>
    <t>802318</t>
  </si>
  <si>
    <t>-Faramount,Aqueous Mounting Medium S3025</t>
  </si>
  <si>
    <t>802369</t>
  </si>
  <si>
    <t>-RB A-HU T-Cell CD3/DK A045201</t>
  </si>
  <si>
    <t>803426</t>
  </si>
  <si>
    <t>-Mo A-Hu Melan-A, Cl A103 1ml M719601</t>
  </si>
  <si>
    <t>803502</t>
  </si>
  <si>
    <t>-Rabbit polyclonal A-Hu C4D BI-RC4D</t>
  </si>
  <si>
    <t>803536</t>
  </si>
  <si>
    <t>-3-aminopropyltriethoxysilan 100ml UN 2735   A3648</t>
  </si>
  <si>
    <t>803677</t>
  </si>
  <si>
    <t>-LCS High Temp. (2l) 650-010</t>
  </si>
  <si>
    <t>803678</t>
  </si>
  <si>
    <t>-Reaction buffer (2l) 950-300</t>
  </si>
  <si>
    <t>803759</t>
  </si>
  <si>
    <t>-EnVision+ System/HRP, Mouse (AEC+) K4004</t>
  </si>
  <si>
    <t>803760</t>
  </si>
  <si>
    <t>-Mo A-Human Progesterone rec. Clone PgR 636 M356901</t>
  </si>
  <si>
    <t>803858</t>
  </si>
  <si>
    <t>-EnVision™+/HRP, Dual Link  Rabbit/Mouse  110ml K4061</t>
  </si>
  <si>
    <t>803871</t>
  </si>
  <si>
    <t>-Mo a-Hu Cytokeratin 7, Clone OV-TL 12/30 M7018 1ml</t>
  </si>
  <si>
    <t>803895</t>
  </si>
  <si>
    <t>-A-Hu-Mo p53 Protein, Clone DO-7, 1 ml M700101</t>
  </si>
  <si>
    <t>804008</t>
  </si>
  <si>
    <t>-EZ prep. 2 L 950-102</t>
  </si>
  <si>
    <t>804026</t>
  </si>
  <si>
    <t>-CC1 (2 litry) 950-124</t>
  </si>
  <si>
    <t>804047</t>
  </si>
  <si>
    <t>-Proteinase K, Ready to Use 110 ml S302030</t>
  </si>
  <si>
    <t>804065</t>
  </si>
  <si>
    <t>-Mo a-Hu CD68,clone PG-M1, 1ml M0876</t>
  </si>
  <si>
    <t>804177</t>
  </si>
  <si>
    <t>-GIEMSAS AZUR EOSIN METHYLENE BLUE SOLUTION 109204</t>
  </si>
  <si>
    <t>804191</t>
  </si>
  <si>
    <t>-Mo A-Hu Hepatocyte - clone OCH1E5 M715801</t>
  </si>
  <si>
    <t>804238</t>
  </si>
  <si>
    <t>-A-Hu-Mo PSA, Clone ER-PR8, 0,2 ml M075029-2</t>
  </si>
  <si>
    <t>804273</t>
  </si>
  <si>
    <t>-Mo a-Hu E-Cadherin, Clone NCH-38, 1ml M361201</t>
  </si>
  <si>
    <t>804319</t>
  </si>
  <si>
    <t>-RB A-HU CD117, c-kit* 0,2 ml A450229</t>
  </si>
  <si>
    <t>804362</t>
  </si>
  <si>
    <t>-RNase A (650 µl) (D-5006) 158922</t>
  </si>
  <si>
    <t>804454</t>
  </si>
  <si>
    <t>-PAX-5 NCL-L-PAX-5</t>
  </si>
  <si>
    <t>804686</t>
  </si>
  <si>
    <t>-Cell Lysis (125 ml) (D-5002) 158906</t>
  </si>
  <si>
    <t>804691</t>
  </si>
  <si>
    <t>-Mo a-Hu CD61, Platelet Glycoprotein IIIa,Y2/51 M075301</t>
  </si>
  <si>
    <t>804817</t>
  </si>
  <si>
    <t>-Proteinase K (650 µl) (D-5005) 158918</t>
  </si>
  <si>
    <t>804823</t>
  </si>
  <si>
    <t>-Polyc.Rab.A-Hu IgA-Spec.for.Alpha chains/FITC 2ml F020402</t>
  </si>
  <si>
    <t>804923</t>
  </si>
  <si>
    <t>-Mo a-Hu Cytokeratin5/6 cl.D5/16 B4 M723701</t>
  </si>
  <si>
    <t>805051</t>
  </si>
  <si>
    <t>-SSC  Concentrate 10x 950-110</t>
  </si>
  <si>
    <t>805129</t>
  </si>
  <si>
    <t>-Proteinový precipitační roztok  50ml D-5003</t>
  </si>
  <si>
    <t>805165</t>
  </si>
  <si>
    <t>-kit Ultra Wiew Univ Det kit 760-500</t>
  </si>
  <si>
    <t>805216</t>
  </si>
  <si>
    <t>-Eosin Y  50g M00235</t>
  </si>
  <si>
    <t>805304</t>
  </si>
  <si>
    <t>-ANTI-BCL2-ONCOPROTEIN 100 (10 ml) AM287-10M</t>
  </si>
  <si>
    <t>805312</t>
  </si>
  <si>
    <t>-Polyc.Rab.A-HU Lambda Light Chains 6ml IS507</t>
  </si>
  <si>
    <t>805506</t>
  </si>
  <si>
    <t>-Mo A-Hu Cytokeratin 18,Clone DC 10, 0.2ml M701029</t>
  </si>
  <si>
    <t>842834</t>
  </si>
  <si>
    <t>-CALLA (CD10) 1 ml (Novocastra) NCL-CD10-270</t>
  </si>
  <si>
    <t>910012</t>
  </si>
  <si>
    <t>-HYDROGENFOSF.SOD.12H2O P.A. 1000 G</t>
  </si>
  <si>
    <t>910032</t>
  </si>
  <si>
    <t>-OCTAN SOD.3H2O P.A. 1000 G</t>
  </si>
  <si>
    <t>910036</t>
  </si>
  <si>
    <t>-SIRAN HLIN-DRAS.12H2O P.A. 1000 g</t>
  </si>
  <si>
    <t>920135</t>
  </si>
  <si>
    <t>-TROMETAMOL(trishydroxymetylaminometan)  2214411591- 1000 g</t>
  </si>
  <si>
    <t>395975</t>
  </si>
  <si>
    <t>-c-Myc Rabbit Monoclonal (Y69) 1472-1 (ab32072)</t>
  </si>
  <si>
    <t>802136</t>
  </si>
  <si>
    <t>-A-HU CD138.MI15/DK M722801</t>
  </si>
  <si>
    <t>801862</t>
  </si>
  <si>
    <t>-AMONIAK VODNY ROZTOK 25% UN 2672   1000 ML</t>
  </si>
  <si>
    <t>910040</t>
  </si>
  <si>
    <t>-SIRAN SODNY BEZV.,P.A. 1000 G</t>
  </si>
  <si>
    <t>501194</t>
  </si>
  <si>
    <t>-PNA ISH Detection Kit K5201</t>
  </si>
  <si>
    <t>501195</t>
  </si>
  <si>
    <t>-Epstein-Barr Virus (EBER) PNA Probe/Fluorescein Y5200</t>
  </si>
  <si>
    <t>802280</t>
  </si>
  <si>
    <t>-CHLORID ZELEZITY HEXAHYDRAT P.A. 1000 g</t>
  </si>
  <si>
    <t>396870</t>
  </si>
  <si>
    <t>-NCL-CD8-295 1ml CD8-295</t>
  </si>
  <si>
    <t>396916</t>
  </si>
  <si>
    <t>-Paraffinum solidum pecky 5kg</t>
  </si>
  <si>
    <t>800069</t>
  </si>
  <si>
    <t>-Anti-Cytokeratin Coctail (AE1AE3) 1 ml MU 071-UC</t>
  </si>
  <si>
    <t>800882</t>
  </si>
  <si>
    <t>-Mo A-Hu CD20cy,L26/DK (1ml) M075501</t>
  </si>
  <si>
    <t>805296</t>
  </si>
  <si>
    <t>-Alport syndrom kit (Wieslab) ALP 105 RUO</t>
  </si>
  <si>
    <t>394635</t>
  </si>
  <si>
    <t>-Gross cystic dis. Fluid protein-15, lyoph, 1 ml NCL-GCDFP15</t>
  </si>
  <si>
    <t>801357</t>
  </si>
  <si>
    <t>-Polyc.RAB.ANTI-H.C1q COMPLEMENT/FITC F025402</t>
  </si>
  <si>
    <t>801540</t>
  </si>
  <si>
    <t>-RB A-HU Myeloperoxidase A0398</t>
  </si>
  <si>
    <t>802203</t>
  </si>
  <si>
    <t>-CD4, 1 ml NCL-CD4-1F6</t>
  </si>
  <si>
    <t>803057</t>
  </si>
  <si>
    <t>-Mo A-Hu Smooth Muscle Actin,Clone 1A4 M085101</t>
  </si>
  <si>
    <t>803418</t>
  </si>
  <si>
    <t>-CHLORID RTUTNATY P.A. UN 1624    1000 G</t>
  </si>
  <si>
    <t>805306</t>
  </si>
  <si>
    <t>-Anti-Human clone Ret40f 1ml M0820</t>
  </si>
  <si>
    <t>805464</t>
  </si>
  <si>
    <t>-Polyc. Rab. Anti-Human C3c Comlement F0201</t>
  </si>
  <si>
    <t>ZB766</t>
  </si>
  <si>
    <t>Zkumavka zelená 9 ml 455084</t>
  </si>
  <si>
    <t>ZE950</t>
  </si>
  <si>
    <t>PCR-cooler 0,2 ml Starter Set 1 x modrý 1 x růžový 3881000015</t>
  </si>
  <si>
    <t>ZE951</t>
  </si>
  <si>
    <t>Štítky CRYO 32 x 13 mm R267271</t>
  </si>
  <si>
    <t>ZH997</t>
  </si>
  <si>
    <t>Destičky PCR-TWIN. tec. PCR Plate   96 skirted bezbarvé á 25 ks</t>
  </si>
  <si>
    <t>ZK730</t>
  </si>
  <si>
    <t>Stojánek izolační s akumulační vložkou IsoRack+IsoPack 1 aku 0 °C</t>
  </si>
  <si>
    <t>ZC315</t>
  </si>
  <si>
    <t>Zkumavka kónická falconka PS 50 ml bal. á 500 ks D1001</t>
  </si>
  <si>
    <t>ZD637</t>
  </si>
  <si>
    <t>Špička epDualfilter Tips 2,0-20ul bal. á 960 ks 0030 077.539</t>
  </si>
  <si>
    <t>ZF261</t>
  </si>
  <si>
    <t>Mikrozkumavky 2,0 ml se speciálně tvarovaným dnem  R570861</t>
  </si>
  <si>
    <t>ZH993</t>
  </si>
  <si>
    <t>Zkumavky DNA LoBind LoBind Tubes 1,5 ml á 250 ks 0030 108.051</t>
  </si>
  <si>
    <t>ZI392</t>
  </si>
  <si>
    <t>Špička s filtrem CappExpel Plus 10ul á 960 ks 5030060</t>
  </si>
  <si>
    <t>ZI770</t>
  </si>
  <si>
    <t>Špička Capp ExpellPlus 10ul, FT bal. 10x96ks 5030030</t>
  </si>
  <si>
    <t>ZJ077</t>
  </si>
  <si>
    <t>Špička Capp ExpellPlus 100ul FT bal. 10 x 96 ks 5030066</t>
  </si>
  <si>
    <t>ZB179</t>
  </si>
  <si>
    <t>Špička epDuafilter Tips 20-300ul bal. á 960 ks 0030 077.563</t>
  </si>
  <si>
    <t>ZK776</t>
  </si>
  <si>
    <t>Zkumavka centrifugační samostojná falconka 30 ml bal. á 500 ks D1002</t>
  </si>
  <si>
    <t>ZL143</t>
  </si>
  <si>
    <t>Střička s PE lahví šroub.uzáv. a PE tryskou širokohrdlá 250 ml červená</t>
  </si>
  <si>
    <t>ZG223</t>
  </si>
  <si>
    <t>Mikrozkumavka šroubovací  1,5 ml bal. á 500 ks U344410</t>
  </si>
  <si>
    <t>801631</t>
  </si>
  <si>
    <t xml:space="preserve">-PRIMER </t>
  </si>
  <si>
    <t>394836</t>
  </si>
  <si>
    <t>-T-Spot.TB 8 Kit TB.300</t>
  </si>
  <si>
    <t>395392</t>
  </si>
  <si>
    <t>-RPMI-1640 medium,w L-glutamine,phenol red) 500 ml 21875-034</t>
  </si>
  <si>
    <t>395609</t>
  </si>
  <si>
    <t>-Human Clara Cell Protein ELISA RD191022200</t>
  </si>
  <si>
    <t>396269</t>
  </si>
  <si>
    <t>-Taq Polymerase OL-TAQ30</t>
  </si>
  <si>
    <t>396373</t>
  </si>
  <si>
    <t>-Proteinase K 100mg, Amresco O706</t>
  </si>
  <si>
    <t>396557</t>
  </si>
  <si>
    <t>-LEUCOSEP,zkumavka 14ml,steril.balení po 50ks LTK.615</t>
  </si>
  <si>
    <t>500782</t>
  </si>
  <si>
    <t>-DNA remover 250ml spray bottle 15-2025</t>
  </si>
  <si>
    <t>500948</t>
  </si>
  <si>
    <t>-Leucosep tube 14 ml, sterile w Ficoll-Pacque 163288</t>
  </si>
  <si>
    <t>500949</t>
  </si>
  <si>
    <t>-RPMI 1640,Gibco,w L-Glutamine,Phenol red, 500 ml 21875-034</t>
  </si>
  <si>
    <t>500950</t>
  </si>
  <si>
    <t>-AIM V medium, liquid 500 ml 31035-025</t>
  </si>
  <si>
    <t>800930</t>
  </si>
  <si>
    <t>-D Sterile water 1000 ml PP X200031, obj. kod 3553957</t>
  </si>
  <si>
    <t>803459</t>
  </si>
  <si>
    <t>-Pufr pH 10,01 (Blue) 500ml EC-BU-10BT</t>
  </si>
  <si>
    <t>803460</t>
  </si>
  <si>
    <t>-Pufr pH 4,01 (Yellow) 500ml EC-BU-4BT</t>
  </si>
  <si>
    <t>803461</t>
  </si>
  <si>
    <t>-Pufr pH 7,00 (Green) 500ml EC-BU-7BT</t>
  </si>
  <si>
    <t>804864</t>
  </si>
  <si>
    <t>-LABType SSO HLA A Locus OL-RSO1AT</t>
  </si>
  <si>
    <t>804865</t>
  </si>
  <si>
    <t>-LABType SSO HLA B Locus OL-RSO1BT</t>
  </si>
  <si>
    <t>804868</t>
  </si>
  <si>
    <t>-PE-Conjugated Streptavidin OL-LT-SAPE</t>
  </si>
  <si>
    <t>805207</t>
  </si>
  <si>
    <t>-Arrow DNA Blood kit 500, 96preps 12.17.02</t>
  </si>
  <si>
    <t>805425</t>
  </si>
  <si>
    <t>-10x96 iPLEX GOLD Compl.Genot. w SpectroCHIP II 10158</t>
  </si>
  <si>
    <t>394031</t>
  </si>
  <si>
    <t>-DNA remover, 4x500ml refill bottle 15-2200</t>
  </si>
  <si>
    <t>396933</t>
  </si>
  <si>
    <t>-LABType SSO HLA DRB1 OL-RSO2B1T</t>
  </si>
  <si>
    <t>804237</t>
  </si>
  <si>
    <t>-Transcriptor First Strand cDNA Synthesis Kit 04897030</t>
  </si>
  <si>
    <t>Kompresa gáza 7,5 cm x 7,5 cm / 100 ks 17 nití, 8 vrstev</t>
  </si>
  <si>
    <t>ZA464</t>
  </si>
  <si>
    <t>Kompresa NT 10 x 10 cm / 2 ks sterilní 26520</t>
  </si>
  <si>
    <t>ZD103</t>
  </si>
  <si>
    <t>Náplast omniplast   2,5 cm x 9,2 m 9004530</t>
  </si>
  <si>
    <t>ZD740</t>
  </si>
  <si>
    <t>Kompresa gáza 7,5 x 7,5 cm / 5 ks sterilní 1325019265</t>
  </si>
  <si>
    <t>ZK759</t>
  </si>
  <si>
    <t>Náplast water resistant cosmos bal. á 20 ks (10+10) 5351233</t>
  </si>
  <si>
    <t>396700</t>
  </si>
  <si>
    <t>-Ultra view DAB detection kit 760-500</t>
  </si>
  <si>
    <t>396926</t>
  </si>
  <si>
    <t>-Anti-Goat IgG (H+L), made in horse 1,5 mg</t>
  </si>
  <si>
    <t>396927</t>
  </si>
  <si>
    <t>-Anti-Mouse IgG (H+L), made in horse 1,5 mg</t>
  </si>
  <si>
    <t>396928</t>
  </si>
  <si>
    <t>-VECTASTAIN® Elite ABC-Peroxidase Kits  1 kit</t>
  </si>
  <si>
    <t xml:space="preserve">816 - Laboratoř lékařské genetiky                       </t>
  </si>
  <si>
    <t xml:space="preserve">813 - Laboratoř alergologická a imunologická            </t>
  </si>
  <si>
    <t xml:space="preserve">807 - Pracoviště patologické anatomie                   </t>
  </si>
  <si>
    <t>807</t>
  </si>
  <si>
    <t>V</t>
  </si>
  <si>
    <t xml:space="preserve">87427  </t>
  </si>
  <si>
    <t>CYTOLOGICKÉ NÁTĚRY  NECENTRIFUGOVANÉ TEKUTINY - 4-</t>
  </si>
  <si>
    <t xml:space="preserve">94119  </t>
  </si>
  <si>
    <t xml:space="preserve">IZOLACE A UCHOVÁNÍ LIDSKÉ DNA (RNA)               </t>
  </si>
  <si>
    <t xml:space="preserve">87435  </t>
  </si>
  <si>
    <t>STANDARDNÍ CYTOLOGICKÉ BARVENÍ,  ZA 4-10  PREPARÁT</t>
  </si>
  <si>
    <t xml:space="preserve">94199  </t>
  </si>
  <si>
    <t xml:space="preserve">AMPLIFIKACE METODOU PCR                           </t>
  </si>
  <si>
    <t xml:space="preserve">94201  </t>
  </si>
  <si>
    <t>(VZP) FLUORESCENČNÍ IN SITU HYBRIDIZACE LIDSKÉ DNA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</si>
  <si>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</si>
  <si>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</si>
  <si>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</si>
  <si>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</si>
  <si>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</si>
  <si>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</si>
  <si>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</si>
  <si>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</si>
  <si>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87437  </t>
  </si>
  <si>
    <t>STANDARDNÍ CYTOLOGICKÉ BARVENÍ,  ZA VÍCE NEŽ 10 PR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</si>
  <si>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</si>
  <si>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</si>
  <si>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</si>
  <si>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</si>
  <si>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</si>
  <si>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</si>
  <si>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87413  </t>
  </si>
  <si>
    <t xml:space="preserve">CYTOLOGICKÉ OTISKY A STĚRY -  ZA 1-3 PREPARÁTY    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</si>
  <si>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</si>
  <si>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</si>
  <si>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</si>
  <si>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</si>
  <si>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</si>
  <si>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</si>
  <si>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</si>
  <si>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</si>
  <si>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</si>
  <si>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</si>
  <si>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</si>
  <si>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</si>
  <si>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</si>
  <si>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</si>
  <si>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</si>
  <si>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</si>
  <si>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</si>
  <si>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</si>
  <si>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</si>
  <si>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</si>
  <si>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</si>
  <si>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</si>
  <si>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</si>
  <si>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</si>
  <si>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</si>
  <si>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</si>
  <si>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</si>
  <si>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</si>
  <si>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</si>
  <si>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</si>
  <si>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</si>
  <si>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</si>
  <si>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</si>
  <si>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</si>
  <si>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</si>
  <si>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</si>
  <si>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</si>
  <si>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</si>
  <si>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87521  </t>
  </si>
  <si>
    <t xml:space="preserve">STANOVENÍ PITEVNÍ DIAGNÓZY II.STUPNĚ OBTÍŽNOSTI   </t>
  </si>
  <si>
    <t xml:space="preserve">87110  </t>
  </si>
  <si>
    <t xml:space="preserve">PITVA STANDARDNÍ                                  </t>
  </si>
  <si>
    <t xml:space="preserve">87515  </t>
  </si>
  <si>
    <t xml:space="preserve">STANOVENÍ PITEVNÍ DIAGNÓZY I. STUPNĚ OBTÍŽNOSTI   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</si>
  <si>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</si>
  <si>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</si>
  <si>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</si>
  <si>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</si>
  <si>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</si>
  <si>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</si>
  <si>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</si>
  <si>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</si>
  <si>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</si>
  <si>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</si>
  <si>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</si>
  <si>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</si>
  <si>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</si>
  <si>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</si>
  <si>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87233  </t>
  </si>
  <si>
    <t xml:space="preserve">METODA POLOTENKÝCH ŘEZŮ Z UMĚL. PRYSKYŘIC         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</si>
  <si>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</si>
  <si>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</si>
  <si>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</si>
  <si>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</si>
  <si>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87429  </t>
  </si>
  <si>
    <t>CYTOLOGICKÉ NÁTĚRY  NECENTRIFUGOVANÉ TEKUTINY - VÍ</t>
  </si>
  <si>
    <t xml:space="preserve">87113  </t>
  </si>
  <si>
    <t>PITVA TECHNICKY OBTÍŽNÁ (SLOŽITÉ ANATOMICKÉ VZTAHY</t>
  </si>
  <si>
    <t xml:space="preserve">87011  </t>
  </si>
  <si>
    <t>KONZULTACE NÁLEZU PATOLOGEM CÍLENÁ NA ŽÁDOST OŠETŘ</t>
  </si>
  <si>
    <t xml:space="preserve">87121  </t>
  </si>
  <si>
    <t xml:space="preserve">PITVA MÍCHY                                       </t>
  </si>
  <si>
    <t xml:space="preserve">87221  </t>
  </si>
  <si>
    <t>ODBĚR PRO SPECIELNÍ VYŠETŘENÍ : RECEPTORY, HISTOCH</t>
  </si>
  <si>
    <t xml:space="preserve">87527  </t>
  </si>
  <si>
    <t xml:space="preserve">STANOVENÍ PITEVNÍ DIAGNÓZY III.STUPNĚ OBTÍŽNOSTI  </t>
  </si>
  <si>
    <t xml:space="preserve">87211  </t>
  </si>
  <si>
    <t>ZMRAZOVACÍ HISTOLOGICKÉ  VYŠETŘENÍ PITEVNÍHO MATER</t>
  </si>
  <si>
    <t xml:space="preserve">87443  </t>
  </si>
  <si>
    <t>ENZYMOVÁ CYTOCHEMIE II. -  ZA KAŽDÝ MARKER Z 1 VZO</t>
  </si>
  <si>
    <t xml:space="preserve">87119  </t>
  </si>
  <si>
    <t xml:space="preserve">PITVA FIXOVANÉHO MOZKU (NEUROPATOLOGICKÁ)         </t>
  </si>
  <si>
    <t xml:space="preserve">87229  </t>
  </si>
  <si>
    <t>ENZYMOVÁ HISTOCHEMIE II. (ZA KAŽDÝ MARKER Z 1 BLOK</t>
  </si>
  <si>
    <t xml:space="preserve">87237  </t>
  </si>
  <si>
    <t>METODA NEODVÁPNĚNÝCH ŘEZŮ Z TVRDÝCH TKÁNÍ Z UMĚLÝC</t>
  </si>
  <si>
    <t xml:space="preserve">87137  </t>
  </si>
  <si>
    <t xml:space="preserve">VYŠETŘENÍ DENZITOMETRICKÉ - ZA KAŽDÝ PARAMETR     </t>
  </si>
  <si>
    <t xml:space="preserve">87125  </t>
  </si>
  <si>
    <t xml:space="preserve">87445  </t>
  </si>
  <si>
    <t xml:space="preserve">IMUNOCYTOCHEMIE -  ZA KAŽDÝ MARKER Z 1 VZORKU     </t>
  </si>
  <si>
    <t xml:space="preserve">87321  </t>
  </si>
  <si>
    <t>ELEKTRONMIKROSKOPICKÁ METODA ZPRACOVÁNÍ CYTOLOGICK</t>
  </si>
  <si>
    <t xml:space="preserve">87441  </t>
  </si>
  <si>
    <t>ENZYMOVÁ CYTOCHEMIE I.  -  ZA KAŽDÝ MARKER Z JEDNO</t>
  </si>
  <si>
    <t>813</t>
  </si>
  <si>
    <t xml:space="preserve">91427  </t>
  </si>
  <si>
    <t>IZOLACE MONONUKLEÁRŮ Z PERIFERNÍ KRVE GRADIENTOVOU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</si>
  <si>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</si>
  <si>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</si>
  <si>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</si>
  <si>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</si>
  <si>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816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</si>
  <si>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</si>
  <si>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</si>
  <si>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</si>
  <si>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</si>
  <si>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</si>
  <si>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</si>
  <si>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</si>
  <si>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</si>
  <si>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</si>
  <si>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</si>
  <si>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</si>
  <si>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</si>
  <si>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</si>
  <si>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</si>
  <si>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</si>
  <si>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</si>
  <si>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</si>
  <si>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</si>
  <si>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</si>
  <si>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</si>
  <si>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</si>
  <si>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</si>
  <si>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</si>
  <si>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</si>
  <si>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</si>
  <si>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</si>
  <si>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</si>
  <si>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</si>
  <si>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</si>
  <si>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</si>
  <si>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</si>
  <si>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 xml:space="preserve">87115  </t>
  </si>
  <si>
    <t xml:space="preserve">PITVA ZEMŘELÉHO S INFEKČNÍM ONEMOCNĚNÍM ZAŘAZENÝM </t>
  </si>
  <si>
    <t>03</t>
  </si>
  <si>
    <t xml:space="preserve">87421  </t>
  </si>
  <si>
    <t>CYTOLOGICKÉ NÁTĚRY SEDIMENTU CENTRIFUGOVANÉ TEKUTI</t>
  </si>
  <si>
    <t>04</t>
  </si>
  <si>
    <t xml:space="preserve">87123  </t>
  </si>
  <si>
    <t xml:space="preserve">ODBĚR ALLOGENNÍHO ŠTĚPU Z TĚLA ZEMŘELÉHO          </t>
  </si>
  <si>
    <t>05</t>
  </si>
  <si>
    <t>06</t>
  </si>
  <si>
    <t>07</t>
  </si>
  <si>
    <t>08</t>
  </si>
  <si>
    <t>09</t>
  </si>
  <si>
    <t>10</t>
  </si>
  <si>
    <t>11</t>
  </si>
  <si>
    <t>12</t>
  </si>
  <si>
    <t xml:space="preserve">87209  </t>
  </si>
  <si>
    <t xml:space="preserve">HISTOTOPOGRAM (5 X 5 CM A VĚTŠÍ)                  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</si>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</sst>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37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65" fontId="33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40" fillId="8" borderId="58" xfId="0" applyFont="1" applyFill="1" applyBorder="1" applyAlignment="1">
      <alignment vertical="top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8" xfId="0" applyNumberFormat="1" applyFill="1" applyBorder="1"/>
    <xf numFmtId="9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1.5500299787473775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55872"/>
        <c:axId val="1144658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1.104915681585241</c:v>
                </c:pt>
                <c:pt idx="1">
                  <c:v>1.104915681585241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81216"/>
        <c:axId val="1144683520"/>
      </c:scatterChart>
      <c:catAx>
        <c:axId val="1144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5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4655872"/>
        <c:crosses val="autoZero"/>
        <c:crossBetween val="between"/>
      </c:valAx>
      <c:valAx>
        <c:axId val="114468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83520"/>
        <c:crosses val="max"/>
        <c:crossBetween val="midCat"/>
      </c:valAx>
      <c:valAx>
        <c:axId val="11446835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4681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200" t="s">
        <v>117</v>
      </c>
      <c r="B1" s="201"/>
      <c r="C1" s="55"/>
    </row>
    <row r="2" spans="1:3" ht="14.4" customHeight="1" thickBot="1" x14ac:dyDescent="0.35">
      <c r="A2" s="251" t="s">
        <v>155</v>
      </c>
      <c r="B2" s="57"/>
    </row>
    <row r="3" spans="1:3" ht="14.4" customHeight="1" thickBot="1" x14ac:dyDescent="0.35">
      <c r="A3" s="196" t="s">
        <v>143</v>
      </c>
      <c r="B3" s="197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127</v>
      </c>
      <c r="C4" s="55" t="s">
        <v>128</v>
      </c>
    </row>
    <row r="5" spans="1:3" ht="14.4" customHeight="1" x14ac:dyDescent="0.3">
      <c r="A5" s="99" t="str">
        <f t="shared" si="0"/>
        <v>HI</v>
      </c>
      <c r="B5" s="100" t="s">
        <v>138</v>
      </c>
      <c r="C5" s="58" t="s">
        <v>120</v>
      </c>
    </row>
    <row r="6" spans="1:3" ht="14.4" customHeight="1" x14ac:dyDescent="0.3">
      <c r="A6" s="101" t="str">
        <f t="shared" si="0"/>
        <v>HI Graf</v>
      </c>
      <c r="B6" s="102" t="s">
        <v>114</v>
      </c>
      <c r="C6" s="58" t="s">
        <v>121</v>
      </c>
    </row>
    <row r="7" spans="1:3" ht="14.4" customHeight="1" x14ac:dyDescent="0.3">
      <c r="A7" s="101" t="str">
        <f t="shared" si="0"/>
        <v>Man Tab</v>
      </c>
      <c r="B7" s="102" t="s">
        <v>157</v>
      </c>
      <c r="C7" s="58" t="s">
        <v>122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8" t="s">
        <v>118</v>
      </c>
      <c r="B10" s="197"/>
      <c r="C10" s="55"/>
    </row>
    <row r="11" spans="1:3" ht="14.4" customHeight="1" x14ac:dyDescent="0.3">
      <c r="A11" s="106" t="str">
        <f t="shared" ref="A11:A14" si="1">HYPERLINK("#'"&amp;C11&amp;"'!A1",C11)</f>
        <v>Léky Žádanky</v>
      </c>
      <c r="B11" s="100" t="s">
        <v>140</v>
      </c>
      <c r="C11" s="58" t="s">
        <v>123</v>
      </c>
    </row>
    <row r="12" spans="1:3" ht="14.4" customHeight="1" x14ac:dyDescent="0.3">
      <c r="A12" s="101" t="str">
        <f t="shared" si="1"/>
        <v>LŽ Detail</v>
      </c>
      <c r="B12" s="102" t="s">
        <v>139</v>
      </c>
      <c r="C12" s="58" t="s">
        <v>124</v>
      </c>
    </row>
    <row r="13" spans="1:3" ht="14.4" customHeight="1" x14ac:dyDescent="0.3">
      <c r="A13" s="106" t="str">
        <f t="shared" si="1"/>
        <v>Materiál Žádanky</v>
      </c>
      <c r="B13" s="102" t="s">
        <v>141</v>
      </c>
      <c r="C13" s="58" t="s">
        <v>125</v>
      </c>
    </row>
    <row r="14" spans="1:3" ht="14.4" customHeight="1" thickBot="1" x14ac:dyDescent="0.35">
      <c r="A14" s="101" t="str">
        <f t="shared" si="1"/>
        <v>MŽ Detail</v>
      </c>
      <c r="B14" s="102" t="s">
        <v>142</v>
      </c>
      <c r="C14" s="58" t="s">
        <v>126</v>
      </c>
    </row>
    <row r="15" spans="1:3" ht="14.4" customHeight="1" thickBot="1" x14ac:dyDescent="0.35">
      <c r="A15" s="107"/>
      <c r="B15" s="107"/>
    </row>
    <row r="16" spans="1:3" ht="14.4" customHeight="1" thickBot="1" x14ac:dyDescent="0.35">
      <c r="A16" s="199" t="s">
        <v>119</v>
      </c>
      <c r="B16" s="197"/>
      <c r="C16" s="55"/>
    </row>
    <row r="17" spans="1:3" ht="14.4" customHeight="1" x14ac:dyDescent="0.3">
      <c r="A17" s="108" t="str">
        <f t="shared" ref="A17:A20" si="2">HYPERLINK("#'"&amp;C17&amp;"'!A1",C17)</f>
        <v>ZV Vykáz.-A</v>
      </c>
      <c r="B17" s="100" t="s">
        <v>133</v>
      </c>
      <c r="C17" s="58" t="s">
        <v>129</v>
      </c>
    </row>
    <row r="18" spans="1:3" ht="14.4" customHeight="1" x14ac:dyDescent="0.3">
      <c r="A18" s="101" t="str">
        <f t="shared" si="2"/>
        <v>ZV Vykáz.-A Detail</v>
      </c>
      <c r="B18" s="102" t="s">
        <v>134</v>
      </c>
      <c r="C18" s="58" t="s">
        <v>130</v>
      </c>
    </row>
    <row r="19" spans="1:3" ht="14.4" customHeight="1" x14ac:dyDescent="0.3">
      <c r="A19" s="101" t="str">
        <f t="shared" si="2"/>
        <v>ZV Vykáz.-H</v>
      </c>
      <c r="B19" s="102" t="s">
        <v>135</v>
      </c>
      <c r="C19" s="58" t="s">
        <v>131</v>
      </c>
    </row>
    <row r="20" spans="1:3" ht="14.4" customHeight="1" thickBot="1" x14ac:dyDescent="0.35">
      <c r="A20" s="101" t="str">
        <f t="shared" si="2"/>
        <v>ZV Vykáz.-H Detail</v>
      </c>
      <c r="B20" s="102" t="s">
        <v>136</v>
      </c>
      <c r="C20" s="58" t="s">
        <v>132</v>
      </c>
    </row>
    <row r="21" spans="1:3" ht="14.4" customHeight="1" x14ac:dyDescent="0.3">
      <c r="A21" s="59"/>
      <c r="B21" s="59"/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40" customWidth="1"/>
    <col min="5" max="5" width="11" style="141" customWidth="1"/>
  </cols>
  <sheetData>
    <row r="1" spans="1:7" ht="18.600000000000001" thickBot="1" x14ac:dyDescent="0.4">
      <c r="A1" s="200" t="s">
        <v>127</v>
      </c>
      <c r="B1" s="201"/>
      <c r="C1" s="202"/>
      <c r="D1" s="202"/>
      <c r="E1" s="202"/>
      <c r="F1" s="90"/>
      <c r="G1" s="90"/>
    </row>
    <row r="2" spans="1:7" ht="14.4" customHeight="1" thickBot="1" x14ac:dyDescent="0.35">
      <c r="A2" s="251" t="s">
        <v>155</v>
      </c>
      <c r="B2" s="122"/>
    </row>
    <row r="3" spans="1:7" ht="14.4" customHeight="1" thickBot="1" x14ac:dyDescent="0.35">
      <c r="A3" s="142"/>
      <c r="C3" s="143" t="s">
        <v>116</v>
      </c>
      <c r="D3" s="144" t="s">
        <v>80</v>
      </c>
      <c r="E3" s="145" t="s">
        <v>82</v>
      </c>
    </row>
    <row r="4" spans="1:7" ht="14.4" customHeight="1" thickBot="1" x14ac:dyDescent="0.35">
      <c r="A4" s="187" t="str">
        <f>HYPERLINK("#HI!A1","NÁKLADY CELKEM (v tisících Kč)")</f>
        <v>NÁKLADY CELKEM (v tisících Kč)</v>
      </c>
      <c r="B4" s="156"/>
      <c r="C4" s="166">
        <f ca="1">IF(ISERROR(VLOOKUP("Náklady celkem",INDIRECT("HI!$A:$G"),6,0)),0,VLOOKUP("Náklady celkem",INDIRECT("HI!$A:$G"),6,0))</f>
        <v>29270</v>
      </c>
      <c r="D4" s="166">
        <f ca="1">IF(ISERROR(VLOOKUP("Náklady celkem",INDIRECT("HI!$A:$G"),4,0)),0,VLOOKUP("Náklady celkem",INDIRECT("HI!$A:$G"),4,0))</f>
        <v>31928.245220000001</v>
      </c>
      <c r="E4" s="159">
        <f ca="1">IF(C4=0,0,D4/C4)</f>
        <v>1.0908180806286301</v>
      </c>
    </row>
    <row r="5" spans="1:7" ht="14.4" customHeight="1" x14ac:dyDescent="0.3">
      <c r="A5" s="152" t="s">
        <v>147</v>
      </c>
      <c r="B5" s="147"/>
      <c r="C5" s="167"/>
      <c r="D5" s="167"/>
      <c r="E5" s="160"/>
    </row>
    <row r="6" spans="1:7" ht="14.4" customHeight="1" x14ac:dyDescent="0.3">
      <c r="A6" s="182" t="s">
        <v>152</v>
      </c>
      <c r="B6" s="148"/>
      <c r="C6" s="158"/>
      <c r="D6" s="158"/>
      <c r="E6" s="160"/>
    </row>
    <row r="7" spans="1:7" ht="14.4" customHeight="1" x14ac:dyDescent="0.3">
      <c r="A7" s="1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8" t="s">
        <v>120</v>
      </c>
      <c r="C7" s="158">
        <f>IF(ISERROR(HI!F5),"",HI!F5)</f>
        <v>265</v>
      </c>
      <c r="D7" s="158">
        <f>IF(ISERROR(HI!D5),"",HI!D5)</f>
        <v>196.54933</v>
      </c>
      <c r="E7" s="160">
        <f t="shared" ref="E7:E11" si="0">IF(C7=0,0,D7/C7)</f>
        <v>0.74169558490566034</v>
      </c>
    </row>
    <row r="8" spans="1:7" ht="14.4" customHeight="1" x14ac:dyDescent="0.3">
      <c r="A8" s="153" t="s">
        <v>148</v>
      </c>
      <c r="B8" s="148"/>
      <c r="C8" s="158"/>
      <c r="D8" s="158"/>
      <c r="E8" s="160"/>
    </row>
    <row r="9" spans="1:7" ht="14.4" customHeight="1" x14ac:dyDescent="0.3">
      <c r="A9" s="153" t="s">
        <v>149</v>
      </c>
      <c r="B9" s="148"/>
      <c r="C9" s="158"/>
      <c r="D9" s="158"/>
      <c r="E9" s="160"/>
    </row>
    <row r="10" spans="1:7" ht="14.4" customHeight="1" x14ac:dyDescent="0.3">
      <c r="A10" s="183" t="s">
        <v>153</v>
      </c>
      <c r="B10" s="148"/>
      <c r="C10" s="167"/>
      <c r="D10" s="167"/>
      <c r="E10" s="160"/>
    </row>
    <row r="11" spans="1:7" ht="14.4" customHeight="1" x14ac:dyDescent="0.3">
      <c r="A11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8" t="s">
        <v>120</v>
      </c>
      <c r="C11" s="158">
        <f>IF(ISERROR(HI!F6),"",HI!F6)</f>
        <v>4120</v>
      </c>
      <c r="D11" s="158">
        <f>IF(ISERROR(HI!D6),"",HI!D6)</f>
        <v>4021.4041000000002</v>
      </c>
      <c r="E11" s="160">
        <f t="shared" si="0"/>
        <v>0.97606895631067969</v>
      </c>
    </row>
    <row r="12" spans="1:7" ht="14.4" customHeight="1" thickBot="1" x14ac:dyDescent="0.35">
      <c r="A12" s="185" t="str">
        <f>HYPERLINK("#HI!A1","Osobní náklady")</f>
        <v>Osobní náklady</v>
      </c>
      <c r="B12" s="148"/>
      <c r="C12" s="167">
        <f ca="1">IF(ISERROR(VLOOKUP("Osobní náklady (Kč)",INDIRECT("HI!$A:$G"),6,0)),0,VLOOKUP("Osobní náklady (Kč)",INDIRECT("HI!$A:$G"),6,0))</f>
        <v>22715</v>
      </c>
      <c r="D12" s="167">
        <f ca="1">IF(ISERROR(VLOOKUP("Osobní náklady (Kč)",INDIRECT("HI!$A:$G"),4,0)),0,VLOOKUP("Osobní náklady (Kč)",INDIRECT("HI!$A:$G"),4,0))</f>
        <v>25160.765599999999</v>
      </c>
      <c r="E12" s="160">
        <f t="shared" ref="E12" ca="1" si="1">IF(C12=0,0,D12/C12)</f>
        <v>1.1076718291877614</v>
      </c>
    </row>
    <row r="13" spans="1:7" ht="14.4" customHeight="1" thickBot="1" x14ac:dyDescent="0.35">
      <c r="A13" s="172"/>
      <c r="B13" s="173"/>
      <c r="C13" s="174"/>
      <c r="D13" s="174"/>
      <c r="E13" s="162"/>
    </row>
    <row r="14" spans="1:7" ht="14.4" customHeight="1" thickBot="1" x14ac:dyDescent="0.35">
      <c r="A14" s="186" t="str">
        <f>HYPERLINK("#HI!A1","VÝNOSY CELKEM (v tisících; ""Ambulace-body"" + ""Hospitalizace-casemix""*29500)")</f>
        <v>VÝNOSY CELKEM (v tisících; "Ambulace-body" + "Hospitalizace-casemix"*29500)</v>
      </c>
      <c r="B14" s="150"/>
      <c r="C14" s="170">
        <f ca="1">IF(ISERROR(VLOOKUP("Výnosy celkem",INDIRECT("HI!$A:$G"),6,0)),0,VLOOKUP("Výnosy celkem",INDIRECT("HI!$A:$G"),6,0))</f>
        <v>32340.882000000001</v>
      </c>
      <c r="D14" s="170">
        <f ca="1">IF(ISERROR(VLOOKUP("Výnosy celkem",INDIRECT("HI!$A:$G"),4,0)),0,VLOOKUP("Výnosy celkem",INDIRECT("HI!$A:$G"),4,0))</f>
        <v>35490.071000000004</v>
      </c>
      <c r="E14" s="163">
        <f t="shared" ref="E14:E17" ca="1" si="2">IF(C14=0,0,D14/C14)</f>
        <v>1.0973748644208281</v>
      </c>
    </row>
    <row r="15" spans="1:7" ht="14.4" customHeight="1" x14ac:dyDescent="0.3">
      <c r="A15" s="188" t="str">
        <f>HYPERLINK("#HI!A1","Ambulance (body)")</f>
        <v>Ambulance (body)</v>
      </c>
      <c r="B15" s="147"/>
      <c r="C15" s="167">
        <f ca="1">IF(ISERROR(VLOOKUP("Ambulance (body)",INDIRECT("HI!$A:$G"),6,0)),0,VLOOKUP("Ambulance (body)",INDIRECT("HI!$A:$G"),6,0))</f>
        <v>32340.882000000001</v>
      </c>
      <c r="D15" s="167">
        <f ca="1">IF(ISERROR(VLOOKUP("Ambulance (body)",INDIRECT("HI!$A:$G"),4,0)),0,VLOOKUP("Ambulance (body)",INDIRECT("HI!$A:$G"),4,0))</f>
        <v>35490.071000000004</v>
      </c>
      <c r="E15" s="160">
        <f t="shared" ca="1" si="2"/>
        <v>1.0973748644208281</v>
      </c>
    </row>
    <row r="16" spans="1:7" ht="14.4" customHeight="1" x14ac:dyDescent="0.3">
      <c r="A16" s="181" t="str">
        <f>HYPERLINK("#'ZV Vykáz.-A'!A1","Zdravotní výkony vykázané u ambulantních pacientů (min. 100 %)")</f>
        <v>Zdravotní výkony vykázané u ambulantních pacientů (min. 100 %)</v>
      </c>
      <c r="B16" t="s">
        <v>129</v>
      </c>
      <c r="C16" s="157">
        <v>1</v>
      </c>
      <c r="D16" s="157">
        <f>IF(ISERROR(VLOOKUP("Celkem:",'ZV Vykáz.-A'!$A:$S,7,0)),"",VLOOKUP("Celkem:",'ZV Vykáz.-A'!$A:$S,7,0))</f>
        <v>1.0754273671324115</v>
      </c>
      <c r="E16" s="160">
        <f t="shared" si="2"/>
        <v>1.0754273671324115</v>
      </c>
    </row>
    <row r="17" spans="1:5" ht="14.4" customHeight="1" x14ac:dyDescent="0.3">
      <c r="A17" s="181" t="str">
        <f>HYPERLINK("#'ZV Vykáz.-H'!A1","Zdravotní výkony vykázané u hospitalizovaných pacientů (max. 85 %)")</f>
        <v>Zdravotní výkony vykázané u hospitalizovaných pacientů (max. 85 %)</v>
      </c>
      <c r="B17" t="s">
        <v>131</v>
      </c>
      <c r="C17" s="157">
        <v>0.85</v>
      </c>
      <c r="D17" s="157">
        <f>IF(ISERROR(VLOOKUP("Celkem:",'ZV Vykáz.-H'!$A:$S,7,0)),"",VLOOKUP("Celkem:",'ZV Vykáz.-H'!$A:$S,7,0))</f>
        <v>1.0887544938312719</v>
      </c>
      <c r="E17" s="160">
        <f t="shared" si="2"/>
        <v>1.2808876398014963</v>
      </c>
    </row>
    <row r="18" spans="1:5" ht="14.4" customHeight="1" x14ac:dyDescent="0.3">
      <c r="A18" s="189" t="str">
        <f>HYPERLINK("#HI!A1","Hospitalizace (casemix * 29500)")</f>
        <v>Hospitalizace (casemix * 29500)</v>
      </c>
      <c r="B18" s="148"/>
      <c r="C18" s="167">
        <f ca="1">IF(ISERROR(VLOOKUP("Hospitalizace (casemix * 29500)",INDIRECT("HI!$A:$G"),6,0)),0,VLOOKUP("Hospitalizace (casemix * 29500)",INDIRECT("HI!$A:$G"),6,0))</f>
        <v>0</v>
      </c>
      <c r="D18" s="167">
        <f ca="1">IF(ISERROR(VLOOKUP("Hospitalizace (casemix * 29500)",INDIRECT("HI!$A:$G"),4,0)),0,VLOOKUP("Hospitalizace (casemix * 29500)",INDIRECT("HI!$A:$G"),4,0))</f>
        <v>0</v>
      </c>
      <c r="E18" s="160">
        <f t="shared" ref="E18" ca="1" si="3">IF(C18=0,0,D18/C18)</f>
        <v>0</v>
      </c>
    </row>
    <row r="19" spans="1:5" ht="14.4" customHeight="1" thickBot="1" x14ac:dyDescent="0.35">
      <c r="A19" s="154" t="s">
        <v>150</v>
      </c>
      <c r="B19" s="149"/>
      <c r="C19" s="168"/>
      <c r="D19" s="168"/>
      <c r="E19" s="161"/>
    </row>
    <row r="20" spans="1:5" ht="14.4" customHeight="1" thickBot="1" x14ac:dyDescent="0.35">
      <c r="A20" s="146"/>
      <c r="B20" s="114"/>
      <c r="C20" s="169"/>
      <c r="D20" s="169"/>
      <c r="E20" s="164"/>
    </row>
    <row r="21" spans="1:5" ht="14.4" customHeight="1" thickBot="1" x14ac:dyDescent="0.35">
      <c r="A21" s="155" t="s">
        <v>151</v>
      </c>
      <c r="B21" s="151"/>
      <c r="C21" s="171"/>
      <c r="D21" s="171"/>
      <c r="E21" s="165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2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41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200" t="s">
        <v>138</v>
      </c>
      <c r="B1" s="200"/>
      <c r="C1" s="200"/>
      <c r="D1" s="200"/>
      <c r="E1" s="200"/>
      <c r="F1" s="200"/>
      <c r="G1" s="200"/>
    </row>
    <row r="2" spans="1:7" ht="14.4" customHeight="1" thickBot="1" x14ac:dyDescent="0.35">
      <c r="A2" s="251" t="s">
        <v>155</v>
      </c>
      <c r="B2" s="61"/>
      <c r="C2" s="61"/>
      <c r="D2" s="61"/>
      <c r="E2" s="61"/>
      <c r="F2" s="61"/>
      <c r="G2" s="61"/>
    </row>
    <row r="3" spans="1:7" ht="14.4" customHeight="1" x14ac:dyDescent="0.3">
      <c r="A3" s="203"/>
      <c r="B3" s="205" t="s">
        <v>80</v>
      </c>
      <c r="C3" s="206"/>
      <c r="D3" s="207"/>
      <c r="E3" s="10"/>
      <c r="F3" s="48" t="s">
        <v>81</v>
      </c>
      <c r="G3" s="49" t="s">
        <v>82</v>
      </c>
    </row>
    <row r="4" spans="1:7" ht="14.4" customHeight="1" thickBot="1" x14ac:dyDescent="0.35">
      <c r="A4" s="204"/>
      <c r="B4" s="50">
        <v>2011</v>
      </c>
      <c r="C4" s="46">
        <v>2012</v>
      </c>
      <c r="D4" s="47">
        <v>2013</v>
      </c>
      <c r="E4" s="10"/>
      <c r="F4" s="208">
        <v>2013</v>
      </c>
      <c r="G4" s="209"/>
    </row>
    <row r="5" spans="1:7" ht="14.4" customHeight="1" x14ac:dyDescent="0.3">
      <c r="A5" s="175" t="str">
        <f>HYPERLINK("#'Léky Žádanky'!A1","Léky (Kč)")</f>
        <v>Léky (Kč)</v>
      </c>
      <c r="B5" s="33">
        <v>196.148364379703</v>
      </c>
      <c r="C5" s="34">
        <v>179.93664000000001</v>
      </c>
      <c r="D5" s="35">
        <v>196.54933</v>
      </c>
      <c r="E5" s="11"/>
      <c r="F5" s="12">
        <v>265</v>
      </c>
      <c r="G5" s="13">
        <f>IF(F5&lt;0.00000001,"",D5/F5)</f>
        <v>0.74169558490566034</v>
      </c>
    </row>
    <row r="6" spans="1:7" ht="14.4" customHeight="1" x14ac:dyDescent="0.3">
      <c r="A6" s="175" t="str">
        <f>HYPERLINK("#'Materiál Žádanky'!A1","Materiál - SZM (Kč)")</f>
        <v>Materiál - SZM (Kč)</v>
      </c>
      <c r="B6" s="14">
        <v>2313.2418737180001</v>
      </c>
      <c r="C6" s="36">
        <v>3061.14948</v>
      </c>
      <c r="D6" s="37">
        <v>4021.4041000000002</v>
      </c>
      <c r="E6" s="11"/>
      <c r="F6" s="14">
        <v>4120</v>
      </c>
      <c r="G6" s="15">
        <f>IF(F6&lt;0.00000001,"",D6/F6)</f>
        <v>0.97606895631067969</v>
      </c>
    </row>
    <row r="7" spans="1:7" ht="14.4" customHeight="1" x14ac:dyDescent="0.3">
      <c r="A7" s="175" t="str">
        <f>HYPERLINK("#'Osobní náklady'!A1","Osobní náklady (Kč)")</f>
        <v>Osobní náklady (Kč)</v>
      </c>
      <c r="B7" s="14">
        <v>22686.1805599662</v>
      </c>
      <c r="C7" s="36">
        <v>25016.367490000001</v>
      </c>
      <c r="D7" s="37">
        <v>25160.765599999999</v>
      </c>
      <c r="E7" s="11"/>
      <c r="F7" s="14">
        <v>22715</v>
      </c>
      <c r="G7" s="15">
        <f>IF(F7&lt;0.00000001,"",D7/F7)</f>
        <v>1.1076718291877614</v>
      </c>
    </row>
    <row r="8" spans="1:7" ht="14.4" customHeight="1" thickBot="1" x14ac:dyDescent="0.35">
      <c r="A8" s="1" t="s">
        <v>83</v>
      </c>
      <c r="B8" s="16">
        <v>1272.5340135377</v>
      </c>
      <c r="C8" s="38">
        <v>2270.8637899999999</v>
      </c>
      <c r="D8" s="39">
        <v>2549.52619000001</v>
      </c>
      <c r="E8" s="11"/>
      <c r="F8" s="16">
        <v>2170</v>
      </c>
      <c r="G8" s="17">
        <f>IF(F8&lt;0.00000001,"",D8/F8)</f>
        <v>1.1748968617511566</v>
      </c>
    </row>
    <row r="9" spans="1:7" ht="14.4" customHeight="1" thickBot="1" x14ac:dyDescent="0.35">
      <c r="A9" s="2" t="s">
        <v>84</v>
      </c>
      <c r="B9" s="3">
        <v>26468.104811601599</v>
      </c>
      <c r="C9" s="40">
        <v>30528.3174</v>
      </c>
      <c r="D9" s="41">
        <v>31928.245220000001</v>
      </c>
      <c r="E9" s="11"/>
      <c r="F9" s="3">
        <v>29270</v>
      </c>
      <c r="G9" s="4">
        <f>IF(F9&lt;0.00000001,"",D9/F9)</f>
        <v>1.0908180806286301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7" t="str">
        <f>HYPERLINK("#'ZV Vykáz.-A'!A1","Ambulance (body)")</f>
        <v>Ambulance (body)</v>
      </c>
      <c r="B11" s="12">
        <f>IF(ISERROR(VLOOKUP("Celkem:",'ZV Vykáz.-A'!A:F,2,0)),0,VLOOKUP("Celkem:",'ZV Vykáz.-A'!A:F,2,0)/1000)</f>
        <v>33000.9</v>
      </c>
      <c r="C11" s="34">
        <f>IF(ISERROR(VLOOKUP("Celkem:",'ZV Vykáz.-A'!A:F,4,0)),0,VLOOKUP("Celkem:",'ZV Vykáz.-A'!A:F,4,0)/1000)</f>
        <v>36206.981</v>
      </c>
      <c r="D11" s="35">
        <f>IF(ISERROR(VLOOKUP("Celkem:",'ZV Vykáz.-A'!A:F,6,0)),0,VLOOKUP("Celkem:",'ZV Vykáz.-A'!A:F,6,0)/1000)</f>
        <v>35490.071000000004</v>
      </c>
      <c r="E11" s="11"/>
      <c r="F11" s="12">
        <f>B11*0.98</f>
        <v>32340.882000000001</v>
      </c>
      <c r="G11" s="13">
        <f>IF(F11=0,"",D11/F11)</f>
        <v>1.0973748644208281</v>
      </c>
    </row>
    <row r="12" spans="1:7" ht="14.4" customHeight="1" thickBot="1" x14ac:dyDescent="0.35">
      <c r="A12" s="178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87</v>
      </c>
      <c r="B13" s="6">
        <f>SUM(B11:B12)</f>
        <v>33000.9</v>
      </c>
      <c r="C13" s="42">
        <f>SUM(C11:C12)</f>
        <v>36206.981</v>
      </c>
      <c r="D13" s="43">
        <f>SUM(D11:D12)</f>
        <v>35490.071000000004</v>
      </c>
      <c r="E13" s="11"/>
      <c r="F13" s="6">
        <f>SUM(F11:F12)</f>
        <v>32340.882000000001</v>
      </c>
      <c r="G13" s="7">
        <f>IF(F13=0,"",D13/F13)</f>
        <v>1.0973748644208281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4" t="str">
        <f>HYPERLINK("#'HI Graf'!A1","Hospodářský index (Výnosy / Náklady)")</f>
        <v>Hospodářský index (Výnosy / Náklady)</v>
      </c>
      <c r="B15" s="8">
        <f>IF(B9=0,"",B13/B9)</f>
        <v>1.2468176408888529</v>
      </c>
      <c r="C15" s="44">
        <f>IF(C9=0,"",C13/C9)</f>
        <v>1.1860129900247958</v>
      </c>
      <c r="D15" s="45">
        <f>IF(D9=0,"",D13/D9)</f>
        <v>1.1115572044582287</v>
      </c>
      <c r="E15" s="11"/>
      <c r="F15" s="8">
        <f>IF(F9=0,"",F13/F9)</f>
        <v>1.104915681585241</v>
      </c>
      <c r="G15" s="9">
        <f>IF(OR(F15=0,F15=""),"",D15/F15)</f>
        <v>1.0060108866076178</v>
      </c>
    </row>
    <row r="17" spans="1:1" ht="14.4" customHeight="1" x14ac:dyDescent="0.3">
      <c r="A17" s="17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0" priority="6" operator="greaterThan">
      <formula>1</formula>
    </cfRule>
  </conditionalFormatting>
  <conditionalFormatting sqref="G11:G15">
    <cfRule type="cellIs" dxfId="39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200" t="s">
        <v>114</v>
      </c>
      <c r="B1" s="200"/>
      <c r="C1" s="200"/>
      <c r="D1" s="200"/>
      <c r="E1" s="200"/>
      <c r="F1" s="200"/>
      <c r="G1" s="200"/>
      <c r="H1" s="210"/>
      <c r="I1" s="210"/>
      <c r="J1" s="210"/>
      <c r="K1" s="210"/>
      <c r="L1" s="210"/>
      <c r="M1" s="210"/>
    </row>
    <row r="2" spans="1:13" ht="14.4" customHeight="1" x14ac:dyDescent="0.3">
      <c r="A2" s="251" t="s">
        <v>155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4.4" customHeight="1" x14ac:dyDescent="0.3">
      <c r="A3" s="126"/>
      <c r="B3" s="127" t="s">
        <v>89</v>
      </c>
      <c r="C3" s="128" t="s">
        <v>90</v>
      </c>
      <c r="D3" s="128" t="s">
        <v>91</v>
      </c>
      <c r="E3" s="127" t="s">
        <v>92</v>
      </c>
      <c r="F3" s="128" t="s">
        <v>93</v>
      </c>
      <c r="G3" s="128" t="s">
        <v>94</v>
      </c>
      <c r="H3" s="128" t="s">
        <v>95</v>
      </c>
      <c r="I3" s="128" t="s">
        <v>96</v>
      </c>
      <c r="J3" s="128" t="s">
        <v>97</v>
      </c>
      <c r="K3" s="128" t="s">
        <v>98</v>
      </c>
      <c r="L3" s="128" t="s">
        <v>99</v>
      </c>
      <c r="M3" s="128" t="s">
        <v>100</v>
      </c>
    </row>
    <row r="4" spans="1:13" ht="14.4" customHeight="1" x14ac:dyDescent="0.3">
      <c r="A4" s="126" t="s">
        <v>88</v>
      </c>
      <c r="B4" s="129">
        <f>(B10+B8)/B6</f>
        <v>1.5500299787473775</v>
      </c>
      <c r="C4" s="129">
        <f t="shared" ref="C4:M4" si="0">(C10+C8)/C6</f>
        <v>1.5136178077488542</v>
      </c>
      <c r="D4" s="129">
        <f t="shared" si="0"/>
        <v>1.3963660541513931</v>
      </c>
      <c r="E4" s="129">
        <f t="shared" si="0"/>
        <v>1.3973332526751976</v>
      </c>
      <c r="F4" s="129">
        <f t="shared" si="0"/>
        <v>1.3820700489836</v>
      </c>
      <c r="G4" s="129">
        <f t="shared" si="0"/>
        <v>1.3325475971349692</v>
      </c>
      <c r="H4" s="129">
        <f t="shared" si="0"/>
        <v>1.2387065541167257</v>
      </c>
      <c r="I4" s="129">
        <f t="shared" si="0"/>
        <v>1.181303743366342</v>
      </c>
      <c r="J4" s="129">
        <f t="shared" si="0"/>
        <v>1.1639525254779257</v>
      </c>
      <c r="K4" s="129">
        <f t="shared" si="0"/>
        <v>1.1679605274989768</v>
      </c>
      <c r="L4" s="129">
        <f t="shared" si="0"/>
        <v>1.1115572044582285</v>
      </c>
      <c r="M4" s="129">
        <f t="shared" si="0"/>
        <v>1.1115572044582285</v>
      </c>
    </row>
    <row r="5" spans="1:13" ht="14.4" customHeight="1" x14ac:dyDescent="0.3">
      <c r="A5" s="130" t="s">
        <v>55</v>
      </c>
      <c r="B5" s="129">
        <f>IF(ISERROR(VLOOKUP($A5,'Man Tab'!$A:$Q,COLUMN()+2,0)),0,VLOOKUP($A5,'Man Tab'!$A:$Q,COLUMN()+2,0))</f>
        <v>2614.58556</v>
      </c>
      <c r="C5" s="129">
        <f>IF(ISERROR(VLOOKUP($A5,'Man Tab'!$A:$Q,COLUMN()+2,0)),0,VLOOKUP($A5,'Man Tab'!$A:$Q,COLUMN()+2,0))</f>
        <v>2602.2247600000001</v>
      </c>
      <c r="D5" s="129">
        <f>IF(ISERROR(VLOOKUP($A5,'Man Tab'!$A:$Q,COLUMN()+2,0)),0,VLOOKUP($A5,'Man Tab'!$A:$Q,COLUMN()+2,0))</f>
        <v>2783.2301900000002</v>
      </c>
      <c r="E5" s="129">
        <f>IF(ISERROR(VLOOKUP($A5,'Man Tab'!$A:$Q,COLUMN()+2,0)),0,VLOOKUP($A5,'Man Tab'!$A:$Q,COLUMN()+2,0))</f>
        <v>2747.54241</v>
      </c>
      <c r="F5" s="129">
        <f>IF(ISERROR(VLOOKUP($A5,'Man Tab'!$A:$Q,COLUMN()+2,0)),0,VLOOKUP($A5,'Man Tab'!$A:$Q,COLUMN()+2,0))</f>
        <v>2796.68498</v>
      </c>
      <c r="G5" s="129">
        <f>IF(ISERROR(VLOOKUP($A5,'Man Tab'!$A:$Q,COLUMN()+2,0)),0,VLOOKUP($A5,'Man Tab'!$A:$Q,COLUMN()+2,0))</f>
        <v>2872.0815400000001</v>
      </c>
      <c r="H5" s="129">
        <f>IF(ISERROR(VLOOKUP($A5,'Man Tab'!$A:$Q,COLUMN()+2,0)),0,VLOOKUP($A5,'Man Tab'!$A:$Q,COLUMN()+2,0))</f>
        <v>3327.8457600000002</v>
      </c>
      <c r="I5" s="129">
        <f>IF(ISERROR(VLOOKUP($A5,'Man Tab'!$A:$Q,COLUMN()+2,0)),0,VLOOKUP($A5,'Man Tab'!$A:$Q,COLUMN()+2,0))</f>
        <v>2864.7114000000001</v>
      </c>
      <c r="J5" s="129">
        <f>IF(ISERROR(VLOOKUP($A5,'Man Tab'!$A:$Q,COLUMN()+2,0)),0,VLOOKUP($A5,'Man Tab'!$A:$Q,COLUMN()+2,0))</f>
        <v>2769.07863</v>
      </c>
      <c r="K5" s="129">
        <f>IF(ISERROR(VLOOKUP($A5,'Man Tab'!$A:$Q,COLUMN()+2,0)),0,VLOOKUP($A5,'Man Tab'!$A:$Q,COLUMN()+2,0))</f>
        <v>2832.49982</v>
      </c>
      <c r="L5" s="129">
        <f>IF(ISERROR(VLOOKUP($A5,'Man Tab'!$A:$Q,COLUMN()+2,0)),0,VLOOKUP($A5,'Man Tab'!$A:$Q,COLUMN()+2,0))</f>
        <v>3717.76017</v>
      </c>
      <c r="M5" s="129">
        <f>IF(ISERROR(VLOOKUP($A5,'Man Tab'!$A:$Q,COLUMN()+2,0)),0,VLOOKUP($A5,'Man Tab'!$A:$Q,COLUMN()+2,0))</f>
        <v>4.9406564584124654E-324</v>
      </c>
    </row>
    <row r="6" spans="1:13" ht="14.4" customHeight="1" x14ac:dyDescent="0.3">
      <c r="A6" s="130" t="s">
        <v>84</v>
      </c>
      <c r="B6" s="131">
        <f>B5</f>
        <v>2614.58556</v>
      </c>
      <c r="C6" s="131">
        <f t="shared" ref="C6:M6" si="1">C5+B6</f>
        <v>5216.8103200000005</v>
      </c>
      <c r="D6" s="131">
        <f t="shared" si="1"/>
        <v>8000.0405100000007</v>
      </c>
      <c r="E6" s="131">
        <f t="shared" si="1"/>
        <v>10747.582920000001</v>
      </c>
      <c r="F6" s="131">
        <f t="shared" si="1"/>
        <v>13544.267900000001</v>
      </c>
      <c r="G6" s="131">
        <f t="shared" si="1"/>
        <v>16416.349440000002</v>
      </c>
      <c r="H6" s="131">
        <f t="shared" si="1"/>
        <v>19744.195200000002</v>
      </c>
      <c r="I6" s="131">
        <f t="shared" si="1"/>
        <v>22608.906600000002</v>
      </c>
      <c r="J6" s="131">
        <f t="shared" si="1"/>
        <v>25377.985230000002</v>
      </c>
      <c r="K6" s="131">
        <f t="shared" si="1"/>
        <v>28210.485050000003</v>
      </c>
      <c r="L6" s="131">
        <f t="shared" si="1"/>
        <v>31928.245220000004</v>
      </c>
      <c r="M6" s="131">
        <f t="shared" si="1"/>
        <v>31928.245220000004</v>
      </c>
    </row>
    <row r="7" spans="1:13" ht="14.4" customHeight="1" x14ac:dyDescent="0.3">
      <c r="A7" s="130" t="s">
        <v>112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4.4" customHeight="1" x14ac:dyDescent="0.3">
      <c r="A8" s="130" t="s">
        <v>85</v>
      </c>
      <c r="B8" s="131">
        <f>B7*29.5</f>
        <v>0</v>
      </c>
      <c r="C8" s="131">
        <f t="shared" ref="C8:M8" si="2">C7*29.5</f>
        <v>0</v>
      </c>
      <c r="D8" s="131">
        <f t="shared" si="2"/>
        <v>0</v>
      </c>
      <c r="E8" s="131">
        <f t="shared" si="2"/>
        <v>0</v>
      </c>
      <c r="F8" s="131">
        <f t="shared" si="2"/>
        <v>0</v>
      </c>
      <c r="G8" s="131">
        <f t="shared" si="2"/>
        <v>0</v>
      </c>
      <c r="H8" s="131">
        <f t="shared" si="2"/>
        <v>0</v>
      </c>
      <c r="I8" s="131">
        <f t="shared" si="2"/>
        <v>0</v>
      </c>
      <c r="J8" s="131">
        <f t="shared" si="2"/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</row>
    <row r="9" spans="1:13" ht="14.4" customHeight="1" x14ac:dyDescent="0.3">
      <c r="A9" s="130" t="s">
        <v>113</v>
      </c>
      <c r="B9" s="130">
        <v>4052686</v>
      </c>
      <c r="C9" s="130">
        <v>3843571</v>
      </c>
      <c r="D9" s="130">
        <v>3274728</v>
      </c>
      <c r="E9" s="130">
        <v>3846970</v>
      </c>
      <c r="F9" s="130">
        <v>3701172</v>
      </c>
      <c r="G9" s="130">
        <v>3156440</v>
      </c>
      <c r="H9" s="130">
        <v>2581697</v>
      </c>
      <c r="I9" s="130">
        <v>2250722</v>
      </c>
      <c r="J9" s="130">
        <v>2830784</v>
      </c>
      <c r="K9" s="130">
        <v>3409963</v>
      </c>
      <c r="L9" s="130">
        <v>2541338</v>
      </c>
      <c r="M9" s="130">
        <v>0</v>
      </c>
    </row>
    <row r="10" spans="1:13" ht="14.4" customHeight="1" x14ac:dyDescent="0.3">
      <c r="A10" s="130" t="s">
        <v>86</v>
      </c>
      <c r="B10" s="131">
        <f>B9/1000</f>
        <v>4052.6860000000001</v>
      </c>
      <c r="C10" s="131">
        <f t="shared" ref="C10:M10" si="3">C9/1000+B10</f>
        <v>7896.2569999999996</v>
      </c>
      <c r="D10" s="131">
        <f t="shared" si="3"/>
        <v>11170.985000000001</v>
      </c>
      <c r="E10" s="131">
        <f t="shared" si="3"/>
        <v>15017.955</v>
      </c>
      <c r="F10" s="131">
        <f t="shared" si="3"/>
        <v>18719.127</v>
      </c>
      <c r="G10" s="131">
        <f t="shared" si="3"/>
        <v>21875.566999999999</v>
      </c>
      <c r="H10" s="131">
        <f t="shared" si="3"/>
        <v>24457.263999999999</v>
      </c>
      <c r="I10" s="131">
        <f t="shared" si="3"/>
        <v>26707.986000000001</v>
      </c>
      <c r="J10" s="131">
        <f t="shared" si="3"/>
        <v>29538.77</v>
      </c>
      <c r="K10" s="131">
        <f t="shared" si="3"/>
        <v>32948.733</v>
      </c>
      <c r="L10" s="131">
        <f t="shared" si="3"/>
        <v>35490.071000000004</v>
      </c>
      <c r="M10" s="131">
        <f t="shared" si="3"/>
        <v>35490.071000000004</v>
      </c>
    </row>
    <row r="11" spans="1:13" ht="14.4" customHeight="1" x14ac:dyDescent="0.3">
      <c r="A11" s="126"/>
      <c r="B11" s="126" t="s">
        <v>101</v>
      </c>
      <c r="C11" s="126">
        <f>COUNTIF(B7:M7,"&lt;&gt;")</f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3" ht="14.4" customHeight="1" x14ac:dyDescent="0.3">
      <c r="A12" s="126">
        <v>0</v>
      </c>
      <c r="B12" s="129">
        <f>IF(ISERROR(HI!F15),#REF!,HI!F15)</f>
        <v>1.104915681585241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</row>
    <row r="13" spans="1:13" ht="14.4" customHeight="1" x14ac:dyDescent="0.3">
      <c r="A13" s="126">
        <v>1</v>
      </c>
      <c r="B13" s="129">
        <f>IF(ISERROR(HI!F15),#REF!,HI!F15)</f>
        <v>1.104915681585241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2" t="s">
        <v>157</v>
      </c>
      <c r="B1" s="212"/>
      <c r="C1" s="212"/>
      <c r="D1" s="212"/>
      <c r="E1" s="212"/>
      <c r="F1" s="212"/>
      <c r="G1" s="212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s="62" customFormat="1" ht="14.4" customHeight="1" thickBot="1" x14ac:dyDescent="0.35">
      <c r="A2" s="251" t="s">
        <v>155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3" t="s">
        <v>18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5" t="s">
        <v>6</v>
      </c>
      <c r="Q4" s="216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5.434722104253712E-323</v>
      </c>
      <c r="Q6" s="109" t="s">
        <v>156</v>
      </c>
    </row>
    <row r="7" spans="1:17" ht="14.4" customHeight="1" x14ac:dyDescent="0.3">
      <c r="A7" s="21" t="s">
        <v>37</v>
      </c>
      <c r="B7" s="67">
        <v>292.22533541316898</v>
      </c>
      <c r="C7" s="68">
        <v>24.352111284429999</v>
      </c>
      <c r="D7" s="68">
        <v>22.972709999999999</v>
      </c>
      <c r="E7" s="68">
        <v>15.67601</v>
      </c>
      <c r="F7" s="68">
        <v>16.05585</v>
      </c>
      <c r="G7" s="68">
        <v>21.603179999999998</v>
      </c>
      <c r="H7" s="68">
        <v>19.862829999999999</v>
      </c>
      <c r="I7" s="68">
        <v>27.63082</v>
      </c>
      <c r="J7" s="68">
        <v>13.66924</v>
      </c>
      <c r="K7" s="68">
        <v>12.828580000000001</v>
      </c>
      <c r="L7" s="68">
        <v>18.867370000000001</v>
      </c>
      <c r="M7" s="68">
        <v>8.6503499999999995</v>
      </c>
      <c r="N7" s="68">
        <v>18.732389999999999</v>
      </c>
      <c r="O7" s="68">
        <v>4.9406564584124654E-324</v>
      </c>
      <c r="P7" s="69">
        <v>196.54933</v>
      </c>
      <c r="Q7" s="110">
        <v>0.73374011396299998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5.434722104253712E-323</v>
      </c>
      <c r="Q8" s="110" t="s">
        <v>156</v>
      </c>
    </row>
    <row r="9" spans="1:17" ht="14.4" customHeight="1" x14ac:dyDescent="0.3">
      <c r="A9" s="21" t="s">
        <v>39</v>
      </c>
      <c r="B9" s="67">
        <v>4518.6969642346003</v>
      </c>
      <c r="C9" s="68">
        <v>376.55808035288402</v>
      </c>
      <c r="D9" s="68">
        <v>304.78098</v>
      </c>
      <c r="E9" s="68">
        <v>293.03390999999999</v>
      </c>
      <c r="F9" s="68">
        <v>326.65298999999999</v>
      </c>
      <c r="G9" s="68">
        <v>317.37866000000002</v>
      </c>
      <c r="H9" s="68">
        <v>440.64641</v>
      </c>
      <c r="I9" s="68">
        <v>320.31272999999999</v>
      </c>
      <c r="J9" s="68">
        <v>289.93490000000003</v>
      </c>
      <c r="K9" s="68">
        <v>485.33224999999999</v>
      </c>
      <c r="L9" s="68">
        <v>366.82440000000003</v>
      </c>
      <c r="M9" s="68">
        <v>387.81454000000002</v>
      </c>
      <c r="N9" s="68">
        <v>488.69233000000003</v>
      </c>
      <c r="O9" s="68">
        <v>4.9406564584124654E-324</v>
      </c>
      <c r="P9" s="69">
        <v>4021.4041000000002</v>
      </c>
      <c r="Q9" s="110">
        <v>0.97085206767099996</v>
      </c>
    </row>
    <row r="10" spans="1:17" ht="14.4" customHeight="1" x14ac:dyDescent="0.3">
      <c r="A10" s="21" t="s">
        <v>40</v>
      </c>
      <c r="B10" s="67">
        <v>0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1.2531399999999999</v>
      </c>
      <c r="J10" s="68">
        <v>1.31786</v>
      </c>
      <c r="K10" s="68">
        <v>0.40355999999999997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2.9745599999999999</v>
      </c>
      <c r="Q10" s="110" t="s">
        <v>156</v>
      </c>
    </row>
    <row r="11" spans="1:17" ht="14.4" customHeight="1" x14ac:dyDescent="0.3">
      <c r="A11" s="21" t="s">
        <v>41</v>
      </c>
      <c r="B11" s="67">
        <v>379.16794362808201</v>
      </c>
      <c r="C11" s="68">
        <v>31.597328635673001</v>
      </c>
      <c r="D11" s="68">
        <v>24.259119999999999</v>
      </c>
      <c r="E11" s="68">
        <v>40.2776</v>
      </c>
      <c r="F11" s="68">
        <v>43.838369999999998</v>
      </c>
      <c r="G11" s="68">
        <v>20.2789</v>
      </c>
      <c r="H11" s="68">
        <v>9.28186</v>
      </c>
      <c r="I11" s="68">
        <v>39.107439999999997</v>
      </c>
      <c r="J11" s="68">
        <v>32.925890000000003</v>
      </c>
      <c r="K11" s="68">
        <v>52.641080000000002</v>
      </c>
      <c r="L11" s="68">
        <v>22.901959999999999</v>
      </c>
      <c r="M11" s="68">
        <v>25.554760000000002</v>
      </c>
      <c r="N11" s="68">
        <v>53.593559999999997</v>
      </c>
      <c r="O11" s="68">
        <v>4.9406564584124654E-324</v>
      </c>
      <c r="P11" s="69">
        <v>364.66054000000003</v>
      </c>
      <c r="Q11" s="110">
        <v>1.049169648613</v>
      </c>
    </row>
    <row r="12" spans="1:17" ht="14.4" customHeight="1" x14ac:dyDescent="0.3">
      <c r="A12" s="21" t="s">
        <v>42</v>
      </c>
      <c r="B12" s="67">
        <v>9.0161283547989992</v>
      </c>
      <c r="C12" s="68">
        <v>0.75134402956599999</v>
      </c>
      <c r="D12" s="68">
        <v>4.9406564584124654E-324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3.2065000000000001</v>
      </c>
      <c r="J12" s="68">
        <v>4.9406564584124654E-324</v>
      </c>
      <c r="K12" s="68">
        <v>0.14366000000000001</v>
      </c>
      <c r="L12" s="68">
        <v>1.0723</v>
      </c>
      <c r="M12" s="68">
        <v>2.0447600000000001</v>
      </c>
      <c r="N12" s="68">
        <v>4.9406564584124654E-324</v>
      </c>
      <c r="O12" s="68">
        <v>4.9406564584124654E-324</v>
      </c>
      <c r="P12" s="69">
        <v>6.4672200000000002</v>
      </c>
      <c r="Q12" s="110">
        <v>0.78250317800199998</v>
      </c>
    </row>
    <row r="13" spans="1:17" ht="14.4" customHeight="1" x14ac:dyDescent="0.3">
      <c r="A13" s="21" t="s">
        <v>43</v>
      </c>
      <c r="B13" s="67">
        <v>16.132307406951998</v>
      </c>
      <c r="C13" s="68">
        <v>1.3443589505789999</v>
      </c>
      <c r="D13" s="68">
        <v>0.96299999999999997</v>
      </c>
      <c r="E13" s="68">
        <v>0.1482</v>
      </c>
      <c r="F13" s="68">
        <v>2.65449</v>
      </c>
      <c r="G13" s="68">
        <v>4.7159299999990001</v>
      </c>
      <c r="H13" s="68">
        <v>1.0102800000000001</v>
      </c>
      <c r="I13" s="68">
        <v>0.38406000000000001</v>
      </c>
      <c r="J13" s="68">
        <v>0.32640000000000002</v>
      </c>
      <c r="K13" s="68">
        <v>2.3491</v>
      </c>
      <c r="L13" s="68">
        <v>1.8626400000000001</v>
      </c>
      <c r="M13" s="68">
        <v>1.36365</v>
      </c>
      <c r="N13" s="68">
        <v>2.59748</v>
      </c>
      <c r="O13" s="68">
        <v>4.9406564584124654E-324</v>
      </c>
      <c r="P13" s="69">
        <v>18.375229999999998</v>
      </c>
      <c r="Q13" s="110">
        <v>1.242581420554</v>
      </c>
    </row>
    <row r="14" spans="1:17" ht="14.4" customHeight="1" x14ac:dyDescent="0.3">
      <c r="A14" s="21" t="s">
        <v>44</v>
      </c>
      <c r="B14" s="67">
        <v>6.393573985902</v>
      </c>
      <c r="C14" s="68">
        <v>0.53279783215800003</v>
      </c>
      <c r="D14" s="68">
        <v>0.54200000000000004</v>
      </c>
      <c r="E14" s="68">
        <v>0.501</v>
      </c>
      <c r="F14" s="68">
        <v>0.51200000000000001</v>
      </c>
      <c r="G14" s="68">
        <v>0.52099999999900004</v>
      </c>
      <c r="H14" s="68">
        <v>0.52600000000000002</v>
      </c>
      <c r="I14" s="68">
        <v>0.57699999999999996</v>
      </c>
      <c r="J14" s="68">
        <v>0.59899999999999998</v>
      </c>
      <c r="K14" s="68">
        <v>0.58099999999999996</v>
      </c>
      <c r="L14" s="68">
        <v>0.52900000000000003</v>
      </c>
      <c r="M14" s="68">
        <v>0.53700000000000003</v>
      </c>
      <c r="N14" s="68">
        <v>0.53200000000000003</v>
      </c>
      <c r="O14" s="68">
        <v>4.9406564584124654E-324</v>
      </c>
      <c r="P14" s="69">
        <v>5.9569999999999999</v>
      </c>
      <c r="Q14" s="110">
        <v>1.016418276987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5.434722104253712E-323</v>
      </c>
      <c r="Q15" s="110" t="s">
        <v>156</v>
      </c>
    </row>
    <row r="16" spans="1:17" ht="14.4" customHeight="1" x14ac:dyDescent="0.3">
      <c r="A16" s="21" t="s">
        <v>46</v>
      </c>
      <c r="B16" s="67">
        <v>0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5.434722104253712E-323</v>
      </c>
      <c r="Q16" s="110" t="s">
        <v>156</v>
      </c>
    </row>
    <row r="17" spans="1:17" ht="14.4" customHeight="1" x14ac:dyDescent="0.3">
      <c r="A17" s="21" t="s">
        <v>47</v>
      </c>
      <c r="B17" s="67">
        <v>147.694899351087</v>
      </c>
      <c r="C17" s="68">
        <v>12.307908279256999</v>
      </c>
      <c r="D17" s="68">
        <v>5.8769999999999998</v>
      </c>
      <c r="E17" s="68">
        <v>21.532309999999999</v>
      </c>
      <c r="F17" s="68">
        <v>9.4860000000000007</v>
      </c>
      <c r="G17" s="68">
        <v>33.621920000000003</v>
      </c>
      <c r="H17" s="68">
        <v>15.099589999999999</v>
      </c>
      <c r="I17" s="68">
        <v>103.58315</v>
      </c>
      <c r="J17" s="68">
        <v>0.68747999999999998</v>
      </c>
      <c r="K17" s="68">
        <v>10.40358</v>
      </c>
      <c r="L17" s="68">
        <v>0.72841999999999996</v>
      </c>
      <c r="M17" s="68">
        <v>7.1544699999999999</v>
      </c>
      <c r="N17" s="68">
        <v>2.0569999999999999</v>
      </c>
      <c r="O17" s="68">
        <v>4.9406564584124654E-324</v>
      </c>
      <c r="P17" s="69">
        <v>210.23092</v>
      </c>
      <c r="Q17" s="110">
        <v>1.552814774415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1.236</v>
      </c>
      <c r="E18" s="68">
        <v>2.39</v>
      </c>
      <c r="F18" s="68">
        <v>8.8160000000000007</v>
      </c>
      <c r="G18" s="68">
        <v>7.8099999999990004</v>
      </c>
      <c r="H18" s="68">
        <v>3.9660000000000002</v>
      </c>
      <c r="I18" s="68">
        <v>4.7720000000000002</v>
      </c>
      <c r="J18" s="68">
        <v>0.27600000000000002</v>
      </c>
      <c r="K18" s="68">
        <v>4.9406564584124654E-324</v>
      </c>
      <c r="L18" s="68">
        <v>0.501</v>
      </c>
      <c r="M18" s="68">
        <v>5.3780000000000001</v>
      </c>
      <c r="N18" s="68">
        <v>31.093</v>
      </c>
      <c r="O18" s="68">
        <v>4.9406564584124654E-324</v>
      </c>
      <c r="P18" s="69">
        <v>66.238</v>
      </c>
      <c r="Q18" s="110" t="s">
        <v>156</v>
      </c>
    </row>
    <row r="19" spans="1:17" ht="14.4" customHeight="1" x14ac:dyDescent="0.3">
      <c r="A19" s="21" t="s">
        <v>49</v>
      </c>
      <c r="B19" s="67">
        <v>427.87693913465603</v>
      </c>
      <c r="C19" s="68">
        <v>35.656411594554001</v>
      </c>
      <c r="D19" s="68">
        <v>19.65701</v>
      </c>
      <c r="E19" s="68">
        <v>33.168309999999998</v>
      </c>
      <c r="F19" s="68">
        <v>45.335090000000001</v>
      </c>
      <c r="G19" s="68">
        <v>69.447869999999</v>
      </c>
      <c r="H19" s="68">
        <v>26.585940000000001</v>
      </c>
      <c r="I19" s="68">
        <v>26.04468</v>
      </c>
      <c r="J19" s="68">
        <v>21.985489999999999</v>
      </c>
      <c r="K19" s="68">
        <v>21.807030000000001</v>
      </c>
      <c r="L19" s="68">
        <v>30.749420000000001</v>
      </c>
      <c r="M19" s="68">
        <v>76.25855</v>
      </c>
      <c r="N19" s="68">
        <v>37.526690000000002</v>
      </c>
      <c r="O19" s="68">
        <v>4.9406564584124654E-324</v>
      </c>
      <c r="P19" s="69">
        <v>408.56608</v>
      </c>
      <c r="Q19" s="110">
        <v>1.0416743931329999</v>
      </c>
    </row>
    <row r="20" spans="1:17" ht="14.4" customHeight="1" x14ac:dyDescent="0.3">
      <c r="A20" s="21" t="s">
        <v>50</v>
      </c>
      <c r="B20" s="67">
        <v>24774.999513925599</v>
      </c>
      <c r="C20" s="68">
        <v>2064.5832928271302</v>
      </c>
      <c r="D20" s="68">
        <v>2117.96074</v>
      </c>
      <c r="E20" s="68">
        <v>2078.5664200000001</v>
      </c>
      <c r="F20" s="68">
        <v>2209.9454000000001</v>
      </c>
      <c r="G20" s="68">
        <v>2147.2309500000001</v>
      </c>
      <c r="H20" s="68">
        <v>2124.2925700000001</v>
      </c>
      <c r="I20" s="68">
        <v>2193.4740200000001</v>
      </c>
      <c r="J20" s="68">
        <v>2775.23432</v>
      </c>
      <c r="K20" s="68">
        <v>2164.2905599999999</v>
      </c>
      <c r="L20" s="68">
        <v>2211.1111000000001</v>
      </c>
      <c r="M20" s="68">
        <v>2187.2008000000001</v>
      </c>
      <c r="N20" s="68">
        <v>2951.4587200000001</v>
      </c>
      <c r="O20" s="68">
        <v>4.9406564584124654E-324</v>
      </c>
      <c r="P20" s="69">
        <v>25160.765599999999</v>
      </c>
      <c r="Q20" s="110">
        <v>1.1078953972059999</v>
      </c>
    </row>
    <row r="21" spans="1:17" ht="14.4" customHeight="1" x14ac:dyDescent="0.3">
      <c r="A21" s="22" t="s">
        <v>51</v>
      </c>
      <c r="B21" s="67">
        <v>1423.99999999992</v>
      </c>
      <c r="C21" s="68">
        <v>118.66666666666001</v>
      </c>
      <c r="D21" s="68">
        <v>113.931</v>
      </c>
      <c r="E21" s="68">
        <v>113.931</v>
      </c>
      <c r="F21" s="68">
        <v>113.934</v>
      </c>
      <c r="G21" s="68">
        <v>113.934</v>
      </c>
      <c r="H21" s="68">
        <v>113.932</v>
      </c>
      <c r="I21" s="68">
        <v>113.931</v>
      </c>
      <c r="J21" s="68">
        <v>113.931</v>
      </c>
      <c r="K21" s="68">
        <v>113.931</v>
      </c>
      <c r="L21" s="68">
        <v>113.931</v>
      </c>
      <c r="M21" s="68">
        <v>113.931</v>
      </c>
      <c r="N21" s="68">
        <v>125.777</v>
      </c>
      <c r="O21" s="68">
        <v>1.4821969375237396E-323</v>
      </c>
      <c r="P21" s="69">
        <v>1265.0940000000001</v>
      </c>
      <c r="Q21" s="110">
        <v>0.96917313585200004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36.481499999999997</v>
      </c>
      <c r="I22" s="68">
        <v>34.844999999999999</v>
      </c>
      <c r="J22" s="68">
        <v>76.958219999999997</v>
      </c>
      <c r="K22" s="68">
        <v>4.9406564584124654E-324</v>
      </c>
      <c r="L22" s="68">
        <v>4.9406564584124654E-324</v>
      </c>
      <c r="M22" s="68">
        <v>3.84666</v>
      </c>
      <c r="N22" s="68">
        <v>4.9406564584124654E-324</v>
      </c>
      <c r="O22" s="68">
        <v>4.9406564584124654E-324</v>
      </c>
      <c r="P22" s="69">
        <v>152.13138000000001</v>
      </c>
      <c r="Q22" s="110" t="s">
        <v>156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2.1738888417014848E-322</v>
      </c>
      <c r="Q23" s="110" t="s">
        <v>156</v>
      </c>
    </row>
    <row r="24" spans="1:17" ht="14.4" customHeight="1" x14ac:dyDescent="0.3">
      <c r="A24" s="22" t="s">
        <v>54</v>
      </c>
      <c r="B24" s="67">
        <v>-3.6379788070917101E-12</v>
      </c>
      <c r="C24" s="68">
        <v>-4.5474735088646402E-13</v>
      </c>
      <c r="D24" s="68">
        <v>2.4060000000000001</v>
      </c>
      <c r="E24" s="68">
        <v>2.9999999999989999</v>
      </c>
      <c r="F24" s="68">
        <v>5.9999999999989999</v>
      </c>
      <c r="G24" s="68">
        <v>10.999999999999</v>
      </c>
      <c r="H24" s="68">
        <v>4.9999999999989999</v>
      </c>
      <c r="I24" s="68">
        <v>2.9599999999989999</v>
      </c>
      <c r="J24" s="68">
        <v>-4.00000003537571E-5</v>
      </c>
      <c r="K24" s="68">
        <v>-9.0949470177292804E-13</v>
      </c>
      <c r="L24" s="68">
        <v>1.99999994947575E-5</v>
      </c>
      <c r="M24" s="68">
        <v>12.765279999999001</v>
      </c>
      <c r="N24" s="68">
        <v>5.7</v>
      </c>
      <c r="O24" s="68">
        <v>-1.0869444208507424E-322</v>
      </c>
      <c r="P24" s="69">
        <v>48.831259999994998</v>
      </c>
      <c r="Q24" s="110"/>
    </row>
    <row r="25" spans="1:17" ht="14.4" customHeight="1" x14ac:dyDescent="0.3">
      <c r="A25" s="23" t="s">
        <v>55</v>
      </c>
      <c r="B25" s="70">
        <v>31996.203605434799</v>
      </c>
      <c r="C25" s="71">
        <v>2666.3503004528998</v>
      </c>
      <c r="D25" s="71">
        <v>2614.58556</v>
      </c>
      <c r="E25" s="71">
        <v>2602.2247600000001</v>
      </c>
      <c r="F25" s="71">
        <v>2783.2301900000002</v>
      </c>
      <c r="G25" s="71">
        <v>2747.54241</v>
      </c>
      <c r="H25" s="71">
        <v>2796.68498</v>
      </c>
      <c r="I25" s="71">
        <v>2872.0815400000001</v>
      </c>
      <c r="J25" s="71">
        <v>3327.8457600000002</v>
      </c>
      <c r="K25" s="71">
        <v>2864.7114000000001</v>
      </c>
      <c r="L25" s="71">
        <v>2769.07863</v>
      </c>
      <c r="M25" s="71">
        <v>2832.49982</v>
      </c>
      <c r="N25" s="71">
        <v>3717.76017</v>
      </c>
      <c r="O25" s="71">
        <v>4.9406564584124654E-324</v>
      </c>
      <c r="P25" s="72">
        <v>31928.245220000001</v>
      </c>
      <c r="Q25" s="111">
        <v>1.0885920528819999</v>
      </c>
    </row>
    <row r="26" spans="1:17" ht="14.4" customHeight="1" x14ac:dyDescent="0.3">
      <c r="A26" s="21" t="s">
        <v>56</v>
      </c>
      <c r="B26" s="67">
        <v>4012.2800834100899</v>
      </c>
      <c r="C26" s="68">
        <v>334.356673617507</v>
      </c>
      <c r="D26" s="68">
        <v>263.49453</v>
      </c>
      <c r="E26" s="68">
        <v>237.03057000000001</v>
      </c>
      <c r="F26" s="68">
        <v>257.32904000000002</v>
      </c>
      <c r="G26" s="68">
        <v>262.05282999999997</v>
      </c>
      <c r="H26" s="68">
        <v>245.77539999999999</v>
      </c>
      <c r="I26" s="68">
        <v>340.41895</v>
      </c>
      <c r="J26" s="68">
        <v>339.55946999999998</v>
      </c>
      <c r="K26" s="68">
        <v>230.88461000000001</v>
      </c>
      <c r="L26" s="68">
        <v>262.76909999999998</v>
      </c>
      <c r="M26" s="68">
        <v>276.27269000000001</v>
      </c>
      <c r="N26" s="68">
        <v>247.24646000000001</v>
      </c>
      <c r="O26" s="68">
        <v>4.9406564584124654E-324</v>
      </c>
      <c r="P26" s="69">
        <v>2962.83365</v>
      </c>
      <c r="Q26" s="110">
        <v>0.805572416791</v>
      </c>
    </row>
    <row r="27" spans="1:17" ht="14.4" customHeight="1" x14ac:dyDescent="0.3">
      <c r="A27" s="24" t="s">
        <v>57</v>
      </c>
      <c r="B27" s="70">
        <v>36008.483688844899</v>
      </c>
      <c r="C27" s="71">
        <v>3000.7069740704101</v>
      </c>
      <c r="D27" s="71">
        <v>2878.0800899999999</v>
      </c>
      <c r="E27" s="71">
        <v>2839.25533</v>
      </c>
      <c r="F27" s="71">
        <v>3040.5592299999998</v>
      </c>
      <c r="G27" s="71">
        <v>3009.5952400000001</v>
      </c>
      <c r="H27" s="71">
        <v>3042.46038</v>
      </c>
      <c r="I27" s="71">
        <v>3212.5004899999999</v>
      </c>
      <c r="J27" s="71">
        <v>3667.4052299999998</v>
      </c>
      <c r="K27" s="71">
        <v>3095.5960100000002</v>
      </c>
      <c r="L27" s="71">
        <v>3031.84773</v>
      </c>
      <c r="M27" s="71">
        <v>3108.7725099999998</v>
      </c>
      <c r="N27" s="71">
        <v>3965.0066299999999</v>
      </c>
      <c r="O27" s="71">
        <v>9.8813129168249309E-324</v>
      </c>
      <c r="P27" s="72">
        <v>34891.078869999998</v>
      </c>
      <c r="Q27" s="111">
        <v>1.0570563165</v>
      </c>
    </row>
    <row r="28" spans="1:17" ht="14.4" customHeight="1" x14ac:dyDescent="0.3">
      <c r="A28" s="22" t="s">
        <v>58</v>
      </c>
      <c r="B28" s="67">
        <v>86.850413049167997</v>
      </c>
      <c r="C28" s="68">
        <v>7.2375344207639998</v>
      </c>
      <c r="D28" s="68">
        <v>11.936500000000001</v>
      </c>
      <c r="E28" s="68">
        <v>17.722010000000001</v>
      </c>
      <c r="F28" s="68">
        <v>3.27</v>
      </c>
      <c r="G28" s="68">
        <v>6.3512899999999997</v>
      </c>
      <c r="H28" s="68">
        <v>1.68459</v>
      </c>
      <c r="I28" s="68">
        <v>3.42517</v>
      </c>
      <c r="J28" s="68">
        <v>1.63581</v>
      </c>
      <c r="K28" s="68">
        <v>8.3373299999989996</v>
      </c>
      <c r="L28" s="68">
        <v>1.1635599999999999</v>
      </c>
      <c r="M28" s="68">
        <v>4.2930000000000001</v>
      </c>
      <c r="N28" s="68">
        <v>11.306380000000001</v>
      </c>
      <c r="O28" s="68">
        <v>1.2351641146031164E-322</v>
      </c>
      <c r="P28" s="69">
        <v>71.125640000000004</v>
      </c>
      <c r="Q28" s="110">
        <v>0.89339364717500003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1.0869444208507424E-322</v>
      </c>
      <c r="Q29" s="110" t="s">
        <v>156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5.434722104253712E-322</v>
      </c>
      <c r="Q30" s="110">
        <v>0</v>
      </c>
    </row>
    <row r="31" spans="1:17" ht="14.4" customHeight="1" thickBot="1" x14ac:dyDescent="0.35">
      <c r="A31" s="25" t="s">
        <v>61</v>
      </c>
      <c r="B31" s="73">
        <v>1.4821969375237396E-323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2.717361052126856E-322</v>
      </c>
      <c r="Q31" s="112" t="s">
        <v>156</v>
      </c>
    </row>
    <row r="32" spans="1:17" ht="14.4" customHeight="1" x14ac:dyDescent="0.3">
      <c r="A32" s="217" t="s">
        <v>62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14.4" customHeight="1" x14ac:dyDescent="0.3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ht="14.4" customHeight="1" x14ac:dyDescent="0.3">
      <c r="A34" s="217" t="s">
        <v>63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ht="14.4" customHeight="1" x14ac:dyDescent="0.3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1"/>
      <c r="Q36" s="211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2" t="s">
        <v>64</v>
      </c>
      <c r="B1" s="212"/>
      <c r="C1" s="212"/>
      <c r="D1" s="212"/>
      <c r="E1" s="212"/>
      <c r="F1" s="212"/>
      <c r="G1" s="212"/>
      <c r="H1" s="218"/>
      <c r="I1" s="218"/>
      <c r="J1" s="218"/>
      <c r="K1" s="218"/>
    </row>
    <row r="2" spans="1:11" s="76" customFormat="1" ht="14.4" customHeight="1" thickBot="1" x14ac:dyDescent="0.35">
      <c r="A2" s="251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3" t="s">
        <v>65</v>
      </c>
      <c r="C3" s="214"/>
      <c r="D3" s="214"/>
      <c r="E3" s="214"/>
      <c r="F3" s="221" t="s">
        <v>66</v>
      </c>
      <c r="G3" s="214"/>
      <c r="H3" s="214"/>
      <c r="I3" s="214"/>
      <c r="J3" s="214"/>
      <c r="K3" s="222"/>
    </row>
    <row r="4" spans="1:11" ht="14.4" customHeight="1" x14ac:dyDescent="0.3">
      <c r="A4" s="92"/>
      <c r="B4" s="219"/>
      <c r="C4" s="220"/>
      <c r="D4" s="220"/>
      <c r="E4" s="220"/>
      <c r="F4" s="223" t="s">
        <v>110</v>
      </c>
      <c r="G4" s="225" t="s">
        <v>67</v>
      </c>
      <c r="H4" s="54" t="s">
        <v>144</v>
      </c>
      <c r="I4" s="223" t="s">
        <v>68</v>
      </c>
      <c r="J4" s="225" t="s">
        <v>69</v>
      </c>
      <c r="K4" s="226" t="s">
        <v>70</v>
      </c>
    </row>
    <row r="5" spans="1:11" ht="42" thickBot="1" x14ac:dyDescent="0.35">
      <c r="A5" s="93"/>
      <c r="B5" s="30" t="s">
        <v>111</v>
      </c>
      <c r="C5" s="31" t="s">
        <v>71</v>
      </c>
      <c r="D5" s="32" t="s">
        <v>72</v>
      </c>
      <c r="E5" s="32" t="s">
        <v>73</v>
      </c>
      <c r="F5" s="224"/>
      <c r="G5" s="224"/>
      <c r="H5" s="31" t="s">
        <v>74</v>
      </c>
      <c r="I5" s="224"/>
      <c r="J5" s="224"/>
      <c r="K5" s="227"/>
    </row>
    <row r="6" spans="1:11" ht="14.4" customHeight="1" thickBot="1" x14ac:dyDescent="0.35">
      <c r="A6" s="270" t="s">
        <v>158</v>
      </c>
      <c r="B6" s="252">
        <v>30051.840570543802</v>
      </c>
      <c r="C6" s="252">
        <v>33482.179539999997</v>
      </c>
      <c r="D6" s="253">
        <v>3430.3389694561802</v>
      </c>
      <c r="E6" s="254">
        <v>1.114147383465</v>
      </c>
      <c r="F6" s="252">
        <v>31996.203605434799</v>
      </c>
      <c r="G6" s="253">
        <v>29329.853304981902</v>
      </c>
      <c r="H6" s="255">
        <v>3717.76017</v>
      </c>
      <c r="I6" s="252">
        <v>31928.245220000001</v>
      </c>
      <c r="J6" s="253">
        <v>2598.39191501811</v>
      </c>
      <c r="K6" s="256">
        <v>0.997876048475</v>
      </c>
    </row>
    <row r="7" spans="1:11" ht="14.4" customHeight="1" thickBot="1" x14ac:dyDescent="0.35">
      <c r="A7" s="271" t="s">
        <v>159</v>
      </c>
      <c r="B7" s="252">
        <v>4039.1011268010302</v>
      </c>
      <c r="C7" s="252">
        <v>4029.4810600000001</v>
      </c>
      <c r="D7" s="253">
        <v>-9.6200668010329995</v>
      </c>
      <c r="E7" s="254">
        <v>0.99761826542599996</v>
      </c>
      <c r="F7" s="252">
        <v>5221.6322530235102</v>
      </c>
      <c r="G7" s="253">
        <v>4786.4962319382203</v>
      </c>
      <c r="H7" s="255">
        <v>564.14775999999995</v>
      </c>
      <c r="I7" s="252">
        <v>4616.3882400000002</v>
      </c>
      <c r="J7" s="253">
        <v>-170.107991938217</v>
      </c>
      <c r="K7" s="256">
        <v>0.884089115491</v>
      </c>
    </row>
    <row r="8" spans="1:11" ht="14.4" customHeight="1" thickBot="1" x14ac:dyDescent="0.35">
      <c r="A8" s="272" t="s">
        <v>160</v>
      </c>
      <c r="B8" s="252">
        <v>4018.3435280508702</v>
      </c>
      <c r="C8" s="252">
        <v>4022.9750600000002</v>
      </c>
      <c r="D8" s="253">
        <v>4.6315319491269999</v>
      </c>
      <c r="E8" s="254">
        <v>1.0011525973119999</v>
      </c>
      <c r="F8" s="252">
        <v>5215.2386790376104</v>
      </c>
      <c r="G8" s="253">
        <v>4780.6354557844697</v>
      </c>
      <c r="H8" s="255">
        <v>563.61576000000002</v>
      </c>
      <c r="I8" s="252">
        <v>4610.4312399999999</v>
      </c>
      <c r="J8" s="253">
        <v>-170.20421578447201</v>
      </c>
      <c r="K8" s="256">
        <v>0.88403072682499995</v>
      </c>
    </row>
    <row r="9" spans="1:11" ht="14.4" customHeight="1" thickBot="1" x14ac:dyDescent="0.35">
      <c r="A9" s="273" t="s">
        <v>161</v>
      </c>
      <c r="B9" s="257">
        <v>4.9406564584124654E-324</v>
      </c>
      <c r="C9" s="257">
        <v>4.9406564584124654E-324</v>
      </c>
      <c r="D9" s="258">
        <v>0</v>
      </c>
      <c r="E9" s="259">
        <v>1</v>
      </c>
      <c r="F9" s="257">
        <v>4.9406564584124654E-324</v>
      </c>
      <c r="G9" s="258">
        <v>0</v>
      </c>
      <c r="H9" s="260">
        <v>4.9406564584124654E-324</v>
      </c>
      <c r="I9" s="257">
        <v>2.5999999999999998E-4</v>
      </c>
      <c r="J9" s="258">
        <v>2.5999999999999998E-4</v>
      </c>
      <c r="K9" s="261" t="s">
        <v>162</v>
      </c>
    </row>
    <row r="10" spans="1:11" ht="14.4" customHeight="1" thickBot="1" x14ac:dyDescent="0.35">
      <c r="A10" s="274" t="s">
        <v>163</v>
      </c>
      <c r="B10" s="252">
        <v>4.9406564584124654E-324</v>
      </c>
      <c r="C10" s="252">
        <v>4.9406564584124654E-324</v>
      </c>
      <c r="D10" s="253">
        <v>0</v>
      </c>
      <c r="E10" s="254">
        <v>1</v>
      </c>
      <c r="F10" s="252">
        <v>4.9406564584124654E-324</v>
      </c>
      <c r="G10" s="253">
        <v>0</v>
      </c>
      <c r="H10" s="255">
        <v>4.9406564584124654E-324</v>
      </c>
      <c r="I10" s="252">
        <v>2.5999999999999998E-4</v>
      </c>
      <c r="J10" s="253">
        <v>2.5999999999999998E-4</v>
      </c>
      <c r="K10" s="262" t="s">
        <v>162</v>
      </c>
    </row>
    <row r="11" spans="1:11" ht="14.4" customHeight="1" thickBot="1" x14ac:dyDescent="0.35">
      <c r="A11" s="273" t="s">
        <v>164</v>
      </c>
      <c r="B11" s="257">
        <v>194.98186825991499</v>
      </c>
      <c r="C11" s="257">
        <v>192.89304000000001</v>
      </c>
      <c r="D11" s="258">
        <v>-2.0888282599150001</v>
      </c>
      <c r="E11" s="259">
        <v>0.98928706408099998</v>
      </c>
      <c r="F11" s="257">
        <v>292.22533541316898</v>
      </c>
      <c r="G11" s="258">
        <v>267.873224128738</v>
      </c>
      <c r="H11" s="260">
        <v>18.732389999999999</v>
      </c>
      <c r="I11" s="257">
        <v>196.54933</v>
      </c>
      <c r="J11" s="258">
        <v>-71.323894128738004</v>
      </c>
      <c r="K11" s="263">
        <v>0.67259510446600002</v>
      </c>
    </row>
    <row r="12" spans="1:11" ht="14.4" customHeight="1" thickBot="1" x14ac:dyDescent="0.35">
      <c r="A12" s="274" t="s">
        <v>165</v>
      </c>
      <c r="B12" s="252">
        <v>194.98186825991499</v>
      </c>
      <c r="C12" s="252">
        <v>192.71724</v>
      </c>
      <c r="D12" s="253">
        <v>-2.2646282599149998</v>
      </c>
      <c r="E12" s="254">
        <v>0.98838544178400001</v>
      </c>
      <c r="F12" s="252">
        <v>292.22533541316898</v>
      </c>
      <c r="G12" s="253">
        <v>267.873224128738</v>
      </c>
      <c r="H12" s="255">
        <v>18.732389999999999</v>
      </c>
      <c r="I12" s="252">
        <v>194.25265999999999</v>
      </c>
      <c r="J12" s="253">
        <v>-73.620564128737996</v>
      </c>
      <c r="K12" s="256">
        <v>0.66473586119799999</v>
      </c>
    </row>
    <row r="13" spans="1:11" ht="14.4" customHeight="1" thickBot="1" x14ac:dyDescent="0.35">
      <c r="A13" s="274" t="s">
        <v>166</v>
      </c>
      <c r="B13" s="252">
        <v>4.9406564584124654E-324</v>
      </c>
      <c r="C13" s="252">
        <v>4.9406564584124654E-324</v>
      </c>
      <c r="D13" s="253">
        <v>0</v>
      </c>
      <c r="E13" s="254">
        <v>1</v>
      </c>
      <c r="F13" s="252">
        <v>4.9406564584124654E-324</v>
      </c>
      <c r="G13" s="253">
        <v>0</v>
      </c>
      <c r="H13" s="255">
        <v>4.9406564584124654E-324</v>
      </c>
      <c r="I13" s="252">
        <v>2.1833300000000002</v>
      </c>
      <c r="J13" s="253">
        <v>2.1833300000000002</v>
      </c>
      <c r="K13" s="262" t="s">
        <v>162</v>
      </c>
    </row>
    <row r="14" spans="1:11" ht="14.4" customHeight="1" thickBot="1" x14ac:dyDescent="0.35">
      <c r="A14" s="274" t="s">
        <v>167</v>
      </c>
      <c r="B14" s="252">
        <v>4.9406564584124654E-324</v>
      </c>
      <c r="C14" s="252">
        <v>0.17580000000000001</v>
      </c>
      <c r="D14" s="253">
        <v>0.17580000000000001</v>
      </c>
      <c r="E14" s="264" t="s">
        <v>162</v>
      </c>
      <c r="F14" s="252">
        <v>0</v>
      </c>
      <c r="G14" s="253">
        <v>0</v>
      </c>
      <c r="H14" s="255">
        <v>4.9406564584124654E-324</v>
      </c>
      <c r="I14" s="252">
        <v>0.11334</v>
      </c>
      <c r="J14" s="253">
        <v>0.11334</v>
      </c>
      <c r="K14" s="262" t="s">
        <v>156</v>
      </c>
    </row>
    <row r="15" spans="1:11" ht="14.4" customHeight="1" thickBot="1" x14ac:dyDescent="0.35">
      <c r="A15" s="273" t="s">
        <v>168</v>
      </c>
      <c r="B15" s="257">
        <v>3290.6960918633699</v>
      </c>
      <c r="C15" s="257">
        <v>3213.95894</v>
      </c>
      <c r="D15" s="258">
        <v>-76.737151863370002</v>
      </c>
      <c r="E15" s="259">
        <v>0.97668057161099997</v>
      </c>
      <c r="F15" s="257">
        <v>4518.6969642346003</v>
      </c>
      <c r="G15" s="258">
        <v>4142.1388838817202</v>
      </c>
      <c r="H15" s="260">
        <v>488.69233000000003</v>
      </c>
      <c r="I15" s="257">
        <v>4021.4041000000002</v>
      </c>
      <c r="J15" s="258">
        <v>-120.734783881722</v>
      </c>
      <c r="K15" s="263">
        <v>0.88994772869899996</v>
      </c>
    </row>
    <row r="16" spans="1:11" ht="14.4" customHeight="1" thickBot="1" x14ac:dyDescent="0.35">
      <c r="A16" s="274" t="s">
        <v>169</v>
      </c>
      <c r="B16" s="252">
        <v>2675.6822688940701</v>
      </c>
      <c r="C16" s="252">
        <v>2492.4454700000001</v>
      </c>
      <c r="D16" s="253">
        <v>-183.236798894065</v>
      </c>
      <c r="E16" s="254">
        <v>0.93151772875799999</v>
      </c>
      <c r="F16" s="252">
        <v>3606.7435384609598</v>
      </c>
      <c r="G16" s="253">
        <v>3306.18157692254</v>
      </c>
      <c r="H16" s="255">
        <v>408.53183999999999</v>
      </c>
      <c r="I16" s="252">
        <v>3227.1222699999998</v>
      </c>
      <c r="J16" s="253">
        <v>-79.059306922543001</v>
      </c>
      <c r="K16" s="256">
        <v>0.89474680846700005</v>
      </c>
    </row>
    <row r="17" spans="1:11" ht="14.4" customHeight="1" thickBot="1" x14ac:dyDescent="0.35">
      <c r="A17" s="274" t="s">
        <v>170</v>
      </c>
      <c r="B17" s="252">
        <v>255.41661462106899</v>
      </c>
      <c r="C17" s="252">
        <v>393.36169999999998</v>
      </c>
      <c r="D17" s="253">
        <v>137.945085378931</v>
      </c>
      <c r="E17" s="254">
        <v>1.5400787477490001</v>
      </c>
      <c r="F17" s="252">
        <v>512.68348447116898</v>
      </c>
      <c r="G17" s="253">
        <v>469.95986076523798</v>
      </c>
      <c r="H17" s="255">
        <v>51.392989999999998</v>
      </c>
      <c r="I17" s="252">
        <v>460.13842</v>
      </c>
      <c r="J17" s="253">
        <v>-9.821440765238</v>
      </c>
      <c r="K17" s="256">
        <v>0.89750973834199999</v>
      </c>
    </row>
    <row r="18" spans="1:11" ht="14.4" customHeight="1" thickBot="1" x14ac:dyDescent="0.35">
      <c r="A18" s="274" t="s">
        <v>171</v>
      </c>
      <c r="B18" s="252">
        <v>29.197268241998</v>
      </c>
      <c r="C18" s="252">
        <v>24.156510000000001</v>
      </c>
      <c r="D18" s="253">
        <v>-5.0407582419979997</v>
      </c>
      <c r="E18" s="254">
        <v>0.82735514157599999</v>
      </c>
      <c r="F18" s="252">
        <v>24.950920790904</v>
      </c>
      <c r="G18" s="253">
        <v>22.871677391662001</v>
      </c>
      <c r="H18" s="255">
        <v>3.6333000000000002</v>
      </c>
      <c r="I18" s="252">
        <v>18.95636</v>
      </c>
      <c r="J18" s="253">
        <v>-3.9153173916620001</v>
      </c>
      <c r="K18" s="256">
        <v>0.759745909133</v>
      </c>
    </row>
    <row r="19" spans="1:11" ht="14.4" customHeight="1" thickBot="1" x14ac:dyDescent="0.35">
      <c r="A19" s="274" t="s">
        <v>172</v>
      </c>
      <c r="B19" s="252">
        <v>289.33334257890402</v>
      </c>
      <c r="C19" s="252">
        <v>265.50439999999998</v>
      </c>
      <c r="D19" s="253">
        <v>-23.828942578903</v>
      </c>
      <c r="E19" s="254">
        <v>0.91764190615999996</v>
      </c>
      <c r="F19" s="252">
        <v>337.87902683678601</v>
      </c>
      <c r="G19" s="253">
        <v>309.72244126705402</v>
      </c>
      <c r="H19" s="255">
        <v>22.535900000000002</v>
      </c>
      <c r="I19" s="252">
        <v>292.60874999999999</v>
      </c>
      <c r="J19" s="253">
        <v>-17.113691267052999</v>
      </c>
      <c r="K19" s="256">
        <v>0.86601631577799998</v>
      </c>
    </row>
    <row r="20" spans="1:11" ht="14.4" customHeight="1" thickBot="1" x14ac:dyDescent="0.35">
      <c r="A20" s="274" t="s">
        <v>173</v>
      </c>
      <c r="B20" s="252">
        <v>4.9406564584124654E-324</v>
      </c>
      <c r="C20" s="252">
        <v>2.8000000000000001E-2</v>
      </c>
      <c r="D20" s="253">
        <v>2.8000000000000001E-2</v>
      </c>
      <c r="E20" s="264" t="s">
        <v>162</v>
      </c>
      <c r="F20" s="252">
        <v>0</v>
      </c>
      <c r="G20" s="253">
        <v>0</v>
      </c>
      <c r="H20" s="255">
        <v>4.9406564584124654E-324</v>
      </c>
      <c r="I20" s="252">
        <v>0.03</v>
      </c>
      <c r="J20" s="253">
        <v>0.03</v>
      </c>
      <c r="K20" s="262" t="s">
        <v>156</v>
      </c>
    </row>
    <row r="21" spans="1:11" ht="14.4" customHeight="1" thickBot="1" x14ac:dyDescent="0.35">
      <c r="A21" s="274" t="s">
        <v>174</v>
      </c>
      <c r="B21" s="252">
        <v>41.066597527332</v>
      </c>
      <c r="C21" s="252">
        <v>38.199860000000001</v>
      </c>
      <c r="D21" s="253">
        <v>-2.8667375273319999</v>
      </c>
      <c r="E21" s="254">
        <v>0.93019296216500003</v>
      </c>
      <c r="F21" s="252">
        <v>36.439993674787999</v>
      </c>
      <c r="G21" s="253">
        <v>33.403327535221997</v>
      </c>
      <c r="H21" s="255">
        <v>2.5983000000000001</v>
      </c>
      <c r="I21" s="252">
        <v>22.269300000000001</v>
      </c>
      <c r="J21" s="253">
        <v>-11.134027535222</v>
      </c>
      <c r="K21" s="256">
        <v>0.611122499052</v>
      </c>
    </row>
    <row r="22" spans="1:11" ht="14.4" customHeight="1" thickBot="1" x14ac:dyDescent="0.35">
      <c r="A22" s="274" t="s">
        <v>175</v>
      </c>
      <c r="B22" s="252">
        <v>4.9406564584124654E-324</v>
      </c>
      <c r="C22" s="252">
        <v>0.26300000000000001</v>
      </c>
      <c r="D22" s="253">
        <v>0.26300000000000001</v>
      </c>
      <c r="E22" s="264" t="s">
        <v>162</v>
      </c>
      <c r="F22" s="252">
        <v>0</v>
      </c>
      <c r="G22" s="253">
        <v>0</v>
      </c>
      <c r="H22" s="255">
        <v>4.9406564584124654E-324</v>
      </c>
      <c r="I22" s="252">
        <v>0.27900000000000003</v>
      </c>
      <c r="J22" s="253">
        <v>0.27900000000000003</v>
      </c>
      <c r="K22" s="262" t="s">
        <v>156</v>
      </c>
    </row>
    <row r="23" spans="1:11" ht="14.4" customHeight="1" thickBot="1" x14ac:dyDescent="0.35">
      <c r="A23" s="273" t="s">
        <v>176</v>
      </c>
      <c r="B23" s="257">
        <v>4.9406564584124654E-324</v>
      </c>
      <c r="C23" s="257">
        <v>1.97496</v>
      </c>
      <c r="D23" s="258">
        <v>1.97496</v>
      </c>
      <c r="E23" s="265" t="s">
        <v>162</v>
      </c>
      <c r="F23" s="257">
        <v>0</v>
      </c>
      <c r="G23" s="258">
        <v>0</v>
      </c>
      <c r="H23" s="260">
        <v>4.9406564584124654E-324</v>
      </c>
      <c r="I23" s="257">
        <v>2.9745599999999999</v>
      </c>
      <c r="J23" s="258">
        <v>2.9745599999999999</v>
      </c>
      <c r="K23" s="261" t="s">
        <v>156</v>
      </c>
    </row>
    <row r="24" spans="1:11" ht="14.4" customHeight="1" thickBot="1" x14ac:dyDescent="0.35">
      <c r="A24" s="274" t="s">
        <v>177</v>
      </c>
      <c r="B24" s="252">
        <v>4.9406564584124654E-324</v>
      </c>
      <c r="C24" s="252">
        <v>1.97496</v>
      </c>
      <c r="D24" s="253">
        <v>1.97496</v>
      </c>
      <c r="E24" s="264" t="s">
        <v>162</v>
      </c>
      <c r="F24" s="252">
        <v>0</v>
      </c>
      <c r="G24" s="253">
        <v>0</v>
      </c>
      <c r="H24" s="255">
        <v>4.9406564584124654E-324</v>
      </c>
      <c r="I24" s="252">
        <v>2.9745599999999999</v>
      </c>
      <c r="J24" s="253">
        <v>2.9745599999999999</v>
      </c>
      <c r="K24" s="262" t="s">
        <v>156</v>
      </c>
    </row>
    <row r="25" spans="1:11" ht="14.4" customHeight="1" thickBot="1" x14ac:dyDescent="0.35">
      <c r="A25" s="273" t="s">
        <v>178</v>
      </c>
      <c r="B25" s="257">
        <v>484.66557081772402</v>
      </c>
      <c r="C25" s="257">
        <v>389.28537</v>
      </c>
      <c r="D25" s="258">
        <v>-95.380200817722994</v>
      </c>
      <c r="E25" s="259">
        <v>0.80320409255199998</v>
      </c>
      <c r="F25" s="257">
        <v>379.16794362808201</v>
      </c>
      <c r="G25" s="258">
        <v>347.57061499240803</v>
      </c>
      <c r="H25" s="260">
        <v>53.593559999999997</v>
      </c>
      <c r="I25" s="257">
        <v>364.66054000000003</v>
      </c>
      <c r="J25" s="258">
        <v>17.089925007590999</v>
      </c>
      <c r="K25" s="263">
        <v>0.96173884456199998</v>
      </c>
    </row>
    <row r="26" spans="1:11" ht="14.4" customHeight="1" thickBot="1" x14ac:dyDescent="0.35">
      <c r="A26" s="274" t="s">
        <v>179</v>
      </c>
      <c r="B26" s="252">
        <v>68.999995845430007</v>
      </c>
      <c r="C26" s="252">
        <v>85.271789999999996</v>
      </c>
      <c r="D26" s="253">
        <v>16.271794154569001</v>
      </c>
      <c r="E26" s="254">
        <v>1.2358231178879999</v>
      </c>
      <c r="F26" s="252">
        <v>82.003711996872994</v>
      </c>
      <c r="G26" s="253">
        <v>75.170069330467001</v>
      </c>
      <c r="H26" s="255">
        <v>4.9406564584124654E-324</v>
      </c>
      <c r="I26" s="252">
        <v>-3.84666</v>
      </c>
      <c r="J26" s="253">
        <v>-79.016729330467001</v>
      </c>
      <c r="K26" s="256">
        <v>-4.6908364345000002E-2</v>
      </c>
    </row>
    <row r="27" spans="1:11" ht="14.4" customHeight="1" thickBot="1" x14ac:dyDescent="0.35">
      <c r="A27" s="274" t="s">
        <v>180</v>
      </c>
      <c r="B27" s="252">
        <v>11.999999277465999</v>
      </c>
      <c r="C27" s="252">
        <v>9.3198500000000006</v>
      </c>
      <c r="D27" s="253">
        <v>-2.6801492774660001</v>
      </c>
      <c r="E27" s="254">
        <v>0.77665421342899998</v>
      </c>
      <c r="F27" s="252">
        <v>8.7540823214949999</v>
      </c>
      <c r="G27" s="253">
        <v>8.0245754613710005</v>
      </c>
      <c r="H27" s="255">
        <v>1.15608</v>
      </c>
      <c r="I27" s="252">
        <v>8.2145499999999991</v>
      </c>
      <c r="J27" s="253">
        <v>0.18997453862800001</v>
      </c>
      <c r="K27" s="256">
        <v>0.93836791776799999</v>
      </c>
    </row>
    <row r="28" spans="1:11" ht="14.4" customHeight="1" thickBot="1" x14ac:dyDescent="0.35">
      <c r="A28" s="274" t="s">
        <v>181</v>
      </c>
      <c r="B28" s="252">
        <v>8.9999994580989995</v>
      </c>
      <c r="C28" s="252">
        <v>23.035129999999999</v>
      </c>
      <c r="D28" s="253">
        <v>14.035130541899999</v>
      </c>
      <c r="E28" s="254">
        <v>2.559459042996</v>
      </c>
      <c r="F28" s="252">
        <v>15.377585940643</v>
      </c>
      <c r="G28" s="253">
        <v>14.096120445588999</v>
      </c>
      <c r="H28" s="255">
        <v>2.55017</v>
      </c>
      <c r="I28" s="252">
        <v>20.977900000000002</v>
      </c>
      <c r="J28" s="253">
        <v>6.8817795544100004</v>
      </c>
      <c r="K28" s="256">
        <v>1.364186815861</v>
      </c>
    </row>
    <row r="29" spans="1:11" ht="14.4" customHeight="1" thickBot="1" x14ac:dyDescent="0.35">
      <c r="A29" s="274" t="s">
        <v>182</v>
      </c>
      <c r="B29" s="252">
        <v>99.999953978885998</v>
      </c>
      <c r="C29" s="252">
        <v>86.292259999999999</v>
      </c>
      <c r="D29" s="253">
        <v>-13.707693978886001</v>
      </c>
      <c r="E29" s="254">
        <v>0.86292299712599996</v>
      </c>
      <c r="F29" s="252">
        <v>89.095523037562003</v>
      </c>
      <c r="G29" s="253">
        <v>81.670896117764997</v>
      </c>
      <c r="H29" s="255">
        <v>19.966390000000001</v>
      </c>
      <c r="I29" s="252">
        <v>85.294479999999993</v>
      </c>
      <c r="J29" s="253">
        <v>3.6235838822340001</v>
      </c>
      <c r="K29" s="256">
        <v>0.95733744067000004</v>
      </c>
    </row>
    <row r="30" spans="1:11" ht="14.4" customHeight="1" thickBot="1" x14ac:dyDescent="0.35">
      <c r="A30" s="274" t="s">
        <v>183</v>
      </c>
      <c r="B30" s="252">
        <v>4.9406564584124654E-324</v>
      </c>
      <c r="C30" s="252">
        <v>3.2879399999999999</v>
      </c>
      <c r="D30" s="253">
        <v>3.2879399999999999</v>
      </c>
      <c r="E30" s="264" t="s">
        <v>162</v>
      </c>
      <c r="F30" s="252">
        <v>3.2064447923250001</v>
      </c>
      <c r="G30" s="253">
        <v>2.9392410596310001</v>
      </c>
      <c r="H30" s="255">
        <v>4.9406564584124654E-324</v>
      </c>
      <c r="I30" s="252">
        <v>7.4999999999999997E-2</v>
      </c>
      <c r="J30" s="253">
        <v>-2.864241059631</v>
      </c>
      <c r="K30" s="256">
        <v>2.3390391805999999E-2</v>
      </c>
    </row>
    <row r="31" spans="1:11" ht="14.4" customHeight="1" thickBot="1" x14ac:dyDescent="0.35">
      <c r="A31" s="274" t="s">
        <v>184</v>
      </c>
      <c r="B31" s="252">
        <v>4.9406564584124654E-324</v>
      </c>
      <c r="C31" s="252">
        <v>4.9406564584124654E-324</v>
      </c>
      <c r="D31" s="253">
        <v>0</v>
      </c>
      <c r="E31" s="254">
        <v>1</v>
      </c>
      <c r="F31" s="252">
        <v>4.9406564584124654E-324</v>
      </c>
      <c r="G31" s="253">
        <v>0</v>
      </c>
      <c r="H31" s="255">
        <v>4.9406564584124654E-324</v>
      </c>
      <c r="I31" s="252">
        <v>1.518</v>
      </c>
      <c r="J31" s="253">
        <v>1.518</v>
      </c>
      <c r="K31" s="262" t="s">
        <v>162</v>
      </c>
    </row>
    <row r="32" spans="1:11" ht="14.4" customHeight="1" thickBot="1" x14ac:dyDescent="0.35">
      <c r="A32" s="274" t="s">
        <v>185</v>
      </c>
      <c r="B32" s="252">
        <v>15.999959036623</v>
      </c>
      <c r="C32" s="252">
        <v>13.308199999999999</v>
      </c>
      <c r="D32" s="253">
        <v>-2.691759036623</v>
      </c>
      <c r="E32" s="254">
        <v>0.83176462949200003</v>
      </c>
      <c r="F32" s="252">
        <v>11.824053846318</v>
      </c>
      <c r="G32" s="253">
        <v>10.838716025791999</v>
      </c>
      <c r="H32" s="255">
        <v>0.35</v>
      </c>
      <c r="I32" s="252">
        <v>8.2612100000000002</v>
      </c>
      <c r="J32" s="253">
        <v>-2.5775060257920002</v>
      </c>
      <c r="K32" s="256">
        <v>0.69867831349300002</v>
      </c>
    </row>
    <row r="33" spans="1:11" ht="14.4" customHeight="1" thickBot="1" x14ac:dyDescent="0.35">
      <c r="A33" s="274" t="s">
        <v>186</v>
      </c>
      <c r="B33" s="252">
        <v>4.9406564584124654E-324</v>
      </c>
      <c r="C33" s="252">
        <v>4.9406564584124654E-324</v>
      </c>
      <c r="D33" s="253">
        <v>0</v>
      </c>
      <c r="E33" s="254">
        <v>1</v>
      </c>
      <c r="F33" s="252">
        <v>4.9406564584124654E-324</v>
      </c>
      <c r="G33" s="253">
        <v>0</v>
      </c>
      <c r="H33" s="255">
        <v>4.9406564584124654E-324</v>
      </c>
      <c r="I33" s="252">
        <v>1.6359999999999999</v>
      </c>
      <c r="J33" s="253">
        <v>1.6359999999999999</v>
      </c>
      <c r="K33" s="262" t="s">
        <v>162</v>
      </c>
    </row>
    <row r="34" spans="1:11" ht="14.4" customHeight="1" thickBot="1" x14ac:dyDescent="0.35">
      <c r="A34" s="274" t="s">
        <v>187</v>
      </c>
      <c r="B34" s="252">
        <v>4.9406564584124654E-324</v>
      </c>
      <c r="C34" s="252">
        <v>4.9406564584124654E-324</v>
      </c>
      <c r="D34" s="253">
        <v>0</v>
      </c>
      <c r="E34" s="254">
        <v>1</v>
      </c>
      <c r="F34" s="252">
        <v>4.9406564584124654E-324</v>
      </c>
      <c r="G34" s="253">
        <v>0</v>
      </c>
      <c r="H34" s="255">
        <v>4.9406564584124654E-324</v>
      </c>
      <c r="I34" s="252">
        <v>6.4119900000000003</v>
      </c>
      <c r="J34" s="253">
        <v>6.4119900000000003</v>
      </c>
      <c r="K34" s="262" t="s">
        <v>162</v>
      </c>
    </row>
    <row r="35" spans="1:11" ht="14.4" customHeight="1" thickBot="1" x14ac:dyDescent="0.35">
      <c r="A35" s="274" t="s">
        <v>188</v>
      </c>
      <c r="B35" s="252">
        <v>4.9406564584124654E-324</v>
      </c>
      <c r="C35" s="252">
        <v>4.9406564584124654E-324</v>
      </c>
      <c r="D35" s="253">
        <v>0</v>
      </c>
      <c r="E35" s="254">
        <v>1</v>
      </c>
      <c r="F35" s="252">
        <v>4.9406564584124654E-324</v>
      </c>
      <c r="G35" s="253">
        <v>0</v>
      </c>
      <c r="H35" s="255">
        <v>19.254460000000002</v>
      </c>
      <c r="I35" s="252">
        <v>74.984769999999997</v>
      </c>
      <c r="J35" s="253">
        <v>74.984769999999997</v>
      </c>
      <c r="K35" s="262" t="s">
        <v>162</v>
      </c>
    </row>
    <row r="36" spans="1:11" ht="14.4" customHeight="1" thickBot="1" x14ac:dyDescent="0.35">
      <c r="A36" s="274" t="s">
        <v>189</v>
      </c>
      <c r="B36" s="252">
        <v>260.00002434509702</v>
      </c>
      <c r="C36" s="252">
        <v>168.77019999999999</v>
      </c>
      <c r="D36" s="253">
        <v>-91.229824345096006</v>
      </c>
      <c r="E36" s="254">
        <v>0.64911609306600004</v>
      </c>
      <c r="F36" s="252">
        <v>168.90654169286199</v>
      </c>
      <c r="G36" s="253">
        <v>154.83099655179001</v>
      </c>
      <c r="H36" s="255">
        <v>10.316459999999999</v>
      </c>
      <c r="I36" s="252">
        <v>161.13329999999999</v>
      </c>
      <c r="J36" s="253">
        <v>6.3023034482089999</v>
      </c>
      <c r="K36" s="256">
        <v>0.95397903707599996</v>
      </c>
    </row>
    <row r="37" spans="1:11" ht="14.4" customHeight="1" thickBot="1" x14ac:dyDescent="0.35">
      <c r="A37" s="273" t="s">
        <v>190</v>
      </c>
      <c r="B37" s="257">
        <v>8.0000395183080002</v>
      </c>
      <c r="C37" s="257">
        <v>8.8882999999999992</v>
      </c>
      <c r="D37" s="258">
        <v>0.88826048169100003</v>
      </c>
      <c r="E37" s="259">
        <v>1.111032011736</v>
      </c>
      <c r="F37" s="257">
        <v>9.0161283547989992</v>
      </c>
      <c r="G37" s="258">
        <v>8.2647843252320001</v>
      </c>
      <c r="H37" s="260">
        <v>4.9406564584124654E-324</v>
      </c>
      <c r="I37" s="257">
        <v>6.4672200000000002</v>
      </c>
      <c r="J37" s="258">
        <v>-1.7975643252319999</v>
      </c>
      <c r="K37" s="263">
        <v>0.717294579835</v>
      </c>
    </row>
    <row r="38" spans="1:11" ht="14.4" customHeight="1" thickBot="1" x14ac:dyDescent="0.35">
      <c r="A38" s="274" t="s">
        <v>191</v>
      </c>
      <c r="B38" s="252">
        <v>8.0000395183080002</v>
      </c>
      <c r="C38" s="252">
        <v>4.9406564584124654E-324</v>
      </c>
      <c r="D38" s="253">
        <v>-8.0000395183080002</v>
      </c>
      <c r="E38" s="254">
        <v>0</v>
      </c>
      <c r="F38" s="252">
        <v>0</v>
      </c>
      <c r="G38" s="253">
        <v>0</v>
      </c>
      <c r="H38" s="255">
        <v>4.9406564584124654E-324</v>
      </c>
      <c r="I38" s="252">
        <v>1.069</v>
      </c>
      <c r="J38" s="253">
        <v>1.069</v>
      </c>
      <c r="K38" s="262" t="s">
        <v>156</v>
      </c>
    </row>
    <row r="39" spans="1:11" ht="14.4" customHeight="1" thickBot="1" x14ac:dyDescent="0.35">
      <c r="A39" s="274" t="s">
        <v>192</v>
      </c>
      <c r="B39" s="252">
        <v>4.9406564584124654E-324</v>
      </c>
      <c r="C39" s="252">
        <v>4.0940399999999997</v>
      </c>
      <c r="D39" s="253">
        <v>4.0940399999999997</v>
      </c>
      <c r="E39" s="264" t="s">
        <v>162</v>
      </c>
      <c r="F39" s="252">
        <v>4.2524238637670004</v>
      </c>
      <c r="G39" s="253">
        <v>3.898055208453</v>
      </c>
      <c r="H39" s="255">
        <v>4.9406564584124654E-324</v>
      </c>
      <c r="I39" s="252">
        <v>2.0447600000000001</v>
      </c>
      <c r="J39" s="253">
        <v>-1.8532952084530001</v>
      </c>
      <c r="K39" s="256">
        <v>0.48084576361699999</v>
      </c>
    </row>
    <row r="40" spans="1:11" ht="14.4" customHeight="1" thickBot="1" x14ac:dyDescent="0.35">
      <c r="A40" s="274" t="s">
        <v>193</v>
      </c>
      <c r="B40" s="252">
        <v>4.9406564584124654E-324</v>
      </c>
      <c r="C40" s="252">
        <v>3.9523899999999998</v>
      </c>
      <c r="D40" s="253">
        <v>3.9523899999999998</v>
      </c>
      <c r="E40" s="264" t="s">
        <v>162</v>
      </c>
      <c r="F40" s="252">
        <v>3.884285810393</v>
      </c>
      <c r="G40" s="253">
        <v>3.560595326194</v>
      </c>
      <c r="H40" s="255">
        <v>4.9406564584124654E-324</v>
      </c>
      <c r="I40" s="252">
        <v>3.2065000000000001</v>
      </c>
      <c r="J40" s="253">
        <v>-0.35409532619400003</v>
      </c>
      <c r="K40" s="256">
        <v>0.82550568019899995</v>
      </c>
    </row>
    <row r="41" spans="1:11" ht="14.4" customHeight="1" thickBot="1" x14ac:dyDescent="0.35">
      <c r="A41" s="274" t="s">
        <v>194</v>
      </c>
      <c r="B41" s="252">
        <v>4.9406564584124654E-324</v>
      </c>
      <c r="C41" s="252">
        <v>0.84187000000000001</v>
      </c>
      <c r="D41" s="253">
        <v>0.84187000000000001</v>
      </c>
      <c r="E41" s="264" t="s">
        <v>162</v>
      </c>
      <c r="F41" s="252">
        <v>0.87941868063799999</v>
      </c>
      <c r="G41" s="253">
        <v>0.80613379058500001</v>
      </c>
      <c r="H41" s="255">
        <v>4.9406564584124654E-324</v>
      </c>
      <c r="I41" s="252">
        <v>0.14696000000000001</v>
      </c>
      <c r="J41" s="253">
        <v>-0.65917379058500003</v>
      </c>
      <c r="K41" s="256">
        <v>0.167110391484</v>
      </c>
    </row>
    <row r="42" spans="1:11" ht="14.4" customHeight="1" thickBot="1" x14ac:dyDescent="0.35">
      <c r="A42" s="273" t="s">
        <v>195</v>
      </c>
      <c r="B42" s="257">
        <v>39.999957591555997</v>
      </c>
      <c r="C42" s="257">
        <v>16.974450000000001</v>
      </c>
      <c r="D42" s="258">
        <v>-23.025507591556</v>
      </c>
      <c r="E42" s="259">
        <v>0.42436169991200001</v>
      </c>
      <c r="F42" s="257">
        <v>16.132307406951998</v>
      </c>
      <c r="G42" s="258">
        <v>14.787948456373</v>
      </c>
      <c r="H42" s="260">
        <v>2.59748</v>
      </c>
      <c r="I42" s="257">
        <v>18.375229999999998</v>
      </c>
      <c r="J42" s="258">
        <v>3.5872815436260002</v>
      </c>
      <c r="K42" s="263">
        <v>1.1390329688409999</v>
      </c>
    </row>
    <row r="43" spans="1:11" ht="14.4" customHeight="1" thickBot="1" x14ac:dyDescent="0.35">
      <c r="A43" s="274" t="s">
        <v>196</v>
      </c>
      <c r="B43" s="252">
        <v>30.999958133456001</v>
      </c>
      <c r="C43" s="252">
        <v>13.17079</v>
      </c>
      <c r="D43" s="253">
        <v>-17.829168133456001</v>
      </c>
      <c r="E43" s="254">
        <v>0.42486476734200002</v>
      </c>
      <c r="F43" s="252">
        <v>12.359598235532999</v>
      </c>
      <c r="G43" s="253">
        <v>11.329631715905</v>
      </c>
      <c r="H43" s="255">
        <v>2.0241799999999999</v>
      </c>
      <c r="I43" s="252">
        <v>15.615349999999999</v>
      </c>
      <c r="J43" s="253">
        <v>4.285718284094</v>
      </c>
      <c r="K43" s="256">
        <v>1.2634188994190001</v>
      </c>
    </row>
    <row r="44" spans="1:11" ht="14.4" customHeight="1" thickBot="1" x14ac:dyDescent="0.35">
      <c r="A44" s="274" t="s">
        <v>197</v>
      </c>
      <c r="B44" s="252">
        <v>8.9999994580989995</v>
      </c>
      <c r="C44" s="252">
        <v>3.8036599999999998</v>
      </c>
      <c r="D44" s="253">
        <v>-5.1963394580989997</v>
      </c>
      <c r="E44" s="254">
        <v>0.42262891433499999</v>
      </c>
      <c r="F44" s="252">
        <v>3.7727091714190002</v>
      </c>
      <c r="G44" s="253">
        <v>3.4583167404670001</v>
      </c>
      <c r="H44" s="255">
        <v>0.57330000000000003</v>
      </c>
      <c r="I44" s="252">
        <v>2.7598799999999999</v>
      </c>
      <c r="J44" s="253">
        <v>-0.69843674046699999</v>
      </c>
      <c r="K44" s="256">
        <v>0.73153796770400004</v>
      </c>
    </row>
    <row r="45" spans="1:11" ht="14.4" customHeight="1" thickBot="1" x14ac:dyDescent="0.35">
      <c r="A45" s="273" t="s">
        <v>198</v>
      </c>
      <c r="B45" s="257">
        <v>4.9406564584124654E-324</v>
      </c>
      <c r="C45" s="257">
        <v>199</v>
      </c>
      <c r="D45" s="258">
        <v>199</v>
      </c>
      <c r="E45" s="265" t="s">
        <v>162</v>
      </c>
      <c r="F45" s="257">
        <v>0</v>
      </c>
      <c r="G45" s="258">
        <v>0</v>
      </c>
      <c r="H45" s="260">
        <v>4.9406564584124654E-324</v>
      </c>
      <c r="I45" s="257">
        <v>5.434722104253712E-323</v>
      </c>
      <c r="J45" s="258">
        <v>5.434722104253712E-323</v>
      </c>
      <c r="K45" s="261" t="s">
        <v>156</v>
      </c>
    </row>
    <row r="46" spans="1:11" ht="14.4" customHeight="1" thickBot="1" x14ac:dyDescent="0.35">
      <c r="A46" s="274" t="s">
        <v>199</v>
      </c>
      <c r="B46" s="252">
        <v>4.9406564584124654E-324</v>
      </c>
      <c r="C46" s="252">
        <v>199</v>
      </c>
      <c r="D46" s="253">
        <v>199</v>
      </c>
      <c r="E46" s="264" t="s">
        <v>162</v>
      </c>
      <c r="F46" s="252">
        <v>0</v>
      </c>
      <c r="G46" s="253">
        <v>0</v>
      </c>
      <c r="H46" s="255">
        <v>4.9406564584124654E-324</v>
      </c>
      <c r="I46" s="252">
        <v>5.434722104253712E-323</v>
      </c>
      <c r="J46" s="253">
        <v>5.434722104253712E-323</v>
      </c>
      <c r="K46" s="262" t="s">
        <v>156</v>
      </c>
    </row>
    <row r="47" spans="1:11" ht="14.4" customHeight="1" thickBot="1" x14ac:dyDescent="0.35">
      <c r="A47" s="272" t="s">
        <v>44</v>
      </c>
      <c r="B47" s="252">
        <v>20.75759875016</v>
      </c>
      <c r="C47" s="252">
        <v>6.5060000000000002</v>
      </c>
      <c r="D47" s="253">
        <v>-14.251598750159999</v>
      </c>
      <c r="E47" s="254">
        <v>0.31342739005100001</v>
      </c>
      <c r="F47" s="252">
        <v>6.393573985902</v>
      </c>
      <c r="G47" s="253">
        <v>5.8607761537430001</v>
      </c>
      <c r="H47" s="255">
        <v>0.53200000000000003</v>
      </c>
      <c r="I47" s="252">
        <v>5.9569999999999999</v>
      </c>
      <c r="J47" s="253">
        <v>9.6223846256000001E-2</v>
      </c>
      <c r="K47" s="256">
        <v>0.93171675390499997</v>
      </c>
    </row>
    <row r="48" spans="1:11" ht="14.4" customHeight="1" thickBot="1" x14ac:dyDescent="0.35">
      <c r="A48" s="273" t="s">
        <v>200</v>
      </c>
      <c r="B48" s="257">
        <v>20.75759875016</v>
      </c>
      <c r="C48" s="257">
        <v>6.5060000000000002</v>
      </c>
      <c r="D48" s="258">
        <v>-14.251598750159999</v>
      </c>
      <c r="E48" s="259">
        <v>0.31342739005100001</v>
      </c>
      <c r="F48" s="257">
        <v>6.393573985902</v>
      </c>
      <c r="G48" s="258">
        <v>5.8607761537430001</v>
      </c>
      <c r="H48" s="260">
        <v>0.53200000000000003</v>
      </c>
      <c r="I48" s="257">
        <v>5.9569999999999999</v>
      </c>
      <c r="J48" s="258">
        <v>9.6223846256000001E-2</v>
      </c>
      <c r="K48" s="263">
        <v>0.93171675390499997</v>
      </c>
    </row>
    <row r="49" spans="1:11" ht="14.4" customHeight="1" thickBot="1" x14ac:dyDescent="0.35">
      <c r="A49" s="274" t="s">
        <v>201</v>
      </c>
      <c r="B49" s="252">
        <v>5.7575996533279996</v>
      </c>
      <c r="C49" s="252">
        <v>6.5060000000000002</v>
      </c>
      <c r="D49" s="253">
        <v>0.74840034667099997</v>
      </c>
      <c r="E49" s="254">
        <v>1.129984783891</v>
      </c>
      <c r="F49" s="252">
        <v>6.393573985902</v>
      </c>
      <c r="G49" s="253">
        <v>5.8607761537430001</v>
      </c>
      <c r="H49" s="255">
        <v>0.53200000000000003</v>
      </c>
      <c r="I49" s="252">
        <v>5.9569999999999999</v>
      </c>
      <c r="J49" s="253">
        <v>9.6223846256000001E-2</v>
      </c>
      <c r="K49" s="256">
        <v>0.93171675390499997</v>
      </c>
    </row>
    <row r="50" spans="1:11" ht="14.4" customHeight="1" thickBot="1" x14ac:dyDescent="0.35">
      <c r="A50" s="275" t="s">
        <v>202</v>
      </c>
      <c r="B50" s="257">
        <v>966.39487181224399</v>
      </c>
      <c r="C50" s="257">
        <v>807.99528999999995</v>
      </c>
      <c r="D50" s="258">
        <v>-158.39958181224401</v>
      </c>
      <c r="E50" s="259">
        <v>0.83609227818499998</v>
      </c>
      <c r="F50" s="257">
        <v>575.571838485743</v>
      </c>
      <c r="G50" s="258">
        <v>527.60751861193103</v>
      </c>
      <c r="H50" s="260">
        <v>70.676689999999994</v>
      </c>
      <c r="I50" s="257">
        <v>685.03499999999997</v>
      </c>
      <c r="J50" s="258">
        <v>157.427481388069</v>
      </c>
      <c r="K50" s="263">
        <v>1.1901815797690001</v>
      </c>
    </row>
    <row r="51" spans="1:11" ht="14.4" customHeight="1" thickBot="1" x14ac:dyDescent="0.35">
      <c r="A51" s="272" t="s">
        <v>47</v>
      </c>
      <c r="B51" s="252">
        <v>631.49326197705795</v>
      </c>
      <c r="C51" s="252">
        <v>207.49691000000001</v>
      </c>
      <c r="D51" s="253">
        <v>-423.996351977058</v>
      </c>
      <c r="E51" s="254">
        <v>0.32858135231699998</v>
      </c>
      <c r="F51" s="252">
        <v>147.694899351087</v>
      </c>
      <c r="G51" s="253">
        <v>135.38699107182899</v>
      </c>
      <c r="H51" s="255">
        <v>2.0569999999999999</v>
      </c>
      <c r="I51" s="252">
        <v>210.23092</v>
      </c>
      <c r="J51" s="253">
        <v>74.843928928170001</v>
      </c>
      <c r="K51" s="256">
        <v>1.423413543214</v>
      </c>
    </row>
    <row r="52" spans="1:11" ht="14.4" customHeight="1" thickBot="1" x14ac:dyDescent="0.35">
      <c r="A52" s="273" t="s">
        <v>203</v>
      </c>
      <c r="B52" s="257">
        <v>131.493252082639</v>
      </c>
      <c r="C52" s="257">
        <v>207.49691000000001</v>
      </c>
      <c r="D52" s="258">
        <v>76.003657917360997</v>
      </c>
      <c r="E52" s="259">
        <v>1.5780042451880001</v>
      </c>
      <c r="F52" s="257">
        <v>147.694899351087</v>
      </c>
      <c r="G52" s="258">
        <v>135.38699107182899</v>
      </c>
      <c r="H52" s="260">
        <v>2.0569999999999999</v>
      </c>
      <c r="I52" s="257">
        <v>210.23092</v>
      </c>
      <c r="J52" s="258">
        <v>74.843928928170001</v>
      </c>
      <c r="K52" s="263">
        <v>1.423413543214</v>
      </c>
    </row>
    <row r="53" spans="1:11" ht="14.4" customHeight="1" thickBot="1" x14ac:dyDescent="0.35">
      <c r="A53" s="274" t="s">
        <v>204</v>
      </c>
      <c r="B53" s="252">
        <v>49.998346989540998</v>
      </c>
      <c r="C53" s="252">
        <v>41.426400000000001</v>
      </c>
      <c r="D53" s="253">
        <v>-8.5719469895410008</v>
      </c>
      <c r="E53" s="254">
        <v>0.82855539221399999</v>
      </c>
      <c r="F53" s="252">
        <v>35.608042431051999</v>
      </c>
      <c r="G53" s="253">
        <v>32.640705561796999</v>
      </c>
      <c r="H53" s="255">
        <v>2.0569999999999999</v>
      </c>
      <c r="I53" s="252">
        <v>40.703200000000002</v>
      </c>
      <c r="J53" s="253">
        <v>8.0624944382020001</v>
      </c>
      <c r="K53" s="256">
        <v>1.143090078001</v>
      </c>
    </row>
    <row r="54" spans="1:11" ht="14.4" customHeight="1" thickBot="1" x14ac:dyDescent="0.35">
      <c r="A54" s="274" t="s">
        <v>205</v>
      </c>
      <c r="B54" s="252">
        <v>4.9406564584124654E-324</v>
      </c>
      <c r="C54" s="252">
        <v>2.105</v>
      </c>
      <c r="D54" s="253">
        <v>2.105</v>
      </c>
      <c r="E54" s="264" t="s">
        <v>162</v>
      </c>
      <c r="F54" s="252">
        <v>0</v>
      </c>
      <c r="G54" s="253">
        <v>0</v>
      </c>
      <c r="H54" s="255">
        <v>4.9406564584124654E-324</v>
      </c>
      <c r="I54" s="252">
        <v>3.938999999999</v>
      </c>
      <c r="J54" s="253">
        <v>3.938999999999</v>
      </c>
      <c r="K54" s="262" t="s">
        <v>156</v>
      </c>
    </row>
    <row r="55" spans="1:11" ht="14.4" customHeight="1" thickBot="1" x14ac:dyDescent="0.35">
      <c r="A55" s="274" t="s">
        <v>206</v>
      </c>
      <c r="B55" s="252">
        <v>74.494945514571995</v>
      </c>
      <c r="C55" s="252">
        <v>122.65459</v>
      </c>
      <c r="D55" s="253">
        <v>48.159644485427002</v>
      </c>
      <c r="E55" s="254">
        <v>1.6464820418720001</v>
      </c>
      <c r="F55" s="252">
        <v>104.087481403448</v>
      </c>
      <c r="G55" s="253">
        <v>95.413524619827001</v>
      </c>
      <c r="H55" s="255">
        <v>4.9406564584124654E-324</v>
      </c>
      <c r="I55" s="252">
        <v>151.26705999999999</v>
      </c>
      <c r="J55" s="253">
        <v>55.853535380171998</v>
      </c>
      <c r="K55" s="256">
        <v>1.4532685195220001</v>
      </c>
    </row>
    <row r="56" spans="1:11" ht="14.4" customHeight="1" thickBot="1" x14ac:dyDescent="0.35">
      <c r="A56" s="274" t="s">
        <v>207</v>
      </c>
      <c r="B56" s="252">
        <v>4.9406564584124654E-324</v>
      </c>
      <c r="C56" s="252">
        <v>23.281600000000001</v>
      </c>
      <c r="D56" s="253">
        <v>23.281600000000001</v>
      </c>
      <c r="E56" s="264" t="s">
        <v>162</v>
      </c>
      <c r="F56" s="252">
        <v>4.9995967953439999</v>
      </c>
      <c r="G56" s="253">
        <v>4.5829637290649998</v>
      </c>
      <c r="H56" s="255">
        <v>4.9406564584124654E-324</v>
      </c>
      <c r="I56" s="252">
        <v>5.434722104253712E-323</v>
      </c>
      <c r="J56" s="253">
        <v>-4.5829637290649998</v>
      </c>
      <c r="K56" s="256">
        <v>9.8813129168249309E-324</v>
      </c>
    </row>
    <row r="57" spans="1:11" ht="14.4" customHeight="1" thickBot="1" x14ac:dyDescent="0.35">
      <c r="A57" s="274" t="s">
        <v>208</v>
      </c>
      <c r="B57" s="252">
        <v>6.9999595785239999</v>
      </c>
      <c r="C57" s="252">
        <v>18.029319999999998</v>
      </c>
      <c r="D57" s="253">
        <v>11.029360421474999</v>
      </c>
      <c r="E57" s="254">
        <v>2.5756320158350001</v>
      </c>
      <c r="F57" s="252">
        <v>2.999778721242</v>
      </c>
      <c r="G57" s="253">
        <v>2.7497971611379999</v>
      </c>
      <c r="H57" s="255">
        <v>4.9406564584124654E-324</v>
      </c>
      <c r="I57" s="252">
        <v>14.32166</v>
      </c>
      <c r="J57" s="253">
        <v>11.571862838861</v>
      </c>
      <c r="K57" s="256">
        <v>4.7742388125439996</v>
      </c>
    </row>
    <row r="58" spans="1:11" ht="14.4" customHeight="1" thickBot="1" x14ac:dyDescent="0.35">
      <c r="A58" s="276" t="s">
        <v>48</v>
      </c>
      <c r="B58" s="257">
        <v>71.999995664796003</v>
      </c>
      <c r="C58" s="257">
        <v>145.084</v>
      </c>
      <c r="D58" s="258">
        <v>73.084004335203005</v>
      </c>
      <c r="E58" s="259">
        <v>2.0150556768839998</v>
      </c>
      <c r="F58" s="257">
        <v>0</v>
      </c>
      <c r="G58" s="258">
        <v>0</v>
      </c>
      <c r="H58" s="260">
        <v>31.093</v>
      </c>
      <c r="I58" s="257">
        <v>66.238</v>
      </c>
      <c r="J58" s="258">
        <v>66.238</v>
      </c>
      <c r="K58" s="261" t="s">
        <v>156</v>
      </c>
    </row>
    <row r="59" spans="1:11" ht="14.4" customHeight="1" thickBot="1" x14ac:dyDescent="0.35">
      <c r="A59" s="273" t="s">
        <v>209</v>
      </c>
      <c r="B59" s="257">
        <v>71.999995664796003</v>
      </c>
      <c r="C59" s="257">
        <v>75.813000000000002</v>
      </c>
      <c r="D59" s="258">
        <v>3.8130043352029999</v>
      </c>
      <c r="E59" s="259">
        <v>1.0529583967330001</v>
      </c>
      <c r="F59" s="257">
        <v>0</v>
      </c>
      <c r="G59" s="258">
        <v>0</v>
      </c>
      <c r="H59" s="260">
        <v>7.47</v>
      </c>
      <c r="I59" s="257">
        <v>42.615000000000002</v>
      </c>
      <c r="J59" s="258">
        <v>42.615000000000002</v>
      </c>
      <c r="K59" s="261" t="s">
        <v>156</v>
      </c>
    </row>
    <row r="60" spans="1:11" ht="14.4" customHeight="1" thickBot="1" x14ac:dyDescent="0.35">
      <c r="A60" s="274" t="s">
        <v>210</v>
      </c>
      <c r="B60" s="252">
        <v>71.999995664796003</v>
      </c>
      <c r="C60" s="252">
        <v>72.772999999999996</v>
      </c>
      <c r="D60" s="253">
        <v>0.77300433520300005</v>
      </c>
      <c r="E60" s="254">
        <v>1.0107361719679999</v>
      </c>
      <c r="F60" s="252">
        <v>0</v>
      </c>
      <c r="G60" s="253">
        <v>0</v>
      </c>
      <c r="H60" s="255">
        <v>7.47</v>
      </c>
      <c r="I60" s="252">
        <v>39.905000000000001</v>
      </c>
      <c r="J60" s="253">
        <v>39.905000000000001</v>
      </c>
      <c r="K60" s="262" t="s">
        <v>156</v>
      </c>
    </row>
    <row r="61" spans="1:11" ht="14.4" customHeight="1" thickBot="1" x14ac:dyDescent="0.35">
      <c r="A61" s="274" t="s">
        <v>211</v>
      </c>
      <c r="B61" s="252">
        <v>4.9406564584124654E-324</v>
      </c>
      <c r="C61" s="252">
        <v>3.04</v>
      </c>
      <c r="D61" s="253">
        <v>3.04</v>
      </c>
      <c r="E61" s="264" t="s">
        <v>162</v>
      </c>
      <c r="F61" s="252">
        <v>0</v>
      </c>
      <c r="G61" s="253">
        <v>0</v>
      </c>
      <c r="H61" s="255">
        <v>4.9406564584124654E-324</v>
      </c>
      <c r="I61" s="252">
        <v>2.71</v>
      </c>
      <c r="J61" s="253">
        <v>2.71</v>
      </c>
      <c r="K61" s="262" t="s">
        <v>156</v>
      </c>
    </row>
    <row r="62" spans="1:11" ht="14.4" customHeight="1" thickBot="1" x14ac:dyDescent="0.35">
      <c r="A62" s="273" t="s">
        <v>212</v>
      </c>
      <c r="B62" s="257">
        <v>4.9406564584124654E-324</v>
      </c>
      <c r="C62" s="257">
        <v>69.271000000000001</v>
      </c>
      <c r="D62" s="258">
        <v>69.271000000000001</v>
      </c>
      <c r="E62" s="265" t="s">
        <v>162</v>
      </c>
      <c r="F62" s="257">
        <v>0</v>
      </c>
      <c r="G62" s="258">
        <v>0</v>
      </c>
      <c r="H62" s="260">
        <v>23.623000000000001</v>
      </c>
      <c r="I62" s="257">
        <v>23.623000000000001</v>
      </c>
      <c r="J62" s="258">
        <v>23.623000000000001</v>
      </c>
      <c r="K62" s="261" t="s">
        <v>156</v>
      </c>
    </row>
    <row r="63" spans="1:11" ht="14.4" customHeight="1" thickBot="1" x14ac:dyDescent="0.35">
      <c r="A63" s="274" t="s">
        <v>213</v>
      </c>
      <c r="B63" s="252">
        <v>4.9406564584124654E-324</v>
      </c>
      <c r="C63" s="252">
        <v>39.021000000000001</v>
      </c>
      <c r="D63" s="253">
        <v>39.021000000000001</v>
      </c>
      <c r="E63" s="264" t="s">
        <v>162</v>
      </c>
      <c r="F63" s="252">
        <v>0</v>
      </c>
      <c r="G63" s="253">
        <v>0</v>
      </c>
      <c r="H63" s="255">
        <v>0.154</v>
      </c>
      <c r="I63" s="252">
        <v>0.154</v>
      </c>
      <c r="J63" s="253">
        <v>0.154</v>
      </c>
      <c r="K63" s="262" t="s">
        <v>156</v>
      </c>
    </row>
    <row r="64" spans="1:11" ht="14.4" customHeight="1" thickBot="1" x14ac:dyDescent="0.35">
      <c r="A64" s="274" t="s">
        <v>214</v>
      </c>
      <c r="B64" s="252">
        <v>4.9406564584124654E-324</v>
      </c>
      <c r="C64" s="252">
        <v>30.25</v>
      </c>
      <c r="D64" s="253">
        <v>30.25</v>
      </c>
      <c r="E64" s="264" t="s">
        <v>162</v>
      </c>
      <c r="F64" s="252">
        <v>0</v>
      </c>
      <c r="G64" s="253">
        <v>0</v>
      </c>
      <c r="H64" s="255">
        <v>23.469000000000001</v>
      </c>
      <c r="I64" s="252">
        <v>23.469000000000001</v>
      </c>
      <c r="J64" s="253">
        <v>23.469000000000001</v>
      </c>
      <c r="K64" s="262" t="s">
        <v>156</v>
      </c>
    </row>
    <row r="65" spans="1:11" ht="14.4" customHeight="1" thickBot="1" x14ac:dyDescent="0.35">
      <c r="A65" s="272" t="s">
        <v>49</v>
      </c>
      <c r="B65" s="252">
        <v>262.901614170389</v>
      </c>
      <c r="C65" s="252">
        <v>455.41437999999999</v>
      </c>
      <c r="D65" s="253">
        <v>192.512765829611</v>
      </c>
      <c r="E65" s="254">
        <v>1.732261634973</v>
      </c>
      <c r="F65" s="252">
        <v>427.87693913465603</v>
      </c>
      <c r="G65" s="253">
        <v>392.22052754010201</v>
      </c>
      <c r="H65" s="255">
        <v>37.526690000000002</v>
      </c>
      <c r="I65" s="252">
        <v>408.56608</v>
      </c>
      <c r="J65" s="253">
        <v>16.345552459897998</v>
      </c>
      <c r="K65" s="256">
        <v>0.95486819370599996</v>
      </c>
    </row>
    <row r="66" spans="1:11" ht="14.4" customHeight="1" thickBot="1" x14ac:dyDescent="0.35">
      <c r="A66" s="273" t="s">
        <v>215</v>
      </c>
      <c r="B66" s="257">
        <v>2.0000398795750001</v>
      </c>
      <c r="C66" s="257">
        <v>7.2616899999999998</v>
      </c>
      <c r="D66" s="258">
        <v>5.261650120424</v>
      </c>
      <c r="E66" s="259">
        <v>3.6307726031650001</v>
      </c>
      <c r="F66" s="257">
        <v>6.9658016987789999</v>
      </c>
      <c r="G66" s="258">
        <v>6.3853182238809998</v>
      </c>
      <c r="H66" s="260">
        <v>1.4158599999999999</v>
      </c>
      <c r="I66" s="257">
        <v>12.629759999999999</v>
      </c>
      <c r="J66" s="258">
        <v>6.2444417761180002</v>
      </c>
      <c r="K66" s="263">
        <v>1.8131093226799999</v>
      </c>
    </row>
    <row r="67" spans="1:11" ht="14.4" customHeight="1" thickBot="1" x14ac:dyDescent="0.35">
      <c r="A67" s="274" t="s">
        <v>216</v>
      </c>
      <c r="B67" s="252">
        <v>2.0000398795750001</v>
      </c>
      <c r="C67" s="252">
        <v>7.2616899999999998</v>
      </c>
      <c r="D67" s="253">
        <v>5.261650120424</v>
      </c>
      <c r="E67" s="254">
        <v>3.6307726031650001</v>
      </c>
      <c r="F67" s="252">
        <v>6.9658016987789999</v>
      </c>
      <c r="G67" s="253">
        <v>6.3853182238809998</v>
      </c>
      <c r="H67" s="255">
        <v>1.4158599999999999</v>
      </c>
      <c r="I67" s="252">
        <v>12.629759999999999</v>
      </c>
      <c r="J67" s="253">
        <v>6.2444417761180002</v>
      </c>
      <c r="K67" s="256">
        <v>1.8131093226799999</v>
      </c>
    </row>
    <row r="68" spans="1:11" ht="14.4" customHeight="1" thickBot="1" x14ac:dyDescent="0.35">
      <c r="A68" s="273" t="s">
        <v>217</v>
      </c>
      <c r="B68" s="257">
        <v>31.742638088738001</v>
      </c>
      <c r="C68" s="257">
        <v>16.87688</v>
      </c>
      <c r="D68" s="258">
        <v>-14.865758088738</v>
      </c>
      <c r="E68" s="259">
        <v>0.53167855654600005</v>
      </c>
      <c r="F68" s="257">
        <v>17.033661088445001</v>
      </c>
      <c r="G68" s="258">
        <v>15.614189331074</v>
      </c>
      <c r="H68" s="260">
        <v>2.4786199999999998</v>
      </c>
      <c r="I68" s="257">
        <v>21.221609999999998</v>
      </c>
      <c r="J68" s="258">
        <v>5.6074206689250001</v>
      </c>
      <c r="K68" s="263">
        <v>1.2458631112709999</v>
      </c>
    </row>
    <row r="69" spans="1:11" ht="14.4" customHeight="1" thickBot="1" x14ac:dyDescent="0.35">
      <c r="A69" s="274" t="s">
        <v>218</v>
      </c>
      <c r="B69" s="252">
        <v>24.742558510220999</v>
      </c>
      <c r="C69" s="252">
        <v>9.9329999999999998</v>
      </c>
      <c r="D69" s="253">
        <v>-14.809558510221001</v>
      </c>
      <c r="E69" s="254">
        <v>0.40145403701400001</v>
      </c>
      <c r="F69" s="252">
        <v>11.469513007447</v>
      </c>
      <c r="G69" s="253">
        <v>10.513720256826</v>
      </c>
      <c r="H69" s="255">
        <v>1.5828</v>
      </c>
      <c r="I69" s="252">
        <v>16.1188</v>
      </c>
      <c r="J69" s="253">
        <v>5.6050797431730004</v>
      </c>
      <c r="K69" s="256">
        <v>1.405360453363</v>
      </c>
    </row>
    <row r="70" spans="1:11" ht="14.4" customHeight="1" thickBot="1" x14ac:dyDescent="0.35">
      <c r="A70" s="274" t="s">
        <v>219</v>
      </c>
      <c r="B70" s="252">
        <v>4.9406564584124654E-324</v>
      </c>
      <c r="C70" s="252">
        <v>4.9406564584124654E-324</v>
      </c>
      <c r="D70" s="253">
        <v>0</v>
      </c>
      <c r="E70" s="254">
        <v>1</v>
      </c>
      <c r="F70" s="252">
        <v>4.9406564584124654E-324</v>
      </c>
      <c r="G70" s="253">
        <v>0</v>
      </c>
      <c r="H70" s="255">
        <v>4.9406564584124654E-324</v>
      </c>
      <c r="I70" s="252">
        <v>1</v>
      </c>
      <c r="J70" s="253">
        <v>1</v>
      </c>
      <c r="K70" s="262" t="s">
        <v>162</v>
      </c>
    </row>
    <row r="71" spans="1:11" ht="14.4" customHeight="1" thickBot="1" x14ac:dyDescent="0.35">
      <c r="A71" s="274" t="s">
        <v>220</v>
      </c>
      <c r="B71" s="252">
        <v>7.000079578517</v>
      </c>
      <c r="C71" s="252">
        <v>6.9438800000000001</v>
      </c>
      <c r="D71" s="253">
        <v>-5.6199578516999998E-2</v>
      </c>
      <c r="E71" s="254">
        <v>0.99197158005300001</v>
      </c>
      <c r="F71" s="252">
        <v>5.5641480809979997</v>
      </c>
      <c r="G71" s="253">
        <v>5.1004690742480001</v>
      </c>
      <c r="H71" s="255">
        <v>0.89581999999999995</v>
      </c>
      <c r="I71" s="252">
        <v>4.1028099999999998</v>
      </c>
      <c r="J71" s="253">
        <v>-0.99765907424800004</v>
      </c>
      <c r="K71" s="256">
        <v>0.73736535050300001</v>
      </c>
    </row>
    <row r="72" spans="1:11" ht="14.4" customHeight="1" thickBot="1" x14ac:dyDescent="0.35">
      <c r="A72" s="273" t="s">
        <v>221</v>
      </c>
      <c r="B72" s="257">
        <v>41.093517525711</v>
      </c>
      <c r="C72" s="257">
        <v>24.251239999999999</v>
      </c>
      <c r="D72" s="258">
        <v>-16.842277525711001</v>
      </c>
      <c r="E72" s="259">
        <v>0.59014758191000005</v>
      </c>
      <c r="F72" s="257">
        <v>23.692283922070001</v>
      </c>
      <c r="G72" s="258">
        <v>21.717926928564001</v>
      </c>
      <c r="H72" s="260">
        <v>1.17746</v>
      </c>
      <c r="I72" s="257">
        <v>20.197859999999999</v>
      </c>
      <c r="J72" s="258">
        <v>-1.5200669285640001</v>
      </c>
      <c r="K72" s="263">
        <v>0.85250793323399998</v>
      </c>
    </row>
    <row r="73" spans="1:11" ht="14.4" customHeight="1" thickBot="1" x14ac:dyDescent="0.35">
      <c r="A73" s="274" t="s">
        <v>222</v>
      </c>
      <c r="B73" s="252">
        <v>4.9406564584124654E-324</v>
      </c>
      <c r="C73" s="252">
        <v>0.28592000000000001</v>
      </c>
      <c r="D73" s="253">
        <v>0.28592000000000001</v>
      </c>
      <c r="E73" s="264" t="s">
        <v>162</v>
      </c>
      <c r="F73" s="252">
        <v>0.279089997772</v>
      </c>
      <c r="G73" s="253">
        <v>0.255832497958</v>
      </c>
      <c r="H73" s="255">
        <v>4.9406564584124654E-324</v>
      </c>
      <c r="I73" s="252">
        <v>5.434722104253712E-323</v>
      </c>
      <c r="J73" s="253">
        <v>-0.255832497958</v>
      </c>
      <c r="K73" s="256">
        <v>1.9268560187808615E-322</v>
      </c>
    </row>
    <row r="74" spans="1:11" ht="14.4" customHeight="1" thickBot="1" x14ac:dyDescent="0.35">
      <c r="A74" s="274" t="s">
        <v>223</v>
      </c>
      <c r="B74" s="252">
        <v>1.093559934155</v>
      </c>
      <c r="C74" s="252">
        <v>1.08</v>
      </c>
      <c r="D74" s="253">
        <v>-1.3559934155E-2</v>
      </c>
      <c r="E74" s="254">
        <v>0.98760019114399999</v>
      </c>
      <c r="F74" s="252">
        <v>1.180751953833</v>
      </c>
      <c r="G74" s="253">
        <v>1.0823559576799999</v>
      </c>
      <c r="H74" s="255">
        <v>4.9406564584124654E-324</v>
      </c>
      <c r="I74" s="252">
        <v>1.08</v>
      </c>
      <c r="J74" s="253">
        <v>-2.35595768E-3</v>
      </c>
      <c r="K74" s="256">
        <v>0.91467136386500003</v>
      </c>
    </row>
    <row r="75" spans="1:11" ht="14.4" customHeight="1" thickBot="1" x14ac:dyDescent="0.35">
      <c r="A75" s="274" t="s">
        <v>224</v>
      </c>
      <c r="B75" s="252">
        <v>39.999957591555997</v>
      </c>
      <c r="C75" s="252">
        <v>22.88532</v>
      </c>
      <c r="D75" s="253">
        <v>-17.114637591556001</v>
      </c>
      <c r="E75" s="254">
        <v>0.57213360658199997</v>
      </c>
      <c r="F75" s="252">
        <v>22.232441970463999</v>
      </c>
      <c r="G75" s="253">
        <v>20.379738472924998</v>
      </c>
      <c r="H75" s="255">
        <v>1.17746</v>
      </c>
      <c r="I75" s="252">
        <v>19.11786</v>
      </c>
      <c r="J75" s="253">
        <v>-1.2618784729250001</v>
      </c>
      <c r="K75" s="256">
        <v>0.85990823794299998</v>
      </c>
    </row>
    <row r="76" spans="1:11" ht="14.4" customHeight="1" thickBot="1" x14ac:dyDescent="0.35">
      <c r="A76" s="273" t="s">
        <v>225</v>
      </c>
      <c r="B76" s="257">
        <v>41.651637492105998</v>
      </c>
      <c r="C76" s="257">
        <v>124.16786</v>
      </c>
      <c r="D76" s="258">
        <v>82.516222507893005</v>
      </c>
      <c r="E76" s="259">
        <v>2.9811039247500002</v>
      </c>
      <c r="F76" s="257">
        <v>120.503466612463</v>
      </c>
      <c r="G76" s="258">
        <v>110.461511061425</v>
      </c>
      <c r="H76" s="260">
        <v>12.7906</v>
      </c>
      <c r="I76" s="257">
        <v>140.69353000000001</v>
      </c>
      <c r="J76" s="258">
        <v>30.232018938574999</v>
      </c>
      <c r="K76" s="263">
        <v>1.1675475731530001</v>
      </c>
    </row>
    <row r="77" spans="1:11" ht="14.4" customHeight="1" thickBot="1" x14ac:dyDescent="0.35">
      <c r="A77" s="274" t="s">
        <v>226</v>
      </c>
      <c r="B77" s="252">
        <v>4.9406564584124654E-324</v>
      </c>
      <c r="C77" s="252">
        <v>121.66512</v>
      </c>
      <c r="D77" s="253">
        <v>121.66512</v>
      </c>
      <c r="E77" s="264" t="s">
        <v>162</v>
      </c>
      <c r="F77" s="252">
        <v>118.000119819536</v>
      </c>
      <c r="G77" s="253">
        <v>108.166776501241</v>
      </c>
      <c r="H77" s="255">
        <v>12.57432</v>
      </c>
      <c r="I77" s="252">
        <v>138.31752</v>
      </c>
      <c r="J77" s="253">
        <v>30.150743498758001</v>
      </c>
      <c r="K77" s="256">
        <v>1.1721811826249999</v>
      </c>
    </row>
    <row r="78" spans="1:11" ht="14.4" customHeight="1" thickBot="1" x14ac:dyDescent="0.35">
      <c r="A78" s="274" t="s">
        <v>227</v>
      </c>
      <c r="B78" s="252">
        <v>40.907397536917998</v>
      </c>
      <c r="C78" s="252">
        <v>2.5027400000000002</v>
      </c>
      <c r="D78" s="253">
        <v>-38.404657536918002</v>
      </c>
      <c r="E78" s="254">
        <v>6.1180621370999999E-2</v>
      </c>
      <c r="F78" s="252">
        <v>2.5033467929270001</v>
      </c>
      <c r="G78" s="253">
        <v>2.294734560183</v>
      </c>
      <c r="H78" s="255">
        <v>0.21628</v>
      </c>
      <c r="I78" s="252">
        <v>2.37601</v>
      </c>
      <c r="J78" s="253">
        <v>8.1275439815999995E-2</v>
      </c>
      <c r="K78" s="256">
        <v>0.94913337884799998</v>
      </c>
    </row>
    <row r="79" spans="1:11" ht="14.4" customHeight="1" thickBot="1" x14ac:dyDescent="0.35">
      <c r="A79" s="273" t="s">
        <v>228</v>
      </c>
      <c r="B79" s="257">
        <v>140.322591551014</v>
      </c>
      <c r="C79" s="257">
        <v>266.68502999999998</v>
      </c>
      <c r="D79" s="258">
        <v>126.362438448986</v>
      </c>
      <c r="E79" s="259">
        <v>1.900513859188</v>
      </c>
      <c r="F79" s="257">
        <v>259.68172581289798</v>
      </c>
      <c r="G79" s="258">
        <v>238.04158199515601</v>
      </c>
      <c r="H79" s="260">
        <v>16.61055</v>
      </c>
      <c r="I79" s="257">
        <v>206.36972</v>
      </c>
      <c r="J79" s="258">
        <v>-31.671861995156</v>
      </c>
      <c r="K79" s="263">
        <v>0.79470251267699998</v>
      </c>
    </row>
    <row r="80" spans="1:11" ht="14.4" customHeight="1" thickBot="1" x14ac:dyDescent="0.35">
      <c r="A80" s="274" t="s">
        <v>229</v>
      </c>
      <c r="B80" s="252">
        <v>140.322591551014</v>
      </c>
      <c r="C80" s="252">
        <v>211.26302999999999</v>
      </c>
      <c r="D80" s="253">
        <v>70.940438448986001</v>
      </c>
      <c r="E80" s="254">
        <v>1.505552510574</v>
      </c>
      <c r="F80" s="252">
        <v>194.75888916494901</v>
      </c>
      <c r="G80" s="253">
        <v>178.52898173453599</v>
      </c>
      <c r="H80" s="255">
        <v>0.21173</v>
      </c>
      <c r="I80" s="252">
        <v>160.83305999999999</v>
      </c>
      <c r="J80" s="253">
        <v>-17.695921734536</v>
      </c>
      <c r="K80" s="256">
        <v>0.82580600397500004</v>
      </c>
    </row>
    <row r="81" spans="1:11" ht="14.4" customHeight="1" thickBot="1" x14ac:dyDescent="0.35">
      <c r="A81" s="274" t="s">
        <v>230</v>
      </c>
      <c r="B81" s="252">
        <v>4.9406564584124654E-324</v>
      </c>
      <c r="C81" s="252">
        <v>55.421999999999997</v>
      </c>
      <c r="D81" s="253">
        <v>55.421999999999997</v>
      </c>
      <c r="E81" s="264" t="s">
        <v>162</v>
      </c>
      <c r="F81" s="252">
        <v>64.922836647948003</v>
      </c>
      <c r="G81" s="253">
        <v>59.512600260619003</v>
      </c>
      <c r="H81" s="255">
        <v>16.398820000000001</v>
      </c>
      <c r="I81" s="252">
        <v>45.536659999999998</v>
      </c>
      <c r="J81" s="253">
        <v>-13.975940260619</v>
      </c>
      <c r="K81" s="256">
        <v>0.70139664794500001</v>
      </c>
    </row>
    <row r="82" spans="1:11" ht="14.4" customHeight="1" thickBot="1" x14ac:dyDescent="0.35">
      <c r="A82" s="273" t="s">
        <v>231</v>
      </c>
      <c r="B82" s="257">
        <v>6.0911896332420001</v>
      </c>
      <c r="C82" s="257">
        <v>14.539680000000001</v>
      </c>
      <c r="D82" s="258">
        <v>8.4484903667569995</v>
      </c>
      <c r="E82" s="259">
        <v>2.387001698428</v>
      </c>
      <c r="F82" s="257">
        <v>0</v>
      </c>
      <c r="G82" s="258">
        <v>0</v>
      </c>
      <c r="H82" s="260">
        <v>3.0535999999999999</v>
      </c>
      <c r="I82" s="257">
        <v>7.4535999999999998</v>
      </c>
      <c r="J82" s="258">
        <v>7.4535999999999998</v>
      </c>
      <c r="K82" s="261" t="s">
        <v>156</v>
      </c>
    </row>
    <row r="83" spans="1:11" ht="14.4" customHeight="1" thickBot="1" x14ac:dyDescent="0.35">
      <c r="A83" s="274" t="s">
        <v>232</v>
      </c>
      <c r="B83" s="252">
        <v>6.0911896332420001</v>
      </c>
      <c r="C83" s="252">
        <v>14.539680000000001</v>
      </c>
      <c r="D83" s="253">
        <v>8.4484903667569995</v>
      </c>
      <c r="E83" s="254">
        <v>2.387001698428</v>
      </c>
      <c r="F83" s="252">
        <v>0</v>
      </c>
      <c r="G83" s="253">
        <v>0</v>
      </c>
      <c r="H83" s="255">
        <v>3.0535999999999999</v>
      </c>
      <c r="I83" s="252">
        <v>7.4535999999999998</v>
      </c>
      <c r="J83" s="253">
        <v>7.4535999999999998</v>
      </c>
      <c r="K83" s="262" t="s">
        <v>156</v>
      </c>
    </row>
    <row r="84" spans="1:11" ht="14.4" customHeight="1" thickBot="1" x14ac:dyDescent="0.35">
      <c r="A84" s="273" t="s">
        <v>233</v>
      </c>
      <c r="B84" s="257">
        <v>4.9406564584124654E-324</v>
      </c>
      <c r="C84" s="257">
        <v>1.6319999999999999</v>
      </c>
      <c r="D84" s="258">
        <v>1.6319999999999999</v>
      </c>
      <c r="E84" s="265" t="s">
        <v>162</v>
      </c>
      <c r="F84" s="257">
        <v>0</v>
      </c>
      <c r="G84" s="258">
        <v>0</v>
      </c>
      <c r="H84" s="260">
        <v>4.9406564584124654E-324</v>
      </c>
      <c r="I84" s="257">
        <v>5.434722104253712E-323</v>
      </c>
      <c r="J84" s="258">
        <v>5.434722104253712E-323</v>
      </c>
      <c r="K84" s="261" t="s">
        <v>156</v>
      </c>
    </row>
    <row r="85" spans="1:11" ht="14.4" customHeight="1" thickBot="1" x14ac:dyDescent="0.35">
      <c r="A85" s="274" t="s">
        <v>234</v>
      </c>
      <c r="B85" s="252">
        <v>4.9406564584124654E-324</v>
      </c>
      <c r="C85" s="252">
        <v>1.6319999999999999</v>
      </c>
      <c r="D85" s="253">
        <v>1.6319999999999999</v>
      </c>
      <c r="E85" s="264" t="s">
        <v>162</v>
      </c>
      <c r="F85" s="252">
        <v>0</v>
      </c>
      <c r="G85" s="253">
        <v>0</v>
      </c>
      <c r="H85" s="255">
        <v>4.9406564584124654E-324</v>
      </c>
      <c r="I85" s="252">
        <v>5.434722104253712E-323</v>
      </c>
      <c r="J85" s="253">
        <v>5.434722104253712E-323</v>
      </c>
      <c r="K85" s="262" t="s">
        <v>156</v>
      </c>
    </row>
    <row r="86" spans="1:11" ht="14.4" customHeight="1" thickBot="1" x14ac:dyDescent="0.35">
      <c r="A86" s="271" t="s">
        <v>50</v>
      </c>
      <c r="B86" s="252">
        <v>23834.998564867099</v>
      </c>
      <c r="C86" s="252">
        <v>27414.682270000001</v>
      </c>
      <c r="D86" s="253">
        <v>3579.6837051329198</v>
      </c>
      <c r="E86" s="254">
        <v>1.1501860256200001</v>
      </c>
      <c r="F86" s="252">
        <v>24774.999513925599</v>
      </c>
      <c r="G86" s="253">
        <v>22710.416221098501</v>
      </c>
      <c r="H86" s="255">
        <v>2951.4587200000001</v>
      </c>
      <c r="I86" s="252">
        <v>25160.765599999999</v>
      </c>
      <c r="J86" s="253">
        <v>2450.3493789015201</v>
      </c>
      <c r="K86" s="256">
        <v>1.015570780772</v>
      </c>
    </row>
    <row r="87" spans="1:11" ht="14.4" customHeight="1" thickBot="1" x14ac:dyDescent="0.35">
      <c r="A87" s="276" t="s">
        <v>235</v>
      </c>
      <c r="B87" s="257">
        <v>17652.999017092399</v>
      </c>
      <c r="C87" s="257">
        <v>20342.990000000002</v>
      </c>
      <c r="D87" s="258">
        <v>2689.99098290756</v>
      </c>
      <c r="E87" s="259">
        <v>1.1523815290699999</v>
      </c>
      <c r="F87" s="257">
        <v>18408.999999999</v>
      </c>
      <c r="G87" s="258">
        <v>16874.9166666657</v>
      </c>
      <c r="H87" s="260">
        <v>2187.277</v>
      </c>
      <c r="I87" s="257">
        <v>18655.361000000001</v>
      </c>
      <c r="J87" s="258">
        <v>1780.4443333342499</v>
      </c>
      <c r="K87" s="263">
        <v>1.0133826389259999</v>
      </c>
    </row>
    <row r="88" spans="1:11" ht="14.4" customHeight="1" thickBot="1" x14ac:dyDescent="0.35">
      <c r="A88" s="273" t="s">
        <v>236</v>
      </c>
      <c r="B88" s="257">
        <v>17596.998980464301</v>
      </c>
      <c r="C88" s="257">
        <v>19904.072</v>
      </c>
      <c r="D88" s="258">
        <v>2307.0730195357301</v>
      </c>
      <c r="E88" s="259">
        <v>1.1311060495080001</v>
      </c>
      <c r="F88" s="257">
        <v>18183.999999999</v>
      </c>
      <c r="G88" s="258">
        <v>16668.666666665798</v>
      </c>
      <c r="H88" s="260">
        <v>2161.8739999999998</v>
      </c>
      <c r="I88" s="257">
        <v>18426.328000000001</v>
      </c>
      <c r="J88" s="258">
        <v>1757.66133333424</v>
      </c>
      <c r="K88" s="263">
        <v>1.013326440827</v>
      </c>
    </row>
    <row r="89" spans="1:11" ht="14.4" customHeight="1" thickBot="1" x14ac:dyDescent="0.35">
      <c r="A89" s="274" t="s">
        <v>237</v>
      </c>
      <c r="B89" s="252">
        <v>17596.998980464301</v>
      </c>
      <c r="C89" s="252">
        <v>19904.072</v>
      </c>
      <c r="D89" s="253">
        <v>2307.0730195357301</v>
      </c>
      <c r="E89" s="254">
        <v>1.1311060495080001</v>
      </c>
      <c r="F89" s="252">
        <v>18183.999999999</v>
      </c>
      <c r="G89" s="253">
        <v>16668.666666665798</v>
      </c>
      <c r="H89" s="255">
        <v>2161.8739999999998</v>
      </c>
      <c r="I89" s="252">
        <v>18426.328000000001</v>
      </c>
      <c r="J89" s="253">
        <v>1757.66133333424</v>
      </c>
      <c r="K89" s="256">
        <v>1.013326440827</v>
      </c>
    </row>
    <row r="90" spans="1:11" ht="14.4" customHeight="1" thickBot="1" x14ac:dyDescent="0.35">
      <c r="A90" s="273" t="s">
        <v>238</v>
      </c>
      <c r="B90" s="257">
        <v>4.9406564584124654E-324</v>
      </c>
      <c r="C90" s="257">
        <v>350.28800000000001</v>
      </c>
      <c r="D90" s="258">
        <v>350.28800000000001</v>
      </c>
      <c r="E90" s="265" t="s">
        <v>162</v>
      </c>
      <c r="F90" s="257">
        <v>224.99999999998801</v>
      </c>
      <c r="G90" s="258">
        <v>206.249999999989</v>
      </c>
      <c r="H90" s="260">
        <v>23.51</v>
      </c>
      <c r="I90" s="257">
        <v>192.21</v>
      </c>
      <c r="J90" s="258">
        <v>-14.039999999988</v>
      </c>
      <c r="K90" s="263">
        <v>0.85426666666600004</v>
      </c>
    </row>
    <row r="91" spans="1:11" ht="14.4" customHeight="1" thickBot="1" x14ac:dyDescent="0.35">
      <c r="A91" s="274" t="s">
        <v>239</v>
      </c>
      <c r="B91" s="252">
        <v>4.9406564584124654E-324</v>
      </c>
      <c r="C91" s="252">
        <v>350.28800000000001</v>
      </c>
      <c r="D91" s="253">
        <v>350.28800000000001</v>
      </c>
      <c r="E91" s="264" t="s">
        <v>162</v>
      </c>
      <c r="F91" s="252">
        <v>224.99999999998801</v>
      </c>
      <c r="G91" s="253">
        <v>206.249999999989</v>
      </c>
      <c r="H91" s="255">
        <v>23.51</v>
      </c>
      <c r="I91" s="252">
        <v>192.21</v>
      </c>
      <c r="J91" s="253">
        <v>-14.039999999988</v>
      </c>
      <c r="K91" s="256">
        <v>0.85426666666600004</v>
      </c>
    </row>
    <row r="92" spans="1:11" ht="14.4" customHeight="1" thickBot="1" x14ac:dyDescent="0.35">
      <c r="A92" s="273" t="s">
        <v>240</v>
      </c>
      <c r="B92" s="257">
        <v>56.000036628171998</v>
      </c>
      <c r="C92" s="257">
        <v>88.63</v>
      </c>
      <c r="D92" s="258">
        <v>32.629963371827003</v>
      </c>
      <c r="E92" s="259">
        <v>1.582677536239</v>
      </c>
      <c r="F92" s="257">
        <v>0</v>
      </c>
      <c r="G92" s="258">
        <v>0</v>
      </c>
      <c r="H92" s="260">
        <v>1.893</v>
      </c>
      <c r="I92" s="257">
        <v>36.823</v>
      </c>
      <c r="J92" s="258">
        <v>36.823</v>
      </c>
      <c r="K92" s="261" t="s">
        <v>156</v>
      </c>
    </row>
    <row r="93" spans="1:11" ht="14.4" customHeight="1" thickBot="1" x14ac:dyDescent="0.35">
      <c r="A93" s="274" t="s">
        <v>241</v>
      </c>
      <c r="B93" s="252">
        <v>56.000036628171998</v>
      </c>
      <c r="C93" s="252">
        <v>88.63</v>
      </c>
      <c r="D93" s="253">
        <v>32.629963371827003</v>
      </c>
      <c r="E93" s="254">
        <v>1.582677536239</v>
      </c>
      <c r="F93" s="252">
        <v>0</v>
      </c>
      <c r="G93" s="253">
        <v>0</v>
      </c>
      <c r="H93" s="255">
        <v>1.893</v>
      </c>
      <c r="I93" s="252">
        <v>36.823</v>
      </c>
      <c r="J93" s="253">
        <v>36.823</v>
      </c>
      <c r="K93" s="262" t="s">
        <v>156</v>
      </c>
    </row>
    <row r="94" spans="1:11" ht="14.4" customHeight="1" thickBot="1" x14ac:dyDescent="0.35">
      <c r="A94" s="272" t="s">
        <v>242</v>
      </c>
      <c r="B94" s="252">
        <v>6003.9995984922198</v>
      </c>
      <c r="C94" s="252">
        <v>6871.7637400000003</v>
      </c>
      <c r="D94" s="253">
        <v>867.76414150777998</v>
      </c>
      <c r="E94" s="254">
        <v>1.144531012581</v>
      </c>
      <c r="F94" s="252">
        <v>6183.9995139266302</v>
      </c>
      <c r="G94" s="253">
        <v>5668.66622109941</v>
      </c>
      <c r="H94" s="255">
        <v>742.54490999999996</v>
      </c>
      <c r="I94" s="252">
        <v>6320.7747600000002</v>
      </c>
      <c r="J94" s="253">
        <v>652.10853890058797</v>
      </c>
      <c r="K94" s="256">
        <v>1.022117602979</v>
      </c>
    </row>
    <row r="95" spans="1:11" ht="14.4" customHeight="1" thickBot="1" x14ac:dyDescent="0.35">
      <c r="A95" s="273" t="s">
        <v>243</v>
      </c>
      <c r="B95" s="257">
        <v>1589.9999042642601</v>
      </c>
      <c r="C95" s="257">
        <v>1819.2596599999999</v>
      </c>
      <c r="D95" s="258">
        <v>229.259755735738</v>
      </c>
      <c r="E95" s="259">
        <v>1.1441885343010001</v>
      </c>
      <c r="F95" s="257">
        <v>1636.9999990762899</v>
      </c>
      <c r="G95" s="258">
        <v>1500.5833324866001</v>
      </c>
      <c r="H95" s="260">
        <v>196.57640000000001</v>
      </c>
      <c r="I95" s="257">
        <v>1673.3233499999999</v>
      </c>
      <c r="J95" s="258">
        <v>172.74001751340401</v>
      </c>
      <c r="K95" s="263">
        <v>1.022188974309</v>
      </c>
    </row>
    <row r="96" spans="1:11" ht="14.4" customHeight="1" thickBot="1" x14ac:dyDescent="0.35">
      <c r="A96" s="274" t="s">
        <v>244</v>
      </c>
      <c r="B96" s="252">
        <v>1589.9999042642601</v>
      </c>
      <c r="C96" s="252">
        <v>1819.2596599999999</v>
      </c>
      <c r="D96" s="253">
        <v>229.259755735738</v>
      </c>
      <c r="E96" s="254">
        <v>1.1441885343010001</v>
      </c>
      <c r="F96" s="252">
        <v>1636.9999990762899</v>
      </c>
      <c r="G96" s="253">
        <v>1500.5833324866001</v>
      </c>
      <c r="H96" s="255">
        <v>196.57640000000001</v>
      </c>
      <c r="I96" s="252">
        <v>1673.3233499999999</v>
      </c>
      <c r="J96" s="253">
        <v>172.74001751340401</v>
      </c>
      <c r="K96" s="256">
        <v>1.022188974309</v>
      </c>
    </row>
    <row r="97" spans="1:11" ht="14.4" customHeight="1" thickBot="1" x14ac:dyDescent="0.35">
      <c r="A97" s="273" t="s">
        <v>245</v>
      </c>
      <c r="B97" s="257">
        <v>4413.9996942279604</v>
      </c>
      <c r="C97" s="257">
        <v>5052.5040799999997</v>
      </c>
      <c r="D97" s="258">
        <v>638.50438577204204</v>
      </c>
      <c r="E97" s="259">
        <v>1.144654379248</v>
      </c>
      <c r="F97" s="257">
        <v>4546.9995148503403</v>
      </c>
      <c r="G97" s="258">
        <v>4168.0828886128202</v>
      </c>
      <c r="H97" s="260">
        <v>545.96851000000004</v>
      </c>
      <c r="I97" s="257">
        <v>4647.4514099999997</v>
      </c>
      <c r="J97" s="258">
        <v>479.36852138718302</v>
      </c>
      <c r="K97" s="263">
        <v>1.0220919080419999</v>
      </c>
    </row>
    <row r="98" spans="1:11" ht="14.4" customHeight="1" thickBot="1" x14ac:dyDescent="0.35">
      <c r="A98" s="274" t="s">
        <v>246</v>
      </c>
      <c r="B98" s="252">
        <v>4413.9996942279604</v>
      </c>
      <c r="C98" s="252">
        <v>5052.5040799999997</v>
      </c>
      <c r="D98" s="253">
        <v>638.50438577204204</v>
      </c>
      <c r="E98" s="254">
        <v>1.144654379248</v>
      </c>
      <c r="F98" s="252">
        <v>4546.9995148503403</v>
      </c>
      <c r="G98" s="253">
        <v>4168.0828886128202</v>
      </c>
      <c r="H98" s="255">
        <v>545.96851000000004</v>
      </c>
      <c r="I98" s="252">
        <v>4647.4514099999997</v>
      </c>
      <c r="J98" s="253">
        <v>479.36852138718302</v>
      </c>
      <c r="K98" s="256">
        <v>1.0220919080419999</v>
      </c>
    </row>
    <row r="99" spans="1:11" ht="14.4" customHeight="1" thickBot="1" x14ac:dyDescent="0.35">
      <c r="A99" s="272" t="s">
        <v>247</v>
      </c>
      <c r="B99" s="252">
        <v>177.999949282416</v>
      </c>
      <c r="C99" s="252">
        <v>199.92852999999999</v>
      </c>
      <c r="D99" s="253">
        <v>21.928580717582999</v>
      </c>
      <c r="E99" s="254">
        <v>1.1231943087959999</v>
      </c>
      <c r="F99" s="252">
        <v>181.99999999999</v>
      </c>
      <c r="G99" s="253">
        <v>166.83333333332399</v>
      </c>
      <c r="H99" s="255">
        <v>21.636810000000001</v>
      </c>
      <c r="I99" s="252">
        <v>184.62984</v>
      </c>
      <c r="J99" s="253">
        <v>17.796506666675</v>
      </c>
      <c r="K99" s="256">
        <v>1.014449670329</v>
      </c>
    </row>
    <row r="100" spans="1:11" ht="14.4" customHeight="1" thickBot="1" x14ac:dyDescent="0.35">
      <c r="A100" s="273" t="s">
        <v>248</v>
      </c>
      <c r="B100" s="257">
        <v>177.999949282416</v>
      </c>
      <c r="C100" s="257">
        <v>199.92852999999999</v>
      </c>
      <c r="D100" s="258">
        <v>21.928580717582999</v>
      </c>
      <c r="E100" s="259">
        <v>1.1231943087959999</v>
      </c>
      <c r="F100" s="257">
        <v>181.99999999999</v>
      </c>
      <c r="G100" s="258">
        <v>166.83333333332399</v>
      </c>
      <c r="H100" s="260">
        <v>21.636810000000001</v>
      </c>
      <c r="I100" s="257">
        <v>184.62984</v>
      </c>
      <c r="J100" s="258">
        <v>17.796506666675</v>
      </c>
      <c r="K100" s="263">
        <v>1.014449670329</v>
      </c>
    </row>
    <row r="101" spans="1:11" ht="14.4" customHeight="1" thickBot="1" x14ac:dyDescent="0.35">
      <c r="A101" s="274" t="s">
        <v>249</v>
      </c>
      <c r="B101" s="252">
        <v>177.999949282416</v>
      </c>
      <c r="C101" s="252">
        <v>199.92852999999999</v>
      </c>
      <c r="D101" s="253">
        <v>21.928580717582999</v>
      </c>
      <c r="E101" s="254">
        <v>1.1231943087959999</v>
      </c>
      <c r="F101" s="252">
        <v>181.99999999999</v>
      </c>
      <c r="G101" s="253">
        <v>166.83333333332399</v>
      </c>
      <c r="H101" s="255">
        <v>21.636810000000001</v>
      </c>
      <c r="I101" s="252">
        <v>184.62984</v>
      </c>
      <c r="J101" s="253">
        <v>17.796506666675</v>
      </c>
      <c r="K101" s="256">
        <v>1.014449670329</v>
      </c>
    </row>
    <row r="102" spans="1:11" ht="14.4" customHeight="1" thickBot="1" x14ac:dyDescent="0.35">
      <c r="A102" s="271" t="s">
        <v>250</v>
      </c>
      <c r="B102" s="252">
        <v>61.846196276168001</v>
      </c>
      <c r="C102" s="252">
        <v>67.792000000000002</v>
      </c>
      <c r="D102" s="253">
        <v>5.9458037238310002</v>
      </c>
      <c r="E102" s="254">
        <v>1.096138551468</v>
      </c>
      <c r="F102" s="252">
        <v>0</v>
      </c>
      <c r="G102" s="253">
        <v>0</v>
      </c>
      <c r="H102" s="255">
        <v>5.7</v>
      </c>
      <c r="I102" s="252">
        <v>48.831000000000003</v>
      </c>
      <c r="J102" s="253">
        <v>48.831000000000003</v>
      </c>
      <c r="K102" s="262" t="s">
        <v>156</v>
      </c>
    </row>
    <row r="103" spans="1:11" ht="14.4" customHeight="1" thickBot="1" x14ac:dyDescent="0.35">
      <c r="A103" s="272" t="s">
        <v>251</v>
      </c>
      <c r="B103" s="252">
        <v>61.846196276168001</v>
      </c>
      <c r="C103" s="252">
        <v>67.792000000000002</v>
      </c>
      <c r="D103" s="253">
        <v>5.9458037238310002</v>
      </c>
      <c r="E103" s="254">
        <v>1.096138551468</v>
      </c>
      <c r="F103" s="252">
        <v>0</v>
      </c>
      <c r="G103" s="253">
        <v>0</v>
      </c>
      <c r="H103" s="255">
        <v>5.7</v>
      </c>
      <c r="I103" s="252">
        <v>48.831000000000003</v>
      </c>
      <c r="J103" s="253">
        <v>48.831000000000003</v>
      </c>
      <c r="K103" s="262" t="s">
        <v>156</v>
      </c>
    </row>
    <row r="104" spans="1:11" ht="14.4" customHeight="1" thickBot="1" x14ac:dyDescent="0.35">
      <c r="A104" s="273" t="s">
        <v>252</v>
      </c>
      <c r="B104" s="257">
        <v>4.9406564584124654E-324</v>
      </c>
      <c r="C104" s="257">
        <v>40.561999999999998</v>
      </c>
      <c r="D104" s="258">
        <v>40.561999999999998</v>
      </c>
      <c r="E104" s="265" t="s">
        <v>162</v>
      </c>
      <c r="F104" s="257">
        <v>0</v>
      </c>
      <c r="G104" s="258">
        <v>0</v>
      </c>
      <c r="H104" s="260">
        <v>4.9406564584124654E-324</v>
      </c>
      <c r="I104" s="257">
        <v>23.866</v>
      </c>
      <c r="J104" s="258">
        <v>23.866</v>
      </c>
      <c r="K104" s="261" t="s">
        <v>156</v>
      </c>
    </row>
    <row r="105" spans="1:11" ht="14.4" customHeight="1" thickBot="1" x14ac:dyDescent="0.35">
      <c r="A105" s="274" t="s">
        <v>253</v>
      </c>
      <c r="B105" s="252">
        <v>4.9406564584124654E-324</v>
      </c>
      <c r="C105" s="252">
        <v>4.9406564584124654E-324</v>
      </c>
      <c r="D105" s="253">
        <v>0</v>
      </c>
      <c r="E105" s="254">
        <v>1</v>
      </c>
      <c r="F105" s="252">
        <v>4.9406564584124654E-324</v>
      </c>
      <c r="G105" s="253">
        <v>0</v>
      </c>
      <c r="H105" s="255">
        <v>4.9406564584124654E-324</v>
      </c>
      <c r="I105" s="252">
        <v>0.30599999999999999</v>
      </c>
      <c r="J105" s="253">
        <v>0.30599999999999999</v>
      </c>
      <c r="K105" s="262" t="s">
        <v>162</v>
      </c>
    </row>
    <row r="106" spans="1:11" ht="14.4" customHeight="1" thickBot="1" x14ac:dyDescent="0.35">
      <c r="A106" s="274" t="s">
        <v>254</v>
      </c>
      <c r="B106" s="252">
        <v>4.9406564584124654E-324</v>
      </c>
      <c r="C106" s="252">
        <v>31.5</v>
      </c>
      <c r="D106" s="253">
        <v>31.5</v>
      </c>
      <c r="E106" s="264" t="s">
        <v>162</v>
      </c>
      <c r="F106" s="252">
        <v>0</v>
      </c>
      <c r="G106" s="253">
        <v>0</v>
      </c>
      <c r="H106" s="255">
        <v>4.9406564584124654E-324</v>
      </c>
      <c r="I106" s="252">
        <v>5.434722104253712E-323</v>
      </c>
      <c r="J106" s="253">
        <v>5.434722104253712E-323</v>
      </c>
      <c r="K106" s="262" t="s">
        <v>156</v>
      </c>
    </row>
    <row r="107" spans="1:11" ht="14.4" customHeight="1" thickBot="1" x14ac:dyDescent="0.35">
      <c r="A107" s="274" t="s">
        <v>255</v>
      </c>
      <c r="B107" s="252">
        <v>4.9406564584124654E-324</v>
      </c>
      <c r="C107" s="252">
        <v>8.5820000000000007</v>
      </c>
      <c r="D107" s="253">
        <v>8.5820000000000007</v>
      </c>
      <c r="E107" s="264" t="s">
        <v>162</v>
      </c>
      <c r="F107" s="252">
        <v>0</v>
      </c>
      <c r="G107" s="253">
        <v>0</v>
      </c>
      <c r="H107" s="255">
        <v>4.9406564584124654E-324</v>
      </c>
      <c r="I107" s="252">
        <v>23.56</v>
      </c>
      <c r="J107" s="253">
        <v>23.56</v>
      </c>
      <c r="K107" s="262" t="s">
        <v>156</v>
      </c>
    </row>
    <row r="108" spans="1:11" ht="14.4" customHeight="1" thickBot="1" x14ac:dyDescent="0.35">
      <c r="A108" s="274" t="s">
        <v>256</v>
      </c>
      <c r="B108" s="252">
        <v>4.9406564584124654E-324</v>
      </c>
      <c r="C108" s="252">
        <v>0.48</v>
      </c>
      <c r="D108" s="253">
        <v>0.48</v>
      </c>
      <c r="E108" s="264" t="s">
        <v>162</v>
      </c>
      <c r="F108" s="252">
        <v>0</v>
      </c>
      <c r="G108" s="253">
        <v>0</v>
      </c>
      <c r="H108" s="255">
        <v>4.9406564584124654E-324</v>
      </c>
      <c r="I108" s="252">
        <v>5.434722104253712E-323</v>
      </c>
      <c r="J108" s="253">
        <v>5.434722104253712E-323</v>
      </c>
      <c r="K108" s="262" t="s">
        <v>156</v>
      </c>
    </row>
    <row r="109" spans="1:11" ht="14.4" customHeight="1" thickBot="1" x14ac:dyDescent="0.35">
      <c r="A109" s="277" t="s">
        <v>257</v>
      </c>
      <c r="B109" s="252">
        <v>4.9406564584124654E-324</v>
      </c>
      <c r="C109" s="252">
        <v>26.63</v>
      </c>
      <c r="D109" s="253">
        <v>26.63</v>
      </c>
      <c r="E109" s="264" t="s">
        <v>162</v>
      </c>
      <c r="F109" s="252">
        <v>0</v>
      </c>
      <c r="G109" s="253">
        <v>0</v>
      </c>
      <c r="H109" s="255">
        <v>4.9000000000000004</v>
      </c>
      <c r="I109" s="252">
        <v>19.93</v>
      </c>
      <c r="J109" s="253">
        <v>19.93</v>
      </c>
      <c r="K109" s="262" t="s">
        <v>156</v>
      </c>
    </row>
    <row r="110" spans="1:11" ht="14.4" customHeight="1" thickBot="1" x14ac:dyDescent="0.35">
      <c r="A110" s="274" t="s">
        <v>258</v>
      </c>
      <c r="B110" s="252">
        <v>4.9406564584124654E-324</v>
      </c>
      <c r="C110" s="252">
        <v>26.63</v>
      </c>
      <c r="D110" s="253">
        <v>26.63</v>
      </c>
      <c r="E110" s="264" t="s">
        <v>162</v>
      </c>
      <c r="F110" s="252">
        <v>0</v>
      </c>
      <c r="G110" s="253">
        <v>0</v>
      </c>
      <c r="H110" s="255">
        <v>4.9000000000000004</v>
      </c>
      <c r="I110" s="252">
        <v>19.93</v>
      </c>
      <c r="J110" s="253">
        <v>19.93</v>
      </c>
      <c r="K110" s="262" t="s">
        <v>156</v>
      </c>
    </row>
    <row r="111" spans="1:11" ht="14.4" customHeight="1" thickBot="1" x14ac:dyDescent="0.35">
      <c r="A111" s="277" t="s">
        <v>259</v>
      </c>
      <c r="B111" s="252">
        <v>4.9406564584124654E-324</v>
      </c>
      <c r="C111" s="252">
        <v>0.6</v>
      </c>
      <c r="D111" s="253">
        <v>0.6</v>
      </c>
      <c r="E111" s="264" t="s">
        <v>162</v>
      </c>
      <c r="F111" s="252">
        <v>0</v>
      </c>
      <c r="G111" s="253">
        <v>0</v>
      </c>
      <c r="H111" s="255">
        <v>0.8</v>
      </c>
      <c r="I111" s="252">
        <v>0.8</v>
      </c>
      <c r="J111" s="253">
        <v>0.8</v>
      </c>
      <c r="K111" s="262" t="s">
        <v>156</v>
      </c>
    </row>
    <row r="112" spans="1:11" ht="14.4" customHeight="1" thickBot="1" x14ac:dyDescent="0.35">
      <c r="A112" s="274" t="s">
        <v>260</v>
      </c>
      <c r="B112" s="252">
        <v>4.9406564584124654E-324</v>
      </c>
      <c r="C112" s="252">
        <v>0.6</v>
      </c>
      <c r="D112" s="253">
        <v>0.6</v>
      </c>
      <c r="E112" s="264" t="s">
        <v>162</v>
      </c>
      <c r="F112" s="252">
        <v>0</v>
      </c>
      <c r="G112" s="253">
        <v>0</v>
      </c>
      <c r="H112" s="255">
        <v>0.8</v>
      </c>
      <c r="I112" s="252">
        <v>0.8</v>
      </c>
      <c r="J112" s="253">
        <v>0.8</v>
      </c>
      <c r="K112" s="262" t="s">
        <v>156</v>
      </c>
    </row>
    <row r="113" spans="1:11" ht="14.4" customHeight="1" thickBot="1" x14ac:dyDescent="0.35">
      <c r="A113" s="273" t="s">
        <v>261</v>
      </c>
      <c r="B113" s="257">
        <v>4.9406564584124654E-324</v>
      </c>
      <c r="C113" s="257">
        <v>4.9406564584124654E-324</v>
      </c>
      <c r="D113" s="258">
        <v>0</v>
      </c>
      <c r="E113" s="259">
        <v>1</v>
      </c>
      <c r="F113" s="257">
        <v>4.9406564584124654E-324</v>
      </c>
      <c r="G113" s="258">
        <v>0</v>
      </c>
      <c r="H113" s="260">
        <v>4.9406564584124654E-324</v>
      </c>
      <c r="I113" s="257">
        <v>4.2350000000000003</v>
      </c>
      <c r="J113" s="258">
        <v>4.2350000000000003</v>
      </c>
      <c r="K113" s="261" t="s">
        <v>162</v>
      </c>
    </row>
    <row r="114" spans="1:11" ht="14.4" customHeight="1" thickBot="1" x14ac:dyDescent="0.35">
      <c r="A114" s="274" t="s">
        <v>262</v>
      </c>
      <c r="B114" s="252">
        <v>4.9406564584124654E-324</v>
      </c>
      <c r="C114" s="252">
        <v>4.9406564584124654E-324</v>
      </c>
      <c r="D114" s="253">
        <v>0</v>
      </c>
      <c r="E114" s="254">
        <v>1</v>
      </c>
      <c r="F114" s="252">
        <v>4.9406564584124654E-324</v>
      </c>
      <c r="G114" s="253">
        <v>0</v>
      </c>
      <c r="H114" s="255">
        <v>4.9406564584124654E-324</v>
      </c>
      <c r="I114" s="252">
        <v>4.2350000000000003</v>
      </c>
      <c r="J114" s="253">
        <v>4.2350000000000003</v>
      </c>
      <c r="K114" s="262" t="s">
        <v>162</v>
      </c>
    </row>
    <row r="115" spans="1:11" ht="14.4" customHeight="1" thickBot="1" x14ac:dyDescent="0.35">
      <c r="A115" s="271" t="s">
        <v>263</v>
      </c>
      <c r="B115" s="252">
        <v>1149.49981078728</v>
      </c>
      <c r="C115" s="252">
        <v>1162.153</v>
      </c>
      <c r="D115" s="253">
        <v>12.653189212717001</v>
      </c>
      <c r="E115" s="254">
        <v>1.011007560935</v>
      </c>
      <c r="F115" s="252">
        <v>1423.99999999992</v>
      </c>
      <c r="G115" s="253">
        <v>1305.33333333326</v>
      </c>
      <c r="H115" s="255">
        <v>125.777</v>
      </c>
      <c r="I115" s="252">
        <v>1417.2253800000001</v>
      </c>
      <c r="J115" s="253">
        <v>111.892046666738</v>
      </c>
      <c r="K115" s="256">
        <v>0.99524254213399999</v>
      </c>
    </row>
    <row r="116" spans="1:11" ht="14.4" customHeight="1" thickBot="1" x14ac:dyDescent="0.35">
      <c r="A116" s="272" t="s">
        <v>264</v>
      </c>
      <c r="B116" s="252">
        <v>1092.99977418922</v>
      </c>
      <c r="C116" s="252">
        <v>975.02300000000105</v>
      </c>
      <c r="D116" s="253">
        <v>-117.97677418921501</v>
      </c>
      <c r="E116" s="254">
        <v>0.89206148347400005</v>
      </c>
      <c r="F116" s="252">
        <v>1423.99999999992</v>
      </c>
      <c r="G116" s="253">
        <v>1305.33333333326</v>
      </c>
      <c r="H116" s="255">
        <v>125.777</v>
      </c>
      <c r="I116" s="252">
        <v>1265.0940000000001</v>
      </c>
      <c r="J116" s="253">
        <v>-40.239333333261001</v>
      </c>
      <c r="K116" s="256">
        <v>0.88840870786500004</v>
      </c>
    </row>
    <row r="117" spans="1:11" ht="14.4" customHeight="1" thickBot="1" x14ac:dyDescent="0.35">
      <c r="A117" s="273" t="s">
        <v>265</v>
      </c>
      <c r="B117" s="257">
        <v>1092.99977418922</v>
      </c>
      <c r="C117" s="257">
        <v>975.02300000000105</v>
      </c>
      <c r="D117" s="258">
        <v>-117.97677418921501</v>
      </c>
      <c r="E117" s="259">
        <v>0.89206148347400005</v>
      </c>
      <c r="F117" s="257">
        <v>1423.99999999992</v>
      </c>
      <c r="G117" s="258">
        <v>1305.33333333326</v>
      </c>
      <c r="H117" s="260">
        <v>125.777</v>
      </c>
      <c r="I117" s="257">
        <v>1265.0940000000001</v>
      </c>
      <c r="J117" s="258">
        <v>-40.239333333261001</v>
      </c>
      <c r="K117" s="263">
        <v>0.88840870786500004</v>
      </c>
    </row>
    <row r="118" spans="1:11" ht="14.4" customHeight="1" thickBot="1" x14ac:dyDescent="0.35">
      <c r="A118" s="274" t="s">
        <v>266</v>
      </c>
      <c r="B118" s="252">
        <v>4.9406564584124654E-324</v>
      </c>
      <c r="C118" s="252">
        <v>4.9406564584124654E-324</v>
      </c>
      <c r="D118" s="253">
        <v>0</v>
      </c>
      <c r="E118" s="254">
        <v>1</v>
      </c>
      <c r="F118" s="252">
        <v>42.999999999997002</v>
      </c>
      <c r="G118" s="253">
        <v>39.416666666664</v>
      </c>
      <c r="H118" s="255">
        <v>3.5750000000000002</v>
      </c>
      <c r="I118" s="252">
        <v>39.325000000000003</v>
      </c>
      <c r="J118" s="253">
        <v>-9.1666666664000002E-2</v>
      </c>
      <c r="K118" s="256">
        <v>0.91453488372000002</v>
      </c>
    </row>
    <row r="119" spans="1:11" ht="14.4" customHeight="1" thickBot="1" x14ac:dyDescent="0.35">
      <c r="A119" s="274" t="s">
        <v>267</v>
      </c>
      <c r="B119" s="252">
        <v>12.999959217257</v>
      </c>
      <c r="C119" s="252">
        <v>4.6219999999999999</v>
      </c>
      <c r="D119" s="253">
        <v>-8.3779592172570005</v>
      </c>
      <c r="E119" s="254">
        <v>0.35553957691299998</v>
      </c>
      <c r="F119" s="252">
        <v>10.999999999999</v>
      </c>
      <c r="G119" s="253">
        <v>10.083333333332</v>
      </c>
      <c r="H119" s="255">
        <v>0.91600000000000004</v>
      </c>
      <c r="I119" s="252">
        <v>10.071999999999999</v>
      </c>
      <c r="J119" s="253">
        <v>-1.1333333332E-2</v>
      </c>
      <c r="K119" s="256">
        <v>0.91563636363599998</v>
      </c>
    </row>
    <row r="120" spans="1:11" ht="14.4" customHeight="1" thickBot="1" x14ac:dyDescent="0.35">
      <c r="A120" s="274" t="s">
        <v>268</v>
      </c>
      <c r="B120" s="252">
        <v>895.99986605080801</v>
      </c>
      <c r="C120" s="252">
        <v>788.69200000000001</v>
      </c>
      <c r="D120" s="253">
        <v>-107.307866050808</v>
      </c>
      <c r="E120" s="254">
        <v>0.88023673873499997</v>
      </c>
      <c r="F120" s="252">
        <v>1212.99999999993</v>
      </c>
      <c r="G120" s="253">
        <v>1111.9166666666099</v>
      </c>
      <c r="H120" s="255">
        <v>108.328</v>
      </c>
      <c r="I120" s="252">
        <v>1073.1610000000001</v>
      </c>
      <c r="J120" s="253">
        <v>-38.755666666605002</v>
      </c>
      <c r="K120" s="256">
        <v>0.88471640560499998</v>
      </c>
    </row>
    <row r="121" spans="1:11" ht="14.4" customHeight="1" thickBot="1" x14ac:dyDescent="0.35">
      <c r="A121" s="274" t="s">
        <v>269</v>
      </c>
      <c r="B121" s="252">
        <v>8.9999994580989995</v>
      </c>
      <c r="C121" s="252">
        <v>9.2880000000000003</v>
      </c>
      <c r="D121" s="253">
        <v>0.28800054190000002</v>
      </c>
      <c r="E121" s="254">
        <v>1.032000062137</v>
      </c>
      <c r="F121" s="252">
        <v>8.9999999999989999</v>
      </c>
      <c r="G121" s="253">
        <v>8.2499999999989999</v>
      </c>
      <c r="H121" s="255">
        <v>0.72599999999999998</v>
      </c>
      <c r="I121" s="252">
        <v>7.9859999999999998</v>
      </c>
      <c r="J121" s="253">
        <v>-0.26399999999899998</v>
      </c>
      <c r="K121" s="256">
        <v>0.88733333333300002</v>
      </c>
    </row>
    <row r="122" spans="1:11" ht="14.4" customHeight="1" thickBot="1" x14ac:dyDescent="0.35">
      <c r="A122" s="274" t="s">
        <v>270</v>
      </c>
      <c r="B122" s="252">
        <v>35.999997832398002</v>
      </c>
      <c r="C122" s="252">
        <v>34.121000000000002</v>
      </c>
      <c r="D122" s="253">
        <v>-1.8789978323979999</v>
      </c>
      <c r="E122" s="254">
        <v>0.94780561262399998</v>
      </c>
      <c r="F122" s="252">
        <v>23.999999999998</v>
      </c>
      <c r="G122" s="253">
        <v>21.999999999998</v>
      </c>
      <c r="H122" s="255">
        <v>1.9259999999999999</v>
      </c>
      <c r="I122" s="252">
        <v>21.184000000000001</v>
      </c>
      <c r="J122" s="253">
        <v>-0.81599999999799999</v>
      </c>
      <c r="K122" s="256">
        <v>0.88266666666600002</v>
      </c>
    </row>
    <row r="123" spans="1:11" ht="14.4" customHeight="1" thickBot="1" x14ac:dyDescent="0.35">
      <c r="A123" s="274" t="s">
        <v>271</v>
      </c>
      <c r="B123" s="252">
        <v>138.99995163065199</v>
      </c>
      <c r="C123" s="252">
        <v>138.30000000000001</v>
      </c>
      <c r="D123" s="253">
        <v>-0.69995163065099997</v>
      </c>
      <c r="E123" s="254">
        <v>0.99496437500500001</v>
      </c>
      <c r="F123" s="252">
        <v>123.99999999999299</v>
      </c>
      <c r="G123" s="253">
        <v>113.66666666666001</v>
      </c>
      <c r="H123" s="255">
        <v>10.305999999999999</v>
      </c>
      <c r="I123" s="252">
        <v>113.366</v>
      </c>
      <c r="J123" s="253">
        <v>-0.30066666666000003</v>
      </c>
      <c r="K123" s="256">
        <v>0.91424193548300003</v>
      </c>
    </row>
    <row r="124" spans="1:11" ht="14.4" customHeight="1" thickBot="1" x14ac:dyDescent="0.35">
      <c r="A124" s="272" t="s">
        <v>272</v>
      </c>
      <c r="B124" s="252">
        <v>56.500036598066998</v>
      </c>
      <c r="C124" s="252">
        <v>187.13</v>
      </c>
      <c r="D124" s="253">
        <v>130.629963401933</v>
      </c>
      <c r="E124" s="254">
        <v>3.312033252849</v>
      </c>
      <c r="F124" s="252">
        <v>0</v>
      </c>
      <c r="G124" s="253">
        <v>0</v>
      </c>
      <c r="H124" s="255">
        <v>4.9406564584124654E-324</v>
      </c>
      <c r="I124" s="252">
        <v>152.13138000000001</v>
      </c>
      <c r="J124" s="253">
        <v>152.13138000000001</v>
      </c>
      <c r="K124" s="262" t="s">
        <v>156</v>
      </c>
    </row>
    <row r="125" spans="1:11" ht="14.4" customHeight="1" thickBot="1" x14ac:dyDescent="0.35">
      <c r="A125" s="273" t="s">
        <v>273</v>
      </c>
      <c r="B125" s="257">
        <v>56.500036598066998</v>
      </c>
      <c r="C125" s="257">
        <v>56.58</v>
      </c>
      <c r="D125" s="258">
        <v>7.9963401931999994E-2</v>
      </c>
      <c r="E125" s="259">
        <v>1.0014152805330001</v>
      </c>
      <c r="F125" s="257">
        <v>0</v>
      </c>
      <c r="G125" s="258">
        <v>0</v>
      </c>
      <c r="H125" s="260">
        <v>4.9406564584124654E-324</v>
      </c>
      <c r="I125" s="257">
        <v>105.99522</v>
      </c>
      <c r="J125" s="258">
        <v>105.99522</v>
      </c>
      <c r="K125" s="261" t="s">
        <v>156</v>
      </c>
    </row>
    <row r="126" spans="1:11" ht="14.4" customHeight="1" thickBot="1" x14ac:dyDescent="0.35">
      <c r="A126" s="274" t="s">
        <v>274</v>
      </c>
      <c r="B126" s="252">
        <v>56.500036598066998</v>
      </c>
      <c r="C126" s="252">
        <v>56.58</v>
      </c>
      <c r="D126" s="253">
        <v>7.9963401931999994E-2</v>
      </c>
      <c r="E126" s="254">
        <v>1.0014152805330001</v>
      </c>
      <c r="F126" s="252">
        <v>0</v>
      </c>
      <c r="G126" s="253">
        <v>0</v>
      </c>
      <c r="H126" s="255">
        <v>4.9406564584124654E-324</v>
      </c>
      <c r="I126" s="252">
        <v>105.99522</v>
      </c>
      <c r="J126" s="253">
        <v>105.99522</v>
      </c>
      <c r="K126" s="262" t="s">
        <v>156</v>
      </c>
    </row>
    <row r="127" spans="1:11" ht="14.4" customHeight="1" thickBot="1" x14ac:dyDescent="0.35">
      <c r="A127" s="273" t="s">
        <v>275</v>
      </c>
      <c r="B127" s="257">
        <v>4.9406564584124654E-324</v>
      </c>
      <c r="C127" s="257">
        <v>66</v>
      </c>
      <c r="D127" s="258">
        <v>66</v>
      </c>
      <c r="E127" s="265" t="s">
        <v>162</v>
      </c>
      <c r="F127" s="257">
        <v>0</v>
      </c>
      <c r="G127" s="258">
        <v>0</v>
      </c>
      <c r="H127" s="260">
        <v>4.9406564584124654E-324</v>
      </c>
      <c r="I127" s="257">
        <v>3.84666</v>
      </c>
      <c r="J127" s="258">
        <v>3.84666</v>
      </c>
      <c r="K127" s="261" t="s">
        <v>156</v>
      </c>
    </row>
    <row r="128" spans="1:11" ht="14.4" customHeight="1" thickBot="1" x14ac:dyDescent="0.35">
      <c r="A128" s="274" t="s">
        <v>276</v>
      </c>
      <c r="B128" s="252">
        <v>4.9406564584124654E-324</v>
      </c>
      <c r="C128" s="252">
        <v>4.9406564584124654E-324</v>
      </c>
      <c r="D128" s="253">
        <v>0</v>
      </c>
      <c r="E128" s="254">
        <v>1</v>
      </c>
      <c r="F128" s="252">
        <v>4.9406564584124654E-324</v>
      </c>
      <c r="G128" s="253">
        <v>0</v>
      </c>
      <c r="H128" s="255">
        <v>4.9406564584124654E-324</v>
      </c>
      <c r="I128" s="252">
        <v>3.84666</v>
      </c>
      <c r="J128" s="253">
        <v>3.84666</v>
      </c>
      <c r="K128" s="262" t="s">
        <v>162</v>
      </c>
    </row>
    <row r="129" spans="1:11" ht="14.4" customHeight="1" thickBot="1" x14ac:dyDescent="0.35">
      <c r="A129" s="274" t="s">
        <v>277</v>
      </c>
      <c r="B129" s="252">
        <v>4.9406564584124654E-324</v>
      </c>
      <c r="C129" s="252">
        <v>66</v>
      </c>
      <c r="D129" s="253">
        <v>66</v>
      </c>
      <c r="E129" s="264" t="s">
        <v>162</v>
      </c>
      <c r="F129" s="252">
        <v>0</v>
      </c>
      <c r="G129" s="253">
        <v>0</v>
      </c>
      <c r="H129" s="255">
        <v>4.9406564584124654E-324</v>
      </c>
      <c r="I129" s="252">
        <v>5.434722104253712E-323</v>
      </c>
      <c r="J129" s="253">
        <v>5.434722104253712E-323</v>
      </c>
      <c r="K129" s="262" t="s">
        <v>156</v>
      </c>
    </row>
    <row r="130" spans="1:11" ht="14.4" customHeight="1" thickBot="1" x14ac:dyDescent="0.35">
      <c r="A130" s="273" t="s">
        <v>278</v>
      </c>
      <c r="B130" s="257">
        <v>4.9406564584124654E-324</v>
      </c>
      <c r="C130" s="257">
        <v>64.55</v>
      </c>
      <c r="D130" s="258">
        <v>64.55</v>
      </c>
      <c r="E130" s="265" t="s">
        <v>162</v>
      </c>
      <c r="F130" s="257">
        <v>0</v>
      </c>
      <c r="G130" s="258">
        <v>0</v>
      </c>
      <c r="H130" s="260">
        <v>4.9406564584124654E-324</v>
      </c>
      <c r="I130" s="257">
        <v>42.289499999999997</v>
      </c>
      <c r="J130" s="258">
        <v>42.289499999999997</v>
      </c>
      <c r="K130" s="261" t="s">
        <v>156</v>
      </c>
    </row>
    <row r="131" spans="1:11" ht="14.4" customHeight="1" thickBot="1" x14ac:dyDescent="0.35">
      <c r="A131" s="274" t="s">
        <v>279</v>
      </c>
      <c r="B131" s="252">
        <v>4.9406564584124654E-324</v>
      </c>
      <c r="C131" s="252">
        <v>64.55</v>
      </c>
      <c r="D131" s="253">
        <v>64.55</v>
      </c>
      <c r="E131" s="264" t="s">
        <v>162</v>
      </c>
      <c r="F131" s="252">
        <v>0</v>
      </c>
      <c r="G131" s="253">
        <v>0</v>
      </c>
      <c r="H131" s="255">
        <v>4.9406564584124654E-324</v>
      </c>
      <c r="I131" s="252">
        <v>42.289499999999997</v>
      </c>
      <c r="J131" s="253">
        <v>42.289499999999997</v>
      </c>
      <c r="K131" s="262" t="s">
        <v>156</v>
      </c>
    </row>
    <row r="132" spans="1:11" ht="14.4" customHeight="1" thickBot="1" x14ac:dyDescent="0.35">
      <c r="A132" s="271" t="s">
        <v>280</v>
      </c>
      <c r="B132" s="252">
        <v>4.9406564584124654E-324</v>
      </c>
      <c r="C132" s="252">
        <v>7.5920000000000001E-2</v>
      </c>
      <c r="D132" s="253">
        <v>7.5920000000000001E-2</v>
      </c>
      <c r="E132" s="264" t="s">
        <v>162</v>
      </c>
      <c r="F132" s="252">
        <v>0</v>
      </c>
      <c r="G132" s="253">
        <v>0</v>
      </c>
      <c r="H132" s="255">
        <v>4.9406564584124654E-324</v>
      </c>
      <c r="I132" s="252">
        <v>5.434722104253712E-323</v>
      </c>
      <c r="J132" s="253">
        <v>5.434722104253712E-323</v>
      </c>
      <c r="K132" s="262" t="s">
        <v>156</v>
      </c>
    </row>
    <row r="133" spans="1:11" ht="14.4" customHeight="1" thickBot="1" x14ac:dyDescent="0.35">
      <c r="A133" s="272" t="s">
        <v>281</v>
      </c>
      <c r="B133" s="252">
        <v>4.9406564584124654E-324</v>
      </c>
      <c r="C133" s="252">
        <v>7.5920000000000001E-2</v>
      </c>
      <c r="D133" s="253">
        <v>7.5920000000000001E-2</v>
      </c>
      <c r="E133" s="264" t="s">
        <v>162</v>
      </c>
      <c r="F133" s="252">
        <v>0</v>
      </c>
      <c r="G133" s="253">
        <v>0</v>
      </c>
      <c r="H133" s="255">
        <v>4.9406564584124654E-324</v>
      </c>
      <c r="I133" s="252">
        <v>5.434722104253712E-323</v>
      </c>
      <c r="J133" s="253">
        <v>5.434722104253712E-323</v>
      </c>
      <c r="K133" s="262" t="s">
        <v>156</v>
      </c>
    </row>
    <row r="134" spans="1:11" ht="14.4" customHeight="1" thickBot="1" x14ac:dyDescent="0.35">
      <c r="A134" s="273" t="s">
        <v>282</v>
      </c>
      <c r="B134" s="257">
        <v>4.9406564584124654E-324</v>
      </c>
      <c r="C134" s="257">
        <v>7.5920000000000001E-2</v>
      </c>
      <c r="D134" s="258">
        <v>7.5920000000000001E-2</v>
      </c>
      <c r="E134" s="265" t="s">
        <v>162</v>
      </c>
      <c r="F134" s="257">
        <v>0</v>
      </c>
      <c r="G134" s="258">
        <v>0</v>
      </c>
      <c r="H134" s="260">
        <v>4.9406564584124654E-324</v>
      </c>
      <c r="I134" s="257">
        <v>5.434722104253712E-323</v>
      </c>
      <c r="J134" s="258">
        <v>5.434722104253712E-323</v>
      </c>
      <c r="K134" s="261" t="s">
        <v>156</v>
      </c>
    </row>
    <row r="135" spans="1:11" ht="14.4" customHeight="1" thickBot="1" x14ac:dyDescent="0.35">
      <c r="A135" s="274" t="s">
        <v>283</v>
      </c>
      <c r="B135" s="252">
        <v>4.9406564584124654E-324</v>
      </c>
      <c r="C135" s="252">
        <v>7.5920000000000001E-2</v>
      </c>
      <c r="D135" s="253">
        <v>7.5920000000000001E-2</v>
      </c>
      <c r="E135" s="264" t="s">
        <v>162</v>
      </c>
      <c r="F135" s="252">
        <v>0</v>
      </c>
      <c r="G135" s="253">
        <v>0</v>
      </c>
      <c r="H135" s="255">
        <v>4.9406564584124654E-324</v>
      </c>
      <c r="I135" s="252">
        <v>5.434722104253712E-323</v>
      </c>
      <c r="J135" s="253">
        <v>5.434722104253712E-323</v>
      </c>
      <c r="K135" s="262" t="s">
        <v>156</v>
      </c>
    </row>
    <row r="136" spans="1:11" ht="14.4" customHeight="1" thickBot="1" x14ac:dyDescent="0.35">
      <c r="A136" s="270" t="s">
        <v>284</v>
      </c>
      <c r="B136" s="252">
        <v>68215.885373296303</v>
      </c>
      <c r="C136" s="252">
        <v>64577.3175582236</v>
      </c>
      <c r="D136" s="253">
        <v>-3638.5678150726999</v>
      </c>
      <c r="E136" s="254">
        <v>0.94666098966300005</v>
      </c>
      <c r="F136" s="252">
        <v>66643.330038346307</v>
      </c>
      <c r="G136" s="253">
        <v>61089.719201817403</v>
      </c>
      <c r="H136" s="255">
        <v>5493.9257600000001</v>
      </c>
      <c r="I136" s="252">
        <v>65481.795030000001</v>
      </c>
      <c r="J136" s="253">
        <v>4392.0758281826002</v>
      </c>
      <c r="K136" s="256">
        <v>0.98257087381899999</v>
      </c>
    </row>
    <row r="137" spans="1:11" ht="14.4" customHeight="1" thickBot="1" x14ac:dyDescent="0.35">
      <c r="A137" s="271" t="s">
        <v>285</v>
      </c>
      <c r="B137" s="252">
        <v>67644.885380121603</v>
      </c>
      <c r="C137" s="252">
        <v>63896.394289734002</v>
      </c>
      <c r="D137" s="253">
        <v>-3748.4910903875898</v>
      </c>
      <c r="E137" s="254">
        <v>0.94458574259700001</v>
      </c>
      <c r="F137" s="252">
        <v>66199.850306732696</v>
      </c>
      <c r="G137" s="253">
        <v>60683.196114505001</v>
      </c>
      <c r="H137" s="255">
        <v>5489.6374400000004</v>
      </c>
      <c r="I137" s="252">
        <v>65001.63882</v>
      </c>
      <c r="J137" s="253">
        <v>4318.4427054950102</v>
      </c>
      <c r="K137" s="256">
        <v>0.98190008767100001</v>
      </c>
    </row>
    <row r="138" spans="1:11" ht="14.4" customHeight="1" thickBot="1" x14ac:dyDescent="0.35">
      <c r="A138" s="272" t="s">
        <v>286</v>
      </c>
      <c r="B138" s="252">
        <v>67644.885380121603</v>
      </c>
      <c r="C138" s="252">
        <v>63896.394289734002</v>
      </c>
      <c r="D138" s="253">
        <v>-3748.4910903875898</v>
      </c>
      <c r="E138" s="254">
        <v>0.94458574259700001</v>
      </c>
      <c r="F138" s="252">
        <v>66199.850306732696</v>
      </c>
      <c r="G138" s="253">
        <v>60683.196114505001</v>
      </c>
      <c r="H138" s="255">
        <v>5489.6374400000004</v>
      </c>
      <c r="I138" s="252">
        <v>65001.63882</v>
      </c>
      <c r="J138" s="253">
        <v>4318.4427054950102</v>
      </c>
      <c r="K138" s="256">
        <v>0.98190008767100001</v>
      </c>
    </row>
    <row r="139" spans="1:11" ht="14.4" customHeight="1" thickBot="1" x14ac:dyDescent="0.35">
      <c r="A139" s="273" t="s">
        <v>287</v>
      </c>
      <c r="B139" s="257">
        <v>46.881412723777999</v>
      </c>
      <c r="C139" s="257">
        <v>86.578334109937998</v>
      </c>
      <c r="D139" s="258">
        <v>39.69692138616</v>
      </c>
      <c r="E139" s="259">
        <v>1.846751816547</v>
      </c>
      <c r="F139" s="257">
        <v>86.850413049167997</v>
      </c>
      <c r="G139" s="258">
        <v>79.612878628404005</v>
      </c>
      <c r="H139" s="260">
        <v>11.306380000000001</v>
      </c>
      <c r="I139" s="257">
        <v>71.125640000000004</v>
      </c>
      <c r="J139" s="258">
        <v>-8.4872386284040005</v>
      </c>
      <c r="K139" s="263">
        <v>0.81894417657700003</v>
      </c>
    </row>
    <row r="140" spans="1:11" ht="14.4" customHeight="1" thickBot="1" x14ac:dyDescent="0.35">
      <c r="A140" s="274" t="s">
        <v>288</v>
      </c>
      <c r="B140" s="252">
        <v>0.337610019614</v>
      </c>
      <c r="C140" s="252">
        <v>37.384986576613002</v>
      </c>
      <c r="D140" s="253">
        <v>37.047376556998003</v>
      </c>
      <c r="E140" s="254">
        <v>110.73423300427</v>
      </c>
      <c r="F140" s="252">
        <v>38.240603566030003</v>
      </c>
      <c r="G140" s="253">
        <v>35.053886602195</v>
      </c>
      <c r="H140" s="255">
        <v>1.0009999999999999</v>
      </c>
      <c r="I140" s="252">
        <v>3.1383000000000001</v>
      </c>
      <c r="J140" s="253">
        <v>-31.915586602194999</v>
      </c>
      <c r="K140" s="256">
        <v>8.2067219324999996E-2</v>
      </c>
    </row>
    <row r="141" spans="1:11" ht="14.4" customHeight="1" thickBot="1" x14ac:dyDescent="0.35">
      <c r="A141" s="274" t="s">
        <v>289</v>
      </c>
      <c r="B141" s="252">
        <v>4.9406564584124654E-324</v>
      </c>
      <c r="C141" s="252">
        <v>10.8306</v>
      </c>
      <c r="D141" s="253">
        <v>10.8306</v>
      </c>
      <c r="E141" s="264" t="s">
        <v>162</v>
      </c>
      <c r="F141" s="252">
        <v>10.464731660989001</v>
      </c>
      <c r="G141" s="253">
        <v>9.5926706892400002</v>
      </c>
      <c r="H141" s="255">
        <v>4.9406564584124654E-324</v>
      </c>
      <c r="I141" s="252">
        <v>5.434722104253712E-323</v>
      </c>
      <c r="J141" s="253">
        <v>-9.5926706892400002</v>
      </c>
      <c r="K141" s="256">
        <v>4.9406564584124654E-324</v>
      </c>
    </row>
    <row r="142" spans="1:11" ht="14.4" customHeight="1" thickBot="1" x14ac:dyDescent="0.35">
      <c r="A142" s="274" t="s">
        <v>290</v>
      </c>
      <c r="B142" s="252">
        <v>7.5852704406990004</v>
      </c>
      <c r="C142" s="252">
        <v>5.9035799067730004</v>
      </c>
      <c r="D142" s="253">
        <v>-1.6816905339249999</v>
      </c>
      <c r="E142" s="254">
        <v>0.77829524377799997</v>
      </c>
      <c r="F142" s="252">
        <v>4.8889426383519998</v>
      </c>
      <c r="G142" s="253">
        <v>4.4815307518229996</v>
      </c>
      <c r="H142" s="255">
        <v>8.0137</v>
      </c>
      <c r="I142" s="252">
        <v>33.506279999999997</v>
      </c>
      <c r="J142" s="253">
        <v>29.024749248176001</v>
      </c>
      <c r="K142" s="256">
        <v>6.8534819241180003</v>
      </c>
    </row>
    <row r="143" spans="1:11" ht="14.4" customHeight="1" thickBot="1" x14ac:dyDescent="0.35">
      <c r="A143" s="274" t="s">
        <v>291</v>
      </c>
      <c r="B143" s="252">
        <v>38.958532263464001</v>
      </c>
      <c r="C143" s="252">
        <v>32.459167626551</v>
      </c>
      <c r="D143" s="253">
        <v>-6.4993646369120004</v>
      </c>
      <c r="E143" s="254">
        <v>0.83317224085899999</v>
      </c>
      <c r="F143" s="252">
        <v>33.256135183794001</v>
      </c>
      <c r="G143" s="253">
        <v>30.484790585144999</v>
      </c>
      <c r="H143" s="255">
        <v>2.2916799999999999</v>
      </c>
      <c r="I143" s="252">
        <v>34.481059999999999</v>
      </c>
      <c r="J143" s="253">
        <v>3.996269414855</v>
      </c>
      <c r="K143" s="256">
        <v>1.0368330477800001</v>
      </c>
    </row>
    <row r="144" spans="1:11" ht="14.4" customHeight="1" thickBot="1" x14ac:dyDescent="0.35">
      <c r="A144" s="273" t="s">
        <v>292</v>
      </c>
      <c r="B144" s="257">
        <v>89.000045170841005</v>
      </c>
      <c r="C144" s="257">
        <v>53.845186287529003</v>
      </c>
      <c r="D144" s="258">
        <v>-35.154858883311</v>
      </c>
      <c r="E144" s="259">
        <v>0.60500178605699995</v>
      </c>
      <c r="F144" s="257">
        <v>122.00163047965501</v>
      </c>
      <c r="G144" s="258">
        <v>111.834827939684</v>
      </c>
      <c r="H144" s="260">
        <v>11.444599999999999</v>
      </c>
      <c r="I144" s="257">
        <v>80.874269999999996</v>
      </c>
      <c r="J144" s="258">
        <v>-30.960557939683</v>
      </c>
      <c r="K144" s="263">
        <v>0.66289499314</v>
      </c>
    </row>
    <row r="145" spans="1:11" ht="14.4" customHeight="1" thickBot="1" x14ac:dyDescent="0.35">
      <c r="A145" s="274" t="s">
        <v>293</v>
      </c>
      <c r="B145" s="252">
        <v>81.000004706043995</v>
      </c>
      <c r="C145" s="252">
        <v>46.228786984971997</v>
      </c>
      <c r="D145" s="253">
        <v>-34.771217721071999</v>
      </c>
      <c r="E145" s="254">
        <v>0.57072573208699995</v>
      </c>
      <c r="F145" s="252">
        <v>117.00163192616</v>
      </c>
      <c r="G145" s="253">
        <v>107.25149593231301</v>
      </c>
      <c r="H145" s="255">
        <v>10.4436</v>
      </c>
      <c r="I145" s="252">
        <v>79.873270000000005</v>
      </c>
      <c r="J145" s="253">
        <v>-27.378225932313001</v>
      </c>
      <c r="K145" s="256">
        <v>0.68266799945400003</v>
      </c>
    </row>
    <row r="146" spans="1:11" ht="14.4" customHeight="1" thickBot="1" x14ac:dyDescent="0.35">
      <c r="A146" s="274" t="s">
        <v>294</v>
      </c>
      <c r="B146" s="252">
        <v>8.0000404647959993</v>
      </c>
      <c r="C146" s="252">
        <v>7.6163993025570003</v>
      </c>
      <c r="D146" s="253">
        <v>-0.38364116223900002</v>
      </c>
      <c r="E146" s="254">
        <v>0.95204509727999997</v>
      </c>
      <c r="F146" s="252">
        <v>4.9999985534949998</v>
      </c>
      <c r="G146" s="253">
        <v>4.5833320073700001</v>
      </c>
      <c r="H146" s="255">
        <v>1.0009999999999999</v>
      </c>
      <c r="I146" s="252">
        <v>1.0009999999999999</v>
      </c>
      <c r="J146" s="253">
        <v>-3.5823320073699998</v>
      </c>
      <c r="K146" s="256">
        <v>0.200200057918</v>
      </c>
    </row>
    <row r="147" spans="1:11" ht="14.4" customHeight="1" thickBot="1" x14ac:dyDescent="0.35">
      <c r="A147" s="273" t="s">
        <v>295</v>
      </c>
      <c r="B147" s="257">
        <v>282.99997644210498</v>
      </c>
      <c r="C147" s="257">
        <v>151.41821939245099</v>
      </c>
      <c r="D147" s="258">
        <v>-131.58175704965501</v>
      </c>
      <c r="E147" s="259">
        <v>0.53504675617300002</v>
      </c>
      <c r="F147" s="257">
        <v>126.99848422126099</v>
      </c>
      <c r="G147" s="258">
        <v>116.415277202822</v>
      </c>
      <c r="H147" s="260">
        <v>41.198050000000002</v>
      </c>
      <c r="I147" s="257">
        <v>283.17106000000001</v>
      </c>
      <c r="J147" s="258">
        <v>166.755782797178</v>
      </c>
      <c r="K147" s="263">
        <v>2.2297199981269999</v>
      </c>
    </row>
    <row r="148" spans="1:11" ht="14.4" customHeight="1" thickBot="1" x14ac:dyDescent="0.35">
      <c r="A148" s="274" t="s">
        <v>296</v>
      </c>
      <c r="B148" s="252">
        <v>282.99997644210498</v>
      </c>
      <c r="C148" s="252">
        <v>127.058581293435</v>
      </c>
      <c r="D148" s="253">
        <v>-155.94139514867101</v>
      </c>
      <c r="E148" s="254">
        <v>0.44897028929400001</v>
      </c>
      <c r="F148" s="252">
        <v>114.99610980899099</v>
      </c>
      <c r="G148" s="253">
        <v>105.413100658242</v>
      </c>
      <c r="H148" s="255">
        <v>41.327649999999998</v>
      </c>
      <c r="I148" s="252">
        <v>279.14175999999998</v>
      </c>
      <c r="J148" s="253">
        <v>173.728659341758</v>
      </c>
      <c r="K148" s="256">
        <v>2.4274017657079998</v>
      </c>
    </row>
    <row r="149" spans="1:11" ht="14.4" customHeight="1" thickBot="1" x14ac:dyDescent="0.35">
      <c r="A149" s="274" t="s">
        <v>297</v>
      </c>
      <c r="B149" s="252">
        <v>4.9406564584124654E-324</v>
      </c>
      <c r="C149" s="252">
        <v>24.359638099015999</v>
      </c>
      <c r="D149" s="253">
        <v>24.359638099015999</v>
      </c>
      <c r="E149" s="264" t="s">
        <v>162</v>
      </c>
      <c r="F149" s="252">
        <v>12.002374412269001</v>
      </c>
      <c r="G149" s="253">
        <v>11.002176544579999</v>
      </c>
      <c r="H149" s="255">
        <v>-0.12959999999999999</v>
      </c>
      <c r="I149" s="252">
        <v>4.0293000000000001</v>
      </c>
      <c r="J149" s="253">
        <v>-6.9728765445800001</v>
      </c>
      <c r="K149" s="256">
        <v>0.33570857411999999</v>
      </c>
    </row>
    <row r="150" spans="1:11" ht="14.4" customHeight="1" thickBot="1" x14ac:dyDescent="0.35">
      <c r="A150" s="273" t="s">
        <v>298</v>
      </c>
      <c r="B150" s="257">
        <v>4.9406564584124654E-324</v>
      </c>
      <c r="C150" s="257">
        <v>4.9406564584124654E-324</v>
      </c>
      <c r="D150" s="258">
        <v>0</v>
      </c>
      <c r="E150" s="259">
        <v>1</v>
      </c>
      <c r="F150" s="257">
        <v>4.9406564584124654E-324</v>
      </c>
      <c r="G150" s="258">
        <v>0</v>
      </c>
      <c r="H150" s="260">
        <v>4.9406564584124654E-324</v>
      </c>
      <c r="I150" s="257">
        <v>-1.78342</v>
      </c>
      <c r="J150" s="258">
        <v>-1.78342</v>
      </c>
      <c r="K150" s="261" t="s">
        <v>162</v>
      </c>
    </row>
    <row r="151" spans="1:11" ht="14.4" customHeight="1" thickBot="1" x14ac:dyDescent="0.35">
      <c r="A151" s="274" t="s">
        <v>299</v>
      </c>
      <c r="B151" s="252">
        <v>4.9406564584124654E-324</v>
      </c>
      <c r="C151" s="252">
        <v>4.9406564584124654E-324</v>
      </c>
      <c r="D151" s="253">
        <v>0</v>
      </c>
      <c r="E151" s="254">
        <v>1</v>
      </c>
      <c r="F151" s="252">
        <v>4.9406564584124654E-324</v>
      </c>
      <c r="G151" s="253">
        <v>0</v>
      </c>
      <c r="H151" s="255">
        <v>4.9406564584124654E-324</v>
      </c>
      <c r="I151" s="252">
        <v>-1.78342</v>
      </c>
      <c r="J151" s="253">
        <v>-1.78342</v>
      </c>
      <c r="K151" s="262" t="s">
        <v>162</v>
      </c>
    </row>
    <row r="152" spans="1:11" ht="14.4" customHeight="1" thickBot="1" x14ac:dyDescent="0.35">
      <c r="A152" s="273" t="s">
        <v>300</v>
      </c>
      <c r="B152" s="257">
        <v>67226.003945784905</v>
      </c>
      <c r="C152" s="257">
        <v>63453.202990771599</v>
      </c>
      <c r="D152" s="258">
        <v>-3772.8009550132201</v>
      </c>
      <c r="E152" s="259">
        <v>0.94387884548199996</v>
      </c>
      <c r="F152" s="257">
        <v>65863.999778982601</v>
      </c>
      <c r="G152" s="258">
        <v>60375.3331307341</v>
      </c>
      <c r="H152" s="260">
        <v>4961.8455199999999</v>
      </c>
      <c r="I152" s="257">
        <v>60287.071640000002</v>
      </c>
      <c r="J152" s="258">
        <v>-88.261490734082997</v>
      </c>
      <c r="K152" s="263">
        <v>0.91532661001899995</v>
      </c>
    </row>
    <row r="153" spans="1:11" ht="14.4" customHeight="1" thickBot="1" x14ac:dyDescent="0.35">
      <c r="A153" s="274" t="s">
        <v>301</v>
      </c>
      <c r="B153" s="252">
        <v>38625.002244086201</v>
      </c>
      <c r="C153" s="252">
        <v>28646.940193368799</v>
      </c>
      <c r="D153" s="253">
        <v>-9978.0620507174499</v>
      </c>
      <c r="E153" s="254">
        <v>0.74166831143</v>
      </c>
      <c r="F153" s="252">
        <v>28939.999912753101</v>
      </c>
      <c r="G153" s="253">
        <v>26528.333253356999</v>
      </c>
      <c r="H153" s="255">
        <v>2137.0848599999999</v>
      </c>
      <c r="I153" s="252">
        <v>25917.353469999998</v>
      </c>
      <c r="J153" s="253">
        <v>-610.97978335697599</v>
      </c>
      <c r="K153" s="256">
        <v>0.89555471831800004</v>
      </c>
    </row>
    <row r="154" spans="1:11" ht="14.4" customHeight="1" thickBot="1" x14ac:dyDescent="0.35">
      <c r="A154" s="274" t="s">
        <v>302</v>
      </c>
      <c r="B154" s="252">
        <v>28601.001701698598</v>
      </c>
      <c r="C154" s="252">
        <v>34806.262797402902</v>
      </c>
      <c r="D154" s="253">
        <v>6205.2610957042698</v>
      </c>
      <c r="E154" s="254">
        <v>1.21695957227</v>
      </c>
      <c r="F154" s="252">
        <v>36923.999866229598</v>
      </c>
      <c r="G154" s="253">
        <v>33846.9998773771</v>
      </c>
      <c r="H154" s="255">
        <v>2824.7606599999999</v>
      </c>
      <c r="I154" s="252">
        <v>34369.71817</v>
      </c>
      <c r="J154" s="253">
        <v>522.71829262289998</v>
      </c>
      <c r="K154" s="256">
        <v>0.93082326656100001</v>
      </c>
    </row>
    <row r="155" spans="1:11" ht="14.4" customHeight="1" thickBot="1" x14ac:dyDescent="0.35">
      <c r="A155" s="273" t="s">
        <v>303</v>
      </c>
      <c r="B155" s="257">
        <v>4.9406564584124654E-324</v>
      </c>
      <c r="C155" s="257">
        <v>151.34955917241501</v>
      </c>
      <c r="D155" s="258">
        <v>151.34955917241501</v>
      </c>
      <c r="E155" s="265" t="s">
        <v>162</v>
      </c>
      <c r="F155" s="257">
        <v>0</v>
      </c>
      <c r="G155" s="258">
        <v>0</v>
      </c>
      <c r="H155" s="260">
        <v>463.84289000000001</v>
      </c>
      <c r="I155" s="257">
        <v>4281.1796299999996</v>
      </c>
      <c r="J155" s="258">
        <v>4281.1796299999996</v>
      </c>
      <c r="K155" s="261" t="s">
        <v>156</v>
      </c>
    </row>
    <row r="156" spans="1:11" ht="14.4" customHeight="1" thickBot="1" x14ac:dyDescent="0.35">
      <c r="A156" s="274" t="s">
        <v>304</v>
      </c>
      <c r="B156" s="252">
        <v>4.9406564584124654E-324</v>
      </c>
      <c r="C156" s="252">
        <v>4.9406564584124654E-324</v>
      </c>
      <c r="D156" s="253">
        <v>0</v>
      </c>
      <c r="E156" s="254">
        <v>1</v>
      </c>
      <c r="F156" s="252">
        <v>4.9406564584124654E-324</v>
      </c>
      <c r="G156" s="253">
        <v>0</v>
      </c>
      <c r="H156" s="255">
        <v>321.74516999999997</v>
      </c>
      <c r="I156" s="252">
        <v>2750.0225599999999</v>
      </c>
      <c r="J156" s="253">
        <v>2750.0225599999999</v>
      </c>
      <c r="K156" s="262" t="s">
        <v>162</v>
      </c>
    </row>
    <row r="157" spans="1:11" ht="14.4" customHeight="1" thickBot="1" x14ac:dyDescent="0.35">
      <c r="A157" s="274" t="s">
        <v>305</v>
      </c>
      <c r="B157" s="252">
        <v>4.9406564584124654E-324</v>
      </c>
      <c r="C157" s="252">
        <v>151.34955917241501</v>
      </c>
      <c r="D157" s="253">
        <v>151.34955917241501</v>
      </c>
      <c r="E157" s="264" t="s">
        <v>162</v>
      </c>
      <c r="F157" s="252">
        <v>0</v>
      </c>
      <c r="G157" s="253">
        <v>0</v>
      </c>
      <c r="H157" s="255">
        <v>142.09772000000001</v>
      </c>
      <c r="I157" s="252">
        <v>1531.15707</v>
      </c>
      <c r="J157" s="253">
        <v>1531.15707</v>
      </c>
      <c r="K157" s="262" t="s">
        <v>156</v>
      </c>
    </row>
    <row r="158" spans="1:11" ht="14.4" customHeight="1" thickBot="1" x14ac:dyDescent="0.35">
      <c r="A158" s="271" t="s">
        <v>306</v>
      </c>
      <c r="B158" s="252">
        <v>357.99998079955401</v>
      </c>
      <c r="C158" s="252">
        <v>510.84328223260098</v>
      </c>
      <c r="D158" s="253">
        <v>152.843301433047</v>
      </c>
      <c r="E158" s="254">
        <v>1.426936619079</v>
      </c>
      <c r="F158" s="252">
        <v>233.47973161354699</v>
      </c>
      <c r="G158" s="253">
        <v>214.023087312418</v>
      </c>
      <c r="H158" s="255">
        <v>4.2883199999999997</v>
      </c>
      <c r="I158" s="252">
        <v>270.07621</v>
      </c>
      <c r="J158" s="253">
        <v>56.053122687581002</v>
      </c>
      <c r="K158" s="256">
        <v>1.1567437059029999</v>
      </c>
    </row>
    <row r="159" spans="1:11" ht="14.4" customHeight="1" thickBot="1" x14ac:dyDescent="0.35">
      <c r="A159" s="272" t="s">
        <v>307</v>
      </c>
      <c r="B159" s="252">
        <v>357.99998079955401</v>
      </c>
      <c r="C159" s="252">
        <v>362.688695506182</v>
      </c>
      <c r="D159" s="253">
        <v>4.6887147066279997</v>
      </c>
      <c r="E159" s="254">
        <v>1.0130969691559999</v>
      </c>
      <c r="F159" s="252">
        <v>147.70335681608901</v>
      </c>
      <c r="G159" s="253">
        <v>135.39474374808199</v>
      </c>
      <c r="H159" s="255">
        <v>2.0569999999999999</v>
      </c>
      <c r="I159" s="252">
        <v>210.23092</v>
      </c>
      <c r="J159" s="253">
        <v>74.836176251918005</v>
      </c>
      <c r="K159" s="256">
        <v>1.423332038836</v>
      </c>
    </row>
    <row r="160" spans="1:11" ht="14.4" customHeight="1" thickBot="1" x14ac:dyDescent="0.35">
      <c r="A160" s="273" t="s">
        <v>308</v>
      </c>
      <c r="B160" s="257">
        <v>4.9406564584124654E-324</v>
      </c>
      <c r="C160" s="257">
        <v>200.63199991648699</v>
      </c>
      <c r="D160" s="258">
        <v>200.63199991648699</v>
      </c>
      <c r="E160" s="265" t="s">
        <v>162</v>
      </c>
      <c r="F160" s="257">
        <v>0</v>
      </c>
      <c r="G160" s="258">
        <v>0</v>
      </c>
      <c r="H160" s="260">
        <v>4.9406564584124654E-324</v>
      </c>
      <c r="I160" s="257">
        <v>5.434722104253712E-323</v>
      </c>
      <c r="J160" s="258">
        <v>5.434722104253712E-323</v>
      </c>
      <c r="K160" s="261" t="s">
        <v>156</v>
      </c>
    </row>
    <row r="161" spans="1:11" ht="14.4" customHeight="1" thickBot="1" x14ac:dyDescent="0.35">
      <c r="A161" s="274" t="s">
        <v>309</v>
      </c>
      <c r="B161" s="252">
        <v>4.9406564584124654E-324</v>
      </c>
      <c r="C161" s="252">
        <v>200.63199991648699</v>
      </c>
      <c r="D161" s="253">
        <v>200.63199991648699</v>
      </c>
      <c r="E161" s="264" t="s">
        <v>162</v>
      </c>
      <c r="F161" s="252">
        <v>0</v>
      </c>
      <c r="G161" s="253">
        <v>0</v>
      </c>
      <c r="H161" s="255">
        <v>4.9406564584124654E-324</v>
      </c>
      <c r="I161" s="252">
        <v>5.434722104253712E-323</v>
      </c>
      <c r="J161" s="253">
        <v>5.434722104253712E-323</v>
      </c>
      <c r="K161" s="262" t="s">
        <v>156</v>
      </c>
    </row>
    <row r="162" spans="1:11" ht="14.4" customHeight="1" thickBot="1" x14ac:dyDescent="0.35">
      <c r="A162" s="273" t="s">
        <v>310</v>
      </c>
      <c r="B162" s="257">
        <v>357.99998079955401</v>
      </c>
      <c r="C162" s="257">
        <v>162.05669558969501</v>
      </c>
      <c r="D162" s="258">
        <v>-195.943285209859</v>
      </c>
      <c r="E162" s="259">
        <v>0.45267235832699998</v>
      </c>
      <c r="F162" s="257">
        <v>147.70335681608901</v>
      </c>
      <c r="G162" s="258">
        <v>135.39474374808199</v>
      </c>
      <c r="H162" s="260">
        <v>2.0569999999999999</v>
      </c>
      <c r="I162" s="257">
        <v>210.23092</v>
      </c>
      <c r="J162" s="258">
        <v>74.836176251918005</v>
      </c>
      <c r="K162" s="263">
        <v>1.423332038836</v>
      </c>
    </row>
    <row r="163" spans="1:11" ht="14.4" customHeight="1" thickBot="1" x14ac:dyDescent="0.35">
      <c r="A163" s="274" t="s">
        <v>311</v>
      </c>
      <c r="B163" s="252">
        <v>4.9406564584124654E-324</v>
      </c>
      <c r="C163" s="252">
        <v>21.270398363715</v>
      </c>
      <c r="D163" s="253">
        <v>21.270398363715</v>
      </c>
      <c r="E163" s="264" t="s">
        <v>162</v>
      </c>
      <c r="F163" s="252">
        <v>0</v>
      </c>
      <c r="G163" s="253">
        <v>0</v>
      </c>
      <c r="H163" s="255">
        <v>2.0569999999999999</v>
      </c>
      <c r="I163" s="252">
        <v>40.703200000000002</v>
      </c>
      <c r="J163" s="253">
        <v>40.703200000000002</v>
      </c>
      <c r="K163" s="262" t="s">
        <v>156</v>
      </c>
    </row>
    <row r="164" spans="1:11" ht="14.4" customHeight="1" thickBot="1" x14ac:dyDescent="0.35">
      <c r="A164" s="274" t="s">
        <v>312</v>
      </c>
      <c r="B164" s="252">
        <v>4.9406564584124654E-324</v>
      </c>
      <c r="C164" s="252">
        <v>2.1049998072420002</v>
      </c>
      <c r="D164" s="253">
        <v>2.1049998072420002</v>
      </c>
      <c r="E164" s="264" t="s">
        <v>162</v>
      </c>
      <c r="F164" s="252">
        <v>0</v>
      </c>
      <c r="G164" s="253">
        <v>0</v>
      </c>
      <c r="H164" s="255">
        <v>4.9406564584124654E-324</v>
      </c>
      <c r="I164" s="252">
        <v>3.9390000000000001</v>
      </c>
      <c r="J164" s="253">
        <v>3.9390000000000001</v>
      </c>
      <c r="K164" s="262" t="s">
        <v>156</v>
      </c>
    </row>
    <row r="165" spans="1:11" ht="14.4" customHeight="1" thickBot="1" x14ac:dyDescent="0.35">
      <c r="A165" s="274" t="s">
        <v>313</v>
      </c>
      <c r="B165" s="252">
        <v>4.9406564584124654E-324</v>
      </c>
      <c r="C165" s="252">
        <v>109.516979971404</v>
      </c>
      <c r="D165" s="253">
        <v>109.516979971404</v>
      </c>
      <c r="E165" s="264" t="s">
        <v>162</v>
      </c>
      <c r="F165" s="252">
        <v>0</v>
      </c>
      <c r="G165" s="253">
        <v>0</v>
      </c>
      <c r="H165" s="255">
        <v>4.9406564584124654E-324</v>
      </c>
      <c r="I165" s="252">
        <v>151.26705999999999</v>
      </c>
      <c r="J165" s="253">
        <v>151.26705999999999</v>
      </c>
      <c r="K165" s="262" t="s">
        <v>156</v>
      </c>
    </row>
    <row r="166" spans="1:11" ht="14.4" customHeight="1" thickBot="1" x14ac:dyDescent="0.35">
      <c r="A166" s="274" t="s">
        <v>314</v>
      </c>
      <c r="B166" s="252">
        <v>4.9406564584124654E-324</v>
      </c>
      <c r="C166" s="252">
        <v>11.416999072475001</v>
      </c>
      <c r="D166" s="253">
        <v>11.416999072475001</v>
      </c>
      <c r="E166" s="264" t="s">
        <v>162</v>
      </c>
      <c r="F166" s="252">
        <v>0</v>
      </c>
      <c r="G166" s="253">
        <v>0</v>
      </c>
      <c r="H166" s="255">
        <v>4.9406564584124654E-324</v>
      </c>
      <c r="I166" s="252">
        <v>5.434722104253712E-323</v>
      </c>
      <c r="J166" s="253">
        <v>5.434722104253712E-323</v>
      </c>
      <c r="K166" s="262" t="s">
        <v>156</v>
      </c>
    </row>
    <row r="167" spans="1:11" ht="14.4" customHeight="1" thickBot="1" x14ac:dyDescent="0.35">
      <c r="A167" s="274" t="s">
        <v>315</v>
      </c>
      <c r="B167" s="252">
        <v>4.9406564584124654E-324</v>
      </c>
      <c r="C167" s="252">
        <v>17.747318374856999</v>
      </c>
      <c r="D167" s="253">
        <v>17.747318374856999</v>
      </c>
      <c r="E167" s="264" t="s">
        <v>162</v>
      </c>
      <c r="F167" s="252">
        <v>0</v>
      </c>
      <c r="G167" s="253">
        <v>0</v>
      </c>
      <c r="H167" s="255">
        <v>4.9406564584124654E-324</v>
      </c>
      <c r="I167" s="252">
        <v>14.32166</v>
      </c>
      <c r="J167" s="253">
        <v>14.32166</v>
      </c>
      <c r="K167" s="262" t="s">
        <v>156</v>
      </c>
    </row>
    <row r="168" spans="1:11" ht="14.4" customHeight="1" thickBot="1" x14ac:dyDescent="0.35">
      <c r="A168" s="276" t="s">
        <v>316</v>
      </c>
      <c r="B168" s="257">
        <v>4.9406564584124654E-324</v>
      </c>
      <c r="C168" s="257">
        <v>148.15458672641901</v>
      </c>
      <c r="D168" s="258">
        <v>148.15458672641901</v>
      </c>
      <c r="E168" s="265" t="s">
        <v>162</v>
      </c>
      <c r="F168" s="257">
        <v>85.776374797458004</v>
      </c>
      <c r="G168" s="258">
        <v>78.628343564336006</v>
      </c>
      <c r="H168" s="260">
        <v>2.2313200000000002</v>
      </c>
      <c r="I168" s="257">
        <v>59.845289999999999</v>
      </c>
      <c r="J168" s="258">
        <v>-18.783053564336001</v>
      </c>
      <c r="K168" s="263">
        <v>0.69768966269900001</v>
      </c>
    </row>
    <row r="169" spans="1:11" ht="14.4" customHeight="1" thickBot="1" x14ac:dyDescent="0.35">
      <c r="A169" s="273" t="s">
        <v>317</v>
      </c>
      <c r="B169" s="257">
        <v>4.9406564584124654E-324</v>
      </c>
      <c r="C169" s="257">
        <v>2.5299997790000001E-3</v>
      </c>
      <c r="D169" s="258">
        <v>2.5299997790000001E-3</v>
      </c>
      <c r="E169" s="265" t="s">
        <v>162</v>
      </c>
      <c r="F169" s="257">
        <v>0</v>
      </c>
      <c r="G169" s="258">
        <v>0</v>
      </c>
      <c r="H169" s="260">
        <v>-8.0000000000000007E-5</v>
      </c>
      <c r="I169" s="257">
        <v>7.5000000000000002E-4</v>
      </c>
      <c r="J169" s="258">
        <v>7.5000000000000002E-4</v>
      </c>
      <c r="K169" s="261" t="s">
        <v>156</v>
      </c>
    </row>
    <row r="170" spans="1:11" ht="14.4" customHeight="1" thickBot="1" x14ac:dyDescent="0.35">
      <c r="A170" s="274" t="s">
        <v>318</v>
      </c>
      <c r="B170" s="252">
        <v>4.9406564584124654E-324</v>
      </c>
      <c r="C170" s="252">
        <v>2.5299997790000001E-3</v>
      </c>
      <c r="D170" s="253">
        <v>2.5299997790000001E-3</v>
      </c>
      <c r="E170" s="264" t="s">
        <v>162</v>
      </c>
      <c r="F170" s="252">
        <v>0</v>
      </c>
      <c r="G170" s="253">
        <v>0</v>
      </c>
      <c r="H170" s="255">
        <v>-8.0000000000000007E-5</v>
      </c>
      <c r="I170" s="252">
        <v>7.5000000000000002E-4</v>
      </c>
      <c r="J170" s="253">
        <v>7.5000000000000002E-4</v>
      </c>
      <c r="K170" s="262" t="s">
        <v>156</v>
      </c>
    </row>
    <row r="171" spans="1:11" ht="14.4" customHeight="1" thickBot="1" x14ac:dyDescent="0.35">
      <c r="A171" s="273" t="s">
        <v>319</v>
      </c>
      <c r="B171" s="257">
        <v>4.9406564584124654E-324</v>
      </c>
      <c r="C171" s="257">
        <v>82.152062770334993</v>
      </c>
      <c r="D171" s="258">
        <v>82.152062770334993</v>
      </c>
      <c r="E171" s="265" t="s">
        <v>162</v>
      </c>
      <c r="F171" s="257">
        <v>85.776374797458004</v>
      </c>
      <c r="G171" s="258">
        <v>78.628343564336006</v>
      </c>
      <c r="H171" s="260">
        <v>2.2313999999999998</v>
      </c>
      <c r="I171" s="257">
        <v>59.844540000000002</v>
      </c>
      <c r="J171" s="258">
        <v>-18.783803564336001</v>
      </c>
      <c r="K171" s="263">
        <v>0.69768091903200002</v>
      </c>
    </row>
    <row r="172" spans="1:11" ht="14.4" customHeight="1" thickBot="1" x14ac:dyDescent="0.35">
      <c r="A172" s="274" t="s">
        <v>320</v>
      </c>
      <c r="B172" s="252">
        <v>4.9406564584124654E-324</v>
      </c>
      <c r="C172" s="252">
        <v>82.152062770334993</v>
      </c>
      <c r="D172" s="253">
        <v>82.152062770334993</v>
      </c>
      <c r="E172" s="264" t="s">
        <v>162</v>
      </c>
      <c r="F172" s="252">
        <v>85.776374797458004</v>
      </c>
      <c r="G172" s="253">
        <v>78.628343564336006</v>
      </c>
      <c r="H172" s="255">
        <v>4.9406564584124654E-324</v>
      </c>
      <c r="I172" s="252">
        <v>57.613140000000001</v>
      </c>
      <c r="J172" s="253">
        <v>-21.015203564336002</v>
      </c>
      <c r="K172" s="256">
        <v>0.67166676297500005</v>
      </c>
    </row>
    <row r="173" spans="1:11" ht="14.4" customHeight="1" thickBot="1" x14ac:dyDescent="0.35">
      <c r="A173" s="274" t="s">
        <v>321</v>
      </c>
      <c r="B173" s="252">
        <v>4.9406564584124654E-324</v>
      </c>
      <c r="C173" s="252">
        <v>4.9406564584124654E-324</v>
      </c>
      <c r="D173" s="253">
        <v>0</v>
      </c>
      <c r="E173" s="254">
        <v>1</v>
      </c>
      <c r="F173" s="252">
        <v>4.9406564584124654E-324</v>
      </c>
      <c r="G173" s="253">
        <v>0</v>
      </c>
      <c r="H173" s="255">
        <v>2.2313999999999998</v>
      </c>
      <c r="I173" s="252">
        <v>2.2313999999999998</v>
      </c>
      <c r="J173" s="253">
        <v>2.2313999999999998</v>
      </c>
      <c r="K173" s="262" t="s">
        <v>162</v>
      </c>
    </row>
    <row r="174" spans="1:11" ht="14.4" customHeight="1" thickBot="1" x14ac:dyDescent="0.35">
      <c r="A174" s="273" t="s">
        <v>322</v>
      </c>
      <c r="B174" s="257">
        <v>4.9406564584124654E-324</v>
      </c>
      <c r="C174" s="257">
        <v>65.999993956303996</v>
      </c>
      <c r="D174" s="258">
        <v>65.999993956303996</v>
      </c>
      <c r="E174" s="265" t="s">
        <v>162</v>
      </c>
      <c r="F174" s="257">
        <v>0</v>
      </c>
      <c r="G174" s="258">
        <v>0</v>
      </c>
      <c r="H174" s="260">
        <v>4.9406564584124654E-324</v>
      </c>
      <c r="I174" s="257">
        <v>5.434722104253712E-323</v>
      </c>
      <c r="J174" s="258">
        <v>5.434722104253712E-323</v>
      </c>
      <c r="K174" s="261" t="s">
        <v>156</v>
      </c>
    </row>
    <row r="175" spans="1:11" ht="14.4" customHeight="1" thickBot="1" x14ac:dyDescent="0.35">
      <c r="A175" s="274" t="s">
        <v>323</v>
      </c>
      <c r="B175" s="252">
        <v>4.9406564584124654E-324</v>
      </c>
      <c r="C175" s="252">
        <v>65.999993956303996</v>
      </c>
      <c r="D175" s="253">
        <v>65.999993956303996</v>
      </c>
      <c r="E175" s="264" t="s">
        <v>162</v>
      </c>
      <c r="F175" s="252">
        <v>0</v>
      </c>
      <c r="G175" s="253">
        <v>0</v>
      </c>
      <c r="H175" s="255">
        <v>4.9406564584124654E-324</v>
      </c>
      <c r="I175" s="252">
        <v>5.434722104253712E-323</v>
      </c>
      <c r="J175" s="253">
        <v>5.434722104253712E-323</v>
      </c>
      <c r="K175" s="262" t="s">
        <v>156</v>
      </c>
    </row>
    <row r="176" spans="1:11" ht="14.4" customHeight="1" thickBot="1" x14ac:dyDescent="0.35">
      <c r="A176" s="271" t="s">
        <v>324</v>
      </c>
      <c r="B176" s="252">
        <v>213.00001237515499</v>
      </c>
      <c r="C176" s="252">
        <v>170.07998625700199</v>
      </c>
      <c r="D176" s="253">
        <v>-42.920026118152002</v>
      </c>
      <c r="E176" s="254">
        <v>0.79849754166800002</v>
      </c>
      <c r="F176" s="252">
        <v>209.99999999999801</v>
      </c>
      <c r="G176" s="253">
        <v>192.49999999999801</v>
      </c>
      <c r="H176" s="255">
        <v>4.9406564584124654E-324</v>
      </c>
      <c r="I176" s="252">
        <v>210.08</v>
      </c>
      <c r="J176" s="253">
        <v>17.580000000001</v>
      </c>
      <c r="K176" s="256">
        <v>1.00038095238</v>
      </c>
    </row>
    <row r="177" spans="1:11" ht="14.4" customHeight="1" thickBot="1" x14ac:dyDescent="0.35">
      <c r="A177" s="276" t="s">
        <v>325</v>
      </c>
      <c r="B177" s="257">
        <v>213.00001237515499</v>
      </c>
      <c r="C177" s="257">
        <v>170.07998625700199</v>
      </c>
      <c r="D177" s="258">
        <v>-42.920026118152002</v>
      </c>
      <c r="E177" s="259">
        <v>0.79849754166800002</v>
      </c>
      <c r="F177" s="257">
        <v>209.99999999999801</v>
      </c>
      <c r="G177" s="258">
        <v>192.49999999999801</v>
      </c>
      <c r="H177" s="260">
        <v>4.9406564584124654E-324</v>
      </c>
      <c r="I177" s="257">
        <v>210.08</v>
      </c>
      <c r="J177" s="258">
        <v>17.580000000001</v>
      </c>
      <c r="K177" s="263">
        <v>1.00038095238</v>
      </c>
    </row>
    <row r="178" spans="1:11" ht="14.4" customHeight="1" thickBot="1" x14ac:dyDescent="0.35">
      <c r="A178" s="273" t="s">
        <v>326</v>
      </c>
      <c r="B178" s="257">
        <v>213.00001237515499</v>
      </c>
      <c r="C178" s="257">
        <v>170.07998625700199</v>
      </c>
      <c r="D178" s="258">
        <v>-42.920026118152002</v>
      </c>
      <c r="E178" s="259">
        <v>0.79849754166800002</v>
      </c>
      <c r="F178" s="257">
        <v>209.99999999999801</v>
      </c>
      <c r="G178" s="258">
        <v>192.49999999999801</v>
      </c>
      <c r="H178" s="260">
        <v>4.9406564584124654E-324</v>
      </c>
      <c r="I178" s="257">
        <v>210.08</v>
      </c>
      <c r="J178" s="258">
        <v>17.580000000001</v>
      </c>
      <c r="K178" s="263">
        <v>1.00038095238</v>
      </c>
    </row>
    <row r="179" spans="1:11" ht="14.4" customHeight="1" thickBot="1" x14ac:dyDescent="0.35">
      <c r="A179" s="274" t="s">
        <v>327</v>
      </c>
      <c r="B179" s="252">
        <v>213.00001237515499</v>
      </c>
      <c r="C179" s="252">
        <v>170.07998625700199</v>
      </c>
      <c r="D179" s="253">
        <v>-42.920026118152002</v>
      </c>
      <c r="E179" s="254">
        <v>0.79849754166800002</v>
      </c>
      <c r="F179" s="252">
        <v>209.99999999999801</v>
      </c>
      <c r="G179" s="253">
        <v>192.49999999999801</v>
      </c>
      <c r="H179" s="255">
        <v>4.9406564584124654E-324</v>
      </c>
      <c r="I179" s="252">
        <v>210.08</v>
      </c>
      <c r="J179" s="253">
        <v>17.580000000001</v>
      </c>
      <c r="K179" s="256">
        <v>1.00038095238</v>
      </c>
    </row>
    <row r="180" spans="1:11" ht="14.4" customHeight="1" thickBot="1" x14ac:dyDescent="0.35">
      <c r="A180" s="270" t="s">
        <v>328</v>
      </c>
      <c r="B180" s="252">
        <v>3343.9977239203899</v>
      </c>
      <c r="C180" s="252">
        <v>3640.0322923243598</v>
      </c>
      <c r="D180" s="253">
        <v>296.03456840397098</v>
      </c>
      <c r="E180" s="254">
        <v>1.088527144108</v>
      </c>
      <c r="F180" s="252">
        <v>4012.2800834100899</v>
      </c>
      <c r="G180" s="253">
        <v>3677.9234097925801</v>
      </c>
      <c r="H180" s="255">
        <v>247.24646000000001</v>
      </c>
      <c r="I180" s="252">
        <v>2962.83365</v>
      </c>
      <c r="J180" s="253">
        <v>-715.089759792579</v>
      </c>
      <c r="K180" s="256">
        <v>0.73844138205800003</v>
      </c>
    </row>
    <row r="181" spans="1:11" ht="14.4" customHeight="1" thickBot="1" x14ac:dyDescent="0.35">
      <c r="A181" s="275" t="s">
        <v>329</v>
      </c>
      <c r="B181" s="257">
        <v>3343.9977239203899</v>
      </c>
      <c r="C181" s="257">
        <v>3640.0322923243598</v>
      </c>
      <c r="D181" s="258">
        <v>296.03456840397098</v>
      </c>
      <c r="E181" s="259">
        <v>1.088527144108</v>
      </c>
      <c r="F181" s="257">
        <v>4012.2800834100899</v>
      </c>
      <c r="G181" s="258">
        <v>3677.9234097925801</v>
      </c>
      <c r="H181" s="260">
        <v>247.24646000000001</v>
      </c>
      <c r="I181" s="257">
        <v>2962.83365</v>
      </c>
      <c r="J181" s="258">
        <v>-715.089759792579</v>
      </c>
      <c r="K181" s="263">
        <v>0.73844138205800003</v>
      </c>
    </row>
    <row r="182" spans="1:11" ht="14.4" customHeight="1" thickBot="1" x14ac:dyDescent="0.35">
      <c r="A182" s="276" t="s">
        <v>56</v>
      </c>
      <c r="B182" s="257">
        <v>3343.9977239203899</v>
      </c>
      <c r="C182" s="257">
        <v>3640.0322923243598</v>
      </c>
      <c r="D182" s="258">
        <v>296.03456840397098</v>
      </c>
      <c r="E182" s="259">
        <v>1.088527144108</v>
      </c>
      <c r="F182" s="257">
        <v>4012.2800834100899</v>
      </c>
      <c r="G182" s="258">
        <v>3677.9234097925801</v>
      </c>
      <c r="H182" s="260">
        <v>247.24646000000001</v>
      </c>
      <c r="I182" s="257">
        <v>2962.83365</v>
      </c>
      <c r="J182" s="258">
        <v>-715.089759792579</v>
      </c>
      <c r="K182" s="263">
        <v>0.73844138205800003</v>
      </c>
    </row>
    <row r="183" spans="1:11" ht="14.4" customHeight="1" thickBot="1" x14ac:dyDescent="0.35">
      <c r="A183" s="273" t="s">
        <v>330</v>
      </c>
      <c r="B183" s="257">
        <v>4.9406564584124654E-324</v>
      </c>
      <c r="C183" s="257">
        <v>0.19779998407300001</v>
      </c>
      <c r="D183" s="258">
        <v>0.19779998407300001</v>
      </c>
      <c r="E183" s="265" t="s">
        <v>162</v>
      </c>
      <c r="F183" s="257">
        <v>4.9999999999989999</v>
      </c>
      <c r="G183" s="258">
        <v>4.583333333333</v>
      </c>
      <c r="H183" s="260">
        <v>4.9406564584124654E-324</v>
      </c>
      <c r="I183" s="257">
        <v>5.434722104253712E-323</v>
      </c>
      <c r="J183" s="258">
        <v>-4.583333333333</v>
      </c>
      <c r="K183" s="263">
        <v>9.8813129168249309E-324</v>
      </c>
    </row>
    <row r="184" spans="1:11" ht="14.4" customHeight="1" thickBot="1" x14ac:dyDescent="0.35">
      <c r="A184" s="274" t="s">
        <v>331</v>
      </c>
      <c r="B184" s="252">
        <v>4.9406564584124654E-324</v>
      </c>
      <c r="C184" s="252">
        <v>0.19779998407300001</v>
      </c>
      <c r="D184" s="253">
        <v>0.19779998407300001</v>
      </c>
      <c r="E184" s="264" t="s">
        <v>162</v>
      </c>
      <c r="F184" s="252">
        <v>4.9999999999989999</v>
      </c>
      <c r="G184" s="253">
        <v>4.583333333333</v>
      </c>
      <c r="H184" s="255">
        <v>4.9406564584124654E-324</v>
      </c>
      <c r="I184" s="252">
        <v>5.434722104253712E-323</v>
      </c>
      <c r="J184" s="253">
        <v>-4.583333333333</v>
      </c>
      <c r="K184" s="256">
        <v>9.8813129168249309E-324</v>
      </c>
    </row>
    <row r="185" spans="1:11" ht="14.4" customHeight="1" thickBot="1" x14ac:dyDescent="0.35">
      <c r="A185" s="273" t="s">
        <v>332</v>
      </c>
      <c r="B185" s="257">
        <v>18.999946840484</v>
      </c>
      <c r="C185" s="257">
        <v>17.927998661114</v>
      </c>
      <c r="D185" s="258">
        <v>-1.0719481793700001</v>
      </c>
      <c r="E185" s="259">
        <v>0.94358151691799996</v>
      </c>
      <c r="F185" s="257">
        <v>23.061609857575998</v>
      </c>
      <c r="G185" s="258">
        <v>21.139809036111998</v>
      </c>
      <c r="H185" s="260">
        <v>0.5</v>
      </c>
      <c r="I185" s="257">
        <v>9.0449999999999999</v>
      </c>
      <c r="J185" s="258">
        <v>-12.094809036112</v>
      </c>
      <c r="K185" s="263">
        <v>0.39221026007499998</v>
      </c>
    </row>
    <row r="186" spans="1:11" ht="14.4" customHeight="1" thickBot="1" x14ac:dyDescent="0.35">
      <c r="A186" s="274" t="s">
        <v>333</v>
      </c>
      <c r="B186" s="252">
        <v>18.999946840484</v>
      </c>
      <c r="C186" s="252">
        <v>17.927998661114</v>
      </c>
      <c r="D186" s="253">
        <v>-1.0719481793700001</v>
      </c>
      <c r="E186" s="254">
        <v>0.94358151691799996</v>
      </c>
      <c r="F186" s="252">
        <v>23.061609857575998</v>
      </c>
      <c r="G186" s="253">
        <v>21.139809036111998</v>
      </c>
      <c r="H186" s="255">
        <v>0.5</v>
      </c>
      <c r="I186" s="252">
        <v>9.0449999999999999</v>
      </c>
      <c r="J186" s="253">
        <v>-12.094809036112</v>
      </c>
      <c r="K186" s="256">
        <v>0.39221026007499998</v>
      </c>
    </row>
    <row r="187" spans="1:11" ht="14.4" customHeight="1" thickBot="1" x14ac:dyDescent="0.35">
      <c r="A187" s="273" t="s">
        <v>334</v>
      </c>
      <c r="B187" s="257">
        <v>81.999903206210007</v>
      </c>
      <c r="C187" s="257">
        <v>88.505694106286995</v>
      </c>
      <c r="D187" s="258">
        <v>6.5057909000769998</v>
      </c>
      <c r="E187" s="259">
        <v>1.079339007068</v>
      </c>
      <c r="F187" s="257">
        <v>83.218473552557995</v>
      </c>
      <c r="G187" s="258">
        <v>76.283600756511007</v>
      </c>
      <c r="H187" s="260">
        <v>4.8784000000000001</v>
      </c>
      <c r="I187" s="257">
        <v>81.255300000000005</v>
      </c>
      <c r="J187" s="258">
        <v>4.9716992434879996</v>
      </c>
      <c r="K187" s="263">
        <v>0.97640940203799997</v>
      </c>
    </row>
    <row r="188" spans="1:11" ht="14.4" customHeight="1" thickBot="1" x14ac:dyDescent="0.35">
      <c r="A188" s="274" t="s">
        <v>335</v>
      </c>
      <c r="B188" s="252">
        <v>81.999903206210007</v>
      </c>
      <c r="C188" s="252">
        <v>88.505694106286995</v>
      </c>
      <c r="D188" s="253">
        <v>6.5057909000769998</v>
      </c>
      <c r="E188" s="254">
        <v>1.079339007068</v>
      </c>
      <c r="F188" s="252">
        <v>83.218473552557995</v>
      </c>
      <c r="G188" s="253">
        <v>76.283600756511007</v>
      </c>
      <c r="H188" s="255">
        <v>4.8784000000000001</v>
      </c>
      <c r="I188" s="252">
        <v>81.255300000000005</v>
      </c>
      <c r="J188" s="253">
        <v>4.9716992434879996</v>
      </c>
      <c r="K188" s="256">
        <v>0.97640940203799997</v>
      </c>
    </row>
    <row r="189" spans="1:11" ht="14.4" customHeight="1" thickBot="1" x14ac:dyDescent="0.35">
      <c r="A189" s="273" t="s">
        <v>336</v>
      </c>
      <c r="B189" s="257">
        <v>601.99962305023803</v>
      </c>
      <c r="C189" s="257">
        <v>536.21107463546798</v>
      </c>
      <c r="D189" s="258">
        <v>-65.788548414770005</v>
      </c>
      <c r="E189" s="259">
        <v>0.89071662855599998</v>
      </c>
      <c r="F189" s="257">
        <v>535.99999999999295</v>
      </c>
      <c r="G189" s="258">
        <v>491.333333333327</v>
      </c>
      <c r="H189" s="260">
        <v>31.30152</v>
      </c>
      <c r="I189" s="257">
        <v>433.35759999999999</v>
      </c>
      <c r="J189" s="258">
        <v>-57.975733333327</v>
      </c>
      <c r="K189" s="263">
        <v>0.80850298507399998</v>
      </c>
    </row>
    <row r="190" spans="1:11" ht="14.4" customHeight="1" thickBot="1" x14ac:dyDescent="0.35">
      <c r="A190" s="274" t="s">
        <v>337</v>
      </c>
      <c r="B190" s="252">
        <v>601.99962305023803</v>
      </c>
      <c r="C190" s="252">
        <v>536.21107463546798</v>
      </c>
      <c r="D190" s="253">
        <v>-65.788548414770005</v>
      </c>
      <c r="E190" s="254">
        <v>0.89071662855599998</v>
      </c>
      <c r="F190" s="252">
        <v>535.99999999999295</v>
      </c>
      <c r="G190" s="253">
        <v>491.333333333327</v>
      </c>
      <c r="H190" s="255">
        <v>31.30152</v>
      </c>
      <c r="I190" s="252">
        <v>433.35759999999999</v>
      </c>
      <c r="J190" s="253">
        <v>-57.975733333327</v>
      </c>
      <c r="K190" s="256">
        <v>0.80850298507399998</v>
      </c>
    </row>
    <row r="191" spans="1:11" ht="14.4" customHeight="1" thickBot="1" x14ac:dyDescent="0.35">
      <c r="A191" s="273" t="s">
        <v>338</v>
      </c>
      <c r="B191" s="257">
        <v>4.9406564584124654E-324</v>
      </c>
      <c r="C191" s="257">
        <v>4.9406564584124654E-324</v>
      </c>
      <c r="D191" s="258">
        <v>0</v>
      </c>
      <c r="E191" s="259">
        <v>1</v>
      </c>
      <c r="F191" s="257">
        <v>4.9406564584124654E-324</v>
      </c>
      <c r="G191" s="258">
        <v>0</v>
      </c>
      <c r="H191" s="260">
        <v>4.9406564584124654E-324</v>
      </c>
      <c r="I191" s="257">
        <v>4.4565999999999999</v>
      </c>
      <c r="J191" s="258">
        <v>4.4565999999999999</v>
      </c>
      <c r="K191" s="261" t="s">
        <v>162</v>
      </c>
    </row>
    <row r="192" spans="1:11" ht="14.4" customHeight="1" thickBot="1" x14ac:dyDescent="0.35">
      <c r="A192" s="274" t="s">
        <v>339</v>
      </c>
      <c r="B192" s="252">
        <v>4.9406564584124654E-324</v>
      </c>
      <c r="C192" s="252">
        <v>4.9406564584124654E-324</v>
      </c>
      <c r="D192" s="253">
        <v>0</v>
      </c>
      <c r="E192" s="254">
        <v>1</v>
      </c>
      <c r="F192" s="252">
        <v>4.9406564584124654E-324</v>
      </c>
      <c r="G192" s="253">
        <v>0</v>
      </c>
      <c r="H192" s="255">
        <v>4.9406564584124654E-324</v>
      </c>
      <c r="I192" s="252">
        <v>4.4565999999999999</v>
      </c>
      <c r="J192" s="253">
        <v>4.4565999999999999</v>
      </c>
      <c r="K192" s="262" t="s">
        <v>162</v>
      </c>
    </row>
    <row r="193" spans="1:11" ht="14.4" customHeight="1" thickBot="1" x14ac:dyDescent="0.35">
      <c r="A193" s="273" t="s">
        <v>340</v>
      </c>
      <c r="B193" s="257">
        <v>2640.9982508234498</v>
      </c>
      <c r="C193" s="257">
        <v>2997.1897249374101</v>
      </c>
      <c r="D193" s="258">
        <v>356.19147411396</v>
      </c>
      <c r="E193" s="259">
        <v>1.134870015155</v>
      </c>
      <c r="F193" s="257">
        <v>3364.99999999996</v>
      </c>
      <c r="G193" s="258">
        <v>3084.5833333332898</v>
      </c>
      <c r="H193" s="260">
        <v>210.56654</v>
      </c>
      <c r="I193" s="257">
        <v>2434.7191499999999</v>
      </c>
      <c r="J193" s="258">
        <v>-649.86418333329402</v>
      </c>
      <c r="K193" s="263">
        <v>0.72354209509599998</v>
      </c>
    </row>
    <row r="194" spans="1:11" ht="14.4" customHeight="1" thickBot="1" x14ac:dyDescent="0.35">
      <c r="A194" s="274" t="s">
        <v>341</v>
      </c>
      <c r="B194" s="252">
        <v>2640.9982508234498</v>
      </c>
      <c r="C194" s="252">
        <v>2997.1897249374101</v>
      </c>
      <c r="D194" s="253">
        <v>356.19147411396</v>
      </c>
      <c r="E194" s="254">
        <v>1.134870015155</v>
      </c>
      <c r="F194" s="252">
        <v>3364.99999999996</v>
      </c>
      <c r="G194" s="253">
        <v>3084.5833333332898</v>
      </c>
      <c r="H194" s="255">
        <v>210.56654</v>
      </c>
      <c r="I194" s="252">
        <v>2434.7191499999999</v>
      </c>
      <c r="J194" s="253">
        <v>-649.86418333329402</v>
      </c>
      <c r="K194" s="256">
        <v>0.72354209509599998</v>
      </c>
    </row>
    <row r="195" spans="1:11" ht="14.4" customHeight="1" thickBot="1" x14ac:dyDescent="0.35">
      <c r="A195" s="278" t="s">
        <v>342</v>
      </c>
      <c r="B195" s="257">
        <v>4.9406564584124654E-324</v>
      </c>
      <c r="C195" s="257">
        <v>4.9406564584124654E-324</v>
      </c>
      <c r="D195" s="258">
        <v>0</v>
      </c>
      <c r="E195" s="259">
        <v>1</v>
      </c>
      <c r="F195" s="257">
        <v>0</v>
      </c>
      <c r="G195" s="258">
        <v>0</v>
      </c>
      <c r="H195" s="260">
        <v>4.9406564584124654E-324</v>
      </c>
      <c r="I195" s="257">
        <v>0.1908</v>
      </c>
      <c r="J195" s="258">
        <v>0.1908</v>
      </c>
      <c r="K195" s="261" t="s">
        <v>156</v>
      </c>
    </row>
    <row r="196" spans="1:11" ht="14.4" customHeight="1" thickBot="1" x14ac:dyDescent="0.35">
      <c r="A196" s="275" t="s">
        <v>343</v>
      </c>
      <c r="B196" s="257">
        <v>4.9406564584124654E-324</v>
      </c>
      <c r="C196" s="257">
        <v>4.9406564584124654E-324</v>
      </c>
      <c r="D196" s="258">
        <v>0</v>
      </c>
      <c r="E196" s="259">
        <v>1</v>
      </c>
      <c r="F196" s="257">
        <v>0</v>
      </c>
      <c r="G196" s="258">
        <v>0</v>
      </c>
      <c r="H196" s="260">
        <v>4.9406564584124654E-324</v>
      </c>
      <c r="I196" s="257">
        <v>0.1908</v>
      </c>
      <c r="J196" s="258">
        <v>0.1908</v>
      </c>
      <c r="K196" s="261" t="s">
        <v>156</v>
      </c>
    </row>
    <row r="197" spans="1:11" ht="14.4" customHeight="1" thickBot="1" x14ac:dyDescent="0.35">
      <c r="A197" s="276" t="s">
        <v>344</v>
      </c>
      <c r="B197" s="257">
        <v>4.9406564584124654E-324</v>
      </c>
      <c r="C197" s="257">
        <v>4.9406564584124654E-324</v>
      </c>
      <c r="D197" s="258">
        <v>0</v>
      </c>
      <c r="E197" s="259">
        <v>1</v>
      </c>
      <c r="F197" s="257">
        <v>0</v>
      </c>
      <c r="G197" s="258">
        <v>0</v>
      </c>
      <c r="H197" s="260">
        <v>4.9406564584124654E-324</v>
      </c>
      <c r="I197" s="257">
        <v>0.1908</v>
      </c>
      <c r="J197" s="258">
        <v>0.1908</v>
      </c>
      <c r="K197" s="261" t="s">
        <v>156</v>
      </c>
    </row>
    <row r="198" spans="1:11" ht="14.4" customHeight="1" thickBot="1" x14ac:dyDescent="0.35">
      <c r="A198" s="273" t="s">
        <v>345</v>
      </c>
      <c r="B198" s="257">
        <v>4.9406564584124654E-324</v>
      </c>
      <c r="C198" s="257">
        <v>4.9406564584124654E-324</v>
      </c>
      <c r="D198" s="258">
        <v>0</v>
      </c>
      <c r="E198" s="259">
        <v>1</v>
      </c>
      <c r="F198" s="257">
        <v>4.9406564584124654E-324</v>
      </c>
      <c r="G198" s="258">
        <v>0</v>
      </c>
      <c r="H198" s="260">
        <v>4.9406564584124654E-324</v>
      </c>
      <c r="I198" s="257">
        <v>0.1908</v>
      </c>
      <c r="J198" s="258">
        <v>0.1908</v>
      </c>
      <c r="K198" s="261" t="s">
        <v>162</v>
      </c>
    </row>
    <row r="199" spans="1:11" ht="14.4" customHeight="1" thickBot="1" x14ac:dyDescent="0.35">
      <c r="A199" s="274" t="s">
        <v>346</v>
      </c>
      <c r="B199" s="252">
        <v>4.9406564584124654E-324</v>
      </c>
      <c r="C199" s="252">
        <v>4.9406564584124654E-324</v>
      </c>
      <c r="D199" s="253">
        <v>0</v>
      </c>
      <c r="E199" s="254">
        <v>1</v>
      </c>
      <c r="F199" s="252">
        <v>4.9406564584124654E-324</v>
      </c>
      <c r="G199" s="253">
        <v>0</v>
      </c>
      <c r="H199" s="255">
        <v>4.9406564584124654E-324</v>
      </c>
      <c r="I199" s="252">
        <v>0.1908</v>
      </c>
      <c r="J199" s="253">
        <v>0.1908</v>
      </c>
      <c r="K199" s="262" t="s">
        <v>162</v>
      </c>
    </row>
    <row r="200" spans="1:11" ht="14.4" customHeight="1" thickBot="1" x14ac:dyDescent="0.35">
      <c r="A200" s="279"/>
      <c r="B200" s="252">
        <v>34820.047078832104</v>
      </c>
      <c r="C200" s="252">
        <v>4.9406564584124654E-324</v>
      </c>
      <c r="D200" s="253">
        <v>-34820.047078832104</v>
      </c>
      <c r="E200" s="254">
        <v>0</v>
      </c>
      <c r="F200" s="252">
        <v>30634.8463495014</v>
      </c>
      <c r="G200" s="253">
        <v>28081.942487042899</v>
      </c>
      <c r="H200" s="255">
        <v>1528.91913</v>
      </c>
      <c r="I200" s="252">
        <v>30590.90696</v>
      </c>
      <c r="J200" s="253">
        <v>2508.96447295707</v>
      </c>
      <c r="K200" s="256">
        <v>0.99856570556900004</v>
      </c>
    </row>
    <row r="201" spans="1:11" ht="14.4" customHeight="1" thickBot="1" x14ac:dyDescent="0.35">
      <c r="A201" s="280" t="s">
        <v>75</v>
      </c>
      <c r="B201" s="266">
        <v>34820.047078832104</v>
      </c>
      <c r="C201" s="266">
        <v>27455.105725899299</v>
      </c>
      <c r="D201" s="267">
        <v>-7364.9413529328403</v>
      </c>
      <c r="E201" s="268">
        <v>-0.25601353791100001</v>
      </c>
      <c r="F201" s="266">
        <v>30634.8463495014</v>
      </c>
      <c r="G201" s="267">
        <v>28081.942487042899</v>
      </c>
      <c r="H201" s="266">
        <v>1528.91913</v>
      </c>
      <c r="I201" s="266">
        <v>30590.90696</v>
      </c>
      <c r="J201" s="267">
        <v>2508.96447295706</v>
      </c>
      <c r="K201" s="269">
        <v>0.99856570556900004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140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347</v>
      </c>
      <c r="B4" s="282" t="s">
        <v>348</v>
      </c>
      <c r="C4" s="283" t="s">
        <v>349</v>
      </c>
      <c r="D4" s="283" t="s">
        <v>348</v>
      </c>
      <c r="E4" s="283" t="s">
        <v>348</v>
      </c>
      <c r="F4" s="284" t="s">
        <v>348</v>
      </c>
      <c r="G4" s="283" t="s">
        <v>348</v>
      </c>
      <c r="H4" s="283" t="s">
        <v>76</v>
      </c>
    </row>
    <row r="5" spans="1:8" ht="14.4" customHeight="1" x14ac:dyDescent="0.3">
      <c r="A5" s="281" t="s">
        <v>347</v>
      </c>
      <c r="B5" s="282" t="s">
        <v>350</v>
      </c>
      <c r="C5" s="283" t="s">
        <v>351</v>
      </c>
      <c r="D5" s="283">
        <v>267873.22412873822</v>
      </c>
      <c r="E5" s="283">
        <v>194252.64612275676</v>
      </c>
      <c r="F5" s="284">
        <v>0.72516634222986076</v>
      </c>
      <c r="G5" s="283">
        <v>-73620.578005981457</v>
      </c>
      <c r="H5" s="283" t="s">
        <v>2</v>
      </c>
    </row>
    <row r="6" spans="1:8" ht="14.4" customHeight="1" x14ac:dyDescent="0.3">
      <c r="A6" s="281" t="s">
        <v>347</v>
      </c>
      <c r="B6" s="282" t="s">
        <v>352</v>
      </c>
      <c r="C6" s="283" t="s">
        <v>353</v>
      </c>
      <c r="D6" s="283">
        <v>0</v>
      </c>
      <c r="E6" s="283">
        <v>113.34</v>
      </c>
      <c r="F6" s="284" t="s">
        <v>348</v>
      </c>
      <c r="G6" s="283">
        <v>113.34</v>
      </c>
      <c r="H6" s="283" t="s">
        <v>2</v>
      </c>
    </row>
    <row r="7" spans="1:8" ht="14.4" customHeight="1" x14ac:dyDescent="0.3">
      <c r="A7" s="281" t="s">
        <v>347</v>
      </c>
      <c r="B7" s="282" t="s">
        <v>6</v>
      </c>
      <c r="C7" s="283" t="s">
        <v>349</v>
      </c>
      <c r="D7" s="283">
        <v>267873.22412873822</v>
      </c>
      <c r="E7" s="283">
        <v>194365.98612275676</v>
      </c>
      <c r="F7" s="284">
        <v>0.72558945282767662</v>
      </c>
      <c r="G7" s="283">
        <v>-73507.23800598146</v>
      </c>
      <c r="H7" s="283" t="s">
        <v>354</v>
      </c>
    </row>
    <row r="9" spans="1:8" ht="14.4" customHeight="1" x14ac:dyDescent="0.3">
      <c r="A9" s="281" t="s">
        <v>347</v>
      </c>
      <c r="B9" s="282" t="s">
        <v>348</v>
      </c>
      <c r="C9" s="283" t="s">
        <v>349</v>
      </c>
      <c r="D9" s="283" t="s">
        <v>348</v>
      </c>
      <c r="E9" s="283" t="s">
        <v>348</v>
      </c>
      <c r="F9" s="284" t="s">
        <v>348</v>
      </c>
      <c r="G9" s="283" t="s">
        <v>348</v>
      </c>
      <c r="H9" s="283" t="s">
        <v>76</v>
      </c>
    </row>
    <row r="10" spans="1:8" ht="14.4" customHeight="1" x14ac:dyDescent="0.3">
      <c r="A10" s="281" t="s">
        <v>355</v>
      </c>
      <c r="B10" s="282" t="s">
        <v>350</v>
      </c>
      <c r="C10" s="283" t="s">
        <v>351</v>
      </c>
      <c r="D10" s="283">
        <v>245219.11629089783</v>
      </c>
      <c r="E10" s="283">
        <v>191508.30347109618</v>
      </c>
      <c r="F10" s="284">
        <v>0.78096808424965636</v>
      </c>
      <c r="G10" s="283">
        <v>-53710.812819801649</v>
      </c>
      <c r="H10" s="283" t="s">
        <v>2</v>
      </c>
    </row>
    <row r="11" spans="1:8" ht="14.4" customHeight="1" x14ac:dyDescent="0.3">
      <c r="A11" s="281" t="s">
        <v>355</v>
      </c>
      <c r="B11" s="282" t="s">
        <v>352</v>
      </c>
      <c r="C11" s="283" t="s">
        <v>353</v>
      </c>
      <c r="D11" s="283">
        <v>0</v>
      </c>
      <c r="E11" s="283">
        <v>113.34</v>
      </c>
      <c r="F11" s="284" t="s">
        <v>348</v>
      </c>
      <c r="G11" s="283">
        <v>113.34</v>
      </c>
      <c r="H11" s="283" t="s">
        <v>2</v>
      </c>
    </row>
    <row r="12" spans="1:8" ht="14.4" customHeight="1" x14ac:dyDescent="0.3">
      <c r="A12" s="281" t="s">
        <v>355</v>
      </c>
      <c r="B12" s="282" t="s">
        <v>6</v>
      </c>
      <c r="C12" s="283" t="s">
        <v>356</v>
      </c>
      <c r="D12" s="283">
        <v>245219.11629089783</v>
      </c>
      <c r="E12" s="283">
        <v>191621.64347109618</v>
      </c>
      <c r="F12" s="284">
        <v>0.78143028312596885</v>
      </c>
      <c r="G12" s="283">
        <v>-53597.472819801653</v>
      </c>
      <c r="H12" s="283" t="s">
        <v>357</v>
      </c>
    </row>
    <row r="13" spans="1:8" ht="14.4" customHeight="1" x14ac:dyDescent="0.3">
      <c r="A13" s="281" t="s">
        <v>348</v>
      </c>
      <c r="B13" s="282" t="s">
        <v>348</v>
      </c>
      <c r="C13" s="283" t="s">
        <v>348</v>
      </c>
      <c r="D13" s="283" t="s">
        <v>348</v>
      </c>
      <c r="E13" s="283" t="s">
        <v>348</v>
      </c>
      <c r="F13" s="284" t="s">
        <v>348</v>
      </c>
      <c r="G13" s="283" t="s">
        <v>348</v>
      </c>
      <c r="H13" s="283" t="s">
        <v>358</v>
      </c>
    </row>
    <row r="14" spans="1:8" ht="14.4" customHeight="1" x14ac:dyDescent="0.3">
      <c r="A14" s="281" t="s">
        <v>359</v>
      </c>
      <c r="B14" s="282" t="s">
        <v>350</v>
      </c>
      <c r="C14" s="283" t="s">
        <v>351</v>
      </c>
      <c r="D14" s="283">
        <v>2878.7329561941774</v>
      </c>
      <c r="E14" s="283">
        <v>2744.34265166057</v>
      </c>
      <c r="F14" s="284">
        <v>0.95331616145761644</v>
      </c>
      <c r="G14" s="283">
        <v>-134.39030453360738</v>
      </c>
      <c r="H14" s="283" t="s">
        <v>2</v>
      </c>
    </row>
    <row r="15" spans="1:8" ht="14.4" customHeight="1" x14ac:dyDescent="0.3">
      <c r="A15" s="281" t="s">
        <v>359</v>
      </c>
      <c r="B15" s="282" t="s">
        <v>6</v>
      </c>
      <c r="C15" s="283" t="s">
        <v>360</v>
      </c>
      <c r="D15" s="283">
        <v>2878.7329561941774</v>
      </c>
      <c r="E15" s="283">
        <v>2744.34265166057</v>
      </c>
      <c r="F15" s="284">
        <v>0.95331616145761644</v>
      </c>
      <c r="G15" s="283">
        <v>-134.39030453360738</v>
      </c>
      <c r="H15" s="283" t="s">
        <v>357</v>
      </c>
    </row>
    <row r="16" spans="1:8" ht="14.4" customHeight="1" x14ac:dyDescent="0.3">
      <c r="A16" s="281" t="s">
        <v>348</v>
      </c>
      <c r="B16" s="282" t="s">
        <v>348</v>
      </c>
      <c r="C16" s="283" t="s">
        <v>348</v>
      </c>
      <c r="D16" s="283" t="s">
        <v>348</v>
      </c>
      <c r="E16" s="283" t="s">
        <v>348</v>
      </c>
      <c r="F16" s="284" t="s">
        <v>348</v>
      </c>
      <c r="G16" s="283" t="s">
        <v>348</v>
      </c>
      <c r="H16" s="283" t="s">
        <v>358</v>
      </c>
    </row>
    <row r="17" spans="1:8" ht="14.4" customHeight="1" x14ac:dyDescent="0.3">
      <c r="A17" s="281" t="s">
        <v>347</v>
      </c>
      <c r="B17" s="282" t="s">
        <v>6</v>
      </c>
      <c r="C17" s="283" t="s">
        <v>349</v>
      </c>
      <c r="D17" s="283">
        <v>267873.22412873822</v>
      </c>
      <c r="E17" s="283">
        <v>194365.98612275676</v>
      </c>
      <c r="F17" s="284">
        <v>0.72558945282767662</v>
      </c>
      <c r="G17" s="283">
        <v>-73507.23800598146</v>
      </c>
      <c r="H17" s="283" t="s">
        <v>354</v>
      </c>
    </row>
  </sheetData>
  <autoFilter ref="A3:G3"/>
  <mergeCells count="1">
    <mergeCell ref="A1:G1"/>
  </mergeCells>
  <conditionalFormatting sqref="F8 F18:F65536">
    <cfRule type="cellIs" dxfId="38" priority="19" stopIfTrue="1" operator="greaterThan">
      <formula>1</formula>
    </cfRule>
  </conditionalFormatting>
  <conditionalFormatting sqref="F4:F7">
    <cfRule type="cellIs" dxfId="37" priority="14" operator="greaterThan">
      <formula>1</formula>
    </cfRule>
  </conditionalFormatting>
  <conditionalFormatting sqref="B4:B7">
    <cfRule type="expression" dxfId="36" priority="18">
      <formula>AND(LEFT(H4,6)&lt;&gt;"mezera",H4&lt;&gt;"")</formula>
    </cfRule>
  </conditionalFormatting>
  <conditionalFormatting sqref="A4:A7">
    <cfRule type="expression" dxfId="35" priority="15">
      <formula>AND(H4&lt;&gt;"",H4&lt;&gt;"mezeraKL")</formula>
    </cfRule>
  </conditionalFormatting>
  <conditionalFormatting sqref="B4:G7">
    <cfRule type="expression" dxfId="34" priority="16">
      <formula>$H4="SumaNS"</formula>
    </cfRule>
    <cfRule type="expression" dxfId="33" priority="17">
      <formula>OR($H4="KL",$H4="SumaKL")</formula>
    </cfRule>
  </conditionalFormatting>
  <conditionalFormatting sqref="A4:G7">
    <cfRule type="expression" dxfId="32" priority="13">
      <formula>$H4&lt;&gt;""</formula>
    </cfRule>
  </conditionalFormatting>
  <conditionalFormatting sqref="G4:G7">
    <cfRule type="cellIs" dxfId="31" priority="12" operator="greaterThan">
      <formula>0</formula>
    </cfRule>
  </conditionalFormatting>
  <conditionalFormatting sqref="F4:F7">
    <cfRule type="cellIs" dxfId="30" priority="9" operator="greaterThan">
      <formula>1</formula>
    </cfRule>
  </conditionalFormatting>
  <conditionalFormatting sqref="F4:F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7">
    <cfRule type="expression" dxfId="27" priority="8">
      <formula>$H4&lt;&gt;""</formula>
    </cfRule>
  </conditionalFormatting>
  <conditionalFormatting sqref="F9:F17">
    <cfRule type="cellIs" dxfId="26" priority="3" operator="greaterThan">
      <formula>1</formula>
    </cfRule>
  </conditionalFormatting>
  <conditionalFormatting sqref="B9:B17">
    <cfRule type="expression" dxfId="25" priority="7">
      <formula>AND(LEFT(H9,6)&lt;&gt;"mezera",H9&lt;&gt;"")</formula>
    </cfRule>
  </conditionalFormatting>
  <conditionalFormatting sqref="A9:A17">
    <cfRule type="expression" dxfId="24" priority="4">
      <formula>AND(H9&lt;&gt;"",H9&lt;&gt;"mezeraKL")</formula>
    </cfRule>
  </conditionalFormatting>
  <conditionalFormatting sqref="B9:G17">
    <cfRule type="expression" dxfId="23" priority="5">
      <formula>$H9="SumaNS"</formula>
    </cfRule>
    <cfRule type="expression" dxfId="22" priority="6">
      <formula>OR($H9="KL",$H9="SumaKL")</formula>
    </cfRule>
  </conditionalFormatting>
  <conditionalFormatting sqref="A9:G17">
    <cfRule type="expression" dxfId="21" priority="2">
      <formula>$H9&lt;&gt;""</formula>
    </cfRule>
  </conditionalFormatting>
  <conditionalFormatting sqref="G9:G17">
    <cfRule type="cellIs" dxfId="2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4" t="s">
        <v>139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30"/>
      <c r="D3" s="231"/>
      <c r="E3" s="231"/>
      <c r="F3" s="231"/>
      <c r="G3" s="231"/>
      <c r="H3" s="231"/>
      <c r="I3" s="231"/>
      <c r="J3" s="232" t="s">
        <v>137</v>
      </c>
      <c r="K3" s="233"/>
      <c r="L3" s="120">
        <f>IF(M3&lt;&gt;0,N3/M3,0)</f>
        <v>251.7694120761098</v>
      </c>
      <c r="M3" s="120">
        <f>SUBTOTAL(9,M5:M1048576)</f>
        <v>772</v>
      </c>
      <c r="N3" s="121">
        <f>SUBTOTAL(9,N5:N1048576)</f>
        <v>194365.98612275676</v>
      </c>
    </row>
    <row r="4" spans="1:14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11</v>
      </c>
      <c r="H4" s="286" t="s">
        <v>12</v>
      </c>
      <c r="I4" s="286" t="s">
        <v>13</v>
      </c>
      <c r="J4" s="287" t="s">
        <v>14</v>
      </c>
      <c r="K4" s="287" t="s">
        <v>15</v>
      </c>
      <c r="L4" s="288" t="s">
        <v>146</v>
      </c>
      <c r="M4" s="288" t="s">
        <v>16</v>
      </c>
      <c r="N4" s="289" t="s">
        <v>154</v>
      </c>
    </row>
    <row r="5" spans="1:14" ht="14.4" customHeight="1" x14ac:dyDescent="0.3">
      <c r="A5" s="290" t="s">
        <v>347</v>
      </c>
      <c r="B5" s="291" t="s">
        <v>349</v>
      </c>
      <c r="C5" s="292" t="s">
        <v>355</v>
      </c>
      <c r="D5" s="293" t="s">
        <v>356</v>
      </c>
      <c r="E5" s="292" t="s">
        <v>350</v>
      </c>
      <c r="F5" s="293" t="s">
        <v>351</v>
      </c>
      <c r="G5" s="292" t="s">
        <v>361</v>
      </c>
      <c r="H5" s="292" t="s">
        <v>362</v>
      </c>
      <c r="I5" s="292" t="s">
        <v>363</v>
      </c>
      <c r="J5" s="292" t="s">
        <v>364</v>
      </c>
      <c r="K5" s="292" t="s">
        <v>365</v>
      </c>
      <c r="L5" s="294">
        <v>60.08</v>
      </c>
      <c r="M5" s="294">
        <v>1</v>
      </c>
      <c r="N5" s="295">
        <v>60.08</v>
      </c>
    </row>
    <row r="6" spans="1:14" ht="14.4" customHeight="1" x14ac:dyDescent="0.3">
      <c r="A6" s="296" t="s">
        <v>347</v>
      </c>
      <c r="B6" s="297" t="s">
        <v>349</v>
      </c>
      <c r="C6" s="298" t="s">
        <v>355</v>
      </c>
      <c r="D6" s="299" t="s">
        <v>356</v>
      </c>
      <c r="E6" s="298" t="s">
        <v>350</v>
      </c>
      <c r="F6" s="299" t="s">
        <v>351</v>
      </c>
      <c r="G6" s="298" t="s">
        <v>361</v>
      </c>
      <c r="H6" s="298" t="s">
        <v>366</v>
      </c>
      <c r="I6" s="298" t="s">
        <v>367</v>
      </c>
      <c r="J6" s="298" t="s">
        <v>364</v>
      </c>
      <c r="K6" s="298" t="s">
        <v>368</v>
      </c>
      <c r="L6" s="300">
        <v>65.030610102901406</v>
      </c>
      <c r="M6" s="300">
        <v>1</v>
      </c>
      <c r="N6" s="301">
        <v>65.030610102901406</v>
      </c>
    </row>
    <row r="7" spans="1:14" ht="14.4" customHeight="1" x14ac:dyDescent="0.3">
      <c r="A7" s="296" t="s">
        <v>347</v>
      </c>
      <c r="B7" s="297" t="s">
        <v>349</v>
      </c>
      <c r="C7" s="298" t="s">
        <v>355</v>
      </c>
      <c r="D7" s="299" t="s">
        <v>356</v>
      </c>
      <c r="E7" s="298" t="s">
        <v>350</v>
      </c>
      <c r="F7" s="299" t="s">
        <v>351</v>
      </c>
      <c r="G7" s="298" t="s">
        <v>361</v>
      </c>
      <c r="H7" s="298" t="s">
        <v>369</v>
      </c>
      <c r="I7" s="298" t="s">
        <v>370</v>
      </c>
      <c r="J7" s="298" t="s">
        <v>371</v>
      </c>
      <c r="K7" s="298" t="s">
        <v>372</v>
      </c>
      <c r="L7" s="300">
        <v>101.32</v>
      </c>
      <c r="M7" s="300">
        <v>1</v>
      </c>
      <c r="N7" s="301">
        <v>101.32</v>
      </c>
    </row>
    <row r="8" spans="1:14" ht="14.4" customHeight="1" x14ac:dyDescent="0.3">
      <c r="A8" s="296" t="s">
        <v>347</v>
      </c>
      <c r="B8" s="297" t="s">
        <v>349</v>
      </c>
      <c r="C8" s="298" t="s">
        <v>355</v>
      </c>
      <c r="D8" s="299" t="s">
        <v>356</v>
      </c>
      <c r="E8" s="298" t="s">
        <v>350</v>
      </c>
      <c r="F8" s="299" t="s">
        <v>351</v>
      </c>
      <c r="G8" s="298" t="s">
        <v>361</v>
      </c>
      <c r="H8" s="298" t="s">
        <v>373</v>
      </c>
      <c r="I8" s="298" t="s">
        <v>374</v>
      </c>
      <c r="J8" s="298" t="s">
        <v>375</v>
      </c>
      <c r="K8" s="298" t="s">
        <v>376</v>
      </c>
      <c r="L8" s="300">
        <v>51.979962253002853</v>
      </c>
      <c r="M8" s="300">
        <v>4</v>
      </c>
      <c r="N8" s="301">
        <v>207.91984901201141</v>
      </c>
    </row>
    <row r="9" spans="1:14" ht="14.4" customHeight="1" x14ac:dyDescent="0.3">
      <c r="A9" s="296" t="s">
        <v>347</v>
      </c>
      <c r="B9" s="297" t="s">
        <v>349</v>
      </c>
      <c r="C9" s="298" t="s">
        <v>355</v>
      </c>
      <c r="D9" s="299" t="s">
        <v>356</v>
      </c>
      <c r="E9" s="298" t="s">
        <v>350</v>
      </c>
      <c r="F9" s="299" t="s">
        <v>351</v>
      </c>
      <c r="G9" s="298" t="s">
        <v>361</v>
      </c>
      <c r="H9" s="298" t="s">
        <v>377</v>
      </c>
      <c r="I9" s="298" t="s">
        <v>378</v>
      </c>
      <c r="J9" s="298" t="s">
        <v>379</v>
      </c>
      <c r="K9" s="298" t="s">
        <v>380</v>
      </c>
      <c r="L9" s="300">
        <v>15.39</v>
      </c>
      <c r="M9" s="300">
        <v>1</v>
      </c>
      <c r="N9" s="301">
        <v>15.39</v>
      </c>
    </row>
    <row r="10" spans="1:14" ht="14.4" customHeight="1" x14ac:dyDescent="0.3">
      <c r="A10" s="296" t="s">
        <v>347</v>
      </c>
      <c r="B10" s="297" t="s">
        <v>349</v>
      </c>
      <c r="C10" s="298" t="s">
        <v>355</v>
      </c>
      <c r="D10" s="299" t="s">
        <v>356</v>
      </c>
      <c r="E10" s="298" t="s">
        <v>350</v>
      </c>
      <c r="F10" s="299" t="s">
        <v>351</v>
      </c>
      <c r="G10" s="298" t="s">
        <v>361</v>
      </c>
      <c r="H10" s="298" t="s">
        <v>381</v>
      </c>
      <c r="I10" s="298" t="s">
        <v>382</v>
      </c>
      <c r="J10" s="298" t="s">
        <v>383</v>
      </c>
      <c r="K10" s="298"/>
      <c r="L10" s="300">
        <v>98.131008973441098</v>
      </c>
      <c r="M10" s="300">
        <v>1</v>
      </c>
      <c r="N10" s="301">
        <v>98.131008973441098</v>
      </c>
    </row>
    <row r="11" spans="1:14" ht="14.4" customHeight="1" x14ac:dyDescent="0.3">
      <c r="A11" s="296" t="s">
        <v>347</v>
      </c>
      <c r="B11" s="297" t="s">
        <v>349</v>
      </c>
      <c r="C11" s="298" t="s">
        <v>355</v>
      </c>
      <c r="D11" s="299" t="s">
        <v>356</v>
      </c>
      <c r="E11" s="298" t="s">
        <v>350</v>
      </c>
      <c r="F11" s="299" t="s">
        <v>351</v>
      </c>
      <c r="G11" s="298" t="s">
        <v>361</v>
      </c>
      <c r="H11" s="298" t="s">
        <v>384</v>
      </c>
      <c r="I11" s="298" t="s">
        <v>382</v>
      </c>
      <c r="J11" s="298" t="s">
        <v>385</v>
      </c>
      <c r="K11" s="298"/>
      <c r="L11" s="300">
        <v>48.050195502284197</v>
      </c>
      <c r="M11" s="300">
        <v>5</v>
      </c>
      <c r="N11" s="301">
        <v>240.25097751142098</v>
      </c>
    </row>
    <row r="12" spans="1:14" ht="14.4" customHeight="1" x14ac:dyDescent="0.3">
      <c r="A12" s="296" t="s">
        <v>347</v>
      </c>
      <c r="B12" s="297" t="s">
        <v>349</v>
      </c>
      <c r="C12" s="298" t="s">
        <v>355</v>
      </c>
      <c r="D12" s="299" t="s">
        <v>356</v>
      </c>
      <c r="E12" s="298" t="s">
        <v>350</v>
      </c>
      <c r="F12" s="299" t="s">
        <v>351</v>
      </c>
      <c r="G12" s="298" t="s">
        <v>361</v>
      </c>
      <c r="H12" s="298" t="s">
        <v>386</v>
      </c>
      <c r="I12" s="298" t="s">
        <v>382</v>
      </c>
      <c r="J12" s="298" t="s">
        <v>387</v>
      </c>
      <c r="K12" s="298"/>
      <c r="L12" s="300">
        <v>37.661062038774688</v>
      </c>
      <c r="M12" s="300">
        <v>10</v>
      </c>
      <c r="N12" s="301">
        <v>376.61062038774691</v>
      </c>
    </row>
    <row r="13" spans="1:14" ht="14.4" customHeight="1" x14ac:dyDescent="0.3">
      <c r="A13" s="296" t="s">
        <v>347</v>
      </c>
      <c r="B13" s="297" t="s">
        <v>349</v>
      </c>
      <c r="C13" s="298" t="s">
        <v>355</v>
      </c>
      <c r="D13" s="299" t="s">
        <v>356</v>
      </c>
      <c r="E13" s="298" t="s">
        <v>350</v>
      </c>
      <c r="F13" s="299" t="s">
        <v>351</v>
      </c>
      <c r="G13" s="298" t="s">
        <v>361</v>
      </c>
      <c r="H13" s="298" t="s">
        <v>388</v>
      </c>
      <c r="I13" s="298" t="s">
        <v>382</v>
      </c>
      <c r="J13" s="298" t="s">
        <v>389</v>
      </c>
      <c r="K13" s="298"/>
      <c r="L13" s="300">
        <v>41.868602082858182</v>
      </c>
      <c r="M13" s="300">
        <v>7</v>
      </c>
      <c r="N13" s="301">
        <v>293.08021458000729</v>
      </c>
    </row>
    <row r="14" spans="1:14" ht="14.4" customHeight="1" x14ac:dyDescent="0.3">
      <c r="A14" s="296" t="s">
        <v>347</v>
      </c>
      <c r="B14" s="297" t="s">
        <v>349</v>
      </c>
      <c r="C14" s="298" t="s">
        <v>355</v>
      </c>
      <c r="D14" s="299" t="s">
        <v>356</v>
      </c>
      <c r="E14" s="298" t="s">
        <v>350</v>
      </c>
      <c r="F14" s="299" t="s">
        <v>351</v>
      </c>
      <c r="G14" s="298" t="s">
        <v>361</v>
      </c>
      <c r="H14" s="298" t="s">
        <v>390</v>
      </c>
      <c r="I14" s="298" t="s">
        <v>382</v>
      </c>
      <c r="J14" s="298" t="s">
        <v>391</v>
      </c>
      <c r="K14" s="298"/>
      <c r="L14" s="300">
        <v>34.470879582567335</v>
      </c>
      <c r="M14" s="300">
        <v>11</v>
      </c>
      <c r="N14" s="301">
        <v>379.17967540824071</v>
      </c>
    </row>
    <row r="15" spans="1:14" ht="14.4" customHeight="1" x14ac:dyDescent="0.3">
      <c r="A15" s="296" t="s">
        <v>347</v>
      </c>
      <c r="B15" s="297" t="s">
        <v>349</v>
      </c>
      <c r="C15" s="298" t="s">
        <v>355</v>
      </c>
      <c r="D15" s="299" t="s">
        <v>356</v>
      </c>
      <c r="E15" s="298" t="s">
        <v>350</v>
      </c>
      <c r="F15" s="299" t="s">
        <v>351</v>
      </c>
      <c r="G15" s="298" t="s">
        <v>361</v>
      </c>
      <c r="H15" s="298" t="s">
        <v>392</v>
      </c>
      <c r="I15" s="298" t="s">
        <v>393</v>
      </c>
      <c r="J15" s="298" t="s">
        <v>394</v>
      </c>
      <c r="K15" s="298" t="s">
        <v>395</v>
      </c>
      <c r="L15" s="300">
        <v>37.811988109610184</v>
      </c>
      <c r="M15" s="300">
        <v>5</v>
      </c>
      <c r="N15" s="301">
        <v>189.05994054805092</v>
      </c>
    </row>
    <row r="16" spans="1:14" ht="14.4" customHeight="1" x14ac:dyDescent="0.3">
      <c r="A16" s="296" t="s">
        <v>347</v>
      </c>
      <c r="B16" s="297" t="s">
        <v>349</v>
      </c>
      <c r="C16" s="298" t="s">
        <v>355</v>
      </c>
      <c r="D16" s="299" t="s">
        <v>356</v>
      </c>
      <c r="E16" s="298" t="s">
        <v>350</v>
      </c>
      <c r="F16" s="299" t="s">
        <v>351</v>
      </c>
      <c r="G16" s="298" t="s">
        <v>361</v>
      </c>
      <c r="H16" s="298" t="s">
        <v>396</v>
      </c>
      <c r="I16" s="298" t="s">
        <v>397</v>
      </c>
      <c r="J16" s="298" t="s">
        <v>398</v>
      </c>
      <c r="K16" s="298" t="s">
        <v>399</v>
      </c>
      <c r="L16" s="300">
        <v>71.06</v>
      </c>
      <c r="M16" s="300">
        <v>1</v>
      </c>
      <c r="N16" s="301">
        <v>71.06</v>
      </c>
    </row>
    <row r="17" spans="1:14" ht="14.4" customHeight="1" x14ac:dyDescent="0.3">
      <c r="A17" s="296" t="s">
        <v>347</v>
      </c>
      <c r="B17" s="297" t="s">
        <v>349</v>
      </c>
      <c r="C17" s="298" t="s">
        <v>355</v>
      </c>
      <c r="D17" s="299" t="s">
        <v>356</v>
      </c>
      <c r="E17" s="298" t="s">
        <v>350</v>
      </c>
      <c r="F17" s="299" t="s">
        <v>351</v>
      </c>
      <c r="G17" s="298" t="s">
        <v>361</v>
      </c>
      <c r="H17" s="298" t="s">
        <v>400</v>
      </c>
      <c r="I17" s="298" t="s">
        <v>401</v>
      </c>
      <c r="J17" s="298" t="s">
        <v>402</v>
      </c>
      <c r="K17" s="298" t="s">
        <v>403</v>
      </c>
      <c r="L17" s="300">
        <v>18.733332069521897</v>
      </c>
      <c r="M17" s="300">
        <v>3</v>
      </c>
      <c r="N17" s="301">
        <v>56.199996208565693</v>
      </c>
    </row>
    <row r="18" spans="1:14" ht="14.4" customHeight="1" x14ac:dyDescent="0.3">
      <c r="A18" s="296" t="s">
        <v>347</v>
      </c>
      <c r="B18" s="297" t="s">
        <v>349</v>
      </c>
      <c r="C18" s="298" t="s">
        <v>355</v>
      </c>
      <c r="D18" s="299" t="s">
        <v>356</v>
      </c>
      <c r="E18" s="298" t="s">
        <v>350</v>
      </c>
      <c r="F18" s="299" t="s">
        <v>351</v>
      </c>
      <c r="G18" s="298" t="s">
        <v>361</v>
      </c>
      <c r="H18" s="298" t="s">
        <v>404</v>
      </c>
      <c r="I18" s="298" t="s">
        <v>405</v>
      </c>
      <c r="J18" s="298" t="s">
        <v>402</v>
      </c>
      <c r="K18" s="298" t="s">
        <v>406</v>
      </c>
      <c r="L18" s="300">
        <v>28.22</v>
      </c>
      <c r="M18" s="300">
        <v>1</v>
      </c>
      <c r="N18" s="301">
        <v>28.22</v>
      </c>
    </row>
    <row r="19" spans="1:14" ht="14.4" customHeight="1" x14ac:dyDescent="0.3">
      <c r="A19" s="296" t="s">
        <v>347</v>
      </c>
      <c r="B19" s="297" t="s">
        <v>349</v>
      </c>
      <c r="C19" s="298" t="s">
        <v>355</v>
      </c>
      <c r="D19" s="299" t="s">
        <v>356</v>
      </c>
      <c r="E19" s="298" t="s">
        <v>350</v>
      </c>
      <c r="F19" s="299" t="s">
        <v>351</v>
      </c>
      <c r="G19" s="298" t="s">
        <v>361</v>
      </c>
      <c r="H19" s="298" t="s">
        <v>407</v>
      </c>
      <c r="I19" s="298" t="s">
        <v>408</v>
      </c>
      <c r="J19" s="298" t="s">
        <v>409</v>
      </c>
      <c r="K19" s="298" t="s">
        <v>410</v>
      </c>
      <c r="L19" s="300">
        <v>59.950523800922795</v>
      </c>
      <c r="M19" s="300">
        <v>2</v>
      </c>
      <c r="N19" s="301">
        <v>119.90104760184559</v>
      </c>
    </row>
    <row r="20" spans="1:14" ht="14.4" customHeight="1" x14ac:dyDescent="0.3">
      <c r="A20" s="296" t="s">
        <v>347</v>
      </c>
      <c r="B20" s="297" t="s">
        <v>349</v>
      </c>
      <c r="C20" s="298" t="s">
        <v>355</v>
      </c>
      <c r="D20" s="299" t="s">
        <v>356</v>
      </c>
      <c r="E20" s="298" t="s">
        <v>350</v>
      </c>
      <c r="F20" s="299" t="s">
        <v>351</v>
      </c>
      <c r="G20" s="298" t="s">
        <v>361</v>
      </c>
      <c r="H20" s="298" t="s">
        <v>411</v>
      </c>
      <c r="I20" s="298" t="s">
        <v>412</v>
      </c>
      <c r="J20" s="298" t="s">
        <v>413</v>
      </c>
      <c r="K20" s="298" t="s">
        <v>414</v>
      </c>
      <c r="L20" s="300">
        <v>91.75</v>
      </c>
      <c r="M20" s="300">
        <v>1</v>
      </c>
      <c r="N20" s="301">
        <v>91.75</v>
      </c>
    </row>
    <row r="21" spans="1:14" ht="14.4" customHeight="1" x14ac:dyDescent="0.3">
      <c r="A21" s="296" t="s">
        <v>347</v>
      </c>
      <c r="B21" s="297" t="s">
        <v>349</v>
      </c>
      <c r="C21" s="298" t="s">
        <v>355</v>
      </c>
      <c r="D21" s="299" t="s">
        <v>356</v>
      </c>
      <c r="E21" s="298" t="s">
        <v>350</v>
      </c>
      <c r="F21" s="299" t="s">
        <v>351</v>
      </c>
      <c r="G21" s="298" t="s">
        <v>361</v>
      </c>
      <c r="H21" s="298" t="s">
        <v>415</v>
      </c>
      <c r="I21" s="298" t="s">
        <v>382</v>
      </c>
      <c r="J21" s="298" t="s">
        <v>416</v>
      </c>
      <c r="K21" s="298"/>
      <c r="L21" s="300">
        <v>71.583629115421388</v>
      </c>
      <c r="M21" s="300">
        <v>6</v>
      </c>
      <c r="N21" s="301">
        <v>429.50177469252833</v>
      </c>
    </row>
    <row r="22" spans="1:14" ht="14.4" customHeight="1" x14ac:dyDescent="0.3">
      <c r="A22" s="296" t="s">
        <v>347</v>
      </c>
      <c r="B22" s="297" t="s">
        <v>349</v>
      </c>
      <c r="C22" s="298" t="s">
        <v>355</v>
      </c>
      <c r="D22" s="299" t="s">
        <v>356</v>
      </c>
      <c r="E22" s="298" t="s">
        <v>350</v>
      </c>
      <c r="F22" s="299" t="s">
        <v>351</v>
      </c>
      <c r="G22" s="298" t="s">
        <v>361</v>
      </c>
      <c r="H22" s="298" t="s">
        <v>417</v>
      </c>
      <c r="I22" s="298" t="s">
        <v>418</v>
      </c>
      <c r="J22" s="298" t="s">
        <v>419</v>
      </c>
      <c r="K22" s="298" t="s">
        <v>420</v>
      </c>
      <c r="L22" s="300">
        <v>56.79999999999999</v>
      </c>
      <c r="M22" s="300">
        <v>3</v>
      </c>
      <c r="N22" s="301">
        <v>170.39999999999998</v>
      </c>
    </row>
    <row r="23" spans="1:14" ht="14.4" customHeight="1" x14ac:dyDescent="0.3">
      <c r="A23" s="296" t="s">
        <v>347</v>
      </c>
      <c r="B23" s="297" t="s">
        <v>349</v>
      </c>
      <c r="C23" s="298" t="s">
        <v>355</v>
      </c>
      <c r="D23" s="299" t="s">
        <v>356</v>
      </c>
      <c r="E23" s="298" t="s">
        <v>350</v>
      </c>
      <c r="F23" s="299" t="s">
        <v>351</v>
      </c>
      <c r="G23" s="298" t="s">
        <v>361</v>
      </c>
      <c r="H23" s="298" t="s">
        <v>421</v>
      </c>
      <c r="I23" s="298" t="s">
        <v>422</v>
      </c>
      <c r="J23" s="298" t="s">
        <v>423</v>
      </c>
      <c r="K23" s="298" t="s">
        <v>424</v>
      </c>
      <c r="L23" s="300">
        <v>56.64</v>
      </c>
      <c r="M23" s="300">
        <v>1</v>
      </c>
      <c r="N23" s="301">
        <v>56.64</v>
      </c>
    </row>
    <row r="24" spans="1:14" ht="14.4" customHeight="1" x14ac:dyDescent="0.3">
      <c r="A24" s="296" t="s">
        <v>347</v>
      </c>
      <c r="B24" s="297" t="s">
        <v>349</v>
      </c>
      <c r="C24" s="298" t="s">
        <v>355</v>
      </c>
      <c r="D24" s="299" t="s">
        <v>356</v>
      </c>
      <c r="E24" s="298" t="s">
        <v>350</v>
      </c>
      <c r="F24" s="299" t="s">
        <v>351</v>
      </c>
      <c r="G24" s="298" t="s">
        <v>361</v>
      </c>
      <c r="H24" s="298" t="s">
        <v>425</v>
      </c>
      <c r="I24" s="298" t="s">
        <v>382</v>
      </c>
      <c r="J24" s="298" t="s">
        <v>426</v>
      </c>
      <c r="K24" s="298"/>
      <c r="L24" s="300">
        <v>43.78</v>
      </c>
      <c r="M24" s="300">
        <v>1</v>
      </c>
      <c r="N24" s="301">
        <v>43.78</v>
      </c>
    </row>
    <row r="25" spans="1:14" ht="14.4" customHeight="1" x14ac:dyDescent="0.3">
      <c r="A25" s="296" t="s">
        <v>347</v>
      </c>
      <c r="B25" s="297" t="s">
        <v>349</v>
      </c>
      <c r="C25" s="298" t="s">
        <v>355</v>
      </c>
      <c r="D25" s="299" t="s">
        <v>356</v>
      </c>
      <c r="E25" s="298" t="s">
        <v>350</v>
      </c>
      <c r="F25" s="299" t="s">
        <v>351</v>
      </c>
      <c r="G25" s="298" t="s">
        <v>361</v>
      </c>
      <c r="H25" s="298" t="s">
        <v>427</v>
      </c>
      <c r="I25" s="298" t="s">
        <v>382</v>
      </c>
      <c r="J25" s="298" t="s">
        <v>428</v>
      </c>
      <c r="K25" s="298"/>
      <c r="L25" s="300">
        <v>577.94131667348643</v>
      </c>
      <c r="M25" s="300">
        <v>6</v>
      </c>
      <c r="N25" s="301">
        <v>3467.6479000409186</v>
      </c>
    </row>
    <row r="26" spans="1:14" ht="14.4" customHeight="1" x14ac:dyDescent="0.3">
      <c r="A26" s="296" t="s">
        <v>347</v>
      </c>
      <c r="B26" s="297" t="s">
        <v>349</v>
      </c>
      <c r="C26" s="298" t="s">
        <v>355</v>
      </c>
      <c r="D26" s="299" t="s">
        <v>356</v>
      </c>
      <c r="E26" s="298" t="s">
        <v>350</v>
      </c>
      <c r="F26" s="299" t="s">
        <v>351</v>
      </c>
      <c r="G26" s="298" t="s">
        <v>361</v>
      </c>
      <c r="H26" s="298" t="s">
        <v>429</v>
      </c>
      <c r="I26" s="298" t="s">
        <v>382</v>
      </c>
      <c r="J26" s="298" t="s">
        <v>430</v>
      </c>
      <c r="K26" s="298"/>
      <c r="L26" s="300">
        <v>170.7</v>
      </c>
      <c r="M26" s="300">
        <v>1</v>
      </c>
      <c r="N26" s="301">
        <v>170.7</v>
      </c>
    </row>
    <row r="27" spans="1:14" ht="14.4" customHeight="1" x14ac:dyDescent="0.3">
      <c r="A27" s="296" t="s">
        <v>347</v>
      </c>
      <c r="B27" s="297" t="s">
        <v>349</v>
      </c>
      <c r="C27" s="298" t="s">
        <v>355</v>
      </c>
      <c r="D27" s="299" t="s">
        <v>356</v>
      </c>
      <c r="E27" s="298" t="s">
        <v>350</v>
      </c>
      <c r="F27" s="299" t="s">
        <v>351</v>
      </c>
      <c r="G27" s="298" t="s">
        <v>361</v>
      </c>
      <c r="H27" s="298" t="s">
        <v>431</v>
      </c>
      <c r="I27" s="298" t="s">
        <v>382</v>
      </c>
      <c r="J27" s="298" t="s">
        <v>432</v>
      </c>
      <c r="K27" s="298" t="s">
        <v>433</v>
      </c>
      <c r="L27" s="300">
        <v>33.853335285361005</v>
      </c>
      <c r="M27" s="300">
        <v>3</v>
      </c>
      <c r="N27" s="301">
        <v>101.56000585608301</v>
      </c>
    </row>
    <row r="28" spans="1:14" ht="14.4" customHeight="1" x14ac:dyDescent="0.3">
      <c r="A28" s="296" t="s">
        <v>347</v>
      </c>
      <c r="B28" s="297" t="s">
        <v>349</v>
      </c>
      <c r="C28" s="298" t="s">
        <v>355</v>
      </c>
      <c r="D28" s="299" t="s">
        <v>356</v>
      </c>
      <c r="E28" s="298" t="s">
        <v>350</v>
      </c>
      <c r="F28" s="299" t="s">
        <v>351</v>
      </c>
      <c r="G28" s="298" t="s">
        <v>361</v>
      </c>
      <c r="H28" s="298" t="s">
        <v>434</v>
      </c>
      <c r="I28" s="298" t="s">
        <v>435</v>
      </c>
      <c r="J28" s="298" t="s">
        <v>436</v>
      </c>
      <c r="K28" s="298" t="s">
        <v>437</v>
      </c>
      <c r="L28" s="300">
        <v>128.37507896818249</v>
      </c>
      <c r="M28" s="300">
        <v>2</v>
      </c>
      <c r="N28" s="301">
        <v>256.75015793636499</v>
      </c>
    </row>
    <row r="29" spans="1:14" ht="14.4" customHeight="1" x14ac:dyDescent="0.3">
      <c r="A29" s="296" t="s">
        <v>347</v>
      </c>
      <c r="B29" s="297" t="s">
        <v>349</v>
      </c>
      <c r="C29" s="298" t="s">
        <v>355</v>
      </c>
      <c r="D29" s="299" t="s">
        <v>356</v>
      </c>
      <c r="E29" s="298" t="s">
        <v>350</v>
      </c>
      <c r="F29" s="299" t="s">
        <v>351</v>
      </c>
      <c r="G29" s="298" t="s">
        <v>361</v>
      </c>
      <c r="H29" s="298" t="s">
        <v>438</v>
      </c>
      <c r="I29" s="298" t="s">
        <v>439</v>
      </c>
      <c r="J29" s="298" t="s">
        <v>440</v>
      </c>
      <c r="K29" s="298" t="s">
        <v>441</v>
      </c>
      <c r="L29" s="300">
        <v>63.892025483925472</v>
      </c>
      <c r="M29" s="300">
        <v>7</v>
      </c>
      <c r="N29" s="301">
        <v>447.24417838747831</v>
      </c>
    </row>
    <row r="30" spans="1:14" ht="14.4" customHeight="1" x14ac:dyDescent="0.3">
      <c r="A30" s="296" t="s">
        <v>347</v>
      </c>
      <c r="B30" s="297" t="s">
        <v>349</v>
      </c>
      <c r="C30" s="298" t="s">
        <v>355</v>
      </c>
      <c r="D30" s="299" t="s">
        <v>356</v>
      </c>
      <c r="E30" s="298" t="s">
        <v>350</v>
      </c>
      <c r="F30" s="299" t="s">
        <v>351</v>
      </c>
      <c r="G30" s="298" t="s">
        <v>361</v>
      </c>
      <c r="H30" s="298" t="s">
        <v>442</v>
      </c>
      <c r="I30" s="298" t="s">
        <v>443</v>
      </c>
      <c r="J30" s="298" t="s">
        <v>419</v>
      </c>
      <c r="K30" s="298" t="s">
        <v>444</v>
      </c>
      <c r="L30" s="300">
        <v>50.89</v>
      </c>
      <c r="M30" s="300">
        <v>1</v>
      </c>
      <c r="N30" s="301">
        <v>50.89</v>
      </c>
    </row>
    <row r="31" spans="1:14" ht="14.4" customHeight="1" x14ac:dyDescent="0.3">
      <c r="A31" s="296" t="s">
        <v>347</v>
      </c>
      <c r="B31" s="297" t="s">
        <v>349</v>
      </c>
      <c r="C31" s="298" t="s">
        <v>355</v>
      </c>
      <c r="D31" s="299" t="s">
        <v>356</v>
      </c>
      <c r="E31" s="298" t="s">
        <v>350</v>
      </c>
      <c r="F31" s="299" t="s">
        <v>351</v>
      </c>
      <c r="G31" s="298" t="s">
        <v>361</v>
      </c>
      <c r="H31" s="298" t="s">
        <v>445</v>
      </c>
      <c r="I31" s="298" t="s">
        <v>382</v>
      </c>
      <c r="J31" s="298" t="s">
        <v>446</v>
      </c>
      <c r="K31" s="298"/>
      <c r="L31" s="300">
        <v>0.91686403167148878</v>
      </c>
      <c r="M31" s="300">
        <v>51</v>
      </c>
      <c r="N31" s="301">
        <v>46.760065615245928</v>
      </c>
    </row>
    <row r="32" spans="1:14" ht="14.4" customHeight="1" x14ac:dyDescent="0.3">
      <c r="A32" s="296" t="s">
        <v>347</v>
      </c>
      <c r="B32" s="297" t="s">
        <v>349</v>
      </c>
      <c r="C32" s="298" t="s">
        <v>355</v>
      </c>
      <c r="D32" s="299" t="s">
        <v>356</v>
      </c>
      <c r="E32" s="298" t="s">
        <v>350</v>
      </c>
      <c r="F32" s="299" t="s">
        <v>351</v>
      </c>
      <c r="G32" s="298" t="s">
        <v>361</v>
      </c>
      <c r="H32" s="298" t="s">
        <v>447</v>
      </c>
      <c r="I32" s="298" t="s">
        <v>382</v>
      </c>
      <c r="J32" s="298" t="s">
        <v>448</v>
      </c>
      <c r="K32" s="298"/>
      <c r="L32" s="300">
        <v>35.512001236939838</v>
      </c>
      <c r="M32" s="300">
        <v>5</v>
      </c>
      <c r="N32" s="301">
        <v>177.5600061846992</v>
      </c>
    </row>
    <row r="33" spans="1:14" ht="14.4" customHeight="1" x14ac:dyDescent="0.3">
      <c r="A33" s="296" t="s">
        <v>347</v>
      </c>
      <c r="B33" s="297" t="s">
        <v>349</v>
      </c>
      <c r="C33" s="298" t="s">
        <v>355</v>
      </c>
      <c r="D33" s="299" t="s">
        <v>356</v>
      </c>
      <c r="E33" s="298" t="s">
        <v>350</v>
      </c>
      <c r="F33" s="299" t="s">
        <v>351</v>
      </c>
      <c r="G33" s="298" t="s">
        <v>361</v>
      </c>
      <c r="H33" s="298" t="s">
        <v>449</v>
      </c>
      <c r="I33" s="298" t="s">
        <v>450</v>
      </c>
      <c r="J33" s="298" t="s">
        <v>371</v>
      </c>
      <c r="K33" s="298" t="s">
        <v>451</v>
      </c>
      <c r="L33" s="300">
        <v>100.79</v>
      </c>
      <c r="M33" s="300">
        <v>1</v>
      </c>
      <c r="N33" s="301">
        <v>100.79</v>
      </c>
    </row>
    <row r="34" spans="1:14" ht="14.4" customHeight="1" x14ac:dyDescent="0.3">
      <c r="A34" s="296" t="s">
        <v>347</v>
      </c>
      <c r="B34" s="297" t="s">
        <v>349</v>
      </c>
      <c r="C34" s="298" t="s">
        <v>355</v>
      </c>
      <c r="D34" s="299" t="s">
        <v>356</v>
      </c>
      <c r="E34" s="298" t="s">
        <v>350</v>
      </c>
      <c r="F34" s="299" t="s">
        <v>351</v>
      </c>
      <c r="G34" s="298" t="s">
        <v>361</v>
      </c>
      <c r="H34" s="298" t="s">
        <v>452</v>
      </c>
      <c r="I34" s="298" t="s">
        <v>453</v>
      </c>
      <c r="J34" s="298" t="s">
        <v>454</v>
      </c>
      <c r="K34" s="298" t="s">
        <v>455</v>
      </c>
      <c r="L34" s="300">
        <v>37.85</v>
      </c>
      <c r="M34" s="300">
        <v>1</v>
      </c>
      <c r="N34" s="301">
        <v>37.85</v>
      </c>
    </row>
    <row r="35" spans="1:14" ht="14.4" customHeight="1" x14ac:dyDescent="0.3">
      <c r="A35" s="296" t="s">
        <v>347</v>
      </c>
      <c r="B35" s="297" t="s">
        <v>349</v>
      </c>
      <c r="C35" s="298" t="s">
        <v>355</v>
      </c>
      <c r="D35" s="299" t="s">
        <v>356</v>
      </c>
      <c r="E35" s="298" t="s">
        <v>350</v>
      </c>
      <c r="F35" s="299" t="s">
        <v>351</v>
      </c>
      <c r="G35" s="298" t="s">
        <v>361</v>
      </c>
      <c r="H35" s="298" t="s">
        <v>456</v>
      </c>
      <c r="I35" s="298" t="s">
        <v>457</v>
      </c>
      <c r="J35" s="298" t="s">
        <v>458</v>
      </c>
      <c r="K35" s="298" t="s">
        <v>459</v>
      </c>
      <c r="L35" s="300">
        <v>21.95</v>
      </c>
      <c r="M35" s="300">
        <v>1</v>
      </c>
      <c r="N35" s="301">
        <v>21.95</v>
      </c>
    </row>
    <row r="36" spans="1:14" ht="14.4" customHeight="1" x14ac:dyDescent="0.3">
      <c r="A36" s="296" t="s">
        <v>347</v>
      </c>
      <c r="B36" s="297" t="s">
        <v>349</v>
      </c>
      <c r="C36" s="298" t="s">
        <v>355</v>
      </c>
      <c r="D36" s="299" t="s">
        <v>356</v>
      </c>
      <c r="E36" s="298" t="s">
        <v>350</v>
      </c>
      <c r="F36" s="299" t="s">
        <v>351</v>
      </c>
      <c r="G36" s="298" t="s">
        <v>361</v>
      </c>
      <c r="H36" s="298" t="s">
        <v>460</v>
      </c>
      <c r="I36" s="298" t="s">
        <v>382</v>
      </c>
      <c r="J36" s="298" t="s">
        <v>461</v>
      </c>
      <c r="K36" s="298"/>
      <c r="L36" s="300">
        <v>671.96603569032663</v>
      </c>
      <c r="M36" s="300">
        <v>80</v>
      </c>
      <c r="N36" s="301">
        <v>53757.282855226134</v>
      </c>
    </row>
    <row r="37" spans="1:14" ht="14.4" customHeight="1" x14ac:dyDescent="0.3">
      <c r="A37" s="296" t="s">
        <v>347</v>
      </c>
      <c r="B37" s="297" t="s">
        <v>349</v>
      </c>
      <c r="C37" s="298" t="s">
        <v>355</v>
      </c>
      <c r="D37" s="299" t="s">
        <v>356</v>
      </c>
      <c r="E37" s="298" t="s">
        <v>350</v>
      </c>
      <c r="F37" s="299" t="s">
        <v>351</v>
      </c>
      <c r="G37" s="298" t="s">
        <v>361</v>
      </c>
      <c r="H37" s="298" t="s">
        <v>462</v>
      </c>
      <c r="I37" s="298" t="s">
        <v>382</v>
      </c>
      <c r="J37" s="298" t="s">
        <v>463</v>
      </c>
      <c r="K37" s="298" t="s">
        <v>464</v>
      </c>
      <c r="L37" s="300">
        <v>108.95</v>
      </c>
      <c r="M37" s="300">
        <v>1</v>
      </c>
      <c r="N37" s="301">
        <v>108.95</v>
      </c>
    </row>
    <row r="38" spans="1:14" ht="14.4" customHeight="1" x14ac:dyDescent="0.3">
      <c r="A38" s="296" t="s">
        <v>347</v>
      </c>
      <c r="B38" s="297" t="s">
        <v>349</v>
      </c>
      <c r="C38" s="298" t="s">
        <v>355</v>
      </c>
      <c r="D38" s="299" t="s">
        <v>356</v>
      </c>
      <c r="E38" s="298" t="s">
        <v>350</v>
      </c>
      <c r="F38" s="299" t="s">
        <v>351</v>
      </c>
      <c r="G38" s="298" t="s">
        <v>361</v>
      </c>
      <c r="H38" s="298" t="s">
        <v>465</v>
      </c>
      <c r="I38" s="298" t="s">
        <v>382</v>
      </c>
      <c r="J38" s="298" t="s">
        <v>466</v>
      </c>
      <c r="K38" s="298"/>
      <c r="L38" s="300">
        <v>2888.7304786324648</v>
      </c>
      <c r="M38" s="300">
        <v>4</v>
      </c>
      <c r="N38" s="301">
        <v>11554.921914529859</v>
      </c>
    </row>
    <row r="39" spans="1:14" ht="14.4" customHeight="1" x14ac:dyDescent="0.3">
      <c r="A39" s="296" t="s">
        <v>347</v>
      </c>
      <c r="B39" s="297" t="s">
        <v>349</v>
      </c>
      <c r="C39" s="298" t="s">
        <v>355</v>
      </c>
      <c r="D39" s="299" t="s">
        <v>356</v>
      </c>
      <c r="E39" s="298" t="s">
        <v>350</v>
      </c>
      <c r="F39" s="299" t="s">
        <v>351</v>
      </c>
      <c r="G39" s="298" t="s">
        <v>361</v>
      </c>
      <c r="H39" s="298" t="s">
        <v>467</v>
      </c>
      <c r="I39" s="298" t="s">
        <v>382</v>
      </c>
      <c r="J39" s="298" t="s">
        <v>468</v>
      </c>
      <c r="K39" s="298"/>
      <c r="L39" s="300">
        <v>1107.1500000000001</v>
      </c>
      <c r="M39" s="300">
        <v>1</v>
      </c>
      <c r="N39" s="301">
        <v>1107.1500000000001</v>
      </c>
    </row>
    <row r="40" spans="1:14" ht="14.4" customHeight="1" x14ac:dyDescent="0.3">
      <c r="A40" s="296" t="s">
        <v>347</v>
      </c>
      <c r="B40" s="297" t="s">
        <v>349</v>
      </c>
      <c r="C40" s="298" t="s">
        <v>355</v>
      </c>
      <c r="D40" s="299" t="s">
        <v>356</v>
      </c>
      <c r="E40" s="298" t="s">
        <v>350</v>
      </c>
      <c r="F40" s="299" t="s">
        <v>351</v>
      </c>
      <c r="G40" s="298" t="s">
        <v>361</v>
      </c>
      <c r="H40" s="298" t="s">
        <v>469</v>
      </c>
      <c r="I40" s="298" t="s">
        <v>382</v>
      </c>
      <c r="J40" s="298" t="s">
        <v>470</v>
      </c>
      <c r="K40" s="298" t="s">
        <v>471</v>
      </c>
      <c r="L40" s="300">
        <v>155.584424063612</v>
      </c>
      <c r="M40" s="300">
        <v>4</v>
      </c>
      <c r="N40" s="301">
        <v>622.33769625444802</v>
      </c>
    </row>
    <row r="41" spans="1:14" ht="14.4" customHeight="1" x14ac:dyDescent="0.3">
      <c r="A41" s="296" t="s">
        <v>347</v>
      </c>
      <c r="B41" s="297" t="s">
        <v>349</v>
      </c>
      <c r="C41" s="298" t="s">
        <v>355</v>
      </c>
      <c r="D41" s="299" t="s">
        <v>356</v>
      </c>
      <c r="E41" s="298" t="s">
        <v>350</v>
      </c>
      <c r="F41" s="299" t="s">
        <v>351</v>
      </c>
      <c r="G41" s="298" t="s">
        <v>361</v>
      </c>
      <c r="H41" s="298" t="s">
        <v>472</v>
      </c>
      <c r="I41" s="298" t="s">
        <v>382</v>
      </c>
      <c r="J41" s="298" t="s">
        <v>473</v>
      </c>
      <c r="K41" s="298" t="s">
        <v>474</v>
      </c>
      <c r="L41" s="300">
        <v>895.97487477642608</v>
      </c>
      <c r="M41" s="300">
        <v>10</v>
      </c>
      <c r="N41" s="301">
        <v>8959.7487477642608</v>
      </c>
    </row>
    <row r="42" spans="1:14" ht="14.4" customHeight="1" x14ac:dyDescent="0.3">
      <c r="A42" s="296" t="s">
        <v>347</v>
      </c>
      <c r="B42" s="297" t="s">
        <v>349</v>
      </c>
      <c r="C42" s="298" t="s">
        <v>355</v>
      </c>
      <c r="D42" s="299" t="s">
        <v>356</v>
      </c>
      <c r="E42" s="298" t="s">
        <v>350</v>
      </c>
      <c r="F42" s="299" t="s">
        <v>351</v>
      </c>
      <c r="G42" s="298" t="s">
        <v>361</v>
      </c>
      <c r="H42" s="298" t="s">
        <v>475</v>
      </c>
      <c r="I42" s="298" t="s">
        <v>382</v>
      </c>
      <c r="J42" s="298" t="s">
        <v>476</v>
      </c>
      <c r="K42" s="298" t="s">
        <v>477</v>
      </c>
      <c r="L42" s="300">
        <v>50.82</v>
      </c>
      <c r="M42" s="300">
        <v>478</v>
      </c>
      <c r="N42" s="301">
        <v>24291.96</v>
      </c>
    </row>
    <row r="43" spans="1:14" ht="14.4" customHeight="1" x14ac:dyDescent="0.3">
      <c r="A43" s="296" t="s">
        <v>347</v>
      </c>
      <c r="B43" s="297" t="s">
        <v>349</v>
      </c>
      <c r="C43" s="298" t="s">
        <v>355</v>
      </c>
      <c r="D43" s="299" t="s">
        <v>356</v>
      </c>
      <c r="E43" s="298" t="s">
        <v>350</v>
      </c>
      <c r="F43" s="299" t="s">
        <v>351</v>
      </c>
      <c r="G43" s="298" t="s">
        <v>361</v>
      </c>
      <c r="H43" s="298" t="s">
        <v>478</v>
      </c>
      <c r="I43" s="298" t="s">
        <v>382</v>
      </c>
      <c r="J43" s="298" t="s">
        <v>479</v>
      </c>
      <c r="K43" s="298" t="s">
        <v>477</v>
      </c>
      <c r="L43" s="300">
        <v>8215.9</v>
      </c>
      <c r="M43" s="300">
        <v>6</v>
      </c>
      <c r="N43" s="301">
        <v>49295.399999999994</v>
      </c>
    </row>
    <row r="44" spans="1:14" ht="14.4" customHeight="1" x14ac:dyDescent="0.3">
      <c r="A44" s="296" t="s">
        <v>347</v>
      </c>
      <c r="B44" s="297" t="s">
        <v>349</v>
      </c>
      <c r="C44" s="298" t="s">
        <v>355</v>
      </c>
      <c r="D44" s="299" t="s">
        <v>356</v>
      </c>
      <c r="E44" s="298" t="s">
        <v>350</v>
      </c>
      <c r="F44" s="299" t="s">
        <v>351</v>
      </c>
      <c r="G44" s="298" t="s">
        <v>361</v>
      </c>
      <c r="H44" s="298" t="s">
        <v>480</v>
      </c>
      <c r="I44" s="298" t="s">
        <v>382</v>
      </c>
      <c r="J44" s="298" t="s">
        <v>481</v>
      </c>
      <c r="K44" s="298" t="s">
        <v>474</v>
      </c>
      <c r="L44" s="300">
        <v>978.59747427579748</v>
      </c>
      <c r="M44" s="300">
        <v>30</v>
      </c>
      <c r="N44" s="301">
        <v>29357.924228273925</v>
      </c>
    </row>
    <row r="45" spans="1:14" ht="14.4" customHeight="1" x14ac:dyDescent="0.3">
      <c r="A45" s="296" t="s">
        <v>347</v>
      </c>
      <c r="B45" s="297" t="s">
        <v>349</v>
      </c>
      <c r="C45" s="298" t="s">
        <v>355</v>
      </c>
      <c r="D45" s="299" t="s">
        <v>356</v>
      </c>
      <c r="E45" s="298" t="s">
        <v>350</v>
      </c>
      <c r="F45" s="299" t="s">
        <v>351</v>
      </c>
      <c r="G45" s="298" t="s">
        <v>361</v>
      </c>
      <c r="H45" s="298" t="s">
        <v>482</v>
      </c>
      <c r="I45" s="298" t="s">
        <v>382</v>
      </c>
      <c r="J45" s="298" t="s">
        <v>483</v>
      </c>
      <c r="K45" s="298" t="s">
        <v>477</v>
      </c>
      <c r="L45" s="300">
        <v>895.88400000000001</v>
      </c>
      <c r="M45" s="300">
        <v>5</v>
      </c>
      <c r="N45" s="301">
        <v>4479.42</v>
      </c>
    </row>
    <row r="46" spans="1:14" ht="14.4" customHeight="1" x14ac:dyDescent="0.3">
      <c r="A46" s="296" t="s">
        <v>347</v>
      </c>
      <c r="B46" s="297" t="s">
        <v>349</v>
      </c>
      <c r="C46" s="298" t="s">
        <v>355</v>
      </c>
      <c r="D46" s="299" t="s">
        <v>356</v>
      </c>
      <c r="E46" s="298" t="s">
        <v>352</v>
      </c>
      <c r="F46" s="299" t="s">
        <v>353</v>
      </c>
      <c r="G46" s="298" t="s">
        <v>361</v>
      </c>
      <c r="H46" s="298" t="s">
        <v>484</v>
      </c>
      <c r="I46" s="298" t="s">
        <v>485</v>
      </c>
      <c r="J46" s="298" t="s">
        <v>486</v>
      </c>
      <c r="K46" s="298" t="s">
        <v>487</v>
      </c>
      <c r="L46" s="300">
        <v>38.32</v>
      </c>
      <c r="M46" s="300">
        <v>2</v>
      </c>
      <c r="N46" s="301">
        <v>76.64</v>
      </c>
    </row>
    <row r="47" spans="1:14" ht="14.4" customHeight="1" x14ac:dyDescent="0.3">
      <c r="A47" s="296" t="s">
        <v>347</v>
      </c>
      <c r="B47" s="297" t="s">
        <v>349</v>
      </c>
      <c r="C47" s="298" t="s">
        <v>355</v>
      </c>
      <c r="D47" s="299" t="s">
        <v>356</v>
      </c>
      <c r="E47" s="298" t="s">
        <v>352</v>
      </c>
      <c r="F47" s="299" t="s">
        <v>353</v>
      </c>
      <c r="G47" s="298" t="s">
        <v>361</v>
      </c>
      <c r="H47" s="298" t="s">
        <v>488</v>
      </c>
      <c r="I47" s="298" t="s">
        <v>489</v>
      </c>
      <c r="J47" s="298" t="s">
        <v>486</v>
      </c>
      <c r="K47" s="298" t="s">
        <v>490</v>
      </c>
      <c r="L47" s="300">
        <v>36.700000000000003</v>
      </c>
      <c r="M47" s="300">
        <v>1</v>
      </c>
      <c r="N47" s="301">
        <v>36.700000000000003</v>
      </c>
    </row>
    <row r="48" spans="1:14" ht="14.4" customHeight="1" thickBot="1" x14ac:dyDescent="0.35">
      <c r="A48" s="302" t="s">
        <v>347</v>
      </c>
      <c r="B48" s="303" t="s">
        <v>349</v>
      </c>
      <c r="C48" s="304" t="s">
        <v>359</v>
      </c>
      <c r="D48" s="305" t="s">
        <v>360</v>
      </c>
      <c r="E48" s="304" t="s">
        <v>350</v>
      </c>
      <c r="F48" s="305" t="s">
        <v>351</v>
      </c>
      <c r="G48" s="304" t="s">
        <v>361</v>
      </c>
      <c r="H48" s="304" t="s">
        <v>491</v>
      </c>
      <c r="I48" s="304" t="s">
        <v>382</v>
      </c>
      <c r="J48" s="304" t="s">
        <v>492</v>
      </c>
      <c r="K48" s="304" t="s">
        <v>477</v>
      </c>
      <c r="L48" s="306">
        <v>548.86853033211401</v>
      </c>
      <c r="M48" s="306">
        <v>5</v>
      </c>
      <c r="N48" s="307">
        <v>2744.34265166057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8" t="s">
        <v>141</v>
      </c>
      <c r="B1" s="229"/>
      <c r="C1" s="229"/>
      <c r="D1" s="229"/>
      <c r="E1" s="229"/>
      <c r="F1" s="229"/>
      <c r="G1" s="202"/>
    </row>
    <row r="2" spans="1:8" ht="14.4" customHeight="1" thickBot="1" x14ac:dyDescent="0.35">
      <c r="A2" s="251" t="s">
        <v>155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145</v>
      </c>
    </row>
    <row r="4" spans="1:8" ht="14.4" customHeight="1" x14ac:dyDescent="0.3">
      <c r="A4" s="281" t="s">
        <v>347</v>
      </c>
      <c r="B4" s="282" t="s">
        <v>348</v>
      </c>
      <c r="C4" s="283" t="s">
        <v>349</v>
      </c>
      <c r="D4" s="283" t="s">
        <v>348</v>
      </c>
      <c r="E4" s="283" t="s">
        <v>348</v>
      </c>
      <c r="F4" s="284" t="s">
        <v>348</v>
      </c>
      <c r="G4" s="283" t="s">
        <v>348</v>
      </c>
      <c r="H4" s="283" t="s">
        <v>76</v>
      </c>
    </row>
    <row r="5" spans="1:8" ht="14.4" customHeight="1" x14ac:dyDescent="0.3">
      <c r="A5" s="281" t="s">
        <v>347</v>
      </c>
      <c r="B5" s="282" t="s">
        <v>493</v>
      </c>
      <c r="C5" s="283" t="s">
        <v>494</v>
      </c>
      <c r="D5" s="283">
        <v>3306181.5769225447</v>
      </c>
      <c r="E5" s="283">
        <v>3227122.2644817801</v>
      </c>
      <c r="F5" s="284">
        <v>0.97608742575041674</v>
      </c>
      <c r="G5" s="283">
        <v>-79059.312440764625</v>
      </c>
      <c r="H5" s="283" t="s">
        <v>2</v>
      </c>
    </row>
    <row r="6" spans="1:8" ht="14.4" customHeight="1" x14ac:dyDescent="0.3">
      <c r="A6" s="281" t="s">
        <v>347</v>
      </c>
      <c r="B6" s="282" t="s">
        <v>495</v>
      </c>
      <c r="C6" s="283" t="s">
        <v>496</v>
      </c>
      <c r="D6" s="283">
        <v>22871.677391662237</v>
      </c>
      <c r="E6" s="283">
        <v>18956.36</v>
      </c>
      <c r="F6" s="284">
        <v>0.82881371905457413</v>
      </c>
      <c r="G6" s="283">
        <v>-3915.3173916622363</v>
      </c>
      <c r="H6" s="283" t="s">
        <v>2</v>
      </c>
    </row>
    <row r="7" spans="1:8" ht="14.4" customHeight="1" x14ac:dyDescent="0.3">
      <c r="A7" s="281" t="s">
        <v>347</v>
      </c>
      <c r="B7" s="282" t="s">
        <v>497</v>
      </c>
      <c r="C7" s="283" t="s">
        <v>498</v>
      </c>
      <c r="D7" s="283">
        <v>309722.44126705383</v>
      </c>
      <c r="E7" s="283">
        <v>292608.75</v>
      </c>
      <c r="F7" s="284">
        <v>0.94474507175830447</v>
      </c>
      <c r="G7" s="283">
        <v>-17113.69126705383</v>
      </c>
      <c r="H7" s="283" t="s">
        <v>2</v>
      </c>
    </row>
    <row r="8" spans="1:8" ht="14.4" customHeight="1" x14ac:dyDescent="0.3">
      <c r="A8" s="281" t="s">
        <v>347</v>
      </c>
      <c r="B8" s="282" t="s">
        <v>499</v>
      </c>
      <c r="C8" s="283" t="s">
        <v>500</v>
      </c>
      <c r="D8" s="283">
        <v>469959.86076523847</v>
      </c>
      <c r="E8" s="283">
        <v>89913.329999999987</v>
      </c>
      <c r="F8" s="284">
        <v>0.19132129678818435</v>
      </c>
      <c r="G8" s="283">
        <v>-380046.53076523845</v>
      </c>
      <c r="H8" s="283" t="s">
        <v>2</v>
      </c>
    </row>
    <row r="9" spans="1:8" ht="14.4" customHeight="1" x14ac:dyDescent="0.3">
      <c r="A9" s="281" t="s">
        <v>347</v>
      </c>
      <c r="B9" s="282" t="s">
        <v>499</v>
      </c>
      <c r="C9" s="283" t="s">
        <v>500</v>
      </c>
      <c r="D9" s="283">
        <v>469959.86076523847</v>
      </c>
      <c r="E9" s="283">
        <v>370225.09000000008</v>
      </c>
      <c r="F9" s="284">
        <v>0.78778023594857727</v>
      </c>
      <c r="G9" s="283">
        <v>-99734.770765238383</v>
      </c>
      <c r="H9" s="283" t="s">
        <v>2</v>
      </c>
    </row>
    <row r="10" spans="1:8" ht="14.4" customHeight="1" x14ac:dyDescent="0.3">
      <c r="A10" s="281" t="s">
        <v>347</v>
      </c>
      <c r="B10" s="282" t="s">
        <v>501</v>
      </c>
      <c r="C10" s="283" t="s">
        <v>502</v>
      </c>
      <c r="D10" s="283">
        <v>0</v>
      </c>
      <c r="E10" s="283">
        <v>279</v>
      </c>
      <c r="F10" s="284" t="s">
        <v>348</v>
      </c>
      <c r="G10" s="283">
        <v>279</v>
      </c>
      <c r="H10" s="283" t="s">
        <v>2</v>
      </c>
    </row>
    <row r="11" spans="1:8" ht="14.4" customHeight="1" x14ac:dyDescent="0.3">
      <c r="A11" s="281" t="s">
        <v>347</v>
      </c>
      <c r="B11" s="282" t="s">
        <v>503</v>
      </c>
      <c r="C11" s="283" t="s">
        <v>504</v>
      </c>
      <c r="D11" s="283">
        <v>0</v>
      </c>
      <c r="E11" s="283">
        <v>30</v>
      </c>
      <c r="F11" s="284" t="s">
        <v>348</v>
      </c>
      <c r="G11" s="283">
        <v>30</v>
      </c>
      <c r="H11" s="283" t="s">
        <v>2</v>
      </c>
    </row>
    <row r="12" spans="1:8" ht="14.4" customHeight="1" x14ac:dyDescent="0.3">
      <c r="A12" s="281" t="s">
        <v>347</v>
      </c>
      <c r="B12" s="282" t="s">
        <v>505</v>
      </c>
      <c r="C12" s="283" t="s">
        <v>506</v>
      </c>
      <c r="D12" s="283">
        <v>33403.327535222888</v>
      </c>
      <c r="E12" s="283">
        <v>22269.3</v>
      </c>
      <c r="F12" s="284">
        <v>0.66667908987563096</v>
      </c>
      <c r="G12" s="283">
        <v>-11134.027535222889</v>
      </c>
      <c r="H12" s="283" t="s">
        <v>2</v>
      </c>
    </row>
    <row r="13" spans="1:8" ht="14.4" customHeight="1" x14ac:dyDescent="0.3">
      <c r="A13" s="281" t="s">
        <v>347</v>
      </c>
      <c r="B13" s="282" t="s">
        <v>6</v>
      </c>
      <c r="C13" s="283" t="s">
        <v>349</v>
      </c>
      <c r="D13" s="283">
        <v>4142138.8838817221</v>
      </c>
      <c r="E13" s="283">
        <v>4021404.0944817802</v>
      </c>
      <c r="F13" s="284">
        <v>0.97085206633950483</v>
      </c>
      <c r="G13" s="283">
        <v>-120734.78939994192</v>
      </c>
      <c r="H13" s="283" t="s">
        <v>354</v>
      </c>
    </row>
    <row r="15" spans="1:8" ht="14.4" customHeight="1" x14ac:dyDescent="0.3">
      <c r="A15" s="281" t="s">
        <v>347</v>
      </c>
      <c r="B15" s="282" t="s">
        <v>348</v>
      </c>
      <c r="C15" s="283" t="s">
        <v>349</v>
      </c>
      <c r="D15" s="283" t="s">
        <v>348</v>
      </c>
      <c r="E15" s="283" t="s">
        <v>348</v>
      </c>
      <c r="F15" s="284" t="s">
        <v>348</v>
      </c>
      <c r="G15" s="283" t="s">
        <v>348</v>
      </c>
      <c r="H15" s="283" t="s">
        <v>76</v>
      </c>
    </row>
    <row r="16" spans="1:8" ht="14.4" customHeight="1" x14ac:dyDescent="0.3">
      <c r="A16" s="281" t="s">
        <v>355</v>
      </c>
      <c r="B16" s="282" t="s">
        <v>495</v>
      </c>
      <c r="C16" s="283" t="s">
        <v>496</v>
      </c>
      <c r="D16" s="283">
        <v>16768.369877610727</v>
      </c>
      <c r="E16" s="283">
        <v>17021.16</v>
      </c>
      <c r="F16" s="284">
        <v>1.015075414261156</v>
      </c>
      <c r="G16" s="283">
        <v>252.79012238927317</v>
      </c>
      <c r="H16" s="283" t="s">
        <v>2</v>
      </c>
    </row>
    <row r="17" spans="1:8" ht="14.4" customHeight="1" x14ac:dyDescent="0.3">
      <c r="A17" s="281" t="s">
        <v>355</v>
      </c>
      <c r="B17" s="282" t="s">
        <v>497</v>
      </c>
      <c r="C17" s="283" t="s">
        <v>498</v>
      </c>
      <c r="D17" s="283">
        <v>295467.82667820645</v>
      </c>
      <c r="E17" s="283">
        <v>283133.57</v>
      </c>
      <c r="F17" s="284">
        <v>0.95825516159619073</v>
      </c>
      <c r="G17" s="283">
        <v>-12334.256678206439</v>
      </c>
      <c r="H17" s="283" t="s">
        <v>2</v>
      </c>
    </row>
    <row r="18" spans="1:8" ht="14.4" customHeight="1" x14ac:dyDescent="0.3">
      <c r="A18" s="281" t="s">
        <v>355</v>
      </c>
      <c r="B18" s="282" t="s">
        <v>499</v>
      </c>
      <c r="C18" s="283" t="s">
        <v>500</v>
      </c>
      <c r="D18" s="283">
        <v>396621.46751608513</v>
      </c>
      <c r="E18" s="283">
        <v>316560.02</v>
      </c>
      <c r="F18" s="284">
        <v>0.7981414167581885</v>
      </c>
      <c r="G18" s="283">
        <v>-80061.447516085114</v>
      </c>
      <c r="H18" s="283" t="s">
        <v>2</v>
      </c>
    </row>
    <row r="19" spans="1:8" ht="14.4" customHeight="1" x14ac:dyDescent="0.3">
      <c r="A19" s="281" t="s">
        <v>355</v>
      </c>
      <c r="B19" s="282" t="s">
        <v>348</v>
      </c>
      <c r="C19" s="283" t="e">
        <v>#N/A</v>
      </c>
      <c r="D19" s="283" t="s">
        <v>348</v>
      </c>
      <c r="E19" s="283" t="s">
        <v>348</v>
      </c>
      <c r="F19" s="284" t="s">
        <v>348</v>
      </c>
      <c r="G19" s="283" t="s">
        <v>348</v>
      </c>
      <c r="H19" s="283" t="s">
        <v>76</v>
      </c>
    </row>
    <row r="20" spans="1:8" ht="14.4" customHeight="1" x14ac:dyDescent="0.3">
      <c r="A20" s="281" t="s">
        <v>355</v>
      </c>
      <c r="B20" s="282" t="s">
        <v>501</v>
      </c>
      <c r="C20" s="283" t="s">
        <v>502</v>
      </c>
      <c r="D20" s="283">
        <v>0</v>
      </c>
      <c r="E20" s="283">
        <v>279</v>
      </c>
      <c r="F20" s="284" t="s">
        <v>348</v>
      </c>
      <c r="G20" s="283">
        <v>279</v>
      </c>
      <c r="H20" s="283" t="s">
        <v>2</v>
      </c>
    </row>
    <row r="21" spans="1:8" ht="14.4" customHeight="1" x14ac:dyDescent="0.3">
      <c r="A21" s="281" t="s">
        <v>355</v>
      </c>
      <c r="B21" s="282" t="s">
        <v>503</v>
      </c>
      <c r="C21" s="283" t="s">
        <v>504</v>
      </c>
      <c r="D21" s="283">
        <v>0</v>
      </c>
      <c r="E21" s="283">
        <v>30</v>
      </c>
      <c r="F21" s="284" t="s">
        <v>348</v>
      </c>
      <c r="G21" s="283">
        <v>30</v>
      </c>
      <c r="H21" s="283" t="s">
        <v>2</v>
      </c>
    </row>
    <row r="22" spans="1:8" ht="14.4" customHeight="1" x14ac:dyDescent="0.3">
      <c r="A22" s="281" t="s">
        <v>355</v>
      </c>
      <c r="B22" s="282" t="s">
        <v>505</v>
      </c>
      <c r="C22" s="283" t="s">
        <v>506</v>
      </c>
      <c r="D22" s="283">
        <v>26000.280312758856</v>
      </c>
      <c r="E22" s="283">
        <v>22269.3</v>
      </c>
      <c r="F22" s="284">
        <v>0.85650230428754304</v>
      </c>
      <c r="G22" s="283">
        <v>-3730.9803127588566</v>
      </c>
      <c r="H22" s="283" t="s">
        <v>2</v>
      </c>
    </row>
    <row r="23" spans="1:8" ht="14.4" customHeight="1" x14ac:dyDescent="0.3">
      <c r="A23" s="281" t="s">
        <v>355</v>
      </c>
      <c r="B23" s="282" t="s">
        <v>493</v>
      </c>
      <c r="C23" s="283" t="s">
        <v>494</v>
      </c>
      <c r="D23" s="283">
        <v>2626859.8260747609</v>
      </c>
      <c r="E23" s="283">
        <v>2504069.4750017482</v>
      </c>
      <c r="F23" s="284">
        <v>0.95325584187851597</v>
      </c>
      <c r="G23" s="283">
        <v>-122790.35107301269</v>
      </c>
      <c r="H23" s="283" t="s">
        <v>2</v>
      </c>
    </row>
    <row r="24" spans="1:8" ht="14.4" customHeight="1" x14ac:dyDescent="0.3">
      <c r="A24" s="281" t="s">
        <v>355</v>
      </c>
      <c r="B24" s="282" t="s">
        <v>6</v>
      </c>
      <c r="C24" s="283" t="s">
        <v>356</v>
      </c>
      <c r="D24" s="283">
        <v>3361717.7704594224</v>
      </c>
      <c r="E24" s="283">
        <v>3232534.1250017481</v>
      </c>
      <c r="F24" s="284">
        <v>0.96157213238039918</v>
      </c>
      <c r="G24" s="283">
        <v>-129183.64545767428</v>
      </c>
      <c r="H24" s="283" t="s">
        <v>357</v>
      </c>
    </row>
    <row r="25" spans="1:8" ht="14.4" customHeight="1" x14ac:dyDescent="0.3">
      <c r="A25" s="281" t="s">
        <v>348</v>
      </c>
      <c r="B25" s="282" t="s">
        <v>348</v>
      </c>
      <c r="C25" s="283" t="s">
        <v>348</v>
      </c>
      <c r="D25" s="283" t="s">
        <v>348</v>
      </c>
      <c r="E25" s="283" t="s">
        <v>348</v>
      </c>
      <c r="F25" s="284" t="s">
        <v>348</v>
      </c>
      <c r="G25" s="283" t="s">
        <v>348</v>
      </c>
      <c r="H25" s="283" t="s">
        <v>358</v>
      </c>
    </row>
    <row r="26" spans="1:8" ht="14.4" customHeight="1" x14ac:dyDescent="0.3">
      <c r="A26" s="281" t="s">
        <v>359</v>
      </c>
      <c r="B26" s="282" t="s">
        <v>497</v>
      </c>
      <c r="C26" s="283" t="s">
        <v>498</v>
      </c>
      <c r="D26" s="283">
        <v>14254.614588847415</v>
      </c>
      <c r="E26" s="283">
        <v>9475.18</v>
      </c>
      <c r="F26" s="284">
        <v>0.66470965882257049</v>
      </c>
      <c r="G26" s="283">
        <v>-4779.4345888474145</v>
      </c>
      <c r="H26" s="283" t="s">
        <v>2</v>
      </c>
    </row>
    <row r="27" spans="1:8" ht="14.4" customHeight="1" x14ac:dyDescent="0.3">
      <c r="A27" s="281" t="s">
        <v>359</v>
      </c>
      <c r="B27" s="282" t="s">
        <v>499</v>
      </c>
      <c r="C27" s="283" t="s">
        <v>500</v>
      </c>
      <c r="D27" s="283">
        <v>73338.393249153261</v>
      </c>
      <c r="E27" s="283">
        <v>53665.07</v>
      </c>
      <c r="F27" s="284">
        <v>0.73174591946244472</v>
      </c>
      <c r="G27" s="283">
        <v>-19673.323249153262</v>
      </c>
      <c r="H27" s="283" t="s">
        <v>2</v>
      </c>
    </row>
    <row r="28" spans="1:8" ht="14.4" customHeight="1" x14ac:dyDescent="0.3">
      <c r="A28" s="281" t="s">
        <v>359</v>
      </c>
      <c r="B28" s="282" t="s">
        <v>348</v>
      </c>
      <c r="C28" s="283" t="e">
        <v>#N/A</v>
      </c>
      <c r="D28" s="283" t="s">
        <v>348</v>
      </c>
      <c r="E28" s="283" t="s">
        <v>348</v>
      </c>
      <c r="F28" s="284" t="s">
        <v>348</v>
      </c>
      <c r="G28" s="283" t="s">
        <v>348</v>
      </c>
      <c r="H28" s="283" t="s">
        <v>76</v>
      </c>
    </row>
    <row r="29" spans="1:8" ht="14.4" customHeight="1" x14ac:dyDescent="0.3">
      <c r="A29" s="281" t="s">
        <v>359</v>
      </c>
      <c r="B29" s="282" t="s">
        <v>493</v>
      </c>
      <c r="C29" s="283" t="s">
        <v>494</v>
      </c>
      <c r="D29" s="283">
        <v>513288.83513466263</v>
      </c>
      <c r="E29" s="283">
        <v>536293.03948003124</v>
      </c>
      <c r="F29" s="284">
        <v>1.0448172700645892</v>
      </c>
      <c r="G29" s="283">
        <v>23004.204345368606</v>
      </c>
      <c r="H29" s="283" t="s">
        <v>2</v>
      </c>
    </row>
    <row r="30" spans="1:8" ht="14.4" customHeight="1" x14ac:dyDescent="0.3">
      <c r="A30" s="281" t="s">
        <v>359</v>
      </c>
      <c r="B30" s="282" t="s">
        <v>6</v>
      </c>
      <c r="C30" s="283" t="s">
        <v>360</v>
      </c>
      <c r="D30" s="283">
        <v>603494.69546460349</v>
      </c>
      <c r="E30" s="283">
        <v>600175.01948003122</v>
      </c>
      <c r="F30" s="284">
        <v>0.9944992457936741</v>
      </c>
      <c r="G30" s="283">
        <v>-3319.67598457227</v>
      </c>
      <c r="H30" s="283" t="s">
        <v>357</v>
      </c>
    </row>
    <row r="31" spans="1:8" ht="14.4" customHeight="1" x14ac:dyDescent="0.3">
      <c r="A31" s="281" t="s">
        <v>348</v>
      </c>
      <c r="B31" s="282" t="s">
        <v>348</v>
      </c>
      <c r="C31" s="283" t="s">
        <v>348</v>
      </c>
      <c r="D31" s="283" t="s">
        <v>348</v>
      </c>
      <c r="E31" s="283" t="s">
        <v>348</v>
      </c>
      <c r="F31" s="284" t="s">
        <v>348</v>
      </c>
      <c r="G31" s="283" t="s">
        <v>348</v>
      </c>
      <c r="H31" s="283" t="s">
        <v>358</v>
      </c>
    </row>
    <row r="32" spans="1:8" ht="14.4" customHeight="1" x14ac:dyDescent="0.3">
      <c r="A32" s="281" t="s">
        <v>507</v>
      </c>
      <c r="B32" s="282" t="s">
        <v>495</v>
      </c>
      <c r="C32" s="283" t="s">
        <v>496</v>
      </c>
      <c r="D32" s="283">
        <v>6103.307514051513</v>
      </c>
      <c r="E32" s="283">
        <v>1935.1999999999998</v>
      </c>
      <c r="F32" s="284">
        <v>0.31707397923906516</v>
      </c>
      <c r="G32" s="283">
        <v>-4168.1075140515131</v>
      </c>
      <c r="H32" s="283" t="s">
        <v>2</v>
      </c>
    </row>
    <row r="33" spans="1:8" ht="14.4" customHeight="1" x14ac:dyDescent="0.3">
      <c r="A33" s="281" t="s">
        <v>507</v>
      </c>
      <c r="B33" s="282" t="s">
        <v>493</v>
      </c>
      <c r="C33" s="283" t="s">
        <v>494</v>
      </c>
      <c r="D33" s="283">
        <v>166032.91571312142</v>
      </c>
      <c r="E33" s="283">
        <v>186759.74999999991</v>
      </c>
      <c r="F33" s="284">
        <v>1.124835694162543</v>
      </c>
      <c r="G33" s="283">
        <v>20726.834286878497</v>
      </c>
      <c r="H33" s="283" t="s">
        <v>2</v>
      </c>
    </row>
    <row r="34" spans="1:8" ht="14.4" customHeight="1" x14ac:dyDescent="0.3">
      <c r="A34" s="281" t="s">
        <v>507</v>
      </c>
      <c r="B34" s="282" t="s">
        <v>6</v>
      </c>
      <c r="C34" s="283" t="s">
        <v>508</v>
      </c>
      <c r="D34" s="283">
        <v>176926.41795769674</v>
      </c>
      <c r="E34" s="283">
        <v>188694.94999999992</v>
      </c>
      <c r="F34" s="284">
        <v>1.0665165336988682</v>
      </c>
      <c r="G34" s="283">
        <v>11768.532042303181</v>
      </c>
      <c r="H34" s="283" t="s">
        <v>357</v>
      </c>
    </row>
    <row r="35" spans="1:8" ht="14.4" customHeight="1" x14ac:dyDescent="0.3">
      <c r="A35" s="281" t="s">
        <v>348</v>
      </c>
      <c r="B35" s="282" t="s">
        <v>348</v>
      </c>
      <c r="C35" s="283" t="s">
        <v>348</v>
      </c>
      <c r="D35" s="283" t="s">
        <v>348</v>
      </c>
      <c r="E35" s="283" t="s">
        <v>348</v>
      </c>
      <c r="F35" s="284" t="s">
        <v>348</v>
      </c>
      <c r="G35" s="283" t="s">
        <v>348</v>
      </c>
      <c r="H35" s="283" t="s">
        <v>358</v>
      </c>
    </row>
    <row r="36" spans="1:8" ht="14.4" customHeight="1" x14ac:dyDescent="0.3">
      <c r="A36" s="281" t="s">
        <v>347</v>
      </c>
      <c r="B36" s="282" t="s">
        <v>6</v>
      </c>
      <c r="C36" s="283" t="s">
        <v>349</v>
      </c>
      <c r="D36" s="283">
        <v>4142138.8838817221</v>
      </c>
      <c r="E36" s="283">
        <v>4021404.0944817793</v>
      </c>
      <c r="F36" s="284">
        <v>0.9708520663395046</v>
      </c>
      <c r="G36" s="283">
        <v>-120734.78939994285</v>
      </c>
      <c r="H36" s="283" t="s">
        <v>354</v>
      </c>
    </row>
  </sheetData>
  <autoFilter ref="A3:G3"/>
  <mergeCells count="1">
    <mergeCell ref="A1:G1"/>
  </mergeCells>
  <conditionalFormatting sqref="F14 F37:F65536">
    <cfRule type="cellIs" dxfId="19" priority="19" stopIfTrue="1" operator="greaterThan">
      <formula>1</formula>
    </cfRule>
  </conditionalFormatting>
  <conditionalFormatting sqref="G4:G13">
    <cfRule type="cellIs" dxfId="18" priority="12" operator="greaterThan">
      <formula>0</formula>
    </cfRule>
  </conditionalFormatting>
  <conditionalFormatting sqref="F4:F13">
    <cfRule type="cellIs" dxfId="17" priority="14" operator="greaterThan">
      <formula>1</formula>
    </cfRule>
  </conditionalFormatting>
  <conditionalFormatting sqref="B4:B13">
    <cfRule type="expression" dxfId="16" priority="18">
      <formula>AND(LEFT(H4,6)&lt;&gt;"mezera",H4&lt;&gt;"")</formula>
    </cfRule>
  </conditionalFormatting>
  <conditionalFormatting sqref="A4:A13">
    <cfRule type="expression" dxfId="15" priority="15">
      <formula>AND(H4&lt;&gt;"",H4&lt;&gt;"mezeraKL")</formula>
    </cfRule>
  </conditionalFormatting>
  <conditionalFormatting sqref="B4:G13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3">
    <cfRule type="expression" dxfId="12" priority="13">
      <formula>$H4&lt;&gt;""</formula>
    </cfRule>
  </conditionalFormatting>
  <conditionalFormatting sqref="F4:F13">
    <cfRule type="cellIs" dxfId="11" priority="9" operator="greaterThan">
      <formula>1</formula>
    </cfRule>
  </conditionalFormatting>
  <conditionalFormatting sqref="F4:F13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3">
    <cfRule type="expression" dxfId="8" priority="8">
      <formula>$H4&lt;&gt;""</formula>
    </cfRule>
  </conditionalFormatting>
  <conditionalFormatting sqref="G15:G36">
    <cfRule type="cellIs" dxfId="7" priority="1" operator="greaterThan">
      <formula>0</formula>
    </cfRule>
  </conditionalFormatting>
  <conditionalFormatting sqref="F15:F36">
    <cfRule type="cellIs" dxfId="6" priority="3" operator="greaterThan">
      <formula>1</formula>
    </cfRule>
  </conditionalFormatting>
  <conditionalFormatting sqref="B15:B36">
    <cfRule type="expression" dxfId="5" priority="7">
      <formula>AND(LEFT(H15,6)&lt;&gt;"mezera",H15&lt;&gt;"")</formula>
    </cfRule>
  </conditionalFormatting>
  <conditionalFormatting sqref="A15:A36">
    <cfRule type="expression" dxfId="4" priority="4">
      <formula>AND(H15&lt;&gt;"",H15&lt;&gt;"mezeraKL")</formula>
    </cfRule>
  </conditionalFormatting>
  <conditionalFormatting sqref="B15:G36">
    <cfRule type="expression" dxfId="3" priority="5">
      <formula>$H15="SumaNS"</formula>
    </cfRule>
    <cfRule type="expression" dxfId="2" priority="6">
      <formula>OR($H15="KL",$H15="SumaKL")</formula>
    </cfRule>
  </conditionalFormatting>
  <conditionalFormatting sqref="A15:G36">
    <cfRule type="expression" dxfId="1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12.44140625" style="80" hidden="1" customWidth="1" outlineLevel="1"/>
    <col min="8" max="8" width="25.77734375" style="80" customWidth="1" collapsed="1"/>
    <col min="9" max="9" width="7.77734375" style="84" customWidth="1"/>
    <col min="10" max="10" width="10" style="84" customWidth="1"/>
    <col min="11" max="11" width="11.109375" style="84" customWidth="1"/>
    <col min="12" max="16384" width="8.88671875" style="60"/>
  </cols>
  <sheetData>
    <row r="1" spans="1:11" ht="18.600000000000001" customHeight="1" thickBot="1" x14ac:dyDescent="0.4">
      <c r="A1" s="234" t="s">
        <v>142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4.4" customHeight="1" thickBot="1" x14ac:dyDescent="0.35">
      <c r="A2" s="251" t="s">
        <v>155</v>
      </c>
      <c r="B2" s="78"/>
      <c r="C2" s="118"/>
      <c r="D2" s="118"/>
      <c r="E2" s="118"/>
      <c r="F2" s="118"/>
      <c r="G2" s="118"/>
      <c r="H2" s="118"/>
      <c r="I2" s="119"/>
      <c r="J2" s="119"/>
      <c r="K2" s="119"/>
    </row>
    <row r="3" spans="1:11" ht="14.4" customHeight="1" thickBot="1" x14ac:dyDescent="0.35">
      <c r="A3" s="78"/>
      <c r="B3" s="78"/>
      <c r="C3" s="230"/>
      <c r="D3" s="231"/>
      <c r="E3" s="231"/>
      <c r="F3" s="231"/>
      <c r="G3" s="231"/>
      <c r="H3" s="123" t="s">
        <v>137</v>
      </c>
      <c r="I3" s="120">
        <f>IF(J3&lt;&gt;0,K3/J3,0)</f>
        <v>8.2933855347157266</v>
      </c>
      <c r="J3" s="120">
        <f>SUBTOTAL(9,J5:J1048576)</f>
        <v>484892.94</v>
      </c>
      <c r="K3" s="121">
        <f>SUBTOTAL(9,K5:K1048576)</f>
        <v>4021404.0944817811</v>
      </c>
    </row>
    <row r="4" spans="1:11" s="79" customFormat="1" ht="14.4" customHeight="1" thickBot="1" x14ac:dyDescent="0.35">
      <c r="A4" s="285" t="s">
        <v>7</v>
      </c>
      <c r="B4" s="286" t="s">
        <v>8</v>
      </c>
      <c r="C4" s="286" t="s">
        <v>0</v>
      </c>
      <c r="D4" s="286" t="s">
        <v>9</v>
      </c>
      <c r="E4" s="286" t="s">
        <v>10</v>
      </c>
      <c r="F4" s="286" t="s">
        <v>2</v>
      </c>
      <c r="G4" s="286" t="s">
        <v>78</v>
      </c>
      <c r="H4" s="287" t="s">
        <v>14</v>
      </c>
      <c r="I4" s="288" t="s">
        <v>146</v>
      </c>
      <c r="J4" s="288" t="s">
        <v>16</v>
      </c>
      <c r="K4" s="289" t="s">
        <v>154</v>
      </c>
    </row>
    <row r="5" spans="1:11" ht="14.4" customHeight="1" x14ac:dyDescent="0.3">
      <c r="A5" s="290" t="s">
        <v>347</v>
      </c>
      <c r="B5" s="291" t="s">
        <v>349</v>
      </c>
      <c r="C5" s="292" t="s">
        <v>355</v>
      </c>
      <c r="D5" s="293" t="s">
        <v>356</v>
      </c>
      <c r="E5" s="292" t="s">
        <v>495</v>
      </c>
      <c r="F5" s="293" t="s">
        <v>496</v>
      </c>
      <c r="G5" s="292" t="s">
        <v>509</v>
      </c>
      <c r="H5" s="292" t="s">
        <v>510</v>
      </c>
      <c r="I5" s="294">
        <v>247.25888888888889</v>
      </c>
      <c r="J5" s="294">
        <v>53</v>
      </c>
      <c r="K5" s="295">
        <v>13385.1</v>
      </c>
    </row>
    <row r="6" spans="1:11" ht="14.4" customHeight="1" x14ac:dyDescent="0.3">
      <c r="A6" s="296" t="s">
        <v>347</v>
      </c>
      <c r="B6" s="297" t="s">
        <v>349</v>
      </c>
      <c r="C6" s="298" t="s">
        <v>355</v>
      </c>
      <c r="D6" s="299" t="s">
        <v>356</v>
      </c>
      <c r="E6" s="298" t="s">
        <v>495</v>
      </c>
      <c r="F6" s="299" t="s">
        <v>496</v>
      </c>
      <c r="G6" s="298" t="s">
        <v>509</v>
      </c>
      <c r="H6" s="298" t="s">
        <v>511</v>
      </c>
      <c r="I6" s="300">
        <v>260.3</v>
      </c>
      <c r="J6" s="300">
        <v>11</v>
      </c>
      <c r="K6" s="301">
        <v>2863.3</v>
      </c>
    </row>
    <row r="7" spans="1:11" ht="14.4" customHeight="1" x14ac:dyDescent="0.3">
      <c r="A7" s="296" t="s">
        <v>347</v>
      </c>
      <c r="B7" s="297" t="s">
        <v>349</v>
      </c>
      <c r="C7" s="298" t="s">
        <v>355</v>
      </c>
      <c r="D7" s="299" t="s">
        <v>356</v>
      </c>
      <c r="E7" s="298" t="s">
        <v>495</v>
      </c>
      <c r="F7" s="299" t="s">
        <v>496</v>
      </c>
      <c r="G7" s="298" t="s">
        <v>512</v>
      </c>
      <c r="H7" s="298" t="s">
        <v>513</v>
      </c>
      <c r="I7" s="300">
        <v>0.31</v>
      </c>
      <c r="J7" s="300">
        <v>200</v>
      </c>
      <c r="K7" s="301">
        <v>62</v>
      </c>
    </row>
    <row r="8" spans="1:11" ht="14.4" customHeight="1" x14ac:dyDescent="0.3">
      <c r="A8" s="296" t="s">
        <v>347</v>
      </c>
      <c r="B8" s="297" t="s">
        <v>349</v>
      </c>
      <c r="C8" s="298" t="s">
        <v>355</v>
      </c>
      <c r="D8" s="299" t="s">
        <v>356</v>
      </c>
      <c r="E8" s="298" t="s">
        <v>495</v>
      </c>
      <c r="F8" s="299" t="s">
        <v>496</v>
      </c>
      <c r="G8" s="298" t="s">
        <v>514</v>
      </c>
      <c r="H8" s="298" t="s">
        <v>515</v>
      </c>
      <c r="I8" s="300">
        <v>39.659999999999997</v>
      </c>
      <c r="J8" s="300">
        <v>10</v>
      </c>
      <c r="K8" s="301">
        <v>396.6</v>
      </c>
    </row>
    <row r="9" spans="1:11" ht="14.4" customHeight="1" x14ac:dyDescent="0.3">
      <c r="A9" s="296" t="s">
        <v>347</v>
      </c>
      <c r="B9" s="297" t="s">
        <v>349</v>
      </c>
      <c r="C9" s="298" t="s">
        <v>355</v>
      </c>
      <c r="D9" s="299" t="s">
        <v>356</v>
      </c>
      <c r="E9" s="298" t="s">
        <v>495</v>
      </c>
      <c r="F9" s="299" t="s">
        <v>496</v>
      </c>
      <c r="G9" s="298" t="s">
        <v>516</v>
      </c>
      <c r="H9" s="298" t="s">
        <v>517</v>
      </c>
      <c r="I9" s="300">
        <v>13.046666666666667</v>
      </c>
      <c r="J9" s="300">
        <v>12</v>
      </c>
      <c r="K9" s="301">
        <v>156.56</v>
      </c>
    </row>
    <row r="10" spans="1:11" ht="14.4" customHeight="1" x14ac:dyDescent="0.3">
      <c r="A10" s="296" t="s">
        <v>347</v>
      </c>
      <c r="B10" s="297" t="s">
        <v>349</v>
      </c>
      <c r="C10" s="298" t="s">
        <v>355</v>
      </c>
      <c r="D10" s="299" t="s">
        <v>356</v>
      </c>
      <c r="E10" s="298" t="s">
        <v>495</v>
      </c>
      <c r="F10" s="299" t="s">
        <v>496</v>
      </c>
      <c r="G10" s="298" t="s">
        <v>516</v>
      </c>
      <c r="H10" s="298" t="s">
        <v>518</v>
      </c>
      <c r="I10" s="300">
        <v>13.02</v>
      </c>
      <c r="J10" s="300">
        <v>5</v>
      </c>
      <c r="K10" s="301">
        <v>65.099999999999994</v>
      </c>
    </row>
    <row r="11" spans="1:11" ht="14.4" customHeight="1" x14ac:dyDescent="0.3">
      <c r="A11" s="296" t="s">
        <v>347</v>
      </c>
      <c r="B11" s="297" t="s">
        <v>349</v>
      </c>
      <c r="C11" s="298" t="s">
        <v>355</v>
      </c>
      <c r="D11" s="299" t="s">
        <v>356</v>
      </c>
      <c r="E11" s="298" t="s">
        <v>495</v>
      </c>
      <c r="F11" s="299" t="s">
        <v>496</v>
      </c>
      <c r="G11" s="298" t="s">
        <v>519</v>
      </c>
      <c r="H11" s="298" t="s">
        <v>520</v>
      </c>
      <c r="I11" s="300">
        <v>0.37</v>
      </c>
      <c r="J11" s="300">
        <v>250</v>
      </c>
      <c r="K11" s="301">
        <v>92.5</v>
      </c>
    </row>
    <row r="12" spans="1:11" ht="14.4" customHeight="1" x14ac:dyDescent="0.3">
      <c r="A12" s="296" t="s">
        <v>347</v>
      </c>
      <c r="B12" s="297" t="s">
        <v>349</v>
      </c>
      <c r="C12" s="298" t="s">
        <v>355</v>
      </c>
      <c r="D12" s="299" t="s">
        <v>356</v>
      </c>
      <c r="E12" s="298" t="s">
        <v>497</v>
      </c>
      <c r="F12" s="299" t="s">
        <v>498</v>
      </c>
      <c r="G12" s="298" t="s">
        <v>521</v>
      </c>
      <c r="H12" s="298" t="s">
        <v>522</v>
      </c>
      <c r="I12" s="300">
        <v>0.20666666666666667</v>
      </c>
      <c r="J12" s="300">
        <v>300</v>
      </c>
      <c r="K12" s="301">
        <v>62</v>
      </c>
    </row>
    <row r="13" spans="1:11" ht="14.4" customHeight="1" x14ac:dyDescent="0.3">
      <c r="A13" s="296" t="s">
        <v>347</v>
      </c>
      <c r="B13" s="297" t="s">
        <v>349</v>
      </c>
      <c r="C13" s="298" t="s">
        <v>355</v>
      </c>
      <c r="D13" s="299" t="s">
        <v>356</v>
      </c>
      <c r="E13" s="298" t="s">
        <v>497</v>
      </c>
      <c r="F13" s="299" t="s">
        <v>498</v>
      </c>
      <c r="G13" s="298" t="s">
        <v>521</v>
      </c>
      <c r="H13" s="298" t="s">
        <v>523</v>
      </c>
      <c r="I13" s="300">
        <v>0.21</v>
      </c>
      <c r="J13" s="300">
        <v>100</v>
      </c>
      <c r="K13" s="301">
        <v>21</v>
      </c>
    </row>
    <row r="14" spans="1:11" ht="14.4" customHeight="1" x14ac:dyDescent="0.3">
      <c r="A14" s="296" t="s">
        <v>347</v>
      </c>
      <c r="B14" s="297" t="s">
        <v>349</v>
      </c>
      <c r="C14" s="298" t="s">
        <v>355</v>
      </c>
      <c r="D14" s="299" t="s">
        <v>356</v>
      </c>
      <c r="E14" s="298" t="s">
        <v>497</v>
      </c>
      <c r="F14" s="299" t="s">
        <v>498</v>
      </c>
      <c r="G14" s="298" t="s">
        <v>524</v>
      </c>
      <c r="H14" s="298" t="s">
        <v>525</v>
      </c>
      <c r="I14" s="300">
        <v>98.448000000000008</v>
      </c>
      <c r="J14" s="300">
        <v>62.5</v>
      </c>
      <c r="K14" s="301">
        <v>6152.78</v>
      </c>
    </row>
    <row r="15" spans="1:11" ht="14.4" customHeight="1" x14ac:dyDescent="0.3">
      <c r="A15" s="296" t="s">
        <v>347</v>
      </c>
      <c r="B15" s="297" t="s">
        <v>349</v>
      </c>
      <c r="C15" s="298" t="s">
        <v>355</v>
      </c>
      <c r="D15" s="299" t="s">
        <v>356</v>
      </c>
      <c r="E15" s="298" t="s">
        <v>497</v>
      </c>
      <c r="F15" s="299" t="s">
        <v>498</v>
      </c>
      <c r="G15" s="298" t="s">
        <v>526</v>
      </c>
      <c r="H15" s="298" t="s">
        <v>527</v>
      </c>
      <c r="I15" s="300">
        <v>1.44</v>
      </c>
      <c r="J15" s="300">
        <v>70</v>
      </c>
      <c r="K15" s="301">
        <v>100.8</v>
      </c>
    </row>
    <row r="16" spans="1:11" ht="14.4" customHeight="1" x14ac:dyDescent="0.3">
      <c r="A16" s="296" t="s">
        <v>347</v>
      </c>
      <c r="B16" s="297" t="s">
        <v>349</v>
      </c>
      <c r="C16" s="298" t="s">
        <v>355</v>
      </c>
      <c r="D16" s="299" t="s">
        <v>356</v>
      </c>
      <c r="E16" s="298" t="s">
        <v>497</v>
      </c>
      <c r="F16" s="299" t="s">
        <v>498</v>
      </c>
      <c r="G16" s="298" t="s">
        <v>528</v>
      </c>
      <c r="H16" s="298" t="s">
        <v>529</v>
      </c>
      <c r="I16" s="300">
        <v>1.865</v>
      </c>
      <c r="J16" s="300">
        <v>600</v>
      </c>
      <c r="K16" s="301">
        <v>1166.04</v>
      </c>
    </row>
    <row r="17" spans="1:11" ht="14.4" customHeight="1" x14ac:dyDescent="0.3">
      <c r="A17" s="296" t="s">
        <v>347</v>
      </c>
      <c r="B17" s="297" t="s">
        <v>349</v>
      </c>
      <c r="C17" s="298" t="s">
        <v>355</v>
      </c>
      <c r="D17" s="299" t="s">
        <v>356</v>
      </c>
      <c r="E17" s="298" t="s">
        <v>497</v>
      </c>
      <c r="F17" s="299" t="s">
        <v>498</v>
      </c>
      <c r="G17" s="298" t="s">
        <v>530</v>
      </c>
      <c r="H17" s="298" t="s">
        <v>531</v>
      </c>
      <c r="I17" s="300">
        <v>183.1933333333333</v>
      </c>
      <c r="J17" s="300">
        <v>30</v>
      </c>
      <c r="K17" s="301">
        <v>5494.33</v>
      </c>
    </row>
    <row r="18" spans="1:11" ht="14.4" customHeight="1" x14ac:dyDescent="0.3">
      <c r="A18" s="296" t="s">
        <v>347</v>
      </c>
      <c r="B18" s="297" t="s">
        <v>349</v>
      </c>
      <c r="C18" s="298" t="s">
        <v>355</v>
      </c>
      <c r="D18" s="299" t="s">
        <v>356</v>
      </c>
      <c r="E18" s="298" t="s">
        <v>497</v>
      </c>
      <c r="F18" s="299" t="s">
        <v>498</v>
      </c>
      <c r="G18" s="298" t="s">
        <v>530</v>
      </c>
      <c r="H18" s="298" t="s">
        <v>532</v>
      </c>
      <c r="I18" s="300">
        <v>182.44</v>
      </c>
      <c r="J18" s="300">
        <v>28</v>
      </c>
      <c r="K18" s="301">
        <v>5106.62</v>
      </c>
    </row>
    <row r="19" spans="1:11" ht="14.4" customHeight="1" x14ac:dyDescent="0.3">
      <c r="A19" s="296" t="s">
        <v>347</v>
      </c>
      <c r="B19" s="297" t="s">
        <v>349</v>
      </c>
      <c r="C19" s="298" t="s">
        <v>355</v>
      </c>
      <c r="D19" s="299" t="s">
        <v>356</v>
      </c>
      <c r="E19" s="298" t="s">
        <v>497</v>
      </c>
      <c r="F19" s="299" t="s">
        <v>498</v>
      </c>
      <c r="G19" s="298" t="s">
        <v>533</v>
      </c>
      <c r="H19" s="298" t="s">
        <v>534</v>
      </c>
      <c r="I19" s="300">
        <v>0.6</v>
      </c>
      <c r="J19" s="300">
        <v>2500</v>
      </c>
      <c r="K19" s="301">
        <v>1500</v>
      </c>
    </row>
    <row r="20" spans="1:11" ht="14.4" customHeight="1" x14ac:dyDescent="0.3">
      <c r="A20" s="296" t="s">
        <v>347</v>
      </c>
      <c r="B20" s="297" t="s">
        <v>349</v>
      </c>
      <c r="C20" s="298" t="s">
        <v>355</v>
      </c>
      <c r="D20" s="299" t="s">
        <v>356</v>
      </c>
      <c r="E20" s="298" t="s">
        <v>497</v>
      </c>
      <c r="F20" s="299" t="s">
        <v>498</v>
      </c>
      <c r="G20" s="298" t="s">
        <v>535</v>
      </c>
      <c r="H20" s="298" t="s">
        <v>536</v>
      </c>
      <c r="I20" s="300">
        <v>2.2000000000000002</v>
      </c>
      <c r="J20" s="300">
        <v>100</v>
      </c>
      <c r="K20" s="301">
        <v>220</v>
      </c>
    </row>
    <row r="21" spans="1:11" ht="14.4" customHeight="1" x14ac:dyDescent="0.3">
      <c r="A21" s="296" t="s">
        <v>347</v>
      </c>
      <c r="B21" s="297" t="s">
        <v>349</v>
      </c>
      <c r="C21" s="298" t="s">
        <v>355</v>
      </c>
      <c r="D21" s="299" t="s">
        <v>356</v>
      </c>
      <c r="E21" s="298" t="s">
        <v>497</v>
      </c>
      <c r="F21" s="299" t="s">
        <v>498</v>
      </c>
      <c r="G21" s="298" t="s">
        <v>537</v>
      </c>
      <c r="H21" s="298" t="s">
        <v>538</v>
      </c>
      <c r="I21" s="300">
        <v>0.81166666666666687</v>
      </c>
      <c r="J21" s="300">
        <v>56000</v>
      </c>
      <c r="K21" s="301">
        <v>45477.72</v>
      </c>
    </row>
    <row r="22" spans="1:11" ht="14.4" customHeight="1" x14ac:dyDescent="0.3">
      <c r="A22" s="296" t="s">
        <v>347</v>
      </c>
      <c r="B22" s="297" t="s">
        <v>349</v>
      </c>
      <c r="C22" s="298" t="s">
        <v>355</v>
      </c>
      <c r="D22" s="299" t="s">
        <v>356</v>
      </c>
      <c r="E22" s="298" t="s">
        <v>497</v>
      </c>
      <c r="F22" s="299" t="s">
        <v>498</v>
      </c>
      <c r="G22" s="298" t="s">
        <v>539</v>
      </c>
      <c r="H22" s="298" t="s">
        <v>540</v>
      </c>
      <c r="I22" s="300">
        <v>1.109</v>
      </c>
      <c r="J22" s="300">
        <v>48000</v>
      </c>
      <c r="K22" s="301">
        <v>53218.59</v>
      </c>
    </row>
    <row r="23" spans="1:11" ht="14.4" customHeight="1" x14ac:dyDescent="0.3">
      <c r="A23" s="296" t="s">
        <v>347</v>
      </c>
      <c r="B23" s="297" t="s">
        <v>349</v>
      </c>
      <c r="C23" s="298" t="s">
        <v>355</v>
      </c>
      <c r="D23" s="299" t="s">
        <v>356</v>
      </c>
      <c r="E23" s="298" t="s">
        <v>497</v>
      </c>
      <c r="F23" s="299" t="s">
        <v>498</v>
      </c>
      <c r="G23" s="298" t="s">
        <v>541</v>
      </c>
      <c r="H23" s="298" t="s">
        <v>542</v>
      </c>
      <c r="I23" s="300">
        <v>56.261000000000003</v>
      </c>
      <c r="J23" s="300">
        <v>2050</v>
      </c>
      <c r="K23" s="301">
        <v>115325.66999999998</v>
      </c>
    </row>
    <row r="24" spans="1:11" ht="14.4" customHeight="1" x14ac:dyDescent="0.3">
      <c r="A24" s="296" t="s">
        <v>347</v>
      </c>
      <c r="B24" s="297" t="s">
        <v>349</v>
      </c>
      <c r="C24" s="298" t="s">
        <v>355</v>
      </c>
      <c r="D24" s="299" t="s">
        <v>356</v>
      </c>
      <c r="E24" s="298" t="s">
        <v>497</v>
      </c>
      <c r="F24" s="299" t="s">
        <v>498</v>
      </c>
      <c r="G24" s="298" t="s">
        <v>543</v>
      </c>
      <c r="H24" s="298" t="s">
        <v>544</v>
      </c>
      <c r="I24" s="300">
        <v>2.8671428571428579</v>
      </c>
      <c r="J24" s="300">
        <v>700</v>
      </c>
      <c r="K24" s="301">
        <v>2007</v>
      </c>
    </row>
    <row r="25" spans="1:11" ht="14.4" customHeight="1" x14ac:dyDescent="0.3">
      <c r="A25" s="296" t="s">
        <v>347</v>
      </c>
      <c r="B25" s="297" t="s">
        <v>349</v>
      </c>
      <c r="C25" s="298" t="s">
        <v>355</v>
      </c>
      <c r="D25" s="299" t="s">
        <v>356</v>
      </c>
      <c r="E25" s="298" t="s">
        <v>497</v>
      </c>
      <c r="F25" s="299" t="s">
        <v>498</v>
      </c>
      <c r="G25" s="298" t="s">
        <v>545</v>
      </c>
      <c r="H25" s="298" t="s">
        <v>546</v>
      </c>
      <c r="I25" s="300">
        <v>12.11</v>
      </c>
      <c r="J25" s="300">
        <v>10</v>
      </c>
      <c r="K25" s="301">
        <v>121.1</v>
      </c>
    </row>
    <row r="26" spans="1:11" ht="14.4" customHeight="1" x14ac:dyDescent="0.3">
      <c r="A26" s="296" t="s">
        <v>347</v>
      </c>
      <c r="B26" s="297" t="s">
        <v>349</v>
      </c>
      <c r="C26" s="298" t="s">
        <v>355</v>
      </c>
      <c r="D26" s="299" t="s">
        <v>356</v>
      </c>
      <c r="E26" s="298" t="s">
        <v>497</v>
      </c>
      <c r="F26" s="299" t="s">
        <v>498</v>
      </c>
      <c r="G26" s="298" t="s">
        <v>547</v>
      </c>
      <c r="H26" s="298" t="s">
        <v>548</v>
      </c>
      <c r="I26" s="300">
        <v>21.214999999999996</v>
      </c>
      <c r="J26" s="300">
        <v>35</v>
      </c>
      <c r="K26" s="301">
        <v>742.40000000000009</v>
      </c>
    </row>
    <row r="27" spans="1:11" ht="14.4" customHeight="1" x14ac:dyDescent="0.3">
      <c r="A27" s="296" t="s">
        <v>347</v>
      </c>
      <c r="B27" s="297" t="s">
        <v>349</v>
      </c>
      <c r="C27" s="298" t="s">
        <v>355</v>
      </c>
      <c r="D27" s="299" t="s">
        <v>356</v>
      </c>
      <c r="E27" s="298" t="s">
        <v>497</v>
      </c>
      <c r="F27" s="299" t="s">
        <v>498</v>
      </c>
      <c r="G27" s="298" t="s">
        <v>547</v>
      </c>
      <c r="H27" s="298" t="s">
        <v>549</v>
      </c>
      <c r="I27" s="300">
        <v>21.23</v>
      </c>
      <c r="J27" s="300">
        <v>5</v>
      </c>
      <c r="K27" s="301">
        <v>106.15</v>
      </c>
    </row>
    <row r="28" spans="1:11" ht="14.4" customHeight="1" x14ac:dyDescent="0.3">
      <c r="A28" s="296" t="s">
        <v>347</v>
      </c>
      <c r="B28" s="297" t="s">
        <v>349</v>
      </c>
      <c r="C28" s="298" t="s">
        <v>355</v>
      </c>
      <c r="D28" s="299" t="s">
        <v>356</v>
      </c>
      <c r="E28" s="298" t="s">
        <v>497</v>
      </c>
      <c r="F28" s="299" t="s">
        <v>498</v>
      </c>
      <c r="G28" s="298" t="s">
        <v>550</v>
      </c>
      <c r="H28" s="298" t="s">
        <v>551</v>
      </c>
      <c r="I28" s="300">
        <v>1.8766666666666667</v>
      </c>
      <c r="J28" s="300">
        <v>1000</v>
      </c>
      <c r="K28" s="301">
        <v>1850</v>
      </c>
    </row>
    <row r="29" spans="1:11" ht="14.4" customHeight="1" x14ac:dyDescent="0.3">
      <c r="A29" s="296" t="s">
        <v>347</v>
      </c>
      <c r="B29" s="297" t="s">
        <v>349</v>
      </c>
      <c r="C29" s="298" t="s">
        <v>355</v>
      </c>
      <c r="D29" s="299" t="s">
        <v>356</v>
      </c>
      <c r="E29" s="298" t="s">
        <v>497</v>
      </c>
      <c r="F29" s="299" t="s">
        <v>498</v>
      </c>
      <c r="G29" s="298" t="s">
        <v>552</v>
      </c>
      <c r="H29" s="298" t="s">
        <v>553</v>
      </c>
      <c r="I29" s="300">
        <v>0.81</v>
      </c>
      <c r="J29" s="300">
        <v>11000</v>
      </c>
      <c r="K29" s="301">
        <v>8921.6200000000008</v>
      </c>
    </row>
    <row r="30" spans="1:11" ht="14.4" customHeight="1" x14ac:dyDescent="0.3">
      <c r="A30" s="296" t="s">
        <v>347</v>
      </c>
      <c r="B30" s="297" t="s">
        <v>349</v>
      </c>
      <c r="C30" s="298" t="s">
        <v>355</v>
      </c>
      <c r="D30" s="299" t="s">
        <v>356</v>
      </c>
      <c r="E30" s="298" t="s">
        <v>497</v>
      </c>
      <c r="F30" s="299" t="s">
        <v>498</v>
      </c>
      <c r="G30" s="298" t="s">
        <v>554</v>
      </c>
      <c r="H30" s="298" t="s">
        <v>555</v>
      </c>
      <c r="I30" s="300">
        <v>133.68</v>
      </c>
      <c r="J30" s="300">
        <v>1</v>
      </c>
      <c r="K30" s="301">
        <v>133.68</v>
      </c>
    </row>
    <row r="31" spans="1:11" ht="14.4" customHeight="1" x14ac:dyDescent="0.3">
      <c r="A31" s="296" t="s">
        <v>347</v>
      </c>
      <c r="B31" s="297" t="s">
        <v>349</v>
      </c>
      <c r="C31" s="298" t="s">
        <v>355</v>
      </c>
      <c r="D31" s="299" t="s">
        <v>356</v>
      </c>
      <c r="E31" s="298" t="s">
        <v>497</v>
      </c>
      <c r="F31" s="299" t="s">
        <v>498</v>
      </c>
      <c r="G31" s="298" t="s">
        <v>556</v>
      </c>
      <c r="H31" s="298" t="s">
        <v>557</v>
      </c>
      <c r="I31" s="300">
        <v>622.74</v>
      </c>
      <c r="J31" s="300">
        <v>2</v>
      </c>
      <c r="K31" s="301">
        <v>1245.48</v>
      </c>
    </row>
    <row r="32" spans="1:11" ht="14.4" customHeight="1" x14ac:dyDescent="0.3">
      <c r="A32" s="296" t="s">
        <v>347</v>
      </c>
      <c r="B32" s="297" t="s">
        <v>349</v>
      </c>
      <c r="C32" s="298" t="s">
        <v>355</v>
      </c>
      <c r="D32" s="299" t="s">
        <v>356</v>
      </c>
      <c r="E32" s="298" t="s">
        <v>497</v>
      </c>
      <c r="F32" s="299" t="s">
        <v>498</v>
      </c>
      <c r="G32" s="298" t="s">
        <v>556</v>
      </c>
      <c r="H32" s="298" t="s">
        <v>558</v>
      </c>
      <c r="I32" s="300">
        <v>582.01</v>
      </c>
      <c r="J32" s="300">
        <v>2</v>
      </c>
      <c r="K32" s="301">
        <v>1164.02</v>
      </c>
    </row>
    <row r="33" spans="1:11" ht="14.4" customHeight="1" x14ac:dyDescent="0.3">
      <c r="A33" s="296" t="s">
        <v>347</v>
      </c>
      <c r="B33" s="297" t="s">
        <v>349</v>
      </c>
      <c r="C33" s="298" t="s">
        <v>355</v>
      </c>
      <c r="D33" s="299" t="s">
        <v>356</v>
      </c>
      <c r="E33" s="298" t="s">
        <v>497</v>
      </c>
      <c r="F33" s="299" t="s">
        <v>498</v>
      </c>
      <c r="G33" s="298" t="s">
        <v>559</v>
      </c>
      <c r="H33" s="298" t="s">
        <v>560</v>
      </c>
      <c r="I33" s="300">
        <v>835</v>
      </c>
      <c r="J33" s="300">
        <v>2</v>
      </c>
      <c r="K33" s="301">
        <v>1670</v>
      </c>
    </row>
    <row r="34" spans="1:11" ht="14.4" customHeight="1" x14ac:dyDescent="0.3">
      <c r="A34" s="296" t="s">
        <v>347</v>
      </c>
      <c r="B34" s="297" t="s">
        <v>349</v>
      </c>
      <c r="C34" s="298" t="s">
        <v>355</v>
      </c>
      <c r="D34" s="299" t="s">
        <v>356</v>
      </c>
      <c r="E34" s="298" t="s">
        <v>497</v>
      </c>
      <c r="F34" s="299" t="s">
        <v>498</v>
      </c>
      <c r="G34" s="298" t="s">
        <v>561</v>
      </c>
      <c r="H34" s="298" t="s">
        <v>562</v>
      </c>
      <c r="I34" s="300">
        <v>872</v>
      </c>
      <c r="J34" s="300">
        <v>2</v>
      </c>
      <c r="K34" s="301">
        <v>1744</v>
      </c>
    </row>
    <row r="35" spans="1:11" ht="14.4" customHeight="1" x14ac:dyDescent="0.3">
      <c r="A35" s="296" t="s">
        <v>347</v>
      </c>
      <c r="B35" s="297" t="s">
        <v>349</v>
      </c>
      <c r="C35" s="298" t="s">
        <v>355</v>
      </c>
      <c r="D35" s="299" t="s">
        <v>356</v>
      </c>
      <c r="E35" s="298" t="s">
        <v>497</v>
      </c>
      <c r="F35" s="299" t="s">
        <v>498</v>
      </c>
      <c r="G35" s="298" t="s">
        <v>563</v>
      </c>
      <c r="H35" s="298" t="s">
        <v>564</v>
      </c>
      <c r="I35" s="300">
        <v>158.51</v>
      </c>
      <c r="J35" s="300">
        <v>10</v>
      </c>
      <c r="K35" s="301">
        <v>1585.1</v>
      </c>
    </row>
    <row r="36" spans="1:11" ht="14.4" customHeight="1" x14ac:dyDescent="0.3">
      <c r="A36" s="296" t="s">
        <v>347</v>
      </c>
      <c r="B36" s="297" t="s">
        <v>349</v>
      </c>
      <c r="C36" s="298" t="s">
        <v>355</v>
      </c>
      <c r="D36" s="299" t="s">
        <v>356</v>
      </c>
      <c r="E36" s="298" t="s">
        <v>497</v>
      </c>
      <c r="F36" s="299" t="s">
        <v>498</v>
      </c>
      <c r="G36" s="298" t="s">
        <v>565</v>
      </c>
      <c r="H36" s="298" t="s">
        <v>566</v>
      </c>
      <c r="I36" s="300">
        <v>25.26</v>
      </c>
      <c r="J36" s="300">
        <v>250</v>
      </c>
      <c r="K36" s="301">
        <v>6316.2</v>
      </c>
    </row>
    <row r="37" spans="1:11" ht="14.4" customHeight="1" x14ac:dyDescent="0.3">
      <c r="A37" s="296" t="s">
        <v>347</v>
      </c>
      <c r="B37" s="297" t="s">
        <v>349</v>
      </c>
      <c r="C37" s="298" t="s">
        <v>355</v>
      </c>
      <c r="D37" s="299" t="s">
        <v>356</v>
      </c>
      <c r="E37" s="298" t="s">
        <v>497</v>
      </c>
      <c r="F37" s="299" t="s">
        <v>498</v>
      </c>
      <c r="G37" s="298" t="s">
        <v>567</v>
      </c>
      <c r="H37" s="298" t="s">
        <v>568</v>
      </c>
      <c r="I37" s="300">
        <v>0.83</v>
      </c>
      <c r="J37" s="300">
        <v>4000</v>
      </c>
      <c r="K37" s="301">
        <v>3311.77</v>
      </c>
    </row>
    <row r="38" spans="1:11" ht="14.4" customHeight="1" x14ac:dyDescent="0.3">
      <c r="A38" s="296" t="s">
        <v>347</v>
      </c>
      <c r="B38" s="297" t="s">
        <v>349</v>
      </c>
      <c r="C38" s="298" t="s">
        <v>355</v>
      </c>
      <c r="D38" s="299" t="s">
        <v>356</v>
      </c>
      <c r="E38" s="298" t="s">
        <v>497</v>
      </c>
      <c r="F38" s="299" t="s">
        <v>498</v>
      </c>
      <c r="G38" s="298" t="s">
        <v>569</v>
      </c>
      <c r="H38" s="298" t="s">
        <v>570</v>
      </c>
      <c r="I38" s="300">
        <v>31.754999999999999</v>
      </c>
      <c r="J38" s="300">
        <v>200</v>
      </c>
      <c r="K38" s="301">
        <v>6350.08</v>
      </c>
    </row>
    <row r="39" spans="1:11" ht="14.4" customHeight="1" x14ac:dyDescent="0.3">
      <c r="A39" s="296" t="s">
        <v>347</v>
      </c>
      <c r="B39" s="297" t="s">
        <v>349</v>
      </c>
      <c r="C39" s="298" t="s">
        <v>355</v>
      </c>
      <c r="D39" s="299" t="s">
        <v>356</v>
      </c>
      <c r="E39" s="298" t="s">
        <v>497</v>
      </c>
      <c r="F39" s="299" t="s">
        <v>498</v>
      </c>
      <c r="G39" s="298" t="s">
        <v>569</v>
      </c>
      <c r="H39" s="298" t="s">
        <v>571</v>
      </c>
      <c r="I39" s="300">
        <v>31.026666666666667</v>
      </c>
      <c r="J39" s="300">
        <v>300</v>
      </c>
      <c r="K39" s="301">
        <v>9307.33</v>
      </c>
    </row>
    <row r="40" spans="1:11" ht="14.4" customHeight="1" x14ac:dyDescent="0.3">
      <c r="A40" s="296" t="s">
        <v>347</v>
      </c>
      <c r="B40" s="297" t="s">
        <v>349</v>
      </c>
      <c r="C40" s="298" t="s">
        <v>355</v>
      </c>
      <c r="D40" s="299" t="s">
        <v>356</v>
      </c>
      <c r="E40" s="298" t="s">
        <v>497</v>
      </c>
      <c r="F40" s="299" t="s">
        <v>498</v>
      </c>
      <c r="G40" s="298" t="s">
        <v>572</v>
      </c>
      <c r="H40" s="298" t="s">
        <v>573</v>
      </c>
      <c r="I40" s="300">
        <v>1156.76</v>
      </c>
      <c r="J40" s="300">
        <v>1</v>
      </c>
      <c r="K40" s="301">
        <v>1156.76</v>
      </c>
    </row>
    <row r="41" spans="1:11" ht="14.4" customHeight="1" x14ac:dyDescent="0.3">
      <c r="A41" s="296" t="s">
        <v>347</v>
      </c>
      <c r="B41" s="297" t="s">
        <v>349</v>
      </c>
      <c r="C41" s="298" t="s">
        <v>355</v>
      </c>
      <c r="D41" s="299" t="s">
        <v>356</v>
      </c>
      <c r="E41" s="298" t="s">
        <v>497</v>
      </c>
      <c r="F41" s="299" t="s">
        <v>498</v>
      </c>
      <c r="G41" s="298" t="s">
        <v>574</v>
      </c>
      <c r="H41" s="298" t="s">
        <v>575</v>
      </c>
      <c r="I41" s="300">
        <v>110.11</v>
      </c>
      <c r="J41" s="300">
        <v>3</v>
      </c>
      <c r="K41" s="301">
        <v>330.33</v>
      </c>
    </row>
    <row r="42" spans="1:11" ht="14.4" customHeight="1" x14ac:dyDescent="0.3">
      <c r="A42" s="296" t="s">
        <v>347</v>
      </c>
      <c r="B42" s="297" t="s">
        <v>349</v>
      </c>
      <c r="C42" s="298" t="s">
        <v>355</v>
      </c>
      <c r="D42" s="299" t="s">
        <v>356</v>
      </c>
      <c r="E42" s="298" t="s">
        <v>497</v>
      </c>
      <c r="F42" s="299" t="s">
        <v>498</v>
      </c>
      <c r="G42" s="298" t="s">
        <v>576</v>
      </c>
      <c r="H42" s="298" t="s">
        <v>577</v>
      </c>
      <c r="I42" s="300">
        <v>6.13</v>
      </c>
      <c r="J42" s="300">
        <v>200</v>
      </c>
      <c r="K42" s="301">
        <v>1225</v>
      </c>
    </row>
    <row r="43" spans="1:11" ht="14.4" customHeight="1" x14ac:dyDescent="0.3">
      <c r="A43" s="296" t="s">
        <v>347</v>
      </c>
      <c r="B43" s="297" t="s">
        <v>349</v>
      </c>
      <c r="C43" s="298" t="s">
        <v>355</v>
      </c>
      <c r="D43" s="299" t="s">
        <v>356</v>
      </c>
      <c r="E43" s="298" t="s">
        <v>499</v>
      </c>
      <c r="F43" s="299" t="s">
        <v>500</v>
      </c>
      <c r="G43" s="298" t="s">
        <v>578</v>
      </c>
      <c r="H43" s="298" t="s">
        <v>579</v>
      </c>
      <c r="I43" s="300">
        <v>0.26</v>
      </c>
      <c r="J43" s="300">
        <v>8000</v>
      </c>
      <c r="K43" s="301">
        <v>2068.6</v>
      </c>
    </row>
    <row r="44" spans="1:11" ht="14.4" customHeight="1" x14ac:dyDescent="0.3">
      <c r="A44" s="296" t="s">
        <v>347</v>
      </c>
      <c r="B44" s="297" t="s">
        <v>349</v>
      </c>
      <c r="C44" s="298" t="s">
        <v>355</v>
      </c>
      <c r="D44" s="299" t="s">
        <v>356</v>
      </c>
      <c r="E44" s="298" t="s">
        <v>499</v>
      </c>
      <c r="F44" s="299" t="s">
        <v>500</v>
      </c>
      <c r="G44" s="298" t="s">
        <v>580</v>
      </c>
      <c r="H44" s="298" t="s">
        <v>581</v>
      </c>
      <c r="I44" s="300">
        <v>0.27111111111111108</v>
      </c>
      <c r="J44" s="300">
        <v>118000</v>
      </c>
      <c r="K44" s="301">
        <v>32149.239999999998</v>
      </c>
    </row>
    <row r="45" spans="1:11" ht="14.4" customHeight="1" x14ac:dyDescent="0.3">
      <c r="A45" s="296" t="s">
        <v>347</v>
      </c>
      <c r="B45" s="297" t="s">
        <v>349</v>
      </c>
      <c r="C45" s="298" t="s">
        <v>355</v>
      </c>
      <c r="D45" s="299" t="s">
        <v>356</v>
      </c>
      <c r="E45" s="298" t="s">
        <v>499</v>
      </c>
      <c r="F45" s="299" t="s">
        <v>500</v>
      </c>
      <c r="G45" s="298" t="s">
        <v>582</v>
      </c>
      <c r="H45" s="298" t="s">
        <v>583</v>
      </c>
      <c r="I45" s="300">
        <v>95</v>
      </c>
      <c r="J45" s="300">
        <v>2</v>
      </c>
      <c r="K45" s="301">
        <v>190</v>
      </c>
    </row>
    <row r="46" spans="1:11" ht="14.4" customHeight="1" x14ac:dyDescent="0.3">
      <c r="A46" s="296" t="s">
        <v>347</v>
      </c>
      <c r="B46" s="297" t="s">
        <v>349</v>
      </c>
      <c r="C46" s="298" t="s">
        <v>355</v>
      </c>
      <c r="D46" s="299" t="s">
        <v>356</v>
      </c>
      <c r="E46" s="298" t="s">
        <v>499</v>
      </c>
      <c r="F46" s="299" t="s">
        <v>500</v>
      </c>
      <c r="G46" s="298" t="s">
        <v>584</v>
      </c>
      <c r="H46" s="298" t="s">
        <v>585</v>
      </c>
      <c r="I46" s="300">
        <v>7.2000000000000011</v>
      </c>
      <c r="J46" s="300">
        <v>12240</v>
      </c>
      <c r="K46" s="301">
        <v>88122.680000000008</v>
      </c>
    </row>
    <row r="47" spans="1:11" ht="14.4" customHeight="1" x14ac:dyDescent="0.3">
      <c r="A47" s="296" t="s">
        <v>347</v>
      </c>
      <c r="B47" s="297" t="s">
        <v>349</v>
      </c>
      <c r="C47" s="298" t="s">
        <v>355</v>
      </c>
      <c r="D47" s="299" t="s">
        <v>356</v>
      </c>
      <c r="E47" s="298" t="s">
        <v>499</v>
      </c>
      <c r="F47" s="299" t="s">
        <v>500</v>
      </c>
      <c r="G47" s="298" t="s">
        <v>586</v>
      </c>
      <c r="H47" s="298" t="s">
        <v>587</v>
      </c>
      <c r="I47" s="300">
        <v>1.401</v>
      </c>
      <c r="J47" s="300">
        <v>113000</v>
      </c>
      <c r="K47" s="301">
        <v>158320.5</v>
      </c>
    </row>
    <row r="48" spans="1:11" ht="14.4" customHeight="1" x14ac:dyDescent="0.3">
      <c r="A48" s="296" t="s">
        <v>347</v>
      </c>
      <c r="B48" s="297" t="s">
        <v>349</v>
      </c>
      <c r="C48" s="298" t="s">
        <v>355</v>
      </c>
      <c r="D48" s="299" t="s">
        <v>356</v>
      </c>
      <c r="E48" s="298" t="s">
        <v>499</v>
      </c>
      <c r="F48" s="299" t="s">
        <v>500</v>
      </c>
      <c r="G48" s="298" t="s">
        <v>588</v>
      </c>
      <c r="H48" s="298" t="s">
        <v>589</v>
      </c>
      <c r="I48" s="300">
        <v>0.76</v>
      </c>
      <c r="J48" s="300">
        <v>1000</v>
      </c>
      <c r="K48" s="301">
        <v>760.96</v>
      </c>
    </row>
    <row r="49" spans="1:11" ht="14.4" customHeight="1" x14ac:dyDescent="0.3">
      <c r="A49" s="296" t="s">
        <v>347</v>
      </c>
      <c r="B49" s="297" t="s">
        <v>349</v>
      </c>
      <c r="C49" s="298" t="s">
        <v>355</v>
      </c>
      <c r="D49" s="299" t="s">
        <v>356</v>
      </c>
      <c r="E49" s="298" t="s">
        <v>499</v>
      </c>
      <c r="F49" s="299" t="s">
        <v>500</v>
      </c>
      <c r="G49" s="298" t="s">
        <v>590</v>
      </c>
      <c r="H49" s="298" t="s">
        <v>591</v>
      </c>
      <c r="I49" s="300">
        <v>0.2</v>
      </c>
      <c r="J49" s="300">
        <v>1000</v>
      </c>
      <c r="K49" s="301">
        <v>199.26</v>
      </c>
    </row>
    <row r="50" spans="1:11" ht="14.4" customHeight="1" x14ac:dyDescent="0.3">
      <c r="A50" s="296" t="s">
        <v>347</v>
      </c>
      <c r="B50" s="297" t="s">
        <v>349</v>
      </c>
      <c r="C50" s="298" t="s">
        <v>355</v>
      </c>
      <c r="D50" s="299" t="s">
        <v>356</v>
      </c>
      <c r="E50" s="298" t="s">
        <v>499</v>
      </c>
      <c r="F50" s="299" t="s">
        <v>500</v>
      </c>
      <c r="G50" s="298" t="s">
        <v>592</v>
      </c>
      <c r="H50" s="298" t="s">
        <v>593</v>
      </c>
      <c r="I50" s="300">
        <v>76.23</v>
      </c>
      <c r="J50" s="300">
        <v>4</v>
      </c>
      <c r="K50" s="301">
        <v>304.92</v>
      </c>
    </row>
    <row r="51" spans="1:11" ht="14.4" customHeight="1" x14ac:dyDescent="0.3">
      <c r="A51" s="296" t="s">
        <v>347</v>
      </c>
      <c r="B51" s="297" t="s">
        <v>349</v>
      </c>
      <c r="C51" s="298" t="s">
        <v>355</v>
      </c>
      <c r="D51" s="299" t="s">
        <v>356</v>
      </c>
      <c r="E51" s="298" t="s">
        <v>499</v>
      </c>
      <c r="F51" s="299" t="s">
        <v>500</v>
      </c>
      <c r="G51" s="298" t="s">
        <v>594</v>
      </c>
      <c r="H51" s="298" t="s">
        <v>595</v>
      </c>
      <c r="I51" s="300">
        <v>0.66</v>
      </c>
      <c r="J51" s="300">
        <v>2000</v>
      </c>
      <c r="K51" s="301">
        <v>1323.74</v>
      </c>
    </row>
    <row r="52" spans="1:11" ht="14.4" customHeight="1" x14ac:dyDescent="0.3">
      <c r="A52" s="296" t="s">
        <v>347</v>
      </c>
      <c r="B52" s="297" t="s">
        <v>349</v>
      </c>
      <c r="C52" s="298" t="s">
        <v>355</v>
      </c>
      <c r="D52" s="299" t="s">
        <v>356</v>
      </c>
      <c r="E52" s="298" t="s">
        <v>499</v>
      </c>
      <c r="F52" s="299" t="s">
        <v>500</v>
      </c>
      <c r="G52" s="298" t="s">
        <v>596</v>
      </c>
      <c r="H52" s="298" t="s">
        <v>597</v>
      </c>
      <c r="I52" s="300">
        <v>20.13</v>
      </c>
      <c r="J52" s="300">
        <v>100</v>
      </c>
      <c r="K52" s="301">
        <v>2013.44</v>
      </c>
    </row>
    <row r="53" spans="1:11" ht="14.4" customHeight="1" x14ac:dyDescent="0.3">
      <c r="A53" s="296" t="s">
        <v>347</v>
      </c>
      <c r="B53" s="297" t="s">
        <v>349</v>
      </c>
      <c r="C53" s="298" t="s">
        <v>355</v>
      </c>
      <c r="D53" s="299" t="s">
        <v>356</v>
      </c>
      <c r="E53" s="298" t="s">
        <v>499</v>
      </c>
      <c r="F53" s="299" t="s">
        <v>500</v>
      </c>
      <c r="G53" s="298" t="s">
        <v>598</v>
      </c>
      <c r="H53" s="298" t="s">
        <v>599</v>
      </c>
      <c r="I53" s="300">
        <v>8.81</v>
      </c>
      <c r="J53" s="300">
        <v>100</v>
      </c>
      <c r="K53" s="301">
        <v>880.88</v>
      </c>
    </row>
    <row r="54" spans="1:11" ht="14.4" customHeight="1" x14ac:dyDescent="0.3">
      <c r="A54" s="296" t="s">
        <v>347</v>
      </c>
      <c r="B54" s="297" t="s">
        <v>349</v>
      </c>
      <c r="C54" s="298" t="s">
        <v>355</v>
      </c>
      <c r="D54" s="299" t="s">
        <v>356</v>
      </c>
      <c r="E54" s="298" t="s">
        <v>499</v>
      </c>
      <c r="F54" s="299" t="s">
        <v>500</v>
      </c>
      <c r="G54" s="298" t="s">
        <v>600</v>
      </c>
      <c r="H54" s="298" t="s">
        <v>601</v>
      </c>
      <c r="I54" s="300">
        <v>15112.9</v>
      </c>
      <c r="J54" s="300">
        <v>2</v>
      </c>
      <c r="K54" s="301">
        <v>30225.8</v>
      </c>
    </row>
    <row r="55" spans="1:11" ht="14.4" customHeight="1" x14ac:dyDescent="0.3">
      <c r="A55" s="296" t="s">
        <v>347</v>
      </c>
      <c r="B55" s="297" t="s">
        <v>349</v>
      </c>
      <c r="C55" s="298" t="s">
        <v>355</v>
      </c>
      <c r="D55" s="299" t="s">
        <v>356</v>
      </c>
      <c r="E55" s="298" t="s">
        <v>499</v>
      </c>
      <c r="F55" s="299" t="s">
        <v>500</v>
      </c>
      <c r="G55" s="298" t="s">
        <v>582</v>
      </c>
      <c r="H55" s="298" t="s">
        <v>583</v>
      </c>
      <c r="I55" s="300">
        <v>95.03</v>
      </c>
      <c r="J55" s="300">
        <v>3</v>
      </c>
      <c r="K55" s="301">
        <v>285.10000000000002</v>
      </c>
    </row>
    <row r="56" spans="1:11" ht="14.4" customHeight="1" x14ac:dyDescent="0.3">
      <c r="A56" s="296" t="s">
        <v>347</v>
      </c>
      <c r="B56" s="297" t="s">
        <v>349</v>
      </c>
      <c r="C56" s="298" t="s">
        <v>355</v>
      </c>
      <c r="D56" s="299" t="s">
        <v>356</v>
      </c>
      <c r="E56" s="298" t="s">
        <v>499</v>
      </c>
      <c r="F56" s="299" t="s">
        <v>500</v>
      </c>
      <c r="G56" s="298" t="s">
        <v>584</v>
      </c>
      <c r="H56" s="298" t="s">
        <v>585</v>
      </c>
      <c r="I56" s="300">
        <v>7.33</v>
      </c>
      <c r="J56" s="300">
        <v>720</v>
      </c>
      <c r="K56" s="301">
        <v>5280.4</v>
      </c>
    </row>
    <row r="57" spans="1:11" ht="14.4" customHeight="1" x14ac:dyDescent="0.3">
      <c r="A57" s="296" t="s">
        <v>347</v>
      </c>
      <c r="B57" s="297" t="s">
        <v>349</v>
      </c>
      <c r="C57" s="298" t="s">
        <v>355</v>
      </c>
      <c r="D57" s="299" t="s">
        <v>356</v>
      </c>
      <c r="E57" s="298" t="s">
        <v>499</v>
      </c>
      <c r="F57" s="299" t="s">
        <v>500</v>
      </c>
      <c r="G57" s="298" t="s">
        <v>586</v>
      </c>
      <c r="H57" s="298" t="s">
        <v>587</v>
      </c>
      <c r="I57" s="300">
        <v>1.4</v>
      </c>
      <c r="J57" s="300">
        <v>13000</v>
      </c>
      <c r="K57" s="301">
        <v>18200</v>
      </c>
    </row>
    <row r="58" spans="1:11" ht="14.4" customHeight="1" x14ac:dyDescent="0.3">
      <c r="A58" s="296" t="s">
        <v>347</v>
      </c>
      <c r="B58" s="297" t="s">
        <v>349</v>
      </c>
      <c r="C58" s="298" t="s">
        <v>355</v>
      </c>
      <c r="D58" s="299" t="s">
        <v>356</v>
      </c>
      <c r="E58" s="298" t="s">
        <v>499</v>
      </c>
      <c r="F58" s="299" t="s">
        <v>500</v>
      </c>
      <c r="G58" s="298" t="s">
        <v>594</v>
      </c>
      <c r="H58" s="298" t="s">
        <v>595</v>
      </c>
      <c r="I58" s="300">
        <v>0.66</v>
      </c>
      <c r="J58" s="300">
        <v>3000</v>
      </c>
      <c r="K58" s="301">
        <v>1985.61</v>
      </c>
    </row>
    <row r="59" spans="1:11" ht="14.4" customHeight="1" x14ac:dyDescent="0.3">
      <c r="A59" s="296" t="s">
        <v>347</v>
      </c>
      <c r="B59" s="297" t="s">
        <v>349</v>
      </c>
      <c r="C59" s="298" t="s">
        <v>355</v>
      </c>
      <c r="D59" s="299" t="s">
        <v>356</v>
      </c>
      <c r="E59" s="298" t="s">
        <v>499</v>
      </c>
      <c r="F59" s="299" t="s">
        <v>500</v>
      </c>
      <c r="G59" s="298" t="s">
        <v>596</v>
      </c>
      <c r="H59" s="298" t="s">
        <v>602</v>
      </c>
      <c r="I59" s="300">
        <v>20.3825</v>
      </c>
      <c r="J59" s="300">
        <v>400</v>
      </c>
      <c r="K59" s="301">
        <v>8154.3600000000006</v>
      </c>
    </row>
    <row r="60" spans="1:11" ht="14.4" customHeight="1" x14ac:dyDescent="0.3">
      <c r="A60" s="296" t="s">
        <v>347</v>
      </c>
      <c r="B60" s="297" t="s">
        <v>349</v>
      </c>
      <c r="C60" s="298" t="s">
        <v>355</v>
      </c>
      <c r="D60" s="299" t="s">
        <v>356</v>
      </c>
      <c r="E60" s="298" t="s">
        <v>499</v>
      </c>
      <c r="F60" s="299" t="s">
        <v>500</v>
      </c>
      <c r="G60" s="298" t="s">
        <v>598</v>
      </c>
      <c r="H60" s="298" t="s">
        <v>599</v>
      </c>
      <c r="I60" s="300">
        <v>8.8550000000000004</v>
      </c>
      <c r="J60" s="300">
        <v>400</v>
      </c>
      <c r="K60" s="301">
        <v>3541.4500000000003</v>
      </c>
    </row>
    <row r="61" spans="1:11" ht="14.4" customHeight="1" x14ac:dyDescent="0.3">
      <c r="A61" s="296" t="s">
        <v>347</v>
      </c>
      <c r="B61" s="297" t="s">
        <v>349</v>
      </c>
      <c r="C61" s="298" t="s">
        <v>355</v>
      </c>
      <c r="D61" s="299" t="s">
        <v>356</v>
      </c>
      <c r="E61" s="298" t="s">
        <v>499</v>
      </c>
      <c r="F61" s="299" t="s">
        <v>500</v>
      </c>
      <c r="G61" s="298" t="s">
        <v>600</v>
      </c>
      <c r="H61" s="298" t="s">
        <v>601</v>
      </c>
      <c r="I61" s="300">
        <v>15112.9</v>
      </c>
      <c r="J61" s="300">
        <v>3</v>
      </c>
      <c r="K61" s="301">
        <v>45338.7</v>
      </c>
    </row>
    <row r="62" spans="1:11" ht="14.4" customHeight="1" x14ac:dyDescent="0.3">
      <c r="A62" s="296" t="s">
        <v>347</v>
      </c>
      <c r="B62" s="297" t="s">
        <v>349</v>
      </c>
      <c r="C62" s="298" t="s">
        <v>355</v>
      </c>
      <c r="D62" s="299" t="s">
        <v>356</v>
      </c>
      <c r="E62" s="298" t="s">
        <v>499</v>
      </c>
      <c r="F62" s="299" t="s">
        <v>500</v>
      </c>
      <c r="G62" s="298" t="s">
        <v>603</v>
      </c>
      <c r="H62" s="298" t="s">
        <v>604</v>
      </c>
      <c r="I62" s="300">
        <v>0.64</v>
      </c>
      <c r="J62" s="300">
        <v>10000</v>
      </c>
      <c r="K62" s="301">
        <v>6385.9800000000005</v>
      </c>
    </row>
    <row r="63" spans="1:11" ht="14.4" customHeight="1" x14ac:dyDescent="0.3">
      <c r="A63" s="296" t="s">
        <v>347</v>
      </c>
      <c r="B63" s="297" t="s">
        <v>349</v>
      </c>
      <c r="C63" s="298" t="s">
        <v>355</v>
      </c>
      <c r="D63" s="299" t="s">
        <v>356</v>
      </c>
      <c r="E63" s="298" t="s">
        <v>501</v>
      </c>
      <c r="F63" s="299" t="s">
        <v>502</v>
      </c>
      <c r="G63" s="298" t="s">
        <v>605</v>
      </c>
      <c r="H63" s="298" t="s">
        <v>606</v>
      </c>
      <c r="I63" s="300">
        <v>139.5</v>
      </c>
      <c r="J63" s="300">
        <v>2</v>
      </c>
      <c r="K63" s="301">
        <v>279</v>
      </c>
    </row>
    <row r="64" spans="1:11" ht="14.4" customHeight="1" x14ac:dyDescent="0.3">
      <c r="A64" s="296" t="s">
        <v>347</v>
      </c>
      <c r="B64" s="297" t="s">
        <v>349</v>
      </c>
      <c r="C64" s="298" t="s">
        <v>355</v>
      </c>
      <c r="D64" s="299" t="s">
        <v>356</v>
      </c>
      <c r="E64" s="298" t="s">
        <v>503</v>
      </c>
      <c r="F64" s="299" t="s">
        <v>504</v>
      </c>
      <c r="G64" s="298" t="s">
        <v>607</v>
      </c>
      <c r="H64" s="298" t="s">
        <v>608</v>
      </c>
      <c r="I64" s="300">
        <v>0.3</v>
      </c>
      <c r="J64" s="300">
        <v>100</v>
      </c>
      <c r="K64" s="301">
        <v>30</v>
      </c>
    </row>
    <row r="65" spans="1:11" ht="14.4" customHeight="1" x14ac:dyDescent="0.3">
      <c r="A65" s="296" t="s">
        <v>347</v>
      </c>
      <c r="B65" s="297" t="s">
        <v>349</v>
      </c>
      <c r="C65" s="298" t="s">
        <v>355</v>
      </c>
      <c r="D65" s="299" t="s">
        <v>356</v>
      </c>
      <c r="E65" s="298" t="s">
        <v>505</v>
      </c>
      <c r="F65" s="299" t="s">
        <v>506</v>
      </c>
      <c r="G65" s="298" t="s">
        <v>609</v>
      </c>
      <c r="H65" s="298" t="s">
        <v>610</v>
      </c>
      <c r="I65" s="300">
        <v>0.78909090909090918</v>
      </c>
      <c r="J65" s="300">
        <v>10300</v>
      </c>
      <c r="K65" s="301">
        <v>8160</v>
      </c>
    </row>
    <row r="66" spans="1:11" ht="14.4" customHeight="1" x14ac:dyDescent="0.3">
      <c r="A66" s="296" t="s">
        <v>347</v>
      </c>
      <c r="B66" s="297" t="s">
        <v>349</v>
      </c>
      <c r="C66" s="298" t="s">
        <v>355</v>
      </c>
      <c r="D66" s="299" t="s">
        <v>356</v>
      </c>
      <c r="E66" s="298" t="s">
        <v>505</v>
      </c>
      <c r="F66" s="299" t="s">
        <v>506</v>
      </c>
      <c r="G66" s="298" t="s">
        <v>611</v>
      </c>
      <c r="H66" s="298" t="s">
        <v>612</v>
      </c>
      <c r="I66" s="300">
        <v>0.64</v>
      </c>
      <c r="J66" s="300">
        <v>200</v>
      </c>
      <c r="K66" s="301">
        <v>128</v>
      </c>
    </row>
    <row r="67" spans="1:11" ht="14.4" customHeight="1" x14ac:dyDescent="0.3">
      <c r="A67" s="296" t="s">
        <v>347</v>
      </c>
      <c r="B67" s="297" t="s">
        <v>349</v>
      </c>
      <c r="C67" s="298" t="s">
        <v>355</v>
      </c>
      <c r="D67" s="299" t="s">
        <v>356</v>
      </c>
      <c r="E67" s="298" t="s">
        <v>505</v>
      </c>
      <c r="F67" s="299" t="s">
        <v>506</v>
      </c>
      <c r="G67" s="298" t="s">
        <v>613</v>
      </c>
      <c r="H67" s="298" t="s">
        <v>614</v>
      </c>
      <c r="I67" s="300">
        <v>0.73</v>
      </c>
      <c r="J67" s="300">
        <v>200</v>
      </c>
      <c r="K67" s="301">
        <v>146</v>
      </c>
    </row>
    <row r="68" spans="1:11" ht="14.4" customHeight="1" x14ac:dyDescent="0.3">
      <c r="A68" s="296" t="s">
        <v>347</v>
      </c>
      <c r="B68" s="297" t="s">
        <v>349</v>
      </c>
      <c r="C68" s="298" t="s">
        <v>355</v>
      </c>
      <c r="D68" s="299" t="s">
        <v>356</v>
      </c>
      <c r="E68" s="298" t="s">
        <v>505</v>
      </c>
      <c r="F68" s="299" t="s">
        <v>506</v>
      </c>
      <c r="G68" s="298" t="s">
        <v>615</v>
      </c>
      <c r="H68" s="298" t="s">
        <v>616</v>
      </c>
      <c r="I68" s="300">
        <v>0.73</v>
      </c>
      <c r="J68" s="300">
        <v>300</v>
      </c>
      <c r="K68" s="301">
        <v>217.79999999999998</v>
      </c>
    </row>
    <row r="69" spans="1:11" ht="14.4" customHeight="1" x14ac:dyDescent="0.3">
      <c r="A69" s="296" t="s">
        <v>347</v>
      </c>
      <c r="B69" s="297" t="s">
        <v>349</v>
      </c>
      <c r="C69" s="298" t="s">
        <v>355</v>
      </c>
      <c r="D69" s="299" t="s">
        <v>356</v>
      </c>
      <c r="E69" s="298" t="s">
        <v>505</v>
      </c>
      <c r="F69" s="299" t="s">
        <v>506</v>
      </c>
      <c r="G69" s="298" t="s">
        <v>617</v>
      </c>
      <c r="H69" s="298" t="s">
        <v>618</v>
      </c>
      <c r="I69" s="300">
        <v>7.39</v>
      </c>
      <c r="J69" s="300">
        <v>100</v>
      </c>
      <c r="K69" s="301">
        <v>739</v>
      </c>
    </row>
    <row r="70" spans="1:11" ht="14.4" customHeight="1" x14ac:dyDescent="0.3">
      <c r="A70" s="296" t="s">
        <v>347</v>
      </c>
      <c r="B70" s="297" t="s">
        <v>349</v>
      </c>
      <c r="C70" s="298" t="s">
        <v>355</v>
      </c>
      <c r="D70" s="299" t="s">
        <v>356</v>
      </c>
      <c r="E70" s="298" t="s">
        <v>505</v>
      </c>
      <c r="F70" s="299" t="s">
        <v>506</v>
      </c>
      <c r="G70" s="298" t="s">
        <v>617</v>
      </c>
      <c r="H70" s="298" t="s">
        <v>619</v>
      </c>
      <c r="I70" s="300">
        <v>7.4550000000000001</v>
      </c>
      <c r="J70" s="300">
        <v>150</v>
      </c>
      <c r="K70" s="301">
        <v>1118.5</v>
      </c>
    </row>
    <row r="71" spans="1:11" ht="14.4" customHeight="1" x14ac:dyDescent="0.3">
      <c r="A71" s="296" t="s">
        <v>347</v>
      </c>
      <c r="B71" s="297" t="s">
        <v>349</v>
      </c>
      <c r="C71" s="298" t="s">
        <v>355</v>
      </c>
      <c r="D71" s="299" t="s">
        <v>356</v>
      </c>
      <c r="E71" s="298" t="s">
        <v>505</v>
      </c>
      <c r="F71" s="299" t="s">
        <v>506</v>
      </c>
      <c r="G71" s="298" t="s">
        <v>620</v>
      </c>
      <c r="H71" s="298" t="s">
        <v>621</v>
      </c>
      <c r="I71" s="300">
        <v>7.496666666666667</v>
      </c>
      <c r="J71" s="300">
        <v>150</v>
      </c>
      <c r="K71" s="301">
        <v>1124.5</v>
      </c>
    </row>
    <row r="72" spans="1:11" ht="14.4" customHeight="1" x14ac:dyDescent="0.3">
      <c r="A72" s="296" t="s">
        <v>347</v>
      </c>
      <c r="B72" s="297" t="s">
        <v>349</v>
      </c>
      <c r="C72" s="298" t="s">
        <v>355</v>
      </c>
      <c r="D72" s="299" t="s">
        <v>356</v>
      </c>
      <c r="E72" s="298" t="s">
        <v>505</v>
      </c>
      <c r="F72" s="299" t="s">
        <v>506</v>
      </c>
      <c r="G72" s="298" t="s">
        <v>622</v>
      </c>
      <c r="H72" s="298" t="s">
        <v>623</v>
      </c>
      <c r="I72" s="300">
        <v>7.4960000000000004</v>
      </c>
      <c r="J72" s="300">
        <v>350</v>
      </c>
      <c r="K72" s="301">
        <v>2624</v>
      </c>
    </row>
    <row r="73" spans="1:11" ht="14.4" customHeight="1" x14ac:dyDescent="0.3">
      <c r="A73" s="296" t="s">
        <v>347</v>
      </c>
      <c r="B73" s="297" t="s">
        <v>349</v>
      </c>
      <c r="C73" s="298" t="s">
        <v>355</v>
      </c>
      <c r="D73" s="299" t="s">
        <v>356</v>
      </c>
      <c r="E73" s="298" t="s">
        <v>505</v>
      </c>
      <c r="F73" s="299" t="s">
        <v>506</v>
      </c>
      <c r="G73" s="298" t="s">
        <v>622</v>
      </c>
      <c r="H73" s="298" t="s">
        <v>619</v>
      </c>
      <c r="I73" s="300">
        <v>7.5</v>
      </c>
      <c r="J73" s="300">
        <v>50</v>
      </c>
      <c r="K73" s="301">
        <v>375</v>
      </c>
    </row>
    <row r="74" spans="1:11" ht="14.4" customHeight="1" x14ac:dyDescent="0.3">
      <c r="A74" s="296" t="s">
        <v>347</v>
      </c>
      <c r="B74" s="297" t="s">
        <v>349</v>
      </c>
      <c r="C74" s="298" t="s">
        <v>355</v>
      </c>
      <c r="D74" s="299" t="s">
        <v>356</v>
      </c>
      <c r="E74" s="298" t="s">
        <v>505</v>
      </c>
      <c r="F74" s="299" t="s">
        <v>506</v>
      </c>
      <c r="G74" s="298" t="s">
        <v>624</v>
      </c>
      <c r="H74" s="298" t="s">
        <v>625</v>
      </c>
      <c r="I74" s="300">
        <v>7.49</v>
      </c>
      <c r="J74" s="300">
        <v>300</v>
      </c>
      <c r="K74" s="301">
        <v>2247.5</v>
      </c>
    </row>
    <row r="75" spans="1:11" ht="14.4" customHeight="1" x14ac:dyDescent="0.3">
      <c r="A75" s="296" t="s">
        <v>347</v>
      </c>
      <c r="B75" s="297" t="s">
        <v>349</v>
      </c>
      <c r="C75" s="298" t="s">
        <v>355</v>
      </c>
      <c r="D75" s="299" t="s">
        <v>356</v>
      </c>
      <c r="E75" s="298" t="s">
        <v>505</v>
      </c>
      <c r="F75" s="299" t="s">
        <v>506</v>
      </c>
      <c r="G75" s="298" t="s">
        <v>626</v>
      </c>
      <c r="H75" s="298" t="s">
        <v>627</v>
      </c>
      <c r="I75" s="300">
        <v>0.82</v>
      </c>
      <c r="J75" s="300">
        <v>2000</v>
      </c>
      <c r="K75" s="301">
        <v>1640</v>
      </c>
    </row>
    <row r="76" spans="1:11" ht="14.4" customHeight="1" x14ac:dyDescent="0.3">
      <c r="A76" s="296" t="s">
        <v>347</v>
      </c>
      <c r="B76" s="297" t="s">
        <v>349</v>
      </c>
      <c r="C76" s="298" t="s">
        <v>355</v>
      </c>
      <c r="D76" s="299" t="s">
        <v>356</v>
      </c>
      <c r="E76" s="298" t="s">
        <v>505</v>
      </c>
      <c r="F76" s="299" t="s">
        <v>506</v>
      </c>
      <c r="G76" s="298" t="s">
        <v>628</v>
      </c>
      <c r="H76" s="298" t="s">
        <v>629</v>
      </c>
      <c r="I76" s="300">
        <v>0.79166666666666663</v>
      </c>
      <c r="J76" s="300">
        <v>4300</v>
      </c>
      <c r="K76" s="301">
        <v>3374</v>
      </c>
    </row>
    <row r="77" spans="1:11" ht="14.4" customHeight="1" x14ac:dyDescent="0.3">
      <c r="A77" s="296" t="s">
        <v>347</v>
      </c>
      <c r="B77" s="297" t="s">
        <v>349</v>
      </c>
      <c r="C77" s="298" t="s">
        <v>355</v>
      </c>
      <c r="D77" s="299" t="s">
        <v>356</v>
      </c>
      <c r="E77" s="298" t="s">
        <v>505</v>
      </c>
      <c r="F77" s="299" t="s">
        <v>506</v>
      </c>
      <c r="G77" s="298" t="s">
        <v>630</v>
      </c>
      <c r="H77" s="298" t="s">
        <v>631</v>
      </c>
      <c r="I77" s="300">
        <v>7.5</v>
      </c>
      <c r="J77" s="300">
        <v>50</v>
      </c>
      <c r="K77" s="301">
        <v>375</v>
      </c>
    </row>
    <row r="78" spans="1:11" ht="14.4" customHeight="1" x14ac:dyDescent="0.3">
      <c r="A78" s="296" t="s">
        <v>347</v>
      </c>
      <c r="B78" s="297" t="s">
        <v>349</v>
      </c>
      <c r="C78" s="298" t="s">
        <v>355</v>
      </c>
      <c r="D78" s="299" t="s">
        <v>356</v>
      </c>
      <c r="E78" s="298" t="s">
        <v>493</v>
      </c>
      <c r="F78" s="299" t="s">
        <v>494</v>
      </c>
      <c r="G78" s="298" t="s">
        <v>632</v>
      </c>
      <c r="H78" s="298" t="s">
        <v>633</v>
      </c>
      <c r="I78" s="300">
        <v>617.24436521185169</v>
      </c>
      <c r="J78" s="300">
        <v>5</v>
      </c>
      <c r="K78" s="301">
        <v>3087.6126035419429</v>
      </c>
    </row>
    <row r="79" spans="1:11" ht="14.4" customHeight="1" x14ac:dyDescent="0.3">
      <c r="A79" s="296" t="s">
        <v>347</v>
      </c>
      <c r="B79" s="297" t="s">
        <v>349</v>
      </c>
      <c r="C79" s="298" t="s">
        <v>355</v>
      </c>
      <c r="D79" s="299" t="s">
        <v>356</v>
      </c>
      <c r="E79" s="298" t="s">
        <v>493</v>
      </c>
      <c r="F79" s="299" t="s">
        <v>494</v>
      </c>
      <c r="G79" s="298" t="s">
        <v>634</v>
      </c>
      <c r="H79" s="298" t="s">
        <v>635</v>
      </c>
      <c r="I79" s="300">
        <v>427.50980154718525</v>
      </c>
      <c r="J79" s="300">
        <v>21</v>
      </c>
      <c r="K79" s="301">
        <v>8982.061255090126</v>
      </c>
    </row>
    <row r="80" spans="1:11" ht="14.4" customHeight="1" x14ac:dyDescent="0.3">
      <c r="A80" s="296" t="s">
        <v>347</v>
      </c>
      <c r="B80" s="297" t="s">
        <v>349</v>
      </c>
      <c r="C80" s="298" t="s">
        <v>355</v>
      </c>
      <c r="D80" s="299" t="s">
        <v>356</v>
      </c>
      <c r="E80" s="298" t="s">
        <v>493</v>
      </c>
      <c r="F80" s="299" t="s">
        <v>494</v>
      </c>
      <c r="G80" s="298" t="s">
        <v>636</v>
      </c>
      <c r="H80" s="298" t="s">
        <v>637</v>
      </c>
      <c r="I80" s="300">
        <v>955.9</v>
      </c>
      <c r="J80" s="300">
        <v>1</v>
      </c>
      <c r="K80" s="301">
        <v>955.9</v>
      </c>
    </row>
    <row r="81" spans="1:11" ht="14.4" customHeight="1" x14ac:dyDescent="0.3">
      <c r="A81" s="296" t="s">
        <v>347</v>
      </c>
      <c r="B81" s="297" t="s">
        <v>349</v>
      </c>
      <c r="C81" s="298" t="s">
        <v>355</v>
      </c>
      <c r="D81" s="299" t="s">
        <v>356</v>
      </c>
      <c r="E81" s="298" t="s">
        <v>493</v>
      </c>
      <c r="F81" s="299" t="s">
        <v>494</v>
      </c>
      <c r="G81" s="298" t="s">
        <v>638</v>
      </c>
      <c r="H81" s="298" t="s">
        <v>639</v>
      </c>
      <c r="I81" s="300">
        <v>185.13</v>
      </c>
      <c r="J81" s="300">
        <v>1</v>
      </c>
      <c r="K81" s="301">
        <v>185.13</v>
      </c>
    </row>
    <row r="82" spans="1:11" ht="14.4" customHeight="1" x14ac:dyDescent="0.3">
      <c r="A82" s="296" t="s">
        <v>347</v>
      </c>
      <c r="B82" s="297" t="s">
        <v>349</v>
      </c>
      <c r="C82" s="298" t="s">
        <v>355</v>
      </c>
      <c r="D82" s="299" t="s">
        <v>356</v>
      </c>
      <c r="E82" s="298" t="s">
        <v>493</v>
      </c>
      <c r="F82" s="299" t="s">
        <v>494</v>
      </c>
      <c r="G82" s="298" t="s">
        <v>640</v>
      </c>
      <c r="H82" s="298" t="s">
        <v>641</v>
      </c>
      <c r="I82" s="300">
        <v>91.475999999999999</v>
      </c>
      <c r="J82" s="300">
        <v>7</v>
      </c>
      <c r="K82" s="301">
        <v>642.5100000000001</v>
      </c>
    </row>
    <row r="83" spans="1:11" ht="14.4" customHeight="1" x14ac:dyDescent="0.3">
      <c r="A83" s="296" t="s">
        <v>347</v>
      </c>
      <c r="B83" s="297" t="s">
        <v>349</v>
      </c>
      <c r="C83" s="298" t="s">
        <v>355</v>
      </c>
      <c r="D83" s="299" t="s">
        <v>356</v>
      </c>
      <c r="E83" s="298" t="s">
        <v>493</v>
      </c>
      <c r="F83" s="299" t="s">
        <v>494</v>
      </c>
      <c r="G83" s="298" t="s">
        <v>642</v>
      </c>
      <c r="H83" s="298" t="s">
        <v>643</v>
      </c>
      <c r="I83" s="300">
        <v>89.54</v>
      </c>
      <c r="J83" s="300">
        <v>4</v>
      </c>
      <c r="K83" s="301">
        <v>358.16</v>
      </c>
    </row>
    <row r="84" spans="1:11" ht="14.4" customHeight="1" x14ac:dyDescent="0.3">
      <c r="A84" s="296" t="s">
        <v>347</v>
      </c>
      <c r="B84" s="297" t="s">
        <v>349</v>
      </c>
      <c r="C84" s="298" t="s">
        <v>355</v>
      </c>
      <c r="D84" s="299" t="s">
        <v>356</v>
      </c>
      <c r="E84" s="298" t="s">
        <v>493</v>
      </c>
      <c r="F84" s="299" t="s">
        <v>494</v>
      </c>
      <c r="G84" s="298" t="s">
        <v>644</v>
      </c>
      <c r="H84" s="298" t="s">
        <v>645</v>
      </c>
      <c r="I84" s="300">
        <v>1132.56</v>
      </c>
      <c r="J84" s="300">
        <v>2</v>
      </c>
      <c r="K84" s="301">
        <v>2265.12</v>
      </c>
    </row>
    <row r="85" spans="1:11" ht="14.4" customHeight="1" x14ac:dyDescent="0.3">
      <c r="A85" s="296" t="s">
        <v>347</v>
      </c>
      <c r="B85" s="297" t="s">
        <v>349</v>
      </c>
      <c r="C85" s="298" t="s">
        <v>355</v>
      </c>
      <c r="D85" s="299" t="s">
        <v>356</v>
      </c>
      <c r="E85" s="298" t="s">
        <v>493</v>
      </c>
      <c r="F85" s="299" t="s">
        <v>494</v>
      </c>
      <c r="G85" s="298" t="s">
        <v>646</v>
      </c>
      <c r="H85" s="298" t="s">
        <v>647</v>
      </c>
      <c r="I85" s="300">
        <v>137.33500000000001</v>
      </c>
      <c r="J85" s="300">
        <v>3</v>
      </c>
      <c r="K85" s="301">
        <v>408.98</v>
      </c>
    </row>
    <row r="86" spans="1:11" ht="14.4" customHeight="1" x14ac:dyDescent="0.3">
      <c r="A86" s="296" t="s">
        <v>347</v>
      </c>
      <c r="B86" s="297" t="s">
        <v>349</v>
      </c>
      <c r="C86" s="298" t="s">
        <v>355</v>
      </c>
      <c r="D86" s="299" t="s">
        <v>356</v>
      </c>
      <c r="E86" s="298" t="s">
        <v>493</v>
      </c>
      <c r="F86" s="299" t="s">
        <v>494</v>
      </c>
      <c r="G86" s="298" t="s">
        <v>648</v>
      </c>
      <c r="H86" s="298" t="s">
        <v>649</v>
      </c>
      <c r="I86" s="300">
        <v>36238.284858836632</v>
      </c>
      <c r="J86" s="300">
        <v>8</v>
      </c>
      <c r="K86" s="301">
        <v>289906.27887069306</v>
      </c>
    </row>
    <row r="87" spans="1:11" ht="14.4" customHeight="1" x14ac:dyDescent="0.3">
      <c r="A87" s="296" t="s">
        <v>347</v>
      </c>
      <c r="B87" s="297" t="s">
        <v>349</v>
      </c>
      <c r="C87" s="298" t="s">
        <v>355</v>
      </c>
      <c r="D87" s="299" t="s">
        <v>356</v>
      </c>
      <c r="E87" s="298" t="s">
        <v>493</v>
      </c>
      <c r="F87" s="299" t="s">
        <v>494</v>
      </c>
      <c r="G87" s="298" t="s">
        <v>650</v>
      </c>
      <c r="H87" s="298" t="s">
        <v>651</v>
      </c>
      <c r="I87" s="300">
        <v>91.959916576387798</v>
      </c>
      <c r="J87" s="300">
        <v>10</v>
      </c>
      <c r="K87" s="301">
        <v>919.59916576387798</v>
      </c>
    </row>
    <row r="88" spans="1:11" ht="14.4" customHeight="1" x14ac:dyDescent="0.3">
      <c r="A88" s="296" t="s">
        <v>347</v>
      </c>
      <c r="B88" s="297" t="s">
        <v>349</v>
      </c>
      <c r="C88" s="298" t="s">
        <v>355</v>
      </c>
      <c r="D88" s="299" t="s">
        <v>356</v>
      </c>
      <c r="E88" s="298" t="s">
        <v>493</v>
      </c>
      <c r="F88" s="299" t="s">
        <v>494</v>
      </c>
      <c r="G88" s="298" t="s">
        <v>652</v>
      </c>
      <c r="H88" s="298" t="s">
        <v>653</v>
      </c>
      <c r="I88" s="300">
        <v>4369.5528107811397</v>
      </c>
      <c r="J88" s="300">
        <v>1</v>
      </c>
      <c r="K88" s="301">
        <v>4369.5528107811397</v>
      </c>
    </row>
    <row r="89" spans="1:11" ht="14.4" customHeight="1" x14ac:dyDescent="0.3">
      <c r="A89" s="296" t="s">
        <v>347</v>
      </c>
      <c r="B89" s="297" t="s">
        <v>349</v>
      </c>
      <c r="C89" s="298" t="s">
        <v>355</v>
      </c>
      <c r="D89" s="299" t="s">
        <v>356</v>
      </c>
      <c r="E89" s="298" t="s">
        <v>493</v>
      </c>
      <c r="F89" s="299" t="s">
        <v>494</v>
      </c>
      <c r="G89" s="298" t="s">
        <v>654</v>
      </c>
      <c r="H89" s="298" t="s">
        <v>655</v>
      </c>
      <c r="I89" s="300">
        <v>100.43</v>
      </c>
      <c r="J89" s="300">
        <v>5</v>
      </c>
      <c r="K89" s="301">
        <v>502.15000000000003</v>
      </c>
    </row>
    <row r="90" spans="1:11" ht="14.4" customHeight="1" x14ac:dyDescent="0.3">
      <c r="A90" s="296" t="s">
        <v>347</v>
      </c>
      <c r="B90" s="297" t="s">
        <v>349</v>
      </c>
      <c r="C90" s="298" t="s">
        <v>355</v>
      </c>
      <c r="D90" s="299" t="s">
        <v>356</v>
      </c>
      <c r="E90" s="298" t="s">
        <v>493</v>
      </c>
      <c r="F90" s="299" t="s">
        <v>494</v>
      </c>
      <c r="G90" s="298" t="s">
        <v>656</v>
      </c>
      <c r="H90" s="298" t="s">
        <v>657</v>
      </c>
      <c r="I90" s="300">
        <v>104.27384615384615</v>
      </c>
      <c r="J90" s="300">
        <v>42</v>
      </c>
      <c r="K90" s="301">
        <v>4393.7399999999989</v>
      </c>
    </row>
    <row r="91" spans="1:11" ht="14.4" customHeight="1" x14ac:dyDescent="0.3">
      <c r="A91" s="296" t="s">
        <v>347</v>
      </c>
      <c r="B91" s="297" t="s">
        <v>349</v>
      </c>
      <c r="C91" s="298" t="s">
        <v>355</v>
      </c>
      <c r="D91" s="299" t="s">
        <v>356</v>
      </c>
      <c r="E91" s="298" t="s">
        <v>493</v>
      </c>
      <c r="F91" s="299" t="s">
        <v>494</v>
      </c>
      <c r="G91" s="298" t="s">
        <v>658</v>
      </c>
      <c r="H91" s="298" t="s">
        <v>659</v>
      </c>
      <c r="I91" s="300">
        <v>108.9</v>
      </c>
      <c r="J91" s="300">
        <v>1</v>
      </c>
      <c r="K91" s="301">
        <v>108.9</v>
      </c>
    </row>
    <row r="92" spans="1:11" ht="14.4" customHeight="1" x14ac:dyDescent="0.3">
      <c r="A92" s="296" t="s">
        <v>347</v>
      </c>
      <c r="B92" s="297" t="s">
        <v>349</v>
      </c>
      <c r="C92" s="298" t="s">
        <v>355</v>
      </c>
      <c r="D92" s="299" t="s">
        <v>356</v>
      </c>
      <c r="E92" s="298" t="s">
        <v>493</v>
      </c>
      <c r="F92" s="299" t="s">
        <v>494</v>
      </c>
      <c r="G92" s="298" t="s">
        <v>660</v>
      </c>
      <c r="H92" s="298" t="s">
        <v>661</v>
      </c>
      <c r="I92" s="300">
        <v>112.51224999999999</v>
      </c>
      <c r="J92" s="300">
        <v>5</v>
      </c>
      <c r="K92" s="301">
        <v>564.346</v>
      </c>
    </row>
    <row r="93" spans="1:11" ht="14.4" customHeight="1" x14ac:dyDescent="0.3">
      <c r="A93" s="296" t="s">
        <v>347</v>
      </c>
      <c r="B93" s="297" t="s">
        <v>349</v>
      </c>
      <c r="C93" s="298" t="s">
        <v>355</v>
      </c>
      <c r="D93" s="299" t="s">
        <v>356</v>
      </c>
      <c r="E93" s="298" t="s">
        <v>493</v>
      </c>
      <c r="F93" s="299" t="s">
        <v>494</v>
      </c>
      <c r="G93" s="298" t="s">
        <v>662</v>
      </c>
      <c r="H93" s="298" t="s">
        <v>663</v>
      </c>
      <c r="I93" s="300">
        <v>284.16705276299268</v>
      </c>
      <c r="J93" s="300">
        <v>15</v>
      </c>
      <c r="K93" s="301">
        <v>4274.3115828897799</v>
      </c>
    </row>
    <row r="94" spans="1:11" ht="14.4" customHeight="1" x14ac:dyDescent="0.3">
      <c r="A94" s="296" t="s">
        <v>347</v>
      </c>
      <c r="B94" s="297" t="s">
        <v>349</v>
      </c>
      <c r="C94" s="298" t="s">
        <v>355</v>
      </c>
      <c r="D94" s="299" t="s">
        <v>356</v>
      </c>
      <c r="E94" s="298" t="s">
        <v>493</v>
      </c>
      <c r="F94" s="299" t="s">
        <v>494</v>
      </c>
      <c r="G94" s="298" t="s">
        <v>664</v>
      </c>
      <c r="H94" s="298" t="s">
        <v>665</v>
      </c>
      <c r="I94" s="300">
        <v>0.51300000000000001</v>
      </c>
      <c r="J94" s="300">
        <v>1999.44</v>
      </c>
      <c r="K94" s="301">
        <v>1025.71272</v>
      </c>
    </row>
    <row r="95" spans="1:11" ht="14.4" customHeight="1" x14ac:dyDescent="0.3">
      <c r="A95" s="296" t="s">
        <v>347</v>
      </c>
      <c r="B95" s="297" t="s">
        <v>349</v>
      </c>
      <c r="C95" s="298" t="s">
        <v>355</v>
      </c>
      <c r="D95" s="299" t="s">
        <v>356</v>
      </c>
      <c r="E95" s="298" t="s">
        <v>493</v>
      </c>
      <c r="F95" s="299" t="s">
        <v>494</v>
      </c>
      <c r="G95" s="298" t="s">
        <v>666</v>
      </c>
      <c r="H95" s="298" t="s">
        <v>667</v>
      </c>
      <c r="I95" s="300">
        <v>548.87</v>
      </c>
      <c r="J95" s="300">
        <v>1</v>
      </c>
      <c r="K95" s="301">
        <v>548.87</v>
      </c>
    </row>
    <row r="96" spans="1:11" ht="14.4" customHeight="1" x14ac:dyDescent="0.3">
      <c r="A96" s="296" t="s">
        <v>347</v>
      </c>
      <c r="B96" s="297" t="s">
        <v>349</v>
      </c>
      <c r="C96" s="298" t="s">
        <v>355</v>
      </c>
      <c r="D96" s="299" t="s">
        <v>356</v>
      </c>
      <c r="E96" s="298" t="s">
        <v>493</v>
      </c>
      <c r="F96" s="299" t="s">
        <v>494</v>
      </c>
      <c r="G96" s="298" t="s">
        <v>668</v>
      </c>
      <c r="H96" s="298" t="s">
        <v>669</v>
      </c>
      <c r="I96" s="300">
        <v>27857.831078138399</v>
      </c>
      <c r="J96" s="300">
        <v>1</v>
      </c>
      <c r="K96" s="301">
        <v>27857.831078138399</v>
      </c>
    </row>
    <row r="97" spans="1:11" ht="14.4" customHeight="1" x14ac:dyDescent="0.3">
      <c r="A97" s="296" t="s">
        <v>347</v>
      </c>
      <c r="B97" s="297" t="s">
        <v>349</v>
      </c>
      <c r="C97" s="298" t="s">
        <v>355</v>
      </c>
      <c r="D97" s="299" t="s">
        <v>356</v>
      </c>
      <c r="E97" s="298" t="s">
        <v>493</v>
      </c>
      <c r="F97" s="299" t="s">
        <v>494</v>
      </c>
      <c r="G97" s="298" t="s">
        <v>670</v>
      </c>
      <c r="H97" s="298" t="s">
        <v>671</v>
      </c>
      <c r="I97" s="300">
        <v>22851.818884398501</v>
      </c>
      <c r="J97" s="300">
        <v>1</v>
      </c>
      <c r="K97" s="301">
        <v>22851.818884398501</v>
      </c>
    </row>
    <row r="98" spans="1:11" ht="14.4" customHeight="1" x14ac:dyDescent="0.3">
      <c r="A98" s="296" t="s">
        <v>347</v>
      </c>
      <c r="B98" s="297" t="s">
        <v>349</v>
      </c>
      <c r="C98" s="298" t="s">
        <v>355</v>
      </c>
      <c r="D98" s="299" t="s">
        <v>356</v>
      </c>
      <c r="E98" s="298" t="s">
        <v>493</v>
      </c>
      <c r="F98" s="299" t="s">
        <v>494</v>
      </c>
      <c r="G98" s="298" t="s">
        <v>672</v>
      </c>
      <c r="H98" s="298" t="s">
        <v>673</v>
      </c>
      <c r="I98" s="300">
        <v>119.051999999999</v>
      </c>
      <c r="J98" s="300">
        <v>7</v>
      </c>
      <c r="K98" s="301">
        <v>833.36399999999298</v>
      </c>
    </row>
    <row r="99" spans="1:11" ht="14.4" customHeight="1" x14ac:dyDescent="0.3">
      <c r="A99" s="296" t="s">
        <v>347</v>
      </c>
      <c r="B99" s="297" t="s">
        <v>349</v>
      </c>
      <c r="C99" s="298" t="s">
        <v>355</v>
      </c>
      <c r="D99" s="299" t="s">
        <v>356</v>
      </c>
      <c r="E99" s="298" t="s">
        <v>493</v>
      </c>
      <c r="F99" s="299" t="s">
        <v>494</v>
      </c>
      <c r="G99" s="298" t="s">
        <v>674</v>
      </c>
      <c r="H99" s="298" t="s">
        <v>675</v>
      </c>
      <c r="I99" s="300">
        <v>1.3348934483920765</v>
      </c>
      <c r="J99" s="300">
        <v>75</v>
      </c>
      <c r="K99" s="301">
        <v>95.027886153957596</v>
      </c>
    </row>
    <row r="100" spans="1:11" ht="14.4" customHeight="1" x14ac:dyDescent="0.3">
      <c r="A100" s="296" t="s">
        <v>347</v>
      </c>
      <c r="B100" s="297" t="s">
        <v>349</v>
      </c>
      <c r="C100" s="298" t="s">
        <v>355</v>
      </c>
      <c r="D100" s="299" t="s">
        <v>356</v>
      </c>
      <c r="E100" s="298" t="s">
        <v>493</v>
      </c>
      <c r="F100" s="299" t="s">
        <v>494</v>
      </c>
      <c r="G100" s="298" t="s">
        <v>676</v>
      </c>
      <c r="H100" s="298" t="s">
        <v>677</v>
      </c>
      <c r="I100" s="300">
        <v>0.67857142857142905</v>
      </c>
      <c r="J100" s="300">
        <v>10</v>
      </c>
      <c r="K100" s="301">
        <v>6.78571428571429</v>
      </c>
    </row>
    <row r="101" spans="1:11" ht="14.4" customHeight="1" x14ac:dyDescent="0.3">
      <c r="A101" s="296" t="s">
        <v>347</v>
      </c>
      <c r="B101" s="297" t="s">
        <v>349</v>
      </c>
      <c r="C101" s="298" t="s">
        <v>355</v>
      </c>
      <c r="D101" s="299" t="s">
        <v>356</v>
      </c>
      <c r="E101" s="298" t="s">
        <v>493</v>
      </c>
      <c r="F101" s="299" t="s">
        <v>494</v>
      </c>
      <c r="G101" s="298" t="s">
        <v>678</v>
      </c>
      <c r="H101" s="298" t="s">
        <v>679</v>
      </c>
      <c r="I101" s="300">
        <v>3574.34</v>
      </c>
      <c r="J101" s="300">
        <v>2</v>
      </c>
      <c r="K101" s="301">
        <v>7148.68</v>
      </c>
    </row>
    <row r="102" spans="1:11" ht="14.4" customHeight="1" x14ac:dyDescent="0.3">
      <c r="A102" s="296" t="s">
        <v>347</v>
      </c>
      <c r="B102" s="297" t="s">
        <v>349</v>
      </c>
      <c r="C102" s="298" t="s">
        <v>355</v>
      </c>
      <c r="D102" s="299" t="s">
        <v>356</v>
      </c>
      <c r="E102" s="298" t="s">
        <v>493</v>
      </c>
      <c r="F102" s="299" t="s">
        <v>494</v>
      </c>
      <c r="G102" s="298" t="s">
        <v>680</v>
      </c>
      <c r="H102" s="298" t="s">
        <v>681</v>
      </c>
      <c r="I102" s="300">
        <v>9770.8330328658249</v>
      </c>
      <c r="J102" s="300">
        <v>4</v>
      </c>
      <c r="K102" s="301">
        <v>39083.332131463299</v>
      </c>
    </row>
    <row r="103" spans="1:11" ht="14.4" customHeight="1" x14ac:dyDescent="0.3">
      <c r="A103" s="296" t="s">
        <v>347</v>
      </c>
      <c r="B103" s="297" t="s">
        <v>349</v>
      </c>
      <c r="C103" s="298" t="s">
        <v>355</v>
      </c>
      <c r="D103" s="299" t="s">
        <v>356</v>
      </c>
      <c r="E103" s="298" t="s">
        <v>493</v>
      </c>
      <c r="F103" s="299" t="s">
        <v>494</v>
      </c>
      <c r="G103" s="298" t="s">
        <v>682</v>
      </c>
      <c r="H103" s="298" t="s">
        <v>683</v>
      </c>
      <c r="I103" s="300">
        <v>9770.8145634664997</v>
      </c>
      <c r="J103" s="300">
        <v>1</v>
      </c>
      <c r="K103" s="301">
        <v>9770.8145634664997</v>
      </c>
    </row>
    <row r="104" spans="1:11" ht="14.4" customHeight="1" x14ac:dyDescent="0.3">
      <c r="A104" s="296" t="s">
        <v>347</v>
      </c>
      <c r="B104" s="297" t="s">
        <v>349</v>
      </c>
      <c r="C104" s="298" t="s">
        <v>355</v>
      </c>
      <c r="D104" s="299" t="s">
        <v>356</v>
      </c>
      <c r="E104" s="298" t="s">
        <v>493</v>
      </c>
      <c r="F104" s="299" t="s">
        <v>494</v>
      </c>
      <c r="G104" s="298" t="s">
        <v>684</v>
      </c>
      <c r="H104" s="298" t="s">
        <v>685</v>
      </c>
      <c r="I104" s="300">
        <v>9770.75</v>
      </c>
      <c r="J104" s="300">
        <v>1</v>
      </c>
      <c r="K104" s="301">
        <v>9770.75</v>
      </c>
    </row>
    <row r="105" spans="1:11" ht="14.4" customHeight="1" x14ac:dyDescent="0.3">
      <c r="A105" s="296" t="s">
        <v>347</v>
      </c>
      <c r="B105" s="297" t="s">
        <v>349</v>
      </c>
      <c r="C105" s="298" t="s">
        <v>355</v>
      </c>
      <c r="D105" s="299" t="s">
        <v>356</v>
      </c>
      <c r="E105" s="298" t="s">
        <v>493</v>
      </c>
      <c r="F105" s="299" t="s">
        <v>494</v>
      </c>
      <c r="G105" s="298" t="s">
        <v>686</v>
      </c>
      <c r="H105" s="298" t="s">
        <v>687</v>
      </c>
      <c r="I105" s="300">
        <v>4936.8214532765196</v>
      </c>
      <c r="J105" s="300">
        <v>1</v>
      </c>
      <c r="K105" s="301">
        <v>4936.8214532765196</v>
      </c>
    </row>
    <row r="106" spans="1:11" ht="14.4" customHeight="1" x14ac:dyDescent="0.3">
      <c r="A106" s="296" t="s">
        <v>347</v>
      </c>
      <c r="B106" s="297" t="s">
        <v>349</v>
      </c>
      <c r="C106" s="298" t="s">
        <v>355</v>
      </c>
      <c r="D106" s="299" t="s">
        <v>356</v>
      </c>
      <c r="E106" s="298" t="s">
        <v>493</v>
      </c>
      <c r="F106" s="299" t="s">
        <v>494</v>
      </c>
      <c r="G106" s="298" t="s">
        <v>688</v>
      </c>
      <c r="H106" s="298" t="s">
        <v>689</v>
      </c>
      <c r="I106" s="300">
        <v>9770.8035115381444</v>
      </c>
      <c r="J106" s="300">
        <v>2</v>
      </c>
      <c r="K106" s="301">
        <v>19541.607023076289</v>
      </c>
    </row>
    <row r="107" spans="1:11" ht="14.4" customHeight="1" x14ac:dyDescent="0.3">
      <c r="A107" s="296" t="s">
        <v>347</v>
      </c>
      <c r="B107" s="297" t="s">
        <v>349</v>
      </c>
      <c r="C107" s="298" t="s">
        <v>355</v>
      </c>
      <c r="D107" s="299" t="s">
        <v>356</v>
      </c>
      <c r="E107" s="298" t="s">
        <v>493</v>
      </c>
      <c r="F107" s="299" t="s">
        <v>494</v>
      </c>
      <c r="G107" s="298" t="s">
        <v>690</v>
      </c>
      <c r="H107" s="298" t="s">
        <v>691</v>
      </c>
      <c r="I107" s="300">
        <v>9770.75</v>
      </c>
      <c r="J107" s="300">
        <v>1</v>
      </c>
      <c r="K107" s="301">
        <v>9770.75</v>
      </c>
    </row>
    <row r="108" spans="1:11" ht="14.4" customHeight="1" x14ac:dyDescent="0.3">
      <c r="A108" s="296" t="s">
        <v>347</v>
      </c>
      <c r="B108" s="297" t="s">
        <v>349</v>
      </c>
      <c r="C108" s="298" t="s">
        <v>355</v>
      </c>
      <c r="D108" s="299" t="s">
        <v>356</v>
      </c>
      <c r="E108" s="298" t="s">
        <v>493</v>
      </c>
      <c r="F108" s="299" t="s">
        <v>494</v>
      </c>
      <c r="G108" s="298" t="s">
        <v>692</v>
      </c>
      <c r="H108" s="298" t="s">
        <v>693</v>
      </c>
      <c r="I108" s="300">
        <v>2142.91</v>
      </c>
      <c r="J108" s="300">
        <v>1</v>
      </c>
      <c r="K108" s="301">
        <v>2142.91</v>
      </c>
    </row>
    <row r="109" spans="1:11" ht="14.4" customHeight="1" x14ac:dyDescent="0.3">
      <c r="A109" s="296" t="s">
        <v>347</v>
      </c>
      <c r="B109" s="297" t="s">
        <v>349</v>
      </c>
      <c r="C109" s="298" t="s">
        <v>355</v>
      </c>
      <c r="D109" s="299" t="s">
        <v>356</v>
      </c>
      <c r="E109" s="298" t="s">
        <v>493</v>
      </c>
      <c r="F109" s="299" t="s">
        <v>494</v>
      </c>
      <c r="G109" s="298" t="s">
        <v>694</v>
      </c>
      <c r="H109" s="298" t="s">
        <v>695</v>
      </c>
      <c r="I109" s="300">
        <v>1252.1083375815001</v>
      </c>
      <c r="J109" s="300">
        <v>1</v>
      </c>
      <c r="K109" s="301">
        <v>1252.1083375815001</v>
      </c>
    </row>
    <row r="110" spans="1:11" ht="14.4" customHeight="1" x14ac:dyDescent="0.3">
      <c r="A110" s="296" t="s">
        <v>347</v>
      </c>
      <c r="B110" s="297" t="s">
        <v>349</v>
      </c>
      <c r="C110" s="298" t="s">
        <v>355</v>
      </c>
      <c r="D110" s="299" t="s">
        <v>356</v>
      </c>
      <c r="E110" s="298" t="s">
        <v>493</v>
      </c>
      <c r="F110" s="299" t="s">
        <v>494</v>
      </c>
      <c r="G110" s="298" t="s">
        <v>696</v>
      </c>
      <c r="H110" s="298" t="s">
        <v>697</v>
      </c>
      <c r="I110" s="300">
        <v>4936.9330654701498</v>
      </c>
      <c r="J110" s="300">
        <v>2</v>
      </c>
      <c r="K110" s="301">
        <v>9873.8661309402996</v>
      </c>
    </row>
    <row r="111" spans="1:11" ht="14.4" customHeight="1" x14ac:dyDescent="0.3">
      <c r="A111" s="296" t="s">
        <v>347</v>
      </c>
      <c r="B111" s="297" t="s">
        <v>349</v>
      </c>
      <c r="C111" s="298" t="s">
        <v>355</v>
      </c>
      <c r="D111" s="299" t="s">
        <v>356</v>
      </c>
      <c r="E111" s="298" t="s">
        <v>493</v>
      </c>
      <c r="F111" s="299" t="s">
        <v>494</v>
      </c>
      <c r="G111" s="298" t="s">
        <v>698</v>
      </c>
      <c r="H111" s="298" t="s">
        <v>699</v>
      </c>
      <c r="I111" s="300">
        <v>13476.576666666666</v>
      </c>
      <c r="J111" s="300">
        <v>3</v>
      </c>
      <c r="K111" s="301">
        <v>40429.729999999996</v>
      </c>
    </row>
    <row r="112" spans="1:11" ht="14.4" customHeight="1" x14ac:dyDescent="0.3">
      <c r="A112" s="296" t="s">
        <v>347</v>
      </c>
      <c r="B112" s="297" t="s">
        <v>349</v>
      </c>
      <c r="C112" s="298" t="s">
        <v>355</v>
      </c>
      <c r="D112" s="299" t="s">
        <v>356</v>
      </c>
      <c r="E112" s="298" t="s">
        <v>493</v>
      </c>
      <c r="F112" s="299" t="s">
        <v>494</v>
      </c>
      <c r="G112" s="298" t="s">
        <v>700</v>
      </c>
      <c r="H112" s="298" t="s">
        <v>701</v>
      </c>
      <c r="I112" s="300">
        <v>1096.26</v>
      </c>
      <c r="J112" s="300">
        <v>1</v>
      </c>
      <c r="K112" s="301">
        <v>1096.26</v>
      </c>
    </row>
    <row r="113" spans="1:11" ht="14.4" customHeight="1" x14ac:dyDescent="0.3">
      <c r="A113" s="296" t="s">
        <v>347</v>
      </c>
      <c r="B113" s="297" t="s">
        <v>349</v>
      </c>
      <c r="C113" s="298" t="s">
        <v>355</v>
      </c>
      <c r="D113" s="299" t="s">
        <v>356</v>
      </c>
      <c r="E113" s="298" t="s">
        <v>493</v>
      </c>
      <c r="F113" s="299" t="s">
        <v>494</v>
      </c>
      <c r="G113" s="298" t="s">
        <v>702</v>
      </c>
      <c r="H113" s="298" t="s">
        <v>703</v>
      </c>
      <c r="I113" s="300">
        <v>10145.85</v>
      </c>
      <c r="J113" s="300">
        <v>6</v>
      </c>
      <c r="K113" s="301">
        <v>60875.1</v>
      </c>
    </row>
    <row r="114" spans="1:11" ht="14.4" customHeight="1" x14ac:dyDescent="0.3">
      <c r="A114" s="296" t="s">
        <v>347</v>
      </c>
      <c r="B114" s="297" t="s">
        <v>349</v>
      </c>
      <c r="C114" s="298" t="s">
        <v>355</v>
      </c>
      <c r="D114" s="299" t="s">
        <v>356</v>
      </c>
      <c r="E114" s="298" t="s">
        <v>493</v>
      </c>
      <c r="F114" s="299" t="s">
        <v>494</v>
      </c>
      <c r="G114" s="298" t="s">
        <v>704</v>
      </c>
      <c r="H114" s="298" t="s">
        <v>705</v>
      </c>
      <c r="I114" s="300">
        <v>15596.9</v>
      </c>
      <c r="J114" s="300">
        <v>1</v>
      </c>
      <c r="K114" s="301">
        <v>15596.9</v>
      </c>
    </row>
    <row r="115" spans="1:11" ht="14.4" customHeight="1" x14ac:dyDescent="0.3">
      <c r="A115" s="296" t="s">
        <v>347</v>
      </c>
      <c r="B115" s="297" t="s">
        <v>349</v>
      </c>
      <c r="C115" s="298" t="s">
        <v>355</v>
      </c>
      <c r="D115" s="299" t="s">
        <v>356</v>
      </c>
      <c r="E115" s="298" t="s">
        <v>493</v>
      </c>
      <c r="F115" s="299" t="s">
        <v>494</v>
      </c>
      <c r="G115" s="298" t="s">
        <v>706</v>
      </c>
      <c r="H115" s="298" t="s">
        <v>707</v>
      </c>
      <c r="I115" s="300">
        <v>2238.5</v>
      </c>
      <c r="J115" s="300">
        <v>6</v>
      </c>
      <c r="K115" s="301">
        <v>13431</v>
      </c>
    </row>
    <row r="116" spans="1:11" ht="14.4" customHeight="1" x14ac:dyDescent="0.3">
      <c r="A116" s="296" t="s">
        <v>347</v>
      </c>
      <c r="B116" s="297" t="s">
        <v>349</v>
      </c>
      <c r="C116" s="298" t="s">
        <v>355</v>
      </c>
      <c r="D116" s="299" t="s">
        <v>356</v>
      </c>
      <c r="E116" s="298" t="s">
        <v>493</v>
      </c>
      <c r="F116" s="299" t="s">
        <v>494</v>
      </c>
      <c r="G116" s="298" t="s">
        <v>708</v>
      </c>
      <c r="H116" s="298" t="s">
        <v>709</v>
      </c>
      <c r="I116" s="300">
        <v>13508.44</v>
      </c>
      <c r="J116" s="300">
        <v>1</v>
      </c>
      <c r="K116" s="301">
        <v>13508.44</v>
      </c>
    </row>
    <row r="117" spans="1:11" ht="14.4" customHeight="1" x14ac:dyDescent="0.3">
      <c r="A117" s="296" t="s">
        <v>347</v>
      </c>
      <c r="B117" s="297" t="s">
        <v>349</v>
      </c>
      <c r="C117" s="298" t="s">
        <v>355</v>
      </c>
      <c r="D117" s="299" t="s">
        <v>356</v>
      </c>
      <c r="E117" s="298" t="s">
        <v>493</v>
      </c>
      <c r="F117" s="299" t="s">
        <v>494</v>
      </c>
      <c r="G117" s="298" t="s">
        <v>710</v>
      </c>
      <c r="H117" s="298" t="s">
        <v>711</v>
      </c>
      <c r="I117" s="300">
        <v>50215.2182134744</v>
      </c>
      <c r="J117" s="300">
        <v>1</v>
      </c>
      <c r="K117" s="301">
        <v>50215.2182134744</v>
      </c>
    </row>
    <row r="118" spans="1:11" ht="14.4" customHeight="1" x14ac:dyDescent="0.3">
      <c r="A118" s="296" t="s">
        <v>347</v>
      </c>
      <c r="B118" s="297" t="s">
        <v>349</v>
      </c>
      <c r="C118" s="298" t="s">
        <v>355</v>
      </c>
      <c r="D118" s="299" t="s">
        <v>356</v>
      </c>
      <c r="E118" s="298" t="s">
        <v>493</v>
      </c>
      <c r="F118" s="299" t="s">
        <v>494</v>
      </c>
      <c r="G118" s="298" t="s">
        <v>712</v>
      </c>
      <c r="H118" s="298" t="s">
        <v>713</v>
      </c>
      <c r="I118" s="300">
        <v>7535.88</v>
      </c>
      <c r="J118" s="300">
        <v>1</v>
      </c>
      <c r="K118" s="301">
        <v>7535.88</v>
      </c>
    </row>
    <row r="119" spans="1:11" ht="14.4" customHeight="1" x14ac:dyDescent="0.3">
      <c r="A119" s="296" t="s">
        <v>347</v>
      </c>
      <c r="B119" s="297" t="s">
        <v>349</v>
      </c>
      <c r="C119" s="298" t="s">
        <v>355</v>
      </c>
      <c r="D119" s="299" t="s">
        <v>356</v>
      </c>
      <c r="E119" s="298" t="s">
        <v>493</v>
      </c>
      <c r="F119" s="299" t="s">
        <v>494</v>
      </c>
      <c r="G119" s="298" t="s">
        <v>714</v>
      </c>
      <c r="H119" s="298" t="s">
        <v>715</v>
      </c>
      <c r="I119" s="300">
        <v>89.54</v>
      </c>
      <c r="J119" s="300">
        <v>1</v>
      </c>
      <c r="K119" s="301">
        <v>89.54</v>
      </c>
    </row>
    <row r="120" spans="1:11" ht="14.4" customHeight="1" x14ac:dyDescent="0.3">
      <c r="A120" s="296" t="s">
        <v>347</v>
      </c>
      <c r="B120" s="297" t="s">
        <v>349</v>
      </c>
      <c r="C120" s="298" t="s">
        <v>355</v>
      </c>
      <c r="D120" s="299" t="s">
        <v>356</v>
      </c>
      <c r="E120" s="298" t="s">
        <v>493</v>
      </c>
      <c r="F120" s="299" t="s">
        <v>494</v>
      </c>
      <c r="G120" s="298" t="s">
        <v>716</v>
      </c>
      <c r="H120" s="298" t="s">
        <v>717</v>
      </c>
      <c r="I120" s="300">
        <v>127.05</v>
      </c>
      <c r="J120" s="300">
        <v>1</v>
      </c>
      <c r="K120" s="301">
        <v>127.05</v>
      </c>
    </row>
    <row r="121" spans="1:11" ht="14.4" customHeight="1" x14ac:dyDescent="0.3">
      <c r="A121" s="296" t="s">
        <v>347</v>
      </c>
      <c r="B121" s="297" t="s">
        <v>349</v>
      </c>
      <c r="C121" s="298" t="s">
        <v>355</v>
      </c>
      <c r="D121" s="299" t="s">
        <v>356</v>
      </c>
      <c r="E121" s="298" t="s">
        <v>493</v>
      </c>
      <c r="F121" s="299" t="s">
        <v>494</v>
      </c>
      <c r="G121" s="298" t="s">
        <v>718</v>
      </c>
      <c r="H121" s="298" t="s">
        <v>719</v>
      </c>
      <c r="I121" s="300">
        <v>16367.67</v>
      </c>
      <c r="J121" s="300">
        <v>1</v>
      </c>
      <c r="K121" s="301">
        <v>16367.67</v>
      </c>
    </row>
    <row r="122" spans="1:11" ht="14.4" customHeight="1" x14ac:dyDescent="0.3">
      <c r="A122" s="296" t="s">
        <v>347</v>
      </c>
      <c r="B122" s="297" t="s">
        <v>349</v>
      </c>
      <c r="C122" s="298" t="s">
        <v>355</v>
      </c>
      <c r="D122" s="299" t="s">
        <v>356</v>
      </c>
      <c r="E122" s="298" t="s">
        <v>493</v>
      </c>
      <c r="F122" s="299" t="s">
        <v>494</v>
      </c>
      <c r="G122" s="298" t="s">
        <v>720</v>
      </c>
      <c r="H122" s="298" t="s">
        <v>721</v>
      </c>
      <c r="I122" s="300">
        <v>14905.99</v>
      </c>
      <c r="J122" s="300">
        <v>1</v>
      </c>
      <c r="K122" s="301">
        <v>14905.99</v>
      </c>
    </row>
    <row r="123" spans="1:11" ht="14.4" customHeight="1" x14ac:dyDescent="0.3">
      <c r="A123" s="296" t="s">
        <v>347</v>
      </c>
      <c r="B123" s="297" t="s">
        <v>349</v>
      </c>
      <c r="C123" s="298" t="s">
        <v>355</v>
      </c>
      <c r="D123" s="299" t="s">
        <v>356</v>
      </c>
      <c r="E123" s="298" t="s">
        <v>493</v>
      </c>
      <c r="F123" s="299" t="s">
        <v>494</v>
      </c>
      <c r="G123" s="298" t="s">
        <v>722</v>
      </c>
      <c r="H123" s="298" t="s">
        <v>723</v>
      </c>
      <c r="I123" s="300">
        <v>560.23</v>
      </c>
      <c r="J123" s="300">
        <v>0</v>
      </c>
      <c r="K123" s="301">
        <v>0</v>
      </c>
    </row>
    <row r="124" spans="1:11" ht="14.4" customHeight="1" x14ac:dyDescent="0.3">
      <c r="A124" s="296" t="s">
        <v>347</v>
      </c>
      <c r="B124" s="297" t="s">
        <v>349</v>
      </c>
      <c r="C124" s="298" t="s">
        <v>355</v>
      </c>
      <c r="D124" s="299" t="s">
        <v>356</v>
      </c>
      <c r="E124" s="298" t="s">
        <v>493</v>
      </c>
      <c r="F124" s="299" t="s">
        <v>494</v>
      </c>
      <c r="G124" s="298" t="s">
        <v>724</v>
      </c>
      <c r="H124" s="298" t="s">
        <v>725</v>
      </c>
      <c r="I124" s="300">
        <v>4936.8</v>
      </c>
      <c r="J124" s="300">
        <v>1</v>
      </c>
      <c r="K124" s="301">
        <v>4936.8</v>
      </c>
    </row>
    <row r="125" spans="1:11" ht="14.4" customHeight="1" x14ac:dyDescent="0.3">
      <c r="A125" s="296" t="s">
        <v>347</v>
      </c>
      <c r="B125" s="297" t="s">
        <v>349</v>
      </c>
      <c r="C125" s="298" t="s">
        <v>355</v>
      </c>
      <c r="D125" s="299" t="s">
        <v>356</v>
      </c>
      <c r="E125" s="298" t="s">
        <v>493</v>
      </c>
      <c r="F125" s="299" t="s">
        <v>494</v>
      </c>
      <c r="G125" s="298" t="s">
        <v>726</v>
      </c>
      <c r="H125" s="298" t="s">
        <v>727</v>
      </c>
      <c r="I125" s="300">
        <v>13241.03</v>
      </c>
      <c r="J125" s="300">
        <v>1</v>
      </c>
      <c r="K125" s="301">
        <v>13241.03</v>
      </c>
    </row>
    <row r="126" spans="1:11" ht="14.4" customHeight="1" x14ac:dyDescent="0.3">
      <c r="A126" s="296" t="s">
        <v>347</v>
      </c>
      <c r="B126" s="297" t="s">
        <v>349</v>
      </c>
      <c r="C126" s="298" t="s">
        <v>355</v>
      </c>
      <c r="D126" s="299" t="s">
        <v>356</v>
      </c>
      <c r="E126" s="298" t="s">
        <v>493</v>
      </c>
      <c r="F126" s="299" t="s">
        <v>494</v>
      </c>
      <c r="G126" s="298" t="s">
        <v>728</v>
      </c>
      <c r="H126" s="298" t="s">
        <v>729</v>
      </c>
      <c r="I126" s="300">
        <v>26015</v>
      </c>
      <c r="J126" s="300">
        <v>1</v>
      </c>
      <c r="K126" s="301">
        <v>26015</v>
      </c>
    </row>
    <row r="127" spans="1:11" ht="14.4" customHeight="1" x14ac:dyDescent="0.3">
      <c r="A127" s="296" t="s">
        <v>347</v>
      </c>
      <c r="B127" s="297" t="s">
        <v>349</v>
      </c>
      <c r="C127" s="298" t="s">
        <v>355</v>
      </c>
      <c r="D127" s="299" t="s">
        <v>356</v>
      </c>
      <c r="E127" s="298" t="s">
        <v>493</v>
      </c>
      <c r="F127" s="299" t="s">
        <v>494</v>
      </c>
      <c r="G127" s="298" t="s">
        <v>730</v>
      </c>
      <c r="H127" s="298" t="s">
        <v>731</v>
      </c>
      <c r="I127" s="300">
        <v>60.5</v>
      </c>
      <c r="J127" s="300">
        <v>12</v>
      </c>
      <c r="K127" s="301">
        <v>726</v>
      </c>
    </row>
    <row r="128" spans="1:11" ht="14.4" customHeight="1" x14ac:dyDescent="0.3">
      <c r="A128" s="296" t="s">
        <v>347</v>
      </c>
      <c r="B128" s="297" t="s">
        <v>349</v>
      </c>
      <c r="C128" s="298" t="s">
        <v>355</v>
      </c>
      <c r="D128" s="299" t="s">
        <v>356</v>
      </c>
      <c r="E128" s="298" t="s">
        <v>493</v>
      </c>
      <c r="F128" s="299" t="s">
        <v>494</v>
      </c>
      <c r="G128" s="298" t="s">
        <v>732</v>
      </c>
      <c r="H128" s="298" t="s">
        <v>733</v>
      </c>
      <c r="I128" s="300">
        <v>3574.3570433521277</v>
      </c>
      <c r="J128" s="300">
        <v>16</v>
      </c>
      <c r="K128" s="301">
        <v>57190.122631388906</v>
      </c>
    </row>
    <row r="129" spans="1:11" ht="14.4" customHeight="1" x14ac:dyDescent="0.3">
      <c r="A129" s="296" t="s">
        <v>347</v>
      </c>
      <c r="B129" s="297" t="s">
        <v>349</v>
      </c>
      <c r="C129" s="298" t="s">
        <v>355</v>
      </c>
      <c r="D129" s="299" t="s">
        <v>356</v>
      </c>
      <c r="E129" s="298" t="s">
        <v>493</v>
      </c>
      <c r="F129" s="299" t="s">
        <v>494</v>
      </c>
      <c r="G129" s="298" t="s">
        <v>734</v>
      </c>
      <c r="H129" s="298" t="s">
        <v>735</v>
      </c>
      <c r="I129" s="300">
        <v>22372.0000408944</v>
      </c>
      <c r="J129" s="300">
        <v>1</v>
      </c>
      <c r="K129" s="301">
        <v>22372.0000408944</v>
      </c>
    </row>
    <row r="130" spans="1:11" ht="14.4" customHeight="1" x14ac:dyDescent="0.3">
      <c r="A130" s="296" t="s">
        <v>347</v>
      </c>
      <c r="B130" s="297" t="s">
        <v>349</v>
      </c>
      <c r="C130" s="298" t="s">
        <v>355</v>
      </c>
      <c r="D130" s="299" t="s">
        <v>356</v>
      </c>
      <c r="E130" s="298" t="s">
        <v>493</v>
      </c>
      <c r="F130" s="299" t="s">
        <v>494</v>
      </c>
      <c r="G130" s="298" t="s">
        <v>736</v>
      </c>
      <c r="H130" s="298" t="s">
        <v>737</v>
      </c>
      <c r="I130" s="300">
        <v>1059.96</v>
      </c>
      <c r="J130" s="300">
        <v>1</v>
      </c>
      <c r="K130" s="301">
        <v>1059.96</v>
      </c>
    </row>
    <row r="131" spans="1:11" ht="14.4" customHeight="1" x14ac:dyDescent="0.3">
      <c r="A131" s="296" t="s">
        <v>347</v>
      </c>
      <c r="B131" s="297" t="s">
        <v>349</v>
      </c>
      <c r="C131" s="298" t="s">
        <v>355</v>
      </c>
      <c r="D131" s="299" t="s">
        <v>356</v>
      </c>
      <c r="E131" s="298" t="s">
        <v>493</v>
      </c>
      <c r="F131" s="299" t="s">
        <v>494</v>
      </c>
      <c r="G131" s="298" t="s">
        <v>738</v>
      </c>
      <c r="H131" s="298" t="s">
        <v>739</v>
      </c>
      <c r="I131" s="300">
        <v>8113.05</v>
      </c>
      <c r="J131" s="300">
        <v>2</v>
      </c>
      <c r="K131" s="301">
        <v>16226.1</v>
      </c>
    </row>
    <row r="132" spans="1:11" ht="14.4" customHeight="1" x14ac:dyDescent="0.3">
      <c r="A132" s="296" t="s">
        <v>347</v>
      </c>
      <c r="B132" s="297" t="s">
        <v>349</v>
      </c>
      <c r="C132" s="298" t="s">
        <v>355</v>
      </c>
      <c r="D132" s="299" t="s">
        <v>356</v>
      </c>
      <c r="E132" s="298" t="s">
        <v>493</v>
      </c>
      <c r="F132" s="299" t="s">
        <v>494</v>
      </c>
      <c r="G132" s="298" t="s">
        <v>740</v>
      </c>
      <c r="H132" s="298" t="s">
        <v>741</v>
      </c>
      <c r="I132" s="300">
        <v>8085.22</v>
      </c>
      <c r="J132" s="300">
        <v>1</v>
      </c>
      <c r="K132" s="301">
        <v>8085.22</v>
      </c>
    </row>
    <row r="133" spans="1:11" ht="14.4" customHeight="1" x14ac:dyDescent="0.3">
      <c r="A133" s="296" t="s">
        <v>347</v>
      </c>
      <c r="B133" s="297" t="s">
        <v>349</v>
      </c>
      <c r="C133" s="298" t="s">
        <v>355</v>
      </c>
      <c r="D133" s="299" t="s">
        <v>356</v>
      </c>
      <c r="E133" s="298" t="s">
        <v>493</v>
      </c>
      <c r="F133" s="299" t="s">
        <v>494</v>
      </c>
      <c r="G133" s="298" t="s">
        <v>742</v>
      </c>
      <c r="H133" s="298" t="s">
        <v>743</v>
      </c>
      <c r="I133" s="300">
        <v>22987.5426170799</v>
      </c>
      <c r="J133" s="300">
        <v>2</v>
      </c>
      <c r="K133" s="301">
        <v>45975.0852341598</v>
      </c>
    </row>
    <row r="134" spans="1:11" ht="14.4" customHeight="1" x14ac:dyDescent="0.3">
      <c r="A134" s="296" t="s">
        <v>347</v>
      </c>
      <c r="B134" s="297" t="s">
        <v>349</v>
      </c>
      <c r="C134" s="298" t="s">
        <v>355</v>
      </c>
      <c r="D134" s="299" t="s">
        <v>356</v>
      </c>
      <c r="E134" s="298" t="s">
        <v>493</v>
      </c>
      <c r="F134" s="299" t="s">
        <v>494</v>
      </c>
      <c r="G134" s="298" t="s">
        <v>744</v>
      </c>
      <c r="H134" s="298" t="s">
        <v>745</v>
      </c>
      <c r="I134" s="300">
        <v>2939.0902205825064</v>
      </c>
      <c r="J134" s="300">
        <v>3</v>
      </c>
      <c r="K134" s="301">
        <v>8817.2706617475196</v>
      </c>
    </row>
    <row r="135" spans="1:11" ht="14.4" customHeight="1" x14ac:dyDescent="0.3">
      <c r="A135" s="296" t="s">
        <v>347</v>
      </c>
      <c r="B135" s="297" t="s">
        <v>349</v>
      </c>
      <c r="C135" s="298" t="s">
        <v>355</v>
      </c>
      <c r="D135" s="299" t="s">
        <v>356</v>
      </c>
      <c r="E135" s="298" t="s">
        <v>493</v>
      </c>
      <c r="F135" s="299" t="s">
        <v>494</v>
      </c>
      <c r="G135" s="298" t="s">
        <v>746</v>
      </c>
      <c r="H135" s="298" t="s">
        <v>747</v>
      </c>
      <c r="I135" s="300">
        <v>1331.38722715371</v>
      </c>
      <c r="J135" s="300">
        <v>1</v>
      </c>
      <c r="K135" s="301">
        <v>1331.38722715371</v>
      </c>
    </row>
    <row r="136" spans="1:11" ht="14.4" customHeight="1" x14ac:dyDescent="0.3">
      <c r="A136" s="296" t="s">
        <v>347</v>
      </c>
      <c r="B136" s="297" t="s">
        <v>349</v>
      </c>
      <c r="C136" s="298" t="s">
        <v>355</v>
      </c>
      <c r="D136" s="299" t="s">
        <v>356</v>
      </c>
      <c r="E136" s="298" t="s">
        <v>493</v>
      </c>
      <c r="F136" s="299" t="s">
        <v>494</v>
      </c>
      <c r="G136" s="298" t="s">
        <v>748</v>
      </c>
      <c r="H136" s="298" t="s">
        <v>749</v>
      </c>
      <c r="I136" s="300">
        <v>22433.4743715531</v>
      </c>
      <c r="J136" s="300">
        <v>4</v>
      </c>
      <c r="K136" s="301">
        <v>89733.897486212401</v>
      </c>
    </row>
    <row r="137" spans="1:11" ht="14.4" customHeight="1" x14ac:dyDescent="0.3">
      <c r="A137" s="296" t="s">
        <v>347</v>
      </c>
      <c r="B137" s="297" t="s">
        <v>349</v>
      </c>
      <c r="C137" s="298" t="s">
        <v>355</v>
      </c>
      <c r="D137" s="299" t="s">
        <v>356</v>
      </c>
      <c r="E137" s="298" t="s">
        <v>493</v>
      </c>
      <c r="F137" s="299" t="s">
        <v>494</v>
      </c>
      <c r="G137" s="298" t="s">
        <v>750</v>
      </c>
      <c r="H137" s="298" t="s">
        <v>751</v>
      </c>
      <c r="I137" s="300">
        <v>83.49</v>
      </c>
      <c r="J137" s="300">
        <v>100</v>
      </c>
      <c r="K137" s="301">
        <v>8349</v>
      </c>
    </row>
    <row r="138" spans="1:11" ht="14.4" customHeight="1" x14ac:dyDescent="0.3">
      <c r="A138" s="296" t="s">
        <v>347</v>
      </c>
      <c r="B138" s="297" t="s">
        <v>349</v>
      </c>
      <c r="C138" s="298" t="s">
        <v>355</v>
      </c>
      <c r="D138" s="299" t="s">
        <v>356</v>
      </c>
      <c r="E138" s="298" t="s">
        <v>493</v>
      </c>
      <c r="F138" s="299" t="s">
        <v>494</v>
      </c>
      <c r="G138" s="298" t="s">
        <v>752</v>
      </c>
      <c r="H138" s="298" t="s">
        <v>753</v>
      </c>
      <c r="I138" s="300">
        <v>716.32</v>
      </c>
      <c r="J138" s="300">
        <v>1</v>
      </c>
      <c r="K138" s="301">
        <v>716.32</v>
      </c>
    </row>
    <row r="139" spans="1:11" ht="14.4" customHeight="1" x14ac:dyDescent="0.3">
      <c r="A139" s="296" t="s">
        <v>347</v>
      </c>
      <c r="B139" s="297" t="s">
        <v>349</v>
      </c>
      <c r="C139" s="298" t="s">
        <v>355</v>
      </c>
      <c r="D139" s="299" t="s">
        <v>356</v>
      </c>
      <c r="E139" s="298" t="s">
        <v>493</v>
      </c>
      <c r="F139" s="299" t="s">
        <v>494</v>
      </c>
      <c r="G139" s="298" t="s">
        <v>754</v>
      </c>
      <c r="H139" s="298" t="s">
        <v>755</v>
      </c>
      <c r="I139" s="300">
        <v>16367.706051600066</v>
      </c>
      <c r="J139" s="300">
        <v>3</v>
      </c>
      <c r="K139" s="301">
        <v>49103.118154800199</v>
      </c>
    </row>
    <row r="140" spans="1:11" ht="14.4" customHeight="1" x14ac:dyDescent="0.3">
      <c r="A140" s="296" t="s">
        <v>347</v>
      </c>
      <c r="B140" s="297" t="s">
        <v>349</v>
      </c>
      <c r="C140" s="298" t="s">
        <v>355</v>
      </c>
      <c r="D140" s="299" t="s">
        <v>356</v>
      </c>
      <c r="E140" s="298" t="s">
        <v>493</v>
      </c>
      <c r="F140" s="299" t="s">
        <v>494</v>
      </c>
      <c r="G140" s="298" t="s">
        <v>756</v>
      </c>
      <c r="H140" s="298" t="s">
        <v>757</v>
      </c>
      <c r="I140" s="300">
        <v>1333.4589539748949</v>
      </c>
      <c r="J140" s="300">
        <v>2</v>
      </c>
      <c r="K140" s="301">
        <v>2666.9179079497899</v>
      </c>
    </row>
    <row r="141" spans="1:11" ht="14.4" customHeight="1" x14ac:dyDescent="0.3">
      <c r="A141" s="296" t="s">
        <v>347</v>
      </c>
      <c r="B141" s="297" t="s">
        <v>349</v>
      </c>
      <c r="C141" s="298" t="s">
        <v>355</v>
      </c>
      <c r="D141" s="299" t="s">
        <v>356</v>
      </c>
      <c r="E141" s="298" t="s">
        <v>493</v>
      </c>
      <c r="F141" s="299" t="s">
        <v>494</v>
      </c>
      <c r="G141" s="298" t="s">
        <v>758</v>
      </c>
      <c r="H141" s="298" t="s">
        <v>759</v>
      </c>
      <c r="I141" s="300">
        <v>8519.8133333333262</v>
      </c>
      <c r="J141" s="300">
        <v>3</v>
      </c>
      <c r="K141" s="301">
        <v>25559.439999999981</v>
      </c>
    </row>
    <row r="142" spans="1:11" ht="14.4" customHeight="1" x14ac:dyDescent="0.3">
      <c r="A142" s="296" t="s">
        <v>347</v>
      </c>
      <c r="B142" s="297" t="s">
        <v>349</v>
      </c>
      <c r="C142" s="298" t="s">
        <v>355</v>
      </c>
      <c r="D142" s="299" t="s">
        <v>356</v>
      </c>
      <c r="E142" s="298" t="s">
        <v>493</v>
      </c>
      <c r="F142" s="299" t="s">
        <v>494</v>
      </c>
      <c r="G142" s="298" t="s">
        <v>760</v>
      </c>
      <c r="H142" s="298" t="s">
        <v>761</v>
      </c>
      <c r="I142" s="300">
        <v>8612.8174275544807</v>
      </c>
      <c r="J142" s="300">
        <v>1</v>
      </c>
      <c r="K142" s="301">
        <v>8612.8174275544807</v>
      </c>
    </row>
    <row r="143" spans="1:11" ht="14.4" customHeight="1" x14ac:dyDescent="0.3">
      <c r="A143" s="296" t="s">
        <v>347</v>
      </c>
      <c r="B143" s="297" t="s">
        <v>349</v>
      </c>
      <c r="C143" s="298" t="s">
        <v>355</v>
      </c>
      <c r="D143" s="299" t="s">
        <v>356</v>
      </c>
      <c r="E143" s="298" t="s">
        <v>493</v>
      </c>
      <c r="F143" s="299" t="s">
        <v>494</v>
      </c>
      <c r="G143" s="298" t="s">
        <v>762</v>
      </c>
      <c r="H143" s="298" t="s">
        <v>763</v>
      </c>
      <c r="I143" s="300">
        <v>5577.8547204900533</v>
      </c>
      <c r="J143" s="300">
        <v>3</v>
      </c>
      <c r="K143" s="301">
        <v>16733.56416147016</v>
      </c>
    </row>
    <row r="144" spans="1:11" ht="14.4" customHeight="1" x14ac:dyDescent="0.3">
      <c r="A144" s="296" t="s">
        <v>347</v>
      </c>
      <c r="B144" s="297" t="s">
        <v>349</v>
      </c>
      <c r="C144" s="298" t="s">
        <v>355</v>
      </c>
      <c r="D144" s="299" t="s">
        <v>356</v>
      </c>
      <c r="E144" s="298" t="s">
        <v>493</v>
      </c>
      <c r="F144" s="299" t="s">
        <v>494</v>
      </c>
      <c r="G144" s="298" t="s">
        <v>764</v>
      </c>
      <c r="H144" s="298" t="s">
        <v>765</v>
      </c>
      <c r="I144" s="300">
        <v>8612.94612455475</v>
      </c>
      <c r="J144" s="300">
        <v>1</v>
      </c>
      <c r="K144" s="301">
        <v>8612.94612455475</v>
      </c>
    </row>
    <row r="145" spans="1:11" ht="14.4" customHeight="1" x14ac:dyDescent="0.3">
      <c r="A145" s="296" t="s">
        <v>347</v>
      </c>
      <c r="B145" s="297" t="s">
        <v>349</v>
      </c>
      <c r="C145" s="298" t="s">
        <v>355</v>
      </c>
      <c r="D145" s="299" t="s">
        <v>356</v>
      </c>
      <c r="E145" s="298" t="s">
        <v>493</v>
      </c>
      <c r="F145" s="299" t="s">
        <v>494</v>
      </c>
      <c r="G145" s="298" t="s">
        <v>766</v>
      </c>
      <c r="H145" s="298" t="s">
        <v>767</v>
      </c>
      <c r="I145" s="300">
        <v>2523.09</v>
      </c>
      <c r="J145" s="300">
        <v>1</v>
      </c>
      <c r="K145" s="301">
        <v>2523.09</v>
      </c>
    </row>
    <row r="146" spans="1:11" ht="14.4" customHeight="1" x14ac:dyDescent="0.3">
      <c r="A146" s="296" t="s">
        <v>347</v>
      </c>
      <c r="B146" s="297" t="s">
        <v>349</v>
      </c>
      <c r="C146" s="298" t="s">
        <v>355</v>
      </c>
      <c r="D146" s="299" t="s">
        <v>356</v>
      </c>
      <c r="E146" s="298" t="s">
        <v>493</v>
      </c>
      <c r="F146" s="299" t="s">
        <v>494</v>
      </c>
      <c r="G146" s="298" t="s">
        <v>768</v>
      </c>
      <c r="H146" s="298" t="s">
        <v>769</v>
      </c>
      <c r="I146" s="300">
        <v>12794.5843594995</v>
      </c>
      <c r="J146" s="300">
        <v>1</v>
      </c>
      <c r="K146" s="301">
        <v>12794.5843594995</v>
      </c>
    </row>
    <row r="147" spans="1:11" ht="14.4" customHeight="1" x14ac:dyDescent="0.3">
      <c r="A147" s="296" t="s">
        <v>347</v>
      </c>
      <c r="B147" s="297" t="s">
        <v>349</v>
      </c>
      <c r="C147" s="298" t="s">
        <v>355</v>
      </c>
      <c r="D147" s="299" t="s">
        <v>356</v>
      </c>
      <c r="E147" s="298" t="s">
        <v>493</v>
      </c>
      <c r="F147" s="299" t="s">
        <v>494</v>
      </c>
      <c r="G147" s="298" t="s">
        <v>770</v>
      </c>
      <c r="H147" s="298" t="s">
        <v>771</v>
      </c>
      <c r="I147" s="300">
        <v>6387.8987826289931</v>
      </c>
      <c r="J147" s="300">
        <v>8</v>
      </c>
      <c r="K147" s="301">
        <v>51103.190261031945</v>
      </c>
    </row>
    <row r="148" spans="1:11" ht="14.4" customHeight="1" x14ac:dyDescent="0.3">
      <c r="A148" s="296" t="s">
        <v>347</v>
      </c>
      <c r="B148" s="297" t="s">
        <v>349</v>
      </c>
      <c r="C148" s="298" t="s">
        <v>355</v>
      </c>
      <c r="D148" s="299" t="s">
        <v>356</v>
      </c>
      <c r="E148" s="298" t="s">
        <v>493</v>
      </c>
      <c r="F148" s="299" t="s">
        <v>494</v>
      </c>
      <c r="G148" s="298" t="s">
        <v>772</v>
      </c>
      <c r="H148" s="298" t="s">
        <v>773</v>
      </c>
      <c r="I148" s="300">
        <v>1285.0202230209441</v>
      </c>
      <c r="J148" s="300">
        <v>10</v>
      </c>
      <c r="K148" s="301">
        <v>12850.201565007141</v>
      </c>
    </row>
    <row r="149" spans="1:11" ht="14.4" customHeight="1" x14ac:dyDescent="0.3">
      <c r="A149" s="296" t="s">
        <v>347</v>
      </c>
      <c r="B149" s="297" t="s">
        <v>349</v>
      </c>
      <c r="C149" s="298" t="s">
        <v>355</v>
      </c>
      <c r="D149" s="299" t="s">
        <v>356</v>
      </c>
      <c r="E149" s="298" t="s">
        <v>493</v>
      </c>
      <c r="F149" s="299" t="s">
        <v>494</v>
      </c>
      <c r="G149" s="298" t="s">
        <v>774</v>
      </c>
      <c r="H149" s="298" t="s">
        <v>775</v>
      </c>
      <c r="I149" s="300">
        <v>7865</v>
      </c>
      <c r="J149" s="300">
        <v>1</v>
      </c>
      <c r="K149" s="301">
        <v>7865</v>
      </c>
    </row>
    <row r="150" spans="1:11" ht="14.4" customHeight="1" x14ac:dyDescent="0.3">
      <c r="A150" s="296" t="s">
        <v>347</v>
      </c>
      <c r="B150" s="297" t="s">
        <v>349</v>
      </c>
      <c r="C150" s="298" t="s">
        <v>355</v>
      </c>
      <c r="D150" s="299" t="s">
        <v>356</v>
      </c>
      <c r="E150" s="298" t="s">
        <v>493</v>
      </c>
      <c r="F150" s="299" t="s">
        <v>494</v>
      </c>
      <c r="G150" s="298" t="s">
        <v>776</v>
      </c>
      <c r="H150" s="298" t="s">
        <v>777</v>
      </c>
      <c r="I150" s="300">
        <v>0.43995800000000018</v>
      </c>
      <c r="J150" s="300">
        <v>4500</v>
      </c>
      <c r="K150" s="301">
        <v>1940.4900000000007</v>
      </c>
    </row>
    <row r="151" spans="1:11" ht="14.4" customHeight="1" x14ac:dyDescent="0.3">
      <c r="A151" s="296" t="s">
        <v>347</v>
      </c>
      <c r="B151" s="297" t="s">
        <v>349</v>
      </c>
      <c r="C151" s="298" t="s">
        <v>355</v>
      </c>
      <c r="D151" s="299" t="s">
        <v>356</v>
      </c>
      <c r="E151" s="298" t="s">
        <v>493</v>
      </c>
      <c r="F151" s="299" t="s">
        <v>494</v>
      </c>
      <c r="G151" s="298" t="s">
        <v>778</v>
      </c>
      <c r="H151" s="298" t="s">
        <v>779</v>
      </c>
      <c r="I151" s="300">
        <v>13938.259088116549</v>
      </c>
      <c r="J151" s="300">
        <v>2</v>
      </c>
      <c r="K151" s="301">
        <v>27876.518176233098</v>
      </c>
    </row>
    <row r="152" spans="1:11" ht="14.4" customHeight="1" x14ac:dyDescent="0.3">
      <c r="A152" s="296" t="s">
        <v>347</v>
      </c>
      <c r="B152" s="297" t="s">
        <v>349</v>
      </c>
      <c r="C152" s="298" t="s">
        <v>355</v>
      </c>
      <c r="D152" s="299" t="s">
        <v>356</v>
      </c>
      <c r="E152" s="298" t="s">
        <v>493</v>
      </c>
      <c r="F152" s="299" t="s">
        <v>494</v>
      </c>
      <c r="G152" s="298" t="s">
        <v>780</v>
      </c>
      <c r="H152" s="298" t="s">
        <v>781</v>
      </c>
      <c r="I152" s="300">
        <v>2151.86</v>
      </c>
      <c r="J152" s="300">
        <v>1</v>
      </c>
      <c r="K152" s="301">
        <v>2151.86</v>
      </c>
    </row>
    <row r="153" spans="1:11" ht="14.4" customHeight="1" x14ac:dyDescent="0.3">
      <c r="A153" s="296" t="s">
        <v>347</v>
      </c>
      <c r="B153" s="297" t="s">
        <v>349</v>
      </c>
      <c r="C153" s="298" t="s">
        <v>355</v>
      </c>
      <c r="D153" s="299" t="s">
        <v>356</v>
      </c>
      <c r="E153" s="298" t="s">
        <v>493</v>
      </c>
      <c r="F153" s="299" t="s">
        <v>494</v>
      </c>
      <c r="G153" s="298" t="s">
        <v>782</v>
      </c>
      <c r="H153" s="298" t="s">
        <v>783</v>
      </c>
      <c r="I153" s="300">
        <v>1059.96</v>
      </c>
      <c r="J153" s="300">
        <v>1</v>
      </c>
      <c r="K153" s="301">
        <v>1059.96</v>
      </c>
    </row>
    <row r="154" spans="1:11" ht="14.4" customHeight="1" x14ac:dyDescent="0.3">
      <c r="A154" s="296" t="s">
        <v>347</v>
      </c>
      <c r="B154" s="297" t="s">
        <v>349</v>
      </c>
      <c r="C154" s="298" t="s">
        <v>355</v>
      </c>
      <c r="D154" s="299" t="s">
        <v>356</v>
      </c>
      <c r="E154" s="298" t="s">
        <v>493</v>
      </c>
      <c r="F154" s="299" t="s">
        <v>494</v>
      </c>
      <c r="G154" s="298" t="s">
        <v>784</v>
      </c>
      <c r="H154" s="298" t="s">
        <v>785</v>
      </c>
      <c r="I154" s="300">
        <v>18905.171779259348</v>
      </c>
      <c r="J154" s="300">
        <v>2</v>
      </c>
      <c r="K154" s="301">
        <v>37810.343558518696</v>
      </c>
    </row>
    <row r="155" spans="1:11" ht="14.4" customHeight="1" x14ac:dyDescent="0.3">
      <c r="A155" s="296" t="s">
        <v>347</v>
      </c>
      <c r="B155" s="297" t="s">
        <v>349</v>
      </c>
      <c r="C155" s="298" t="s">
        <v>355</v>
      </c>
      <c r="D155" s="299" t="s">
        <v>356</v>
      </c>
      <c r="E155" s="298" t="s">
        <v>493</v>
      </c>
      <c r="F155" s="299" t="s">
        <v>494</v>
      </c>
      <c r="G155" s="298" t="s">
        <v>786</v>
      </c>
      <c r="H155" s="298" t="s">
        <v>787</v>
      </c>
      <c r="I155" s="300">
        <v>14617.0819309668</v>
      </c>
      <c r="J155" s="300">
        <v>1</v>
      </c>
      <c r="K155" s="301">
        <v>14617.0819309668</v>
      </c>
    </row>
    <row r="156" spans="1:11" ht="14.4" customHeight="1" x14ac:dyDescent="0.3">
      <c r="A156" s="296" t="s">
        <v>347</v>
      </c>
      <c r="B156" s="297" t="s">
        <v>349</v>
      </c>
      <c r="C156" s="298" t="s">
        <v>355</v>
      </c>
      <c r="D156" s="299" t="s">
        <v>356</v>
      </c>
      <c r="E156" s="298" t="s">
        <v>493</v>
      </c>
      <c r="F156" s="299" t="s">
        <v>494</v>
      </c>
      <c r="G156" s="298" t="s">
        <v>788</v>
      </c>
      <c r="H156" s="298" t="s">
        <v>789</v>
      </c>
      <c r="I156" s="300">
        <v>7591</v>
      </c>
      <c r="J156" s="300">
        <v>2</v>
      </c>
      <c r="K156" s="301">
        <v>15182</v>
      </c>
    </row>
    <row r="157" spans="1:11" ht="14.4" customHeight="1" x14ac:dyDescent="0.3">
      <c r="A157" s="296" t="s">
        <v>347</v>
      </c>
      <c r="B157" s="297" t="s">
        <v>349</v>
      </c>
      <c r="C157" s="298" t="s">
        <v>355</v>
      </c>
      <c r="D157" s="299" t="s">
        <v>356</v>
      </c>
      <c r="E157" s="298" t="s">
        <v>493</v>
      </c>
      <c r="F157" s="299" t="s">
        <v>494</v>
      </c>
      <c r="G157" s="298" t="s">
        <v>790</v>
      </c>
      <c r="H157" s="298" t="s">
        <v>791</v>
      </c>
      <c r="I157" s="300">
        <v>1679.9649999999999</v>
      </c>
      <c r="J157" s="300">
        <v>2</v>
      </c>
      <c r="K157" s="301">
        <v>3359.93</v>
      </c>
    </row>
    <row r="158" spans="1:11" ht="14.4" customHeight="1" x14ac:dyDescent="0.3">
      <c r="A158" s="296" t="s">
        <v>347</v>
      </c>
      <c r="B158" s="297" t="s">
        <v>349</v>
      </c>
      <c r="C158" s="298" t="s">
        <v>355</v>
      </c>
      <c r="D158" s="299" t="s">
        <v>356</v>
      </c>
      <c r="E158" s="298" t="s">
        <v>493</v>
      </c>
      <c r="F158" s="299" t="s">
        <v>494</v>
      </c>
      <c r="G158" s="298" t="s">
        <v>792</v>
      </c>
      <c r="H158" s="298" t="s">
        <v>793</v>
      </c>
      <c r="I158" s="300">
        <v>1799.9994589846942</v>
      </c>
      <c r="J158" s="300">
        <v>26</v>
      </c>
      <c r="K158" s="301">
        <v>46979.99242578572</v>
      </c>
    </row>
    <row r="159" spans="1:11" ht="14.4" customHeight="1" x14ac:dyDescent="0.3">
      <c r="A159" s="296" t="s">
        <v>347</v>
      </c>
      <c r="B159" s="297" t="s">
        <v>349</v>
      </c>
      <c r="C159" s="298" t="s">
        <v>355</v>
      </c>
      <c r="D159" s="299" t="s">
        <v>356</v>
      </c>
      <c r="E159" s="298" t="s">
        <v>493</v>
      </c>
      <c r="F159" s="299" t="s">
        <v>494</v>
      </c>
      <c r="G159" s="298" t="s">
        <v>794</v>
      </c>
      <c r="H159" s="298" t="s">
        <v>795</v>
      </c>
      <c r="I159" s="300">
        <v>1349.15</v>
      </c>
      <c r="J159" s="300">
        <v>5</v>
      </c>
      <c r="K159" s="301">
        <v>6745.75</v>
      </c>
    </row>
    <row r="160" spans="1:11" ht="14.4" customHeight="1" x14ac:dyDescent="0.3">
      <c r="A160" s="296" t="s">
        <v>347</v>
      </c>
      <c r="B160" s="297" t="s">
        <v>349</v>
      </c>
      <c r="C160" s="298" t="s">
        <v>355</v>
      </c>
      <c r="D160" s="299" t="s">
        <v>356</v>
      </c>
      <c r="E160" s="298" t="s">
        <v>493</v>
      </c>
      <c r="F160" s="299" t="s">
        <v>494</v>
      </c>
      <c r="G160" s="298" t="s">
        <v>796</v>
      </c>
      <c r="H160" s="298" t="s">
        <v>797</v>
      </c>
      <c r="I160" s="300">
        <v>10045.42</v>
      </c>
      <c r="J160" s="300">
        <v>1</v>
      </c>
      <c r="K160" s="301">
        <v>10045.42</v>
      </c>
    </row>
    <row r="161" spans="1:11" ht="14.4" customHeight="1" x14ac:dyDescent="0.3">
      <c r="A161" s="296" t="s">
        <v>347</v>
      </c>
      <c r="B161" s="297" t="s">
        <v>349</v>
      </c>
      <c r="C161" s="298" t="s">
        <v>355</v>
      </c>
      <c r="D161" s="299" t="s">
        <v>356</v>
      </c>
      <c r="E161" s="298" t="s">
        <v>493</v>
      </c>
      <c r="F161" s="299" t="s">
        <v>494</v>
      </c>
      <c r="G161" s="298" t="s">
        <v>798</v>
      </c>
      <c r="H161" s="298" t="s">
        <v>799</v>
      </c>
      <c r="I161" s="300">
        <v>29101.71</v>
      </c>
      <c r="J161" s="300">
        <v>1</v>
      </c>
      <c r="K161" s="301">
        <v>29101.71</v>
      </c>
    </row>
    <row r="162" spans="1:11" ht="14.4" customHeight="1" x14ac:dyDescent="0.3">
      <c r="A162" s="296" t="s">
        <v>347</v>
      </c>
      <c r="B162" s="297" t="s">
        <v>349</v>
      </c>
      <c r="C162" s="298" t="s">
        <v>355</v>
      </c>
      <c r="D162" s="299" t="s">
        <v>356</v>
      </c>
      <c r="E162" s="298" t="s">
        <v>493</v>
      </c>
      <c r="F162" s="299" t="s">
        <v>494</v>
      </c>
      <c r="G162" s="298" t="s">
        <v>800</v>
      </c>
      <c r="H162" s="298" t="s">
        <v>801</v>
      </c>
      <c r="I162" s="300">
        <v>21659.00007366663</v>
      </c>
      <c r="J162" s="300">
        <v>17</v>
      </c>
      <c r="K162" s="301">
        <v>368203.0012523327</v>
      </c>
    </row>
    <row r="163" spans="1:11" ht="14.4" customHeight="1" x14ac:dyDescent="0.3">
      <c r="A163" s="296" t="s">
        <v>347</v>
      </c>
      <c r="B163" s="297" t="s">
        <v>349</v>
      </c>
      <c r="C163" s="298" t="s">
        <v>355</v>
      </c>
      <c r="D163" s="299" t="s">
        <v>356</v>
      </c>
      <c r="E163" s="298" t="s">
        <v>493</v>
      </c>
      <c r="F163" s="299" t="s">
        <v>494</v>
      </c>
      <c r="G163" s="298" t="s">
        <v>802</v>
      </c>
      <c r="H163" s="298" t="s">
        <v>803</v>
      </c>
      <c r="I163" s="300">
        <v>12937.32</v>
      </c>
      <c r="J163" s="300">
        <v>1</v>
      </c>
      <c r="K163" s="301">
        <v>12937.32</v>
      </c>
    </row>
    <row r="164" spans="1:11" ht="14.4" customHeight="1" x14ac:dyDescent="0.3">
      <c r="A164" s="296" t="s">
        <v>347</v>
      </c>
      <c r="B164" s="297" t="s">
        <v>349</v>
      </c>
      <c r="C164" s="298" t="s">
        <v>355</v>
      </c>
      <c r="D164" s="299" t="s">
        <v>356</v>
      </c>
      <c r="E164" s="298" t="s">
        <v>493</v>
      </c>
      <c r="F164" s="299" t="s">
        <v>494</v>
      </c>
      <c r="G164" s="298" t="s">
        <v>804</v>
      </c>
      <c r="H164" s="298" t="s">
        <v>805</v>
      </c>
      <c r="I164" s="300">
        <v>11221.537533569401</v>
      </c>
      <c r="J164" s="300">
        <v>1</v>
      </c>
      <c r="K164" s="301">
        <v>11221.537533569401</v>
      </c>
    </row>
    <row r="165" spans="1:11" ht="14.4" customHeight="1" x14ac:dyDescent="0.3">
      <c r="A165" s="296" t="s">
        <v>347</v>
      </c>
      <c r="B165" s="297" t="s">
        <v>349</v>
      </c>
      <c r="C165" s="298" t="s">
        <v>355</v>
      </c>
      <c r="D165" s="299" t="s">
        <v>356</v>
      </c>
      <c r="E165" s="298" t="s">
        <v>493</v>
      </c>
      <c r="F165" s="299" t="s">
        <v>494</v>
      </c>
      <c r="G165" s="298" t="s">
        <v>806</v>
      </c>
      <c r="H165" s="298" t="s">
        <v>807</v>
      </c>
      <c r="I165" s="300">
        <v>9075</v>
      </c>
      <c r="J165" s="300">
        <v>1</v>
      </c>
      <c r="K165" s="301">
        <v>9075</v>
      </c>
    </row>
    <row r="166" spans="1:11" ht="14.4" customHeight="1" x14ac:dyDescent="0.3">
      <c r="A166" s="296" t="s">
        <v>347</v>
      </c>
      <c r="B166" s="297" t="s">
        <v>349</v>
      </c>
      <c r="C166" s="298" t="s">
        <v>355</v>
      </c>
      <c r="D166" s="299" t="s">
        <v>356</v>
      </c>
      <c r="E166" s="298" t="s">
        <v>493</v>
      </c>
      <c r="F166" s="299" t="s">
        <v>494</v>
      </c>
      <c r="G166" s="298" t="s">
        <v>808</v>
      </c>
      <c r="H166" s="298" t="s">
        <v>809</v>
      </c>
      <c r="I166" s="300">
        <v>9663.06</v>
      </c>
      <c r="J166" s="300">
        <v>2</v>
      </c>
      <c r="K166" s="301">
        <v>19326.12</v>
      </c>
    </row>
    <row r="167" spans="1:11" ht="14.4" customHeight="1" x14ac:dyDescent="0.3">
      <c r="A167" s="296" t="s">
        <v>347</v>
      </c>
      <c r="B167" s="297" t="s">
        <v>349</v>
      </c>
      <c r="C167" s="298" t="s">
        <v>355</v>
      </c>
      <c r="D167" s="299" t="s">
        <v>356</v>
      </c>
      <c r="E167" s="298" t="s">
        <v>493</v>
      </c>
      <c r="F167" s="299" t="s">
        <v>494</v>
      </c>
      <c r="G167" s="298" t="s">
        <v>810</v>
      </c>
      <c r="H167" s="298" t="s">
        <v>811</v>
      </c>
      <c r="I167" s="300">
        <v>7353.2716453517378</v>
      </c>
      <c r="J167" s="300">
        <v>3</v>
      </c>
      <c r="K167" s="301">
        <v>22059.814936055212</v>
      </c>
    </row>
    <row r="168" spans="1:11" ht="14.4" customHeight="1" x14ac:dyDescent="0.3">
      <c r="A168" s="296" t="s">
        <v>347</v>
      </c>
      <c r="B168" s="297" t="s">
        <v>349</v>
      </c>
      <c r="C168" s="298" t="s">
        <v>355</v>
      </c>
      <c r="D168" s="299" t="s">
        <v>356</v>
      </c>
      <c r="E168" s="298" t="s">
        <v>493</v>
      </c>
      <c r="F168" s="299" t="s">
        <v>494</v>
      </c>
      <c r="G168" s="298" t="s">
        <v>812</v>
      </c>
      <c r="H168" s="298" t="s">
        <v>813</v>
      </c>
      <c r="I168" s="300">
        <v>11221.54</v>
      </c>
      <c r="J168" s="300">
        <v>1</v>
      </c>
      <c r="K168" s="301">
        <v>11221.54</v>
      </c>
    </row>
    <row r="169" spans="1:11" ht="14.4" customHeight="1" x14ac:dyDescent="0.3">
      <c r="A169" s="296" t="s">
        <v>347</v>
      </c>
      <c r="B169" s="297" t="s">
        <v>349</v>
      </c>
      <c r="C169" s="298" t="s">
        <v>355</v>
      </c>
      <c r="D169" s="299" t="s">
        <v>356</v>
      </c>
      <c r="E169" s="298" t="s">
        <v>493</v>
      </c>
      <c r="F169" s="299" t="s">
        <v>494</v>
      </c>
      <c r="G169" s="298" t="s">
        <v>814</v>
      </c>
      <c r="H169" s="298" t="s">
        <v>815</v>
      </c>
      <c r="I169" s="300">
        <v>1148.29</v>
      </c>
      <c r="J169" s="300">
        <v>1</v>
      </c>
      <c r="K169" s="301">
        <v>1148.29</v>
      </c>
    </row>
    <row r="170" spans="1:11" ht="14.4" customHeight="1" x14ac:dyDescent="0.3">
      <c r="A170" s="296" t="s">
        <v>347</v>
      </c>
      <c r="B170" s="297" t="s">
        <v>349</v>
      </c>
      <c r="C170" s="298" t="s">
        <v>355</v>
      </c>
      <c r="D170" s="299" t="s">
        <v>356</v>
      </c>
      <c r="E170" s="298" t="s">
        <v>493</v>
      </c>
      <c r="F170" s="299" t="s">
        <v>494</v>
      </c>
      <c r="G170" s="298" t="s">
        <v>816</v>
      </c>
      <c r="H170" s="298" t="s">
        <v>817</v>
      </c>
      <c r="I170" s="300">
        <v>11221.54</v>
      </c>
      <c r="J170" s="300">
        <v>2</v>
      </c>
      <c r="K170" s="301">
        <v>22443.08</v>
      </c>
    </row>
    <row r="171" spans="1:11" ht="14.4" customHeight="1" x14ac:dyDescent="0.3">
      <c r="A171" s="296" t="s">
        <v>347</v>
      </c>
      <c r="B171" s="297" t="s">
        <v>349</v>
      </c>
      <c r="C171" s="298" t="s">
        <v>355</v>
      </c>
      <c r="D171" s="299" t="s">
        <v>356</v>
      </c>
      <c r="E171" s="298" t="s">
        <v>493</v>
      </c>
      <c r="F171" s="299" t="s">
        <v>494</v>
      </c>
      <c r="G171" s="298" t="s">
        <v>818</v>
      </c>
      <c r="H171" s="298" t="s">
        <v>819</v>
      </c>
      <c r="I171" s="300">
        <v>5182.43</v>
      </c>
      <c r="J171" s="300">
        <v>1</v>
      </c>
      <c r="K171" s="301">
        <v>5182.43</v>
      </c>
    </row>
    <row r="172" spans="1:11" ht="14.4" customHeight="1" x14ac:dyDescent="0.3">
      <c r="A172" s="296" t="s">
        <v>347</v>
      </c>
      <c r="B172" s="297" t="s">
        <v>349</v>
      </c>
      <c r="C172" s="298" t="s">
        <v>355</v>
      </c>
      <c r="D172" s="299" t="s">
        <v>356</v>
      </c>
      <c r="E172" s="298" t="s">
        <v>493</v>
      </c>
      <c r="F172" s="299" t="s">
        <v>494</v>
      </c>
      <c r="G172" s="298" t="s">
        <v>820</v>
      </c>
      <c r="H172" s="298" t="s">
        <v>821</v>
      </c>
      <c r="I172" s="300">
        <v>12772.76</v>
      </c>
      <c r="J172" s="300">
        <v>1</v>
      </c>
      <c r="K172" s="301">
        <v>12772.76</v>
      </c>
    </row>
    <row r="173" spans="1:11" ht="14.4" customHeight="1" x14ac:dyDescent="0.3">
      <c r="A173" s="296" t="s">
        <v>347</v>
      </c>
      <c r="B173" s="297" t="s">
        <v>349</v>
      </c>
      <c r="C173" s="298" t="s">
        <v>355</v>
      </c>
      <c r="D173" s="299" t="s">
        <v>356</v>
      </c>
      <c r="E173" s="298" t="s">
        <v>493</v>
      </c>
      <c r="F173" s="299" t="s">
        <v>494</v>
      </c>
      <c r="G173" s="298" t="s">
        <v>822</v>
      </c>
      <c r="H173" s="298" t="s">
        <v>823</v>
      </c>
      <c r="I173" s="300">
        <v>5253.8207666231247</v>
      </c>
      <c r="J173" s="300">
        <v>2</v>
      </c>
      <c r="K173" s="301">
        <v>10507.641533246249</v>
      </c>
    </row>
    <row r="174" spans="1:11" ht="14.4" customHeight="1" x14ac:dyDescent="0.3">
      <c r="A174" s="296" t="s">
        <v>347</v>
      </c>
      <c r="B174" s="297" t="s">
        <v>349</v>
      </c>
      <c r="C174" s="298" t="s">
        <v>355</v>
      </c>
      <c r="D174" s="299" t="s">
        <v>356</v>
      </c>
      <c r="E174" s="298" t="s">
        <v>493</v>
      </c>
      <c r="F174" s="299" t="s">
        <v>494</v>
      </c>
      <c r="G174" s="298" t="s">
        <v>824</v>
      </c>
      <c r="H174" s="298" t="s">
        <v>825</v>
      </c>
      <c r="I174" s="300">
        <v>2480.5</v>
      </c>
      <c r="J174" s="300">
        <v>1</v>
      </c>
      <c r="K174" s="301">
        <v>2480.5</v>
      </c>
    </row>
    <row r="175" spans="1:11" ht="14.4" customHeight="1" x14ac:dyDescent="0.3">
      <c r="A175" s="296" t="s">
        <v>347</v>
      </c>
      <c r="B175" s="297" t="s">
        <v>349</v>
      </c>
      <c r="C175" s="298" t="s">
        <v>355</v>
      </c>
      <c r="D175" s="299" t="s">
        <v>356</v>
      </c>
      <c r="E175" s="298" t="s">
        <v>493</v>
      </c>
      <c r="F175" s="299" t="s">
        <v>494</v>
      </c>
      <c r="G175" s="298" t="s">
        <v>826</v>
      </c>
      <c r="H175" s="298" t="s">
        <v>827</v>
      </c>
      <c r="I175" s="300">
        <v>19715.740000000002</v>
      </c>
      <c r="J175" s="300">
        <v>1</v>
      </c>
      <c r="K175" s="301">
        <v>19715.740000000002</v>
      </c>
    </row>
    <row r="176" spans="1:11" ht="14.4" customHeight="1" x14ac:dyDescent="0.3">
      <c r="A176" s="296" t="s">
        <v>347</v>
      </c>
      <c r="B176" s="297" t="s">
        <v>349</v>
      </c>
      <c r="C176" s="298" t="s">
        <v>355</v>
      </c>
      <c r="D176" s="299" t="s">
        <v>356</v>
      </c>
      <c r="E176" s="298" t="s">
        <v>493</v>
      </c>
      <c r="F176" s="299" t="s">
        <v>494</v>
      </c>
      <c r="G176" s="298" t="s">
        <v>828</v>
      </c>
      <c r="H176" s="298" t="s">
        <v>829</v>
      </c>
      <c r="I176" s="300">
        <v>2481.00000000001</v>
      </c>
      <c r="J176" s="300">
        <v>1</v>
      </c>
      <c r="K176" s="301">
        <v>2481.00000000001</v>
      </c>
    </row>
    <row r="177" spans="1:11" ht="14.4" customHeight="1" x14ac:dyDescent="0.3">
      <c r="A177" s="296" t="s">
        <v>347</v>
      </c>
      <c r="B177" s="297" t="s">
        <v>349</v>
      </c>
      <c r="C177" s="298" t="s">
        <v>355</v>
      </c>
      <c r="D177" s="299" t="s">
        <v>356</v>
      </c>
      <c r="E177" s="298" t="s">
        <v>493</v>
      </c>
      <c r="F177" s="299" t="s">
        <v>494</v>
      </c>
      <c r="G177" s="298" t="s">
        <v>830</v>
      </c>
      <c r="H177" s="298" t="s">
        <v>831</v>
      </c>
      <c r="I177" s="300">
        <v>7719.8</v>
      </c>
      <c r="J177" s="300">
        <v>1</v>
      </c>
      <c r="K177" s="301">
        <v>7719.8</v>
      </c>
    </row>
    <row r="178" spans="1:11" ht="14.4" customHeight="1" x14ac:dyDescent="0.3">
      <c r="A178" s="296" t="s">
        <v>347</v>
      </c>
      <c r="B178" s="297" t="s">
        <v>349</v>
      </c>
      <c r="C178" s="298" t="s">
        <v>355</v>
      </c>
      <c r="D178" s="299" t="s">
        <v>356</v>
      </c>
      <c r="E178" s="298" t="s">
        <v>493</v>
      </c>
      <c r="F178" s="299" t="s">
        <v>494</v>
      </c>
      <c r="G178" s="298" t="s">
        <v>832</v>
      </c>
      <c r="H178" s="298" t="s">
        <v>833</v>
      </c>
      <c r="I178" s="300">
        <v>2462.5090090090152</v>
      </c>
      <c r="J178" s="300">
        <v>2</v>
      </c>
      <c r="K178" s="301">
        <v>4925.0180180180305</v>
      </c>
    </row>
    <row r="179" spans="1:11" ht="14.4" customHeight="1" x14ac:dyDescent="0.3">
      <c r="A179" s="296" t="s">
        <v>347</v>
      </c>
      <c r="B179" s="297" t="s">
        <v>349</v>
      </c>
      <c r="C179" s="298" t="s">
        <v>355</v>
      </c>
      <c r="D179" s="299" t="s">
        <v>356</v>
      </c>
      <c r="E179" s="298" t="s">
        <v>493</v>
      </c>
      <c r="F179" s="299" t="s">
        <v>494</v>
      </c>
      <c r="G179" s="298" t="s">
        <v>834</v>
      </c>
      <c r="H179" s="298" t="s">
        <v>835</v>
      </c>
      <c r="I179" s="300">
        <v>7976.32</v>
      </c>
      <c r="J179" s="300">
        <v>1</v>
      </c>
      <c r="K179" s="301">
        <v>7976.32</v>
      </c>
    </row>
    <row r="180" spans="1:11" ht="14.4" customHeight="1" x14ac:dyDescent="0.3">
      <c r="A180" s="296" t="s">
        <v>347</v>
      </c>
      <c r="B180" s="297" t="s">
        <v>349</v>
      </c>
      <c r="C180" s="298" t="s">
        <v>355</v>
      </c>
      <c r="D180" s="299" t="s">
        <v>356</v>
      </c>
      <c r="E180" s="298" t="s">
        <v>493</v>
      </c>
      <c r="F180" s="299" t="s">
        <v>494</v>
      </c>
      <c r="G180" s="298" t="s">
        <v>836</v>
      </c>
      <c r="H180" s="298" t="s">
        <v>837</v>
      </c>
      <c r="I180" s="300">
        <v>16367.903622788599</v>
      </c>
      <c r="J180" s="300">
        <v>2</v>
      </c>
      <c r="K180" s="301">
        <v>32735.807245577198</v>
      </c>
    </row>
    <row r="181" spans="1:11" ht="14.4" customHeight="1" x14ac:dyDescent="0.3">
      <c r="A181" s="296" t="s">
        <v>347</v>
      </c>
      <c r="B181" s="297" t="s">
        <v>349</v>
      </c>
      <c r="C181" s="298" t="s">
        <v>355</v>
      </c>
      <c r="D181" s="299" t="s">
        <v>356</v>
      </c>
      <c r="E181" s="298" t="s">
        <v>493</v>
      </c>
      <c r="F181" s="299" t="s">
        <v>494</v>
      </c>
      <c r="G181" s="298" t="s">
        <v>838</v>
      </c>
      <c r="H181" s="298" t="s">
        <v>839</v>
      </c>
      <c r="I181" s="300">
        <v>3267</v>
      </c>
      <c r="J181" s="300">
        <v>1</v>
      </c>
      <c r="K181" s="301">
        <v>3267</v>
      </c>
    </row>
    <row r="182" spans="1:11" ht="14.4" customHeight="1" x14ac:dyDescent="0.3">
      <c r="A182" s="296" t="s">
        <v>347</v>
      </c>
      <c r="B182" s="297" t="s">
        <v>349</v>
      </c>
      <c r="C182" s="298" t="s">
        <v>355</v>
      </c>
      <c r="D182" s="299" t="s">
        <v>356</v>
      </c>
      <c r="E182" s="298" t="s">
        <v>493</v>
      </c>
      <c r="F182" s="299" t="s">
        <v>494</v>
      </c>
      <c r="G182" s="298" t="s">
        <v>840</v>
      </c>
      <c r="H182" s="298" t="s">
        <v>841</v>
      </c>
      <c r="I182" s="300">
        <v>2359.5</v>
      </c>
      <c r="J182" s="300">
        <v>1</v>
      </c>
      <c r="K182" s="301">
        <v>2359.5</v>
      </c>
    </row>
    <row r="183" spans="1:11" ht="14.4" customHeight="1" x14ac:dyDescent="0.3">
      <c r="A183" s="296" t="s">
        <v>347</v>
      </c>
      <c r="B183" s="297" t="s">
        <v>349</v>
      </c>
      <c r="C183" s="298" t="s">
        <v>355</v>
      </c>
      <c r="D183" s="299" t="s">
        <v>356</v>
      </c>
      <c r="E183" s="298" t="s">
        <v>493</v>
      </c>
      <c r="F183" s="299" t="s">
        <v>494</v>
      </c>
      <c r="G183" s="298" t="s">
        <v>842</v>
      </c>
      <c r="H183" s="298" t="s">
        <v>843</v>
      </c>
      <c r="I183" s="300">
        <v>21296</v>
      </c>
      <c r="J183" s="300">
        <v>7</v>
      </c>
      <c r="K183" s="301">
        <v>149072</v>
      </c>
    </row>
    <row r="184" spans="1:11" ht="14.4" customHeight="1" x14ac:dyDescent="0.3">
      <c r="A184" s="296" t="s">
        <v>347</v>
      </c>
      <c r="B184" s="297" t="s">
        <v>349</v>
      </c>
      <c r="C184" s="298" t="s">
        <v>355</v>
      </c>
      <c r="D184" s="299" t="s">
        <v>356</v>
      </c>
      <c r="E184" s="298" t="s">
        <v>493</v>
      </c>
      <c r="F184" s="299" t="s">
        <v>494</v>
      </c>
      <c r="G184" s="298" t="s">
        <v>844</v>
      </c>
      <c r="H184" s="298" t="s">
        <v>845</v>
      </c>
      <c r="I184" s="300">
        <v>381.24785957828664</v>
      </c>
      <c r="J184" s="300">
        <v>3</v>
      </c>
      <c r="K184" s="301">
        <v>1143.74357873486</v>
      </c>
    </row>
    <row r="185" spans="1:11" ht="14.4" customHeight="1" x14ac:dyDescent="0.3">
      <c r="A185" s="296" t="s">
        <v>347</v>
      </c>
      <c r="B185" s="297" t="s">
        <v>349</v>
      </c>
      <c r="C185" s="298" t="s">
        <v>355</v>
      </c>
      <c r="D185" s="299" t="s">
        <v>356</v>
      </c>
      <c r="E185" s="298" t="s">
        <v>493</v>
      </c>
      <c r="F185" s="299" t="s">
        <v>494</v>
      </c>
      <c r="G185" s="298" t="s">
        <v>846</v>
      </c>
      <c r="H185" s="298" t="s">
        <v>847</v>
      </c>
      <c r="I185" s="300">
        <v>16129.3</v>
      </c>
      <c r="J185" s="300">
        <v>2</v>
      </c>
      <c r="K185" s="301">
        <v>32258.6</v>
      </c>
    </row>
    <row r="186" spans="1:11" ht="14.4" customHeight="1" x14ac:dyDescent="0.3">
      <c r="A186" s="296" t="s">
        <v>347</v>
      </c>
      <c r="B186" s="297" t="s">
        <v>349</v>
      </c>
      <c r="C186" s="298" t="s">
        <v>355</v>
      </c>
      <c r="D186" s="299" t="s">
        <v>356</v>
      </c>
      <c r="E186" s="298" t="s">
        <v>493</v>
      </c>
      <c r="F186" s="299" t="s">
        <v>494</v>
      </c>
      <c r="G186" s="298" t="s">
        <v>848</v>
      </c>
      <c r="H186" s="298" t="s">
        <v>849</v>
      </c>
      <c r="I186" s="300">
        <v>4936.8</v>
      </c>
      <c r="J186" s="300">
        <v>1</v>
      </c>
      <c r="K186" s="301">
        <v>4936.8</v>
      </c>
    </row>
    <row r="187" spans="1:11" ht="14.4" customHeight="1" x14ac:dyDescent="0.3">
      <c r="A187" s="296" t="s">
        <v>347</v>
      </c>
      <c r="B187" s="297" t="s">
        <v>349</v>
      </c>
      <c r="C187" s="298" t="s">
        <v>355</v>
      </c>
      <c r="D187" s="299" t="s">
        <v>356</v>
      </c>
      <c r="E187" s="298" t="s">
        <v>493</v>
      </c>
      <c r="F187" s="299" t="s">
        <v>494</v>
      </c>
      <c r="G187" s="298" t="s">
        <v>850</v>
      </c>
      <c r="H187" s="298" t="s">
        <v>851</v>
      </c>
      <c r="I187" s="300">
        <v>5682.2066335650406</v>
      </c>
      <c r="J187" s="300">
        <v>3</v>
      </c>
      <c r="K187" s="301">
        <v>17046.619900695121</v>
      </c>
    </row>
    <row r="188" spans="1:11" ht="14.4" customHeight="1" x14ac:dyDescent="0.3">
      <c r="A188" s="296" t="s">
        <v>347</v>
      </c>
      <c r="B188" s="297" t="s">
        <v>349</v>
      </c>
      <c r="C188" s="298" t="s">
        <v>355</v>
      </c>
      <c r="D188" s="299" t="s">
        <v>356</v>
      </c>
      <c r="E188" s="298" t="s">
        <v>493</v>
      </c>
      <c r="F188" s="299" t="s">
        <v>494</v>
      </c>
      <c r="G188" s="298" t="s">
        <v>852</v>
      </c>
      <c r="H188" s="298" t="s">
        <v>853</v>
      </c>
      <c r="I188" s="300">
        <v>23131.532382920101</v>
      </c>
      <c r="J188" s="300">
        <v>2</v>
      </c>
      <c r="K188" s="301">
        <v>46263.064765840201</v>
      </c>
    </row>
    <row r="189" spans="1:11" ht="14.4" customHeight="1" x14ac:dyDescent="0.3">
      <c r="A189" s="296" t="s">
        <v>347</v>
      </c>
      <c r="B189" s="297" t="s">
        <v>349</v>
      </c>
      <c r="C189" s="298" t="s">
        <v>355</v>
      </c>
      <c r="D189" s="299" t="s">
        <v>356</v>
      </c>
      <c r="E189" s="298" t="s">
        <v>493</v>
      </c>
      <c r="F189" s="299" t="s">
        <v>494</v>
      </c>
      <c r="G189" s="298" t="s">
        <v>854</v>
      </c>
      <c r="H189" s="298" t="s">
        <v>855</v>
      </c>
      <c r="I189" s="300">
        <v>291.61</v>
      </c>
      <c r="J189" s="300">
        <v>1</v>
      </c>
      <c r="K189" s="301">
        <v>291.61</v>
      </c>
    </row>
    <row r="190" spans="1:11" ht="14.4" customHeight="1" x14ac:dyDescent="0.3">
      <c r="A190" s="296" t="s">
        <v>347</v>
      </c>
      <c r="B190" s="297" t="s">
        <v>349</v>
      </c>
      <c r="C190" s="298" t="s">
        <v>355</v>
      </c>
      <c r="D190" s="299" t="s">
        <v>356</v>
      </c>
      <c r="E190" s="298" t="s">
        <v>493</v>
      </c>
      <c r="F190" s="299" t="s">
        <v>494</v>
      </c>
      <c r="G190" s="298" t="s">
        <v>856</v>
      </c>
      <c r="H190" s="298" t="s">
        <v>857</v>
      </c>
      <c r="I190" s="300">
        <v>0.62309999999999999</v>
      </c>
      <c r="J190" s="300">
        <v>100</v>
      </c>
      <c r="K190" s="301">
        <v>62.31</v>
      </c>
    </row>
    <row r="191" spans="1:11" ht="14.4" customHeight="1" x14ac:dyDescent="0.3">
      <c r="A191" s="296" t="s">
        <v>347</v>
      </c>
      <c r="B191" s="297" t="s">
        <v>349</v>
      </c>
      <c r="C191" s="298" t="s">
        <v>355</v>
      </c>
      <c r="D191" s="299" t="s">
        <v>356</v>
      </c>
      <c r="E191" s="298" t="s">
        <v>493</v>
      </c>
      <c r="F191" s="299" t="s">
        <v>494</v>
      </c>
      <c r="G191" s="298" t="s">
        <v>858</v>
      </c>
      <c r="H191" s="298" t="s">
        <v>859</v>
      </c>
      <c r="I191" s="300">
        <v>0.8115</v>
      </c>
      <c r="J191" s="300">
        <v>2000</v>
      </c>
      <c r="K191" s="301">
        <v>1623</v>
      </c>
    </row>
    <row r="192" spans="1:11" ht="14.4" customHeight="1" x14ac:dyDescent="0.3">
      <c r="A192" s="296" t="s">
        <v>347</v>
      </c>
      <c r="B192" s="297" t="s">
        <v>349</v>
      </c>
      <c r="C192" s="298" t="s">
        <v>355</v>
      </c>
      <c r="D192" s="299" t="s">
        <v>356</v>
      </c>
      <c r="E192" s="298" t="s">
        <v>493</v>
      </c>
      <c r="F192" s="299" t="s">
        <v>494</v>
      </c>
      <c r="G192" s="298" t="s">
        <v>860</v>
      </c>
      <c r="H192" s="298" t="s">
        <v>861</v>
      </c>
      <c r="I192" s="300">
        <v>2.253625</v>
      </c>
      <c r="J192" s="300">
        <v>4000</v>
      </c>
      <c r="K192" s="301">
        <v>9014.5</v>
      </c>
    </row>
    <row r="193" spans="1:11" ht="14.4" customHeight="1" x14ac:dyDescent="0.3">
      <c r="A193" s="296" t="s">
        <v>347</v>
      </c>
      <c r="B193" s="297" t="s">
        <v>349</v>
      </c>
      <c r="C193" s="298" t="s">
        <v>355</v>
      </c>
      <c r="D193" s="299" t="s">
        <v>356</v>
      </c>
      <c r="E193" s="298" t="s">
        <v>493</v>
      </c>
      <c r="F193" s="299" t="s">
        <v>494</v>
      </c>
      <c r="G193" s="298" t="s">
        <v>862</v>
      </c>
      <c r="H193" s="298" t="s">
        <v>863</v>
      </c>
      <c r="I193" s="300">
        <v>21364.97</v>
      </c>
      <c r="J193" s="300">
        <v>1</v>
      </c>
      <c r="K193" s="301">
        <v>21364.97</v>
      </c>
    </row>
    <row r="194" spans="1:11" ht="14.4" customHeight="1" x14ac:dyDescent="0.3">
      <c r="A194" s="296" t="s">
        <v>347</v>
      </c>
      <c r="B194" s="297" t="s">
        <v>349</v>
      </c>
      <c r="C194" s="298" t="s">
        <v>355</v>
      </c>
      <c r="D194" s="299" t="s">
        <v>356</v>
      </c>
      <c r="E194" s="298" t="s">
        <v>493</v>
      </c>
      <c r="F194" s="299" t="s">
        <v>494</v>
      </c>
      <c r="G194" s="298" t="s">
        <v>864</v>
      </c>
      <c r="H194" s="298" t="s">
        <v>865</v>
      </c>
      <c r="I194" s="300">
        <v>7637.7080436941296</v>
      </c>
      <c r="J194" s="300">
        <v>1</v>
      </c>
      <c r="K194" s="301">
        <v>7637.7080436941296</v>
      </c>
    </row>
    <row r="195" spans="1:11" ht="14.4" customHeight="1" x14ac:dyDescent="0.3">
      <c r="A195" s="296" t="s">
        <v>347</v>
      </c>
      <c r="B195" s="297" t="s">
        <v>349</v>
      </c>
      <c r="C195" s="298" t="s">
        <v>355</v>
      </c>
      <c r="D195" s="299" t="s">
        <v>356</v>
      </c>
      <c r="E195" s="298" t="s">
        <v>493</v>
      </c>
      <c r="F195" s="299" t="s">
        <v>494</v>
      </c>
      <c r="G195" s="298" t="s">
        <v>866</v>
      </c>
      <c r="H195" s="298" t="s">
        <v>867</v>
      </c>
      <c r="I195" s="300">
        <v>107.69</v>
      </c>
      <c r="J195" s="300">
        <v>2</v>
      </c>
      <c r="K195" s="301">
        <v>215.38</v>
      </c>
    </row>
    <row r="196" spans="1:11" ht="14.4" customHeight="1" x14ac:dyDescent="0.3">
      <c r="A196" s="296" t="s">
        <v>347</v>
      </c>
      <c r="B196" s="297" t="s">
        <v>349</v>
      </c>
      <c r="C196" s="298" t="s">
        <v>355</v>
      </c>
      <c r="D196" s="299" t="s">
        <v>356</v>
      </c>
      <c r="E196" s="298" t="s">
        <v>493</v>
      </c>
      <c r="F196" s="299" t="s">
        <v>494</v>
      </c>
      <c r="G196" s="298" t="s">
        <v>868</v>
      </c>
      <c r="H196" s="298" t="s">
        <v>869</v>
      </c>
      <c r="I196" s="300">
        <v>0.165299936949933</v>
      </c>
      <c r="J196" s="300">
        <v>1000</v>
      </c>
      <c r="K196" s="301">
        <v>165.299936949933</v>
      </c>
    </row>
    <row r="197" spans="1:11" ht="14.4" customHeight="1" x14ac:dyDescent="0.3">
      <c r="A197" s="296" t="s">
        <v>347</v>
      </c>
      <c r="B197" s="297" t="s">
        <v>349</v>
      </c>
      <c r="C197" s="298" t="s">
        <v>355</v>
      </c>
      <c r="D197" s="299" t="s">
        <v>356</v>
      </c>
      <c r="E197" s="298" t="s">
        <v>493</v>
      </c>
      <c r="F197" s="299" t="s">
        <v>494</v>
      </c>
      <c r="G197" s="298" t="s">
        <v>870</v>
      </c>
      <c r="H197" s="298" t="s">
        <v>871</v>
      </c>
      <c r="I197" s="300">
        <v>15892.2106062043</v>
      </c>
      <c r="J197" s="300">
        <v>1</v>
      </c>
      <c r="K197" s="301">
        <v>15892.2106062043</v>
      </c>
    </row>
    <row r="198" spans="1:11" ht="14.4" customHeight="1" x14ac:dyDescent="0.3">
      <c r="A198" s="296" t="s">
        <v>347</v>
      </c>
      <c r="B198" s="297" t="s">
        <v>349</v>
      </c>
      <c r="C198" s="298" t="s">
        <v>355</v>
      </c>
      <c r="D198" s="299" t="s">
        <v>356</v>
      </c>
      <c r="E198" s="298" t="s">
        <v>493</v>
      </c>
      <c r="F198" s="299" t="s">
        <v>494</v>
      </c>
      <c r="G198" s="298" t="s">
        <v>872</v>
      </c>
      <c r="H198" s="298" t="s">
        <v>873</v>
      </c>
      <c r="I198" s="300">
        <v>22371.7893937956</v>
      </c>
      <c r="J198" s="300">
        <v>1</v>
      </c>
      <c r="K198" s="301">
        <v>22371.7893937956</v>
      </c>
    </row>
    <row r="199" spans="1:11" ht="14.4" customHeight="1" x14ac:dyDescent="0.3">
      <c r="A199" s="296" t="s">
        <v>347</v>
      </c>
      <c r="B199" s="297" t="s">
        <v>349</v>
      </c>
      <c r="C199" s="298" t="s">
        <v>355</v>
      </c>
      <c r="D199" s="299" t="s">
        <v>356</v>
      </c>
      <c r="E199" s="298" t="s">
        <v>493</v>
      </c>
      <c r="F199" s="299" t="s">
        <v>494</v>
      </c>
      <c r="G199" s="298" t="s">
        <v>874</v>
      </c>
      <c r="H199" s="298" t="s">
        <v>875</v>
      </c>
      <c r="I199" s="300">
        <v>6.3827499999999997</v>
      </c>
      <c r="J199" s="300">
        <v>800</v>
      </c>
      <c r="K199" s="301">
        <v>5054.17</v>
      </c>
    </row>
    <row r="200" spans="1:11" ht="14.4" customHeight="1" x14ac:dyDescent="0.3">
      <c r="A200" s="296" t="s">
        <v>347</v>
      </c>
      <c r="B200" s="297" t="s">
        <v>349</v>
      </c>
      <c r="C200" s="298" t="s">
        <v>355</v>
      </c>
      <c r="D200" s="299" t="s">
        <v>356</v>
      </c>
      <c r="E200" s="298" t="s">
        <v>493</v>
      </c>
      <c r="F200" s="299" t="s">
        <v>494</v>
      </c>
      <c r="G200" s="298" t="s">
        <v>876</v>
      </c>
      <c r="H200" s="298" t="s">
        <v>877</v>
      </c>
      <c r="I200" s="300">
        <v>17750.5</v>
      </c>
      <c r="J200" s="300">
        <v>1</v>
      </c>
      <c r="K200" s="301">
        <v>17750.5</v>
      </c>
    </row>
    <row r="201" spans="1:11" ht="14.4" customHeight="1" x14ac:dyDescent="0.3">
      <c r="A201" s="296" t="s">
        <v>347</v>
      </c>
      <c r="B201" s="297" t="s">
        <v>349</v>
      </c>
      <c r="C201" s="298" t="s">
        <v>355</v>
      </c>
      <c r="D201" s="299" t="s">
        <v>356</v>
      </c>
      <c r="E201" s="298" t="s">
        <v>493</v>
      </c>
      <c r="F201" s="299" t="s">
        <v>494</v>
      </c>
      <c r="G201" s="298" t="s">
        <v>878</v>
      </c>
      <c r="H201" s="298" t="s">
        <v>879</v>
      </c>
      <c r="I201" s="300">
        <v>617.0600000000004</v>
      </c>
      <c r="J201" s="300">
        <v>20</v>
      </c>
      <c r="K201" s="301">
        <v>12341.880000000001</v>
      </c>
    </row>
    <row r="202" spans="1:11" ht="14.4" customHeight="1" x14ac:dyDescent="0.3">
      <c r="A202" s="296" t="s">
        <v>347</v>
      </c>
      <c r="B202" s="297" t="s">
        <v>349</v>
      </c>
      <c r="C202" s="298" t="s">
        <v>355</v>
      </c>
      <c r="D202" s="299" t="s">
        <v>356</v>
      </c>
      <c r="E202" s="298" t="s">
        <v>493</v>
      </c>
      <c r="F202" s="299" t="s">
        <v>494</v>
      </c>
      <c r="G202" s="298" t="s">
        <v>880</v>
      </c>
      <c r="H202" s="298" t="s">
        <v>881</v>
      </c>
      <c r="I202" s="300">
        <v>11482</v>
      </c>
      <c r="J202" s="300">
        <v>1</v>
      </c>
      <c r="K202" s="301">
        <v>11482</v>
      </c>
    </row>
    <row r="203" spans="1:11" ht="14.4" customHeight="1" x14ac:dyDescent="0.3">
      <c r="A203" s="296" t="s">
        <v>347</v>
      </c>
      <c r="B203" s="297" t="s">
        <v>349</v>
      </c>
      <c r="C203" s="298" t="s">
        <v>355</v>
      </c>
      <c r="D203" s="299" t="s">
        <v>356</v>
      </c>
      <c r="E203" s="298" t="s">
        <v>493</v>
      </c>
      <c r="F203" s="299" t="s">
        <v>494</v>
      </c>
      <c r="G203" s="298" t="s">
        <v>882</v>
      </c>
      <c r="H203" s="298" t="s">
        <v>883</v>
      </c>
      <c r="I203" s="300">
        <v>11221.696441481199</v>
      </c>
      <c r="J203" s="300">
        <v>1</v>
      </c>
      <c r="K203" s="301">
        <v>11221.696441481199</v>
      </c>
    </row>
    <row r="204" spans="1:11" ht="14.4" customHeight="1" x14ac:dyDescent="0.3">
      <c r="A204" s="296" t="s">
        <v>347</v>
      </c>
      <c r="B204" s="297" t="s">
        <v>349</v>
      </c>
      <c r="C204" s="298" t="s">
        <v>355</v>
      </c>
      <c r="D204" s="299" t="s">
        <v>356</v>
      </c>
      <c r="E204" s="298" t="s">
        <v>493</v>
      </c>
      <c r="F204" s="299" t="s">
        <v>494</v>
      </c>
      <c r="G204" s="298" t="s">
        <v>884</v>
      </c>
      <c r="H204" s="298" t="s">
        <v>885</v>
      </c>
      <c r="I204" s="300">
        <v>17545</v>
      </c>
      <c r="J204" s="300">
        <v>1</v>
      </c>
      <c r="K204" s="301">
        <v>17545</v>
      </c>
    </row>
    <row r="205" spans="1:11" ht="14.4" customHeight="1" x14ac:dyDescent="0.3">
      <c r="A205" s="296" t="s">
        <v>347</v>
      </c>
      <c r="B205" s="297" t="s">
        <v>349</v>
      </c>
      <c r="C205" s="298" t="s">
        <v>355</v>
      </c>
      <c r="D205" s="299" t="s">
        <v>356</v>
      </c>
      <c r="E205" s="298" t="s">
        <v>493</v>
      </c>
      <c r="F205" s="299" t="s">
        <v>494</v>
      </c>
      <c r="G205" s="298" t="s">
        <v>886</v>
      </c>
      <c r="H205" s="298" t="s">
        <v>887</v>
      </c>
      <c r="I205" s="300">
        <v>18182.669999999998</v>
      </c>
      <c r="J205" s="300">
        <v>1</v>
      </c>
      <c r="K205" s="301">
        <v>18182.669999999998</v>
      </c>
    </row>
    <row r="206" spans="1:11" ht="14.4" customHeight="1" x14ac:dyDescent="0.3">
      <c r="A206" s="296" t="s">
        <v>347</v>
      </c>
      <c r="B206" s="297" t="s">
        <v>349</v>
      </c>
      <c r="C206" s="298" t="s">
        <v>355</v>
      </c>
      <c r="D206" s="299" t="s">
        <v>356</v>
      </c>
      <c r="E206" s="298" t="s">
        <v>493</v>
      </c>
      <c r="F206" s="299" t="s">
        <v>494</v>
      </c>
      <c r="G206" s="298" t="s">
        <v>888</v>
      </c>
      <c r="H206" s="298" t="s">
        <v>889</v>
      </c>
      <c r="I206" s="300">
        <v>9954.3053704449594</v>
      </c>
      <c r="J206" s="300">
        <v>1</v>
      </c>
      <c r="K206" s="301">
        <v>9954.3053704449594</v>
      </c>
    </row>
    <row r="207" spans="1:11" ht="14.4" customHeight="1" x14ac:dyDescent="0.3">
      <c r="A207" s="296" t="s">
        <v>347</v>
      </c>
      <c r="B207" s="297" t="s">
        <v>349</v>
      </c>
      <c r="C207" s="298" t="s">
        <v>355</v>
      </c>
      <c r="D207" s="299" t="s">
        <v>356</v>
      </c>
      <c r="E207" s="298" t="s">
        <v>493</v>
      </c>
      <c r="F207" s="299" t="s">
        <v>494</v>
      </c>
      <c r="G207" s="298" t="s">
        <v>890</v>
      </c>
      <c r="H207" s="298" t="s">
        <v>891</v>
      </c>
      <c r="I207" s="300">
        <v>5182.43</v>
      </c>
      <c r="J207" s="300">
        <v>1</v>
      </c>
      <c r="K207" s="301">
        <v>5182.43</v>
      </c>
    </row>
    <row r="208" spans="1:11" ht="14.4" customHeight="1" x14ac:dyDescent="0.3">
      <c r="A208" s="296" t="s">
        <v>347</v>
      </c>
      <c r="B208" s="297" t="s">
        <v>349</v>
      </c>
      <c r="C208" s="298" t="s">
        <v>355</v>
      </c>
      <c r="D208" s="299" t="s">
        <v>356</v>
      </c>
      <c r="E208" s="298" t="s">
        <v>493</v>
      </c>
      <c r="F208" s="299" t="s">
        <v>494</v>
      </c>
      <c r="G208" s="298" t="s">
        <v>892</v>
      </c>
      <c r="H208" s="298" t="s">
        <v>893</v>
      </c>
      <c r="I208" s="300">
        <v>22392.26</v>
      </c>
      <c r="J208" s="300">
        <v>1</v>
      </c>
      <c r="K208" s="301">
        <v>22392.26</v>
      </c>
    </row>
    <row r="209" spans="1:11" ht="14.4" customHeight="1" x14ac:dyDescent="0.3">
      <c r="A209" s="296" t="s">
        <v>347</v>
      </c>
      <c r="B209" s="297" t="s">
        <v>349</v>
      </c>
      <c r="C209" s="298" t="s">
        <v>355</v>
      </c>
      <c r="D209" s="299" t="s">
        <v>356</v>
      </c>
      <c r="E209" s="298" t="s">
        <v>493</v>
      </c>
      <c r="F209" s="299" t="s">
        <v>494</v>
      </c>
      <c r="G209" s="298" t="s">
        <v>894</v>
      </c>
      <c r="H209" s="298" t="s">
        <v>895</v>
      </c>
      <c r="I209" s="300">
        <v>8612.9920556107099</v>
      </c>
      <c r="J209" s="300">
        <v>1</v>
      </c>
      <c r="K209" s="301">
        <v>8612.9920556107099</v>
      </c>
    </row>
    <row r="210" spans="1:11" ht="14.4" customHeight="1" x14ac:dyDescent="0.3">
      <c r="A210" s="296" t="s">
        <v>347</v>
      </c>
      <c r="B210" s="297" t="s">
        <v>349</v>
      </c>
      <c r="C210" s="298" t="s">
        <v>355</v>
      </c>
      <c r="D210" s="299" t="s">
        <v>356</v>
      </c>
      <c r="E210" s="298" t="s">
        <v>493</v>
      </c>
      <c r="F210" s="299" t="s">
        <v>494</v>
      </c>
      <c r="G210" s="298" t="s">
        <v>896</v>
      </c>
      <c r="H210" s="298" t="s">
        <v>897</v>
      </c>
      <c r="I210" s="300">
        <v>15.4396</v>
      </c>
      <c r="J210" s="300">
        <v>50</v>
      </c>
      <c r="K210" s="301">
        <v>771.98</v>
      </c>
    </row>
    <row r="211" spans="1:11" ht="14.4" customHeight="1" x14ac:dyDescent="0.3">
      <c r="A211" s="296" t="s">
        <v>347</v>
      </c>
      <c r="B211" s="297" t="s">
        <v>349</v>
      </c>
      <c r="C211" s="298" t="s">
        <v>355</v>
      </c>
      <c r="D211" s="299" t="s">
        <v>356</v>
      </c>
      <c r="E211" s="298" t="s">
        <v>493</v>
      </c>
      <c r="F211" s="299" t="s">
        <v>494</v>
      </c>
      <c r="G211" s="298" t="s">
        <v>898</v>
      </c>
      <c r="H211" s="298" t="s">
        <v>899</v>
      </c>
      <c r="I211" s="300">
        <v>13401.96</v>
      </c>
      <c r="J211" s="300">
        <v>1</v>
      </c>
      <c r="K211" s="301">
        <v>13401.96</v>
      </c>
    </row>
    <row r="212" spans="1:11" ht="14.4" customHeight="1" x14ac:dyDescent="0.3">
      <c r="A212" s="296" t="s">
        <v>347</v>
      </c>
      <c r="B212" s="297" t="s">
        <v>349</v>
      </c>
      <c r="C212" s="298" t="s">
        <v>355</v>
      </c>
      <c r="D212" s="299" t="s">
        <v>356</v>
      </c>
      <c r="E212" s="298" t="s">
        <v>493</v>
      </c>
      <c r="F212" s="299" t="s">
        <v>494</v>
      </c>
      <c r="G212" s="298" t="s">
        <v>900</v>
      </c>
      <c r="H212" s="298" t="s">
        <v>901</v>
      </c>
      <c r="I212" s="300">
        <v>8371.5046295550401</v>
      </c>
      <c r="J212" s="300">
        <v>1</v>
      </c>
      <c r="K212" s="301">
        <v>8371.5046295550401</v>
      </c>
    </row>
    <row r="213" spans="1:11" ht="14.4" customHeight="1" x14ac:dyDescent="0.3">
      <c r="A213" s="296" t="s">
        <v>347</v>
      </c>
      <c r="B213" s="297" t="s">
        <v>349</v>
      </c>
      <c r="C213" s="298" t="s">
        <v>359</v>
      </c>
      <c r="D213" s="299" t="s">
        <v>360</v>
      </c>
      <c r="E213" s="298" t="s">
        <v>497</v>
      </c>
      <c r="F213" s="299" t="s">
        <v>498</v>
      </c>
      <c r="G213" s="298" t="s">
        <v>902</v>
      </c>
      <c r="H213" s="298" t="s">
        <v>903</v>
      </c>
      <c r="I213" s="300">
        <v>2.82</v>
      </c>
      <c r="J213" s="300">
        <v>50</v>
      </c>
      <c r="K213" s="301">
        <v>141</v>
      </c>
    </row>
    <row r="214" spans="1:11" ht="14.4" customHeight="1" x14ac:dyDescent="0.3">
      <c r="A214" s="296" t="s">
        <v>347</v>
      </c>
      <c r="B214" s="297" t="s">
        <v>349</v>
      </c>
      <c r="C214" s="298" t="s">
        <v>359</v>
      </c>
      <c r="D214" s="299" t="s">
        <v>360</v>
      </c>
      <c r="E214" s="298" t="s">
        <v>497</v>
      </c>
      <c r="F214" s="299" t="s">
        <v>498</v>
      </c>
      <c r="G214" s="298" t="s">
        <v>904</v>
      </c>
      <c r="H214" s="298" t="s">
        <v>905</v>
      </c>
      <c r="I214" s="300">
        <v>2057</v>
      </c>
      <c r="J214" s="300">
        <v>1</v>
      </c>
      <c r="K214" s="301">
        <v>2057</v>
      </c>
    </row>
    <row r="215" spans="1:11" ht="14.4" customHeight="1" x14ac:dyDescent="0.3">
      <c r="A215" s="296" t="s">
        <v>347</v>
      </c>
      <c r="B215" s="297" t="s">
        <v>349</v>
      </c>
      <c r="C215" s="298" t="s">
        <v>359</v>
      </c>
      <c r="D215" s="299" t="s">
        <v>360</v>
      </c>
      <c r="E215" s="298" t="s">
        <v>497</v>
      </c>
      <c r="F215" s="299" t="s">
        <v>498</v>
      </c>
      <c r="G215" s="298" t="s">
        <v>906</v>
      </c>
      <c r="H215" s="298" t="s">
        <v>907</v>
      </c>
      <c r="I215" s="300">
        <v>1192.58</v>
      </c>
      <c r="J215" s="300">
        <v>2</v>
      </c>
      <c r="K215" s="301">
        <v>2385.15</v>
      </c>
    </row>
    <row r="216" spans="1:11" ht="14.4" customHeight="1" x14ac:dyDescent="0.3">
      <c r="A216" s="296" t="s">
        <v>347</v>
      </c>
      <c r="B216" s="297" t="s">
        <v>349</v>
      </c>
      <c r="C216" s="298" t="s">
        <v>359</v>
      </c>
      <c r="D216" s="299" t="s">
        <v>360</v>
      </c>
      <c r="E216" s="298" t="s">
        <v>497</v>
      </c>
      <c r="F216" s="299" t="s">
        <v>498</v>
      </c>
      <c r="G216" s="298" t="s">
        <v>908</v>
      </c>
      <c r="H216" s="298" t="s">
        <v>909</v>
      </c>
      <c r="I216" s="300">
        <v>109.43</v>
      </c>
      <c r="J216" s="300">
        <v>25</v>
      </c>
      <c r="K216" s="301">
        <v>2735.81</v>
      </c>
    </row>
    <row r="217" spans="1:11" ht="14.4" customHeight="1" x14ac:dyDescent="0.3">
      <c r="A217" s="296" t="s">
        <v>347</v>
      </c>
      <c r="B217" s="297" t="s">
        <v>349</v>
      </c>
      <c r="C217" s="298" t="s">
        <v>359</v>
      </c>
      <c r="D217" s="299" t="s">
        <v>360</v>
      </c>
      <c r="E217" s="298" t="s">
        <v>497</v>
      </c>
      <c r="F217" s="299" t="s">
        <v>498</v>
      </c>
      <c r="G217" s="298" t="s">
        <v>910</v>
      </c>
      <c r="H217" s="298" t="s">
        <v>911</v>
      </c>
      <c r="I217" s="300">
        <v>1257.8</v>
      </c>
      <c r="J217" s="300">
        <v>2</v>
      </c>
      <c r="K217" s="301">
        <v>2156.2200000000003</v>
      </c>
    </row>
    <row r="218" spans="1:11" ht="14.4" customHeight="1" x14ac:dyDescent="0.3">
      <c r="A218" s="296" t="s">
        <v>347</v>
      </c>
      <c r="B218" s="297" t="s">
        <v>349</v>
      </c>
      <c r="C218" s="298" t="s">
        <v>359</v>
      </c>
      <c r="D218" s="299" t="s">
        <v>360</v>
      </c>
      <c r="E218" s="298" t="s">
        <v>499</v>
      </c>
      <c r="F218" s="299" t="s">
        <v>500</v>
      </c>
      <c r="G218" s="298" t="s">
        <v>912</v>
      </c>
      <c r="H218" s="298" t="s">
        <v>913</v>
      </c>
      <c r="I218" s="300">
        <v>3.03</v>
      </c>
      <c r="J218" s="300">
        <v>500</v>
      </c>
      <c r="K218" s="301">
        <v>1513</v>
      </c>
    </row>
    <row r="219" spans="1:11" ht="14.4" customHeight="1" x14ac:dyDescent="0.3">
      <c r="A219" s="296" t="s">
        <v>347</v>
      </c>
      <c r="B219" s="297" t="s">
        <v>349</v>
      </c>
      <c r="C219" s="298" t="s">
        <v>359</v>
      </c>
      <c r="D219" s="299" t="s">
        <v>360</v>
      </c>
      <c r="E219" s="298" t="s">
        <v>499</v>
      </c>
      <c r="F219" s="299" t="s">
        <v>500</v>
      </c>
      <c r="G219" s="298" t="s">
        <v>914</v>
      </c>
      <c r="H219" s="298" t="s">
        <v>915</v>
      </c>
      <c r="I219" s="300">
        <v>3.54</v>
      </c>
      <c r="J219" s="300">
        <v>4800</v>
      </c>
      <c r="K219" s="301">
        <v>16970.25</v>
      </c>
    </row>
    <row r="220" spans="1:11" ht="14.4" customHeight="1" x14ac:dyDescent="0.3">
      <c r="A220" s="296" t="s">
        <v>347</v>
      </c>
      <c r="B220" s="297" t="s">
        <v>349</v>
      </c>
      <c r="C220" s="298" t="s">
        <v>359</v>
      </c>
      <c r="D220" s="299" t="s">
        <v>360</v>
      </c>
      <c r="E220" s="298" t="s">
        <v>499</v>
      </c>
      <c r="F220" s="299" t="s">
        <v>500</v>
      </c>
      <c r="G220" s="298" t="s">
        <v>916</v>
      </c>
      <c r="H220" s="298" t="s">
        <v>917</v>
      </c>
      <c r="I220" s="300">
        <v>1.54</v>
      </c>
      <c r="J220" s="300">
        <v>1000</v>
      </c>
      <c r="K220" s="301">
        <v>1539.85</v>
      </c>
    </row>
    <row r="221" spans="1:11" ht="14.4" customHeight="1" x14ac:dyDescent="0.3">
      <c r="A221" s="296" t="s">
        <v>347</v>
      </c>
      <c r="B221" s="297" t="s">
        <v>349</v>
      </c>
      <c r="C221" s="298" t="s">
        <v>359</v>
      </c>
      <c r="D221" s="299" t="s">
        <v>360</v>
      </c>
      <c r="E221" s="298" t="s">
        <v>499</v>
      </c>
      <c r="F221" s="299" t="s">
        <v>500</v>
      </c>
      <c r="G221" s="298" t="s">
        <v>918</v>
      </c>
      <c r="H221" s="298" t="s">
        <v>919</v>
      </c>
      <c r="I221" s="300">
        <v>1.1499999999999999</v>
      </c>
      <c r="J221" s="300">
        <v>1000</v>
      </c>
      <c r="K221" s="301">
        <v>1151.92</v>
      </c>
    </row>
    <row r="222" spans="1:11" ht="14.4" customHeight="1" x14ac:dyDescent="0.3">
      <c r="A222" s="296" t="s">
        <v>347</v>
      </c>
      <c r="B222" s="297" t="s">
        <v>349</v>
      </c>
      <c r="C222" s="298" t="s">
        <v>359</v>
      </c>
      <c r="D222" s="299" t="s">
        <v>360</v>
      </c>
      <c r="E222" s="298" t="s">
        <v>499</v>
      </c>
      <c r="F222" s="299" t="s">
        <v>500</v>
      </c>
      <c r="G222" s="298" t="s">
        <v>920</v>
      </c>
      <c r="H222" s="298" t="s">
        <v>921</v>
      </c>
      <c r="I222" s="300">
        <v>1.55</v>
      </c>
      <c r="J222" s="300">
        <v>4800</v>
      </c>
      <c r="K222" s="301">
        <v>7442</v>
      </c>
    </row>
    <row r="223" spans="1:11" ht="14.4" customHeight="1" x14ac:dyDescent="0.3">
      <c r="A223" s="296" t="s">
        <v>347</v>
      </c>
      <c r="B223" s="297" t="s">
        <v>349</v>
      </c>
      <c r="C223" s="298" t="s">
        <v>359</v>
      </c>
      <c r="D223" s="299" t="s">
        <v>360</v>
      </c>
      <c r="E223" s="298" t="s">
        <v>499</v>
      </c>
      <c r="F223" s="299" t="s">
        <v>500</v>
      </c>
      <c r="G223" s="298" t="s">
        <v>922</v>
      </c>
      <c r="H223" s="298" t="s">
        <v>923</v>
      </c>
      <c r="I223" s="300">
        <v>1.55</v>
      </c>
      <c r="J223" s="300">
        <v>1920</v>
      </c>
      <c r="K223" s="301">
        <v>2976.5</v>
      </c>
    </row>
    <row r="224" spans="1:11" ht="14.4" customHeight="1" x14ac:dyDescent="0.3">
      <c r="A224" s="296" t="s">
        <v>347</v>
      </c>
      <c r="B224" s="297" t="s">
        <v>349</v>
      </c>
      <c r="C224" s="298" t="s">
        <v>359</v>
      </c>
      <c r="D224" s="299" t="s">
        <v>360</v>
      </c>
      <c r="E224" s="298" t="s">
        <v>499</v>
      </c>
      <c r="F224" s="299" t="s">
        <v>500</v>
      </c>
      <c r="G224" s="298" t="s">
        <v>924</v>
      </c>
      <c r="H224" s="298" t="s">
        <v>925</v>
      </c>
      <c r="I224" s="300">
        <v>1.55</v>
      </c>
      <c r="J224" s="300">
        <v>1920</v>
      </c>
      <c r="K224" s="301">
        <v>2976.5</v>
      </c>
    </row>
    <row r="225" spans="1:11" ht="14.4" customHeight="1" x14ac:dyDescent="0.3">
      <c r="A225" s="296" t="s">
        <v>347</v>
      </c>
      <c r="B225" s="297" t="s">
        <v>349</v>
      </c>
      <c r="C225" s="298" t="s">
        <v>359</v>
      </c>
      <c r="D225" s="299" t="s">
        <v>360</v>
      </c>
      <c r="E225" s="298" t="s">
        <v>499</v>
      </c>
      <c r="F225" s="299" t="s">
        <v>500</v>
      </c>
      <c r="G225" s="298" t="s">
        <v>926</v>
      </c>
      <c r="H225" s="298" t="s">
        <v>927</v>
      </c>
      <c r="I225" s="300">
        <v>3.54</v>
      </c>
      <c r="J225" s="300">
        <v>4800</v>
      </c>
      <c r="K225" s="301">
        <v>16970.25</v>
      </c>
    </row>
    <row r="226" spans="1:11" ht="14.4" customHeight="1" x14ac:dyDescent="0.3">
      <c r="A226" s="296" t="s">
        <v>347</v>
      </c>
      <c r="B226" s="297" t="s">
        <v>349</v>
      </c>
      <c r="C226" s="298" t="s">
        <v>359</v>
      </c>
      <c r="D226" s="299" t="s">
        <v>360</v>
      </c>
      <c r="E226" s="298" t="s">
        <v>499</v>
      </c>
      <c r="F226" s="299" t="s">
        <v>500</v>
      </c>
      <c r="G226" s="298" t="s">
        <v>928</v>
      </c>
      <c r="H226" s="298" t="s">
        <v>929</v>
      </c>
      <c r="I226" s="300">
        <v>3.63</v>
      </c>
      <c r="J226" s="300">
        <v>500</v>
      </c>
      <c r="K226" s="301">
        <v>1815</v>
      </c>
    </row>
    <row r="227" spans="1:11" ht="14.4" customHeight="1" x14ac:dyDescent="0.3">
      <c r="A227" s="296" t="s">
        <v>347</v>
      </c>
      <c r="B227" s="297" t="s">
        <v>349</v>
      </c>
      <c r="C227" s="298" t="s">
        <v>359</v>
      </c>
      <c r="D227" s="299" t="s">
        <v>360</v>
      </c>
      <c r="E227" s="298" t="s">
        <v>499</v>
      </c>
      <c r="F227" s="299" t="s">
        <v>500</v>
      </c>
      <c r="G227" s="298" t="s">
        <v>930</v>
      </c>
      <c r="H227" s="298" t="s">
        <v>931</v>
      </c>
      <c r="I227" s="300">
        <v>77.45</v>
      </c>
      <c r="J227" s="300">
        <v>4</v>
      </c>
      <c r="K227" s="301">
        <v>309.8</v>
      </c>
    </row>
    <row r="228" spans="1:11" ht="14.4" customHeight="1" x14ac:dyDescent="0.3">
      <c r="A228" s="296" t="s">
        <v>347</v>
      </c>
      <c r="B228" s="297" t="s">
        <v>349</v>
      </c>
      <c r="C228" s="298" t="s">
        <v>359</v>
      </c>
      <c r="D228" s="299" t="s">
        <v>360</v>
      </c>
      <c r="E228" s="298" t="s">
        <v>499</v>
      </c>
      <c r="F228" s="299" t="s">
        <v>500</v>
      </c>
      <c r="G228" s="298" t="s">
        <v>932</v>
      </c>
      <c r="H228" s="298" t="s">
        <v>933</v>
      </c>
      <c r="I228" s="300">
        <v>1.48</v>
      </c>
      <c r="J228" s="300">
        <v>500</v>
      </c>
      <c r="K228" s="301">
        <v>741.73</v>
      </c>
    </row>
    <row r="229" spans="1:11" ht="14.4" customHeight="1" x14ac:dyDescent="0.3">
      <c r="A229" s="296" t="s">
        <v>347</v>
      </c>
      <c r="B229" s="297" t="s">
        <v>349</v>
      </c>
      <c r="C229" s="298" t="s">
        <v>359</v>
      </c>
      <c r="D229" s="299" t="s">
        <v>360</v>
      </c>
      <c r="E229" s="298" t="s">
        <v>493</v>
      </c>
      <c r="F229" s="299" t="s">
        <v>494</v>
      </c>
      <c r="G229" s="298" t="s">
        <v>934</v>
      </c>
      <c r="H229" s="298" t="s">
        <v>935</v>
      </c>
      <c r="I229" s="300">
        <v>567.89088861739413</v>
      </c>
      <c r="J229" s="300">
        <v>2262</v>
      </c>
      <c r="K229" s="301">
        <v>99185.930000000051</v>
      </c>
    </row>
    <row r="230" spans="1:11" ht="14.4" customHeight="1" x14ac:dyDescent="0.3">
      <c r="A230" s="296" t="s">
        <v>347</v>
      </c>
      <c r="B230" s="297" t="s">
        <v>349</v>
      </c>
      <c r="C230" s="298" t="s">
        <v>359</v>
      </c>
      <c r="D230" s="299" t="s">
        <v>360</v>
      </c>
      <c r="E230" s="298" t="s">
        <v>493</v>
      </c>
      <c r="F230" s="299" t="s">
        <v>494</v>
      </c>
      <c r="G230" s="298" t="s">
        <v>936</v>
      </c>
      <c r="H230" s="298" t="s">
        <v>937</v>
      </c>
      <c r="I230" s="300">
        <v>15939.523999999981</v>
      </c>
      <c r="J230" s="300">
        <v>7</v>
      </c>
      <c r="K230" s="301">
        <v>109410.1399999998</v>
      </c>
    </row>
    <row r="231" spans="1:11" ht="14.4" customHeight="1" x14ac:dyDescent="0.3">
      <c r="A231" s="296" t="s">
        <v>347</v>
      </c>
      <c r="B231" s="297" t="s">
        <v>349</v>
      </c>
      <c r="C231" s="298" t="s">
        <v>359</v>
      </c>
      <c r="D231" s="299" t="s">
        <v>360</v>
      </c>
      <c r="E231" s="298" t="s">
        <v>493</v>
      </c>
      <c r="F231" s="299" t="s">
        <v>494</v>
      </c>
      <c r="G231" s="298" t="s">
        <v>938</v>
      </c>
      <c r="H231" s="298" t="s">
        <v>939</v>
      </c>
      <c r="I231" s="300">
        <v>470.69</v>
      </c>
      <c r="J231" s="300">
        <v>4</v>
      </c>
      <c r="K231" s="301">
        <v>1882.76</v>
      </c>
    </row>
    <row r="232" spans="1:11" ht="14.4" customHeight="1" x14ac:dyDescent="0.3">
      <c r="A232" s="296" t="s">
        <v>347</v>
      </c>
      <c r="B232" s="297" t="s">
        <v>349</v>
      </c>
      <c r="C232" s="298" t="s">
        <v>359</v>
      </c>
      <c r="D232" s="299" t="s">
        <v>360</v>
      </c>
      <c r="E232" s="298" t="s">
        <v>493</v>
      </c>
      <c r="F232" s="299" t="s">
        <v>494</v>
      </c>
      <c r="G232" s="298" t="s">
        <v>940</v>
      </c>
      <c r="H232" s="298" t="s">
        <v>941</v>
      </c>
      <c r="I232" s="300">
        <v>15088.2170261019</v>
      </c>
      <c r="J232" s="300">
        <v>1</v>
      </c>
      <c r="K232" s="301">
        <v>15088.2170261019</v>
      </c>
    </row>
    <row r="233" spans="1:11" ht="14.4" customHeight="1" x14ac:dyDescent="0.3">
      <c r="A233" s="296" t="s">
        <v>347</v>
      </c>
      <c r="B233" s="297" t="s">
        <v>349</v>
      </c>
      <c r="C233" s="298" t="s">
        <v>359</v>
      </c>
      <c r="D233" s="299" t="s">
        <v>360</v>
      </c>
      <c r="E233" s="298" t="s">
        <v>493</v>
      </c>
      <c r="F233" s="299" t="s">
        <v>494</v>
      </c>
      <c r="G233" s="298" t="s">
        <v>942</v>
      </c>
      <c r="H233" s="298" t="s">
        <v>943</v>
      </c>
      <c r="I233" s="300">
        <v>1962.26930971262</v>
      </c>
      <c r="J233" s="300">
        <v>1</v>
      </c>
      <c r="K233" s="301">
        <v>1962.26930971262</v>
      </c>
    </row>
    <row r="234" spans="1:11" ht="14.4" customHeight="1" x14ac:dyDescent="0.3">
      <c r="A234" s="296" t="s">
        <v>347</v>
      </c>
      <c r="B234" s="297" t="s">
        <v>349</v>
      </c>
      <c r="C234" s="298" t="s">
        <v>359</v>
      </c>
      <c r="D234" s="299" t="s">
        <v>360</v>
      </c>
      <c r="E234" s="298" t="s">
        <v>493</v>
      </c>
      <c r="F234" s="299" t="s">
        <v>494</v>
      </c>
      <c r="G234" s="298" t="s">
        <v>944</v>
      </c>
      <c r="H234" s="298" t="s">
        <v>945</v>
      </c>
      <c r="I234" s="300">
        <v>2658.37</v>
      </c>
      <c r="J234" s="300">
        <v>1</v>
      </c>
      <c r="K234" s="301">
        <v>2658.37</v>
      </c>
    </row>
    <row r="235" spans="1:11" ht="14.4" customHeight="1" x14ac:dyDescent="0.3">
      <c r="A235" s="296" t="s">
        <v>347</v>
      </c>
      <c r="B235" s="297" t="s">
        <v>349</v>
      </c>
      <c r="C235" s="298" t="s">
        <v>359</v>
      </c>
      <c r="D235" s="299" t="s">
        <v>360</v>
      </c>
      <c r="E235" s="298" t="s">
        <v>493</v>
      </c>
      <c r="F235" s="299" t="s">
        <v>494</v>
      </c>
      <c r="G235" s="298" t="s">
        <v>946</v>
      </c>
      <c r="H235" s="298" t="s">
        <v>947</v>
      </c>
      <c r="I235" s="300">
        <v>1.21</v>
      </c>
      <c r="J235" s="300">
        <v>3099</v>
      </c>
      <c r="K235" s="301">
        <v>3749.79</v>
      </c>
    </row>
    <row r="236" spans="1:11" ht="14.4" customHeight="1" x14ac:dyDescent="0.3">
      <c r="A236" s="296" t="s">
        <v>347</v>
      </c>
      <c r="B236" s="297" t="s">
        <v>349</v>
      </c>
      <c r="C236" s="298" t="s">
        <v>359</v>
      </c>
      <c r="D236" s="299" t="s">
        <v>360</v>
      </c>
      <c r="E236" s="298" t="s">
        <v>493</v>
      </c>
      <c r="F236" s="299" t="s">
        <v>494</v>
      </c>
      <c r="G236" s="298" t="s">
        <v>948</v>
      </c>
      <c r="H236" s="298" t="s">
        <v>949</v>
      </c>
      <c r="I236" s="300">
        <v>580.98166855845398</v>
      </c>
      <c r="J236" s="300">
        <v>1</v>
      </c>
      <c r="K236" s="301">
        <v>580.98166855845398</v>
      </c>
    </row>
    <row r="237" spans="1:11" ht="14.4" customHeight="1" x14ac:dyDescent="0.3">
      <c r="A237" s="296" t="s">
        <v>347</v>
      </c>
      <c r="B237" s="297" t="s">
        <v>349</v>
      </c>
      <c r="C237" s="298" t="s">
        <v>359</v>
      </c>
      <c r="D237" s="299" t="s">
        <v>360</v>
      </c>
      <c r="E237" s="298" t="s">
        <v>493</v>
      </c>
      <c r="F237" s="299" t="s">
        <v>494</v>
      </c>
      <c r="G237" s="298" t="s">
        <v>950</v>
      </c>
      <c r="H237" s="298" t="s">
        <v>951</v>
      </c>
      <c r="I237" s="300">
        <v>90.62904999999985</v>
      </c>
      <c r="J237" s="300">
        <v>150</v>
      </c>
      <c r="K237" s="301">
        <v>13167.829999999985</v>
      </c>
    </row>
    <row r="238" spans="1:11" ht="14.4" customHeight="1" x14ac:dyDescent="0.3">
      <c r="A238" s="296" t="s">
        <v>347</v>
      </c>
      <c r="B238" s="297" t="s">
        <v>349</v>
      </c>
      <c r="C238" s="298" t="s">
        <v>359</v>
      </c>
      <c r="D238" s="299" t="s">
        <v>360</v>
      </c>
      <c r="E238" s="298" t="s">
        <v>493</v>
      </c>
      <c r="F238" s="299" t="s">
        <v>494</v>
      </c>
      <c r="G238" s="298" t="s">
        <v>952</v>
      </c>
      <c r="H238" s="298" t="s">
        <v>953</v>
      </c>
      <c r="I238" s="300">
        <v>470.88314382839098</v>
      </c>
      <c r="J238" s="300">
        <v>4</v>
      </c>
      <c r="K238" s="301">
        <v>1883.5325753135639</v>
      </c>
    </row>
    <row r="239" spans="1:11" ht="14.4" customHeight="1" x14ac:dyDescent="0.3">
      <c r="A239" s="296" t="s">
        <v>347</v>
      </c>
      <c r="B239" s="297" t="s">
        <v>349</v>
      </c>
      <c r="C239" s="298" t="s">
        <v>359</v>
      </c>
      <c r="D239" s="299" t="s">
        <v>360</v>
      </c>
      <c r="E239" s="298" t="s">
        <v>493</v>
      </c>
      <c r="F239" s="299" t="s">
        <v>494</v>
      </c>
      <c r="G239" s="298" t="s">
        <v>954</v>
      </c>
      <c r="H239" s="298" t="s">
        <v>955</v>
      </c>
      <c r="I239" s="300">
        <v>1847.6682100574401</v>
      </c>
      <c r="J239" s="300">
        <v>1</v>
      </c>
      <c r="K239" s="301">
        <v>1847.6682100574401</v>
      </c>
    </row>
    <row r="240" spans="1:11" ht="14.4" customHeight="1" x14ac:dyDescent="0.3">
      <c r="A240" s="296" t="s">
        <v>347</v>
      </c>
      <c r="B240" s="297" t="s">
        <v>349</v>
      </c>
      <c r="C240" s="298" t="s">
        <v>359</v>
      </c>
      <c r="D240" s="299" t="s">
        <v>360</v>
      </c>
      <c r="E240" s="298" t="s">
        <v>493</v>
      </c>
      <c r="F240" s="299" t="s">
        <v>494</v>
      </c>
      <c r="G240" s="298" t="s">
        <v>956</v>
      </c>
      <c r="H240" s="298" t="s">
        <v>957</v>
      </c>
      <c r="I240" s="300">
        <v>2.4525555555555596E-2</v>
      </c>
      <c r="J240" s="300">
        <v>12000</v>
      </c>
      <c r="K240" s="301">
        <v>284.39999999999998</v>
      </c>
    </row>
    <row r="241" spans="1:11" ht="14.4" customHeight="1" x14ac:dyDescent="0.3">
      <c r="A241" s="296" t="s">
        <v>347</v>
      </c>
      <c r="B241" s="297" t="s">
        <v>349</v>
      </c>
      <c r="C241" s="298" t="s">
        <v>359</v>
      </c>
      <c r="D241" s="299" t="s">
        <v>360</v>
      </c>
      <c r="E241" s="298" t="s">
        <v>493</v>
      </c>
      <c r="F241" s="299" t="s">
        <v>494</v>
      </c>
      <c r="G241" s="298" t="s">
        <v>958</v>
      </c>
      <c r="H241" s="298" t="s">
        <v>959</v>
      </c>
      <c r="I241" s="300">
        <v>326.7</v>
      </c>
      <c r="J241" s="300">
        <v>1</v>
      </c>
      <c r="K241" s="301">
        <v>326.7</v>
      </c>
    </row>
    <row r="242" spans="1:11" ht="14.4" customHeight="1" x14ac:dyDescent="0.3">
      <c r="A242" s="296" t="s">
        <v>347</v>
      </c>
      <c r="B242" s="297" t="s">
        <v>349</v>
      </c>
      <c r="C242" s="298" t="s">
        <v>359</v>
      </c>
      <c r="D242" s="299" t="s">
        <v>360</v>
      </c>
      <c r="E242" s="298" t="s">
        <v>493</v>
      </c>
      <c r="F242" s="299" t="s">
        <v>494</v>
      </c>
      <c r="G242" s="298" t="s">
        <v>960</v>
      </c>
      <c r="H242" s="298" t="s">
        <v>961</v>
      </c>
      <c r="I242" s="300">
        <v>326.7</v>
      </c>
      <c r="J242" s="300">
        <v>1</v>
      </c>
      <c r="K242" s="301">
        <v>326.7</v>
      </c>
    </row>
    <row r="243" spans="1:11" ht="14.4" customHeight="1" x14ac:dyDescent="0.3">
      <c r="A243" s="296" t="s">
        <v>347</v>
      </c>
      <c r="B243" s="297" t="s">
        <v>349</v>
      </c>
      <c r="C243" s="298" t="s">
        <v>359</v>
      </c>
      <c r="D243" s="299" t="s">
        <v>360</v>
      </c>
      <c r="E243" s="298" t="s">
        <v>493</v>
      </c>
      <c r="F243" s="299" t="s">
        <v>494</v>
      </c>
      <c r="G243" s="298" t="s">
        <v>962</v>
      </c>
      <c r="H243" s="298" t="s">
        <v>963</v>
      </c>
      <c r="I243" s="300">
        <v>326.7</v>
      </c>
      <c r="J243" s="300">
        <v>1</v>
      </c>
      <c r="K243" s="301">
        <v>326.7</v>
      </c>
    </row>
    <row r="244" spans="1:11" ht="14.4" customHeight="1" x14ac:dyDescent="0.3">
      <c r="A244" s="296" t="s">
        <v>347</v>
      </c>
      <c r="B244" s="297" t="s">
        <v>349</v>
      </c>
      <c r="C244" s="298" t="s">
        <v>359</v>
      </c>
      <c r="D244" s="299" t="s">
        <v>360</v>
      </c>
      <c r="E244" s="298" t="s">
        <v>493</v>
      </c>
      <c r="F244" s="299" t="s">
        <v>494</v>
      </c>
      <c r="G244" s="298" t="s">
        <v>964</v>
      </c>
      <c r="H244" s="298" t="s">
        <v>965</v>
      </c>
      <c r="I244" s="300">
        <v>18822.580000000053</v>
      </c>
      <c r="J244" s="300">
        <v>2</v>
      </c>
      <c r="K244" s="301">
        <v>37645.160000000105</v>
      </c>
    </row>
    <row r="245" spans="1:11" ht="14.4" customHeight="1" x14ac:dyDescent="0.3">
      <c r="A245" s="296" t="s">
        <v>347</v>
      </c>
      <c r="B245" s="297" t="s">
        <v>349</v>
      </c>
      <c r="C245" s="298" t="s">
        <v>359</v>
      </c>
      <c r="D245" s="299" t="s">
        <v>360</v>
      </c>
      <c r="E245" s="298" t="s">
        <v>493</v>
      </c>
      <c r="F245" s="299" t="s">
        <v>494</v>
      </c>
      <c r="G245" s="298" t="s">
        <v>966</v>
      </c>
      <c r="H245" s="298" t="s">
        <v>967</v>
      </c>
      <c r="I245" s="300">
        <v>18822.580000000053</v>
      </c>
      <c r="J245" s="300">
        <v>2</v>
      </c>
      <c r="K245" s="301">
        <v>37645.160000000105</v>
      </c>
    </row>
    <row r="246" spans="1:11" ht="14.4" customHeight="1" x14ac:dyDescent="0.3">
      <c r="A246" s="296" t="s">
        <v>347</v>
      </c>
      <c r="B246" s="297" t="s">
        <v>349</v>
      </c>
      <c r="C246" s="298" t="s">
        <v>359</v>
      </c>
      <c r="D246" s="299" t="s">
        <v>360</v>
      </c>
      <c r="E246" s="298" t="s">
        <v>493</v>
      </c>
      <c r="F246" s="299" t="s">
        <v>494</v>
      </c>
      <c r="G246" s="298" t="s">
        <v>968</v>
      </c>
      <c r="H246" s="298" t="s">
        <v>969</v>
      </c>
      <c r="I246" s="300">
        <v>6458.9806902873997</v>
      </c>
      <c r="J246" s="300">
        <v>1</v>
      </c>
      <c r="K246" s="301">
        <v>6458.9806902873997</v>
      </c>
    </row>
    <row r="247" spans="1:11" ht="14.4" customHeight="1" x14ac:dyDescent="0.3">
      <c r="A247" s="296" t="s">
        <v>347</v>
      </c>
      <c r="B247" s="297" t="s">
        <v>349</v>
      </c>
      <c r="C247" s="298" t="s">
        <v>359</v>
      </c>
      <c r="D247" s="299" t="s">
        <v>360</v>
      </c>
      <c r="E247" s="298" t="s">
        <v>493</v>
      </c>
      <c r="F247" s="299" t="s">
        <v>494</v>
      </c>
      <c r="G247" s="298" t="s">
        <v>970</v>
      </c>
      <c r="H247" s="298" t="s">
        <v>971</v>
      </c>
      <c r="I247" s="300">
        <v>18428.3</v>
      </c>
      <c r="J247" s="300">
        <v>2</v>
      </c>
      <c r="K247" s="301">
        <v>36856.6</v>
      </c>
    </row>
    <row r="248" spans="1:11" ht="14.4" customHeight="1" x14ac:dyDescent="0.3">
      <c r="A248" s="296" t="s">
        <v>347</v>
      </c>
      <c r="B248" s="297" t="s">
        <v>349</v>
      </c>
      <c r="C248" s="298" t="s">
        <v>359</v>
      </c>
      <c r="D248" s="299" t="s">
        <v>360</v>
      </c>
      <c r="E248" s="298" t="s">
        <v>493</v>
      </c>
      <c r="F248" s="299" t="s">
        <v>494</v>
      </c>
      <c r="G248" s="298" t="s">
        <v>972</v>
      </c>
      <c r="H248" s="298" t="s">
        <v>973</v>
      </c>
      <c r="I248" s="300">
        <v>90205.5</v>
      </c>
      <c r="J248" s="300">
        <v>1</v>
      </c>
      <c r="K248" s="301">
        <v>90205.5</v>
      </c>
    </row>
    <row r="249" spans="1:11" ht="14.4" customHeight="1" x14ac:dyDescent="0.3">
      <c r="A249" s="296" t="s">
        <v>347</v>
      </c>
      <c r="B249" s="297" t="s">
        <v>349</v>
      </c>
      <c r="C249" s="298" t="s">
        <v>359</v>
      </c>
      <c r="D249" s="299" t="s">
        <v>360</v>
      </c>
      <c r="E249" s="298" t="s">
        <v>493</v>
      </c>
      <c r="F249" s="299" t="s">
        <v>494</v>
      </c>
      <c r="G249" s="298" t="s">
        <v>974</v>
      </c>
      <c r="H249" s="298" t="s">
        <v>975</v>
      </c>
      <c r="I249" s="300">
        <v>3103.65</v>
      </c>
      <c r="J249" s="300">
        <v>1</v>
      </c>
      <c r="K249" s="301">
        <v>3103.65</v>
      </c>
    </row>
    <row r="250" spans="1:11" ht="14.4" customHeight="1" x14ac:dyDescent="0.3">
      <c r="A250" s="296" t="s">
        <v>347</v>
      </c>
      <c r="B250" s="297" t="s">
        <v>349</v>
      </c>
      <c r="C250" s="298" t="s">
        <v>359</v>
      </c>
      <c r="D250" s="299" t="s">
        <v>360</v>
      </c>
      <c r="E250" s="298" t="s">
        <v>493</v>
      </c>
      <c r="F250" s="299" t="s">
        <v>494</v>
      </c>
      <c r="G250" s="298" t="s">
        <v>976</v>
      </c>
      <c r="H250" s="298" t="s">
        <v>977</v>
      </c>
      <c r="I250" s="300">
        <v>15000</v>
      </c>
      <c r="J250" s="300">
        <v>2</v>
      </c>
      <c r="K250" s="301">
        <v>30000</v>
      </c>
    </row>
    <row r="251" spans="1:11" ht="14.4" customHeight="1" x14ac:dyDescent="0.3">
      <c r="A251" s="296" t="s">
        <v>347</v>
      </c>
      <c r="B251" s="297" t="s">
        <v>349</v>
      </c>
      <c r="C251" s="298" t="s">
        <v>359</v>
      </c>
      <c r="D251" s="299" t="s">
        <v>360</v>
      </c>
      <c r="E251" s="298" t="s">
        <v>493</v>
      </c>
      <c r="F251" s="299" t="s">
        <v>494</v>
      </c>
      <c r="G251" s="298" t="s">
        <v>978</v>
      </c>
      <c r="H251" s="298" t="s">
        <v>979</v>
      </c>
      <c r="I251" s="300">
        <v>20847.999999999902</v>
      </c>
      <c r="J251" s="300">
        <v>2</v>
      </c>
      <c r="K251" s="301">
        <v>41695.999999999804</v>
      </c>
    </row>
    <row r="252" spans="1:11" ht="14.4" customHeight="1" x14ac:dyDescent="0.3">
      <c r="A252" s="296" t="s">
        <v>347</v>
      </c>
      <c r="B252" s="297" t="s">
        <v>349</v>
      </c>
      <c r="C252" s="298" t="s">
        <v>507</v>
      </c>
      <c r="D252" s="299" t="s">
        <v>508</v>
      </c>
      <c r="E252" s="298" t="s">
        <v>495</v>
      </c>
      <c r="F252" s="299" t="s">
        <v>496</v>
      </c>
      <c r="G252" s="298" t="s">
        <v>509</v>
      </c>
      <c r="H252" s="298" t="s">
        <v>511</v>
      </c>
      <c r="I252" s="300">
        <v>260.3</v>
      </c>
      <c r="J252" s="300">
        <v>5</v>
      </c>
      <c r="K252" s="301">
        <v>1301.5</v>
      </c>
    </row>
    <row r="253" spans="1:11" ht="14.4" customHeight="1" x14ac:dyDescent="0.3">
      <c r="A253" s="296" t="s">
        <v>347</v>
      </c>
      <c r="B253" s="297" t="s">
        <v>349</v>
      </c>
      <c r="C253" s="298" t="s">
        <v>507</v>
      </c>
      <c r="D253" s="299" t="s">
        <v>508</v>
      </c>
      <c r="E253" s="298" t="s">
        <v>495</v>
      </c>
      <c r="F253" s="299" t="s">
        <v>496</v>
      </c>
      <c r="G253" s="298" t="s">
        <v>512</v>
      </c>
      <c r="H253" s="298" t="s">
        <v>980</v>
      </c>
      <c r="I253" s="300">
        <v>0.31</v>
      </c>
      <c r="J253" s="300">
        <v>400</v>
      </c>
      <c r="K253" s="301">
        <v>124</v>
      </c>
    </row>
    <row r="254" spans="1:11" ht="14.4" customHeight="1" x14ac:dyDescent="0.3">
      <c r="A254" s="296" t="s">
        <v>347</v>
      </c>
      <c r="B254" s="297" t="s">
        <v>349</v>
      </c>
      <c r="C254" s="298" t="s">
        <v>507</v>
      </c>
      <c r="D254" s="299" t="s">
        <v>508</v>
      </c>
      <c r="E254" s="298" t="s">
        <v>495</v>
      </c>
      <c r="F254" s="299" t="s">
        <v>496</v>
      </c>
      <c r="G254" s="298" t="s">
        <v>981</v>
      </c>
      <c r="H254" s="298" t="s">
        <v>982</v>
      </c>
      <c r="I254" s="300">
        <v>0.84</v>
      </c>
      <c r="J254" s="300">
        <v>200</v>
      </c>
      <c r="K254" s="301">
        <v>168</v>
      </c>
    </row>
    <row r="255" spans="1:11" ht="14.4" customHeight="1" x14ac:dyDescent="0.3">
      <c r="A255" s="296" t="s">
        <v>347</v>
      </c>
      <c r="B255" s="297" t="s">
        <v>349</v>
      </c>
      <c r="C255" s="298" t="s">
        <v>507</v>
      </c>
      <c r="D255" s="299" t="s">
        <v>508</v>
      </c>
      <c r="E255" s="298" t="s">
        <v>495</v>
      </c>
      <c r="F255" s="299" t="s">
        <v>496</v>
      </c>
      <c r="G255" s="298" t="s">
        <v>983</v>
      </c>
      <c r="H255" s="298" t="s">
        <v>984</v>
      </c>
      <c r="I255" s="300">
        <v>19.809999999999999</v>
      </c>
      <c r="J255" s="300">
        <v>10</v>
      </c>
      <c r="K255" s="301">
        <v>198.1</v>
      </c>
    </row>
    <row r="256" spans="1:11" ht="14.4" customHeight="1" x14ac:dyDescent="0.3">
      <c r="A256" s="296" t="s">
        <v>347</v>
      </c>
      <c r="B256" s="297" t="s">
        <v>349</v>
      </c>
      <c r="C256" s="298" t="s">
        <v>507</v>
      </c>
      <c r="D256" s="299" t="s">
        <v>508</v>
      </c>
      <c r="E256" s="298" t="s">
        <v>495</v>
      </c>
      <c r="F256" s="299" t="s">
        <v>496</v>
      </c>
      <c r="G256" s="298" t="s">
        <v>985</v>
      </c>
      <c r="H256" s="298" t="s">
        <v>986</v>
      </c>
      <c r="I256" s="300">
        <v>0.56000000000000005</v>
      </c>
      <c r="J256" s="300">
        <v>200</v>
      </c>
      <c r="K256" s="301">
        <v>112</v>
      </c>
    </row>
    <row r="257" spans="1:11" ht="14.4" customHeight="1" x14ac:dyDescent="0.3">
      <c r="A257" s="296" t="s">
        <v>347</v>
      </c>
      <c r="B257" s="297" t="s">
        <v>349</v>
      </c>
      <c r="C257" s="298" t="s">
        <v>507</v>
      </c>
      <c r="D257" s="299" t="s">
        <v>508</v>
      </c>
      <c r="E257" s="298" t="s">
        <v>495</v>
      </c>
      <c r="F257" s="299" t="s">
        <v>496</v>
      </c>
      <c r="G257" s="298" t="s">
        <v>987</v>
      </c>
      <c r="H257" s="298" t="s">
        <v>988</v>
      </c>
      <c r="I257" s="300">
        <v>1.58</v>
      </c>
      <c r="J257" s="300">
        <v>20</v>
      </c>
      <c r="K257" s="301">
        <v>31.6</v>
      </c>
    </row>
    <row r="258" spans="1:11" ht="14.4" customHeight="1" x14ac:dyDescent="0.3">
      <c r="A258" s="296" t="s">
        <v>347</v>
      </c>
      <c r="B258" s="297" t="s">
        <v>349</v>
      </c>
      <c r="C258" s="298" t="s">
        <v>507</v>
      </c>
      <c r="D258" s="299" t="s">
        <v>508</v>
      </c>
      <c r="E258" s="298" t="s">
        <v>493</v>
      </c>
      <c r="F258" s="299" t="s">
        <v>494</v>
      </c>
      <c r="G258" s="298" t="s">
        <v>706</v>
      </c>
      <c r="H258" s="298" t="s">
        <v>707</v>
      </c>
      <c r="I258" s="300">
        <v>2238.5</v>
      </c>
      <c r="J258" s="300">
        <v>4</v>
      </c>
      <c r="K258" s="301">
        <v>8954</v>
      </c>
    </row>
    <row r="259" spans="1:11" ht="14.4" customHeight="1" x14ac:dyDescent="0.3">
      <c r="A259" s="296" t="s">
        <v>347</v>
      </c>
      <c r="B259" s="297" t="s">
        <v>349</v>
      </c>
      <c r="C259" s="298" t="s">
        <v>507</v>
      </c>
      <c r="D259" s="299" t="s">
        <v>508</v>
      </c>
      <c r="E259" s="298" t="s">
        <v>493</v>
      </c>
      <c r="F259" s="299" t="s">
        <v>494</v>
      </c>
      <c r="G259" s="298" t="s">
        <v>710</v>
      </c>
      <c r="H259" s="298" t="s">
        <v>711</v>
      </c>
      <c r="I259" s="300">
        <v>53227.999999999898</v>
      </c>
      <c r="J259" s="300">
        <v>1</v>
      </c>
      <c r="K259" s="301">
        <v>53227.999999999898</v>
      </c>
    </row>
    <row r="260" spans="1:11" ht="14.4" customHeight="1" x14ac:dyDescent="0.3">
      <c r="A260" s="296" t="s">
        <v>347</v>
      </c>
      <c r="B260" s="297" t="s">
        <v>349</v>
      </c>
      <c r="C260" s="298" t="s">
        <v>507</v>
      </c>
      <c r="D260" s="299" t="s">
        <v>508</v>
      </c>
      <c r="E260" s="298" t="s">
        <v>493</v>
      </c>
      <c r="F260" s="299" t="s">
        <v>494</v>
      </c>
      <c r="G260" s="298" t="s">
        <v>754</v>
      </c>
      <c r="H260" s="298" t="s">
        <v>755</v>
      </c>
      <c r="I260" s="300">
        <v>16367.67</v>
      </c>
      <c r="J260" s="300">
        <v>1</v>
      </c>
      <c r="K260" s="301">
        <v>16367.67</v>
      </c>
    </row>
    <row r="261" spans="1:11" ht="14.4" customHeight="1" x14ac:dyDescent="0.3">
      <c r="A261" s="296" t="s">
        <v>347</v>
      </c>
      <c r="B261" s="297" t="s">
        <v>349</v>
      </c>
      <c r="C261" s="298" t="s">
        <v>507</v>
      </c>
      <c r="D261" s="299" t="s">
        <v>508</v>
      </c>
      <c r="E261" s="298" t="s">
        <v>493</v>
      </c>
      <c r="F261" s="299" t="s">
        <v>494</v>
      </c>
      <c r="G261" s="298" t="s">
        <v>770</v>
      </c>
      <c r="H261" s="298" t="s">
        <v>771</v>
      </c>
      <c r="I261" s="300">
        <v>6387.59</v>
      </c>
      <c r="J261" s="300">
        <v>1</v>
      </c>
      <c r="K261" s="301">
        <v>6387.59</v>
      </c>
    </row>
    <row r="262" spans="1:11" ht="14.4" customHeight="1" x14ac:dyDescent="0.3">
      <c r="A262" s="296" t="s">
        <v>347</v>
      </c>
      <c r="B262" s="297" t="s">
        <v>349</v>
      </c>
      <c r="C262" s="298" t="s">
        <v>507</v>
      </c>
      <c r="D262" s="299" t="s">
        <v>508</v>
      </c>
      <c r="E262" s="298" t="s">
        <v>493</v>
      </c>
      <c r="F262" s="299" t="s">
        <v>494</v>
      </c>
      <c r="G262" s="298" t="s">
        <v>810</v>
      </c>
      <c r="H262" s="298" t="s">
        <v>811</v>
      </c>
      <c r="I262" s="300">
        <v>7353.17</v>
      </c>
      <c r="J262" s="300">
        <v>1</v>
      </c>
      <c r="K262" s="301">
        <v>7353.17</v>
      </c>
    </row>
    <row r="263" spans="1:11" ht="14.4" customHeight="1" x14ac:dyDescent="0.3">
      <c r="A263" s="296" t="s">
        <v>347</v>
      </c>
      <c r="B263" s="297" t="s">
        <v>349</v>
      </c>
      <c r="C263" s="298" t="s">
        <v>507</v>
      </c>
      <c r="D263" s="299" t="s">
        <v>508</v>
      </c>
      <c r="E263" s="298" t="s">
        <v>493</v>
      </c>
      <c r="F263" s="299" t="s">
        <v>494</v>
      </c>
      <c r="G263" s="298" t="s">
        <v>842</v>
      </c>
      <c r="H263" s="298" t="s">
        <v>843</v>
      </c>
      <c r="I263" s="300">
        <v>21296</v>
      </c>
      <c r="J263" s="300">
        <v>1</v>
      </c>
      <c r="K263" s="301">
        <v>21296</v>
      </c>
    </row>
    <row r="264" spans="1:11" ht="14.4" customHeight="1" x14ac:dyDescent="0.3">
      <c r="A264" s="296" t="s">
        <v>347</v>
      </c>
      <c r="B264" s="297" t="s">
        <v>349</v>
      </c>
      <c r="C264" s="298" t="s">
        <v>507</v>
      </c>
      <c r="D264" s="299" t="s">
        <v>508</v>
      </c>
      <c r="E264" s="298" t="s">
        <v>493</v>
      </c>
      <c r="F264" s="299" t="s">
        <v>494</v>
      </c>
      <c r="G264" s="298" t="s">
        <v>862</v>
      </c>
      <c r="H264" s="298" t="s">
        <v>863</v>
      </c>
      <c r="I264" s="300">
        <v>14325.080000000002</v>
      </c>
      <c r="J264" s="300">
        <v>2</v>
      </c>
      <c r="K264" s="301">
        <v>28650.160000000003</v>
      </c>
    </row>
    <row r="265" spans="1:11" ht="14.4" customHeight="1" x14ac:dyDescent="0.3">
      <c r="A265" s="296" t="s">
        <v>347</v>
      </c>
      <c r="B265" s="297" t="s">
        <v>349</v>
      </c>
      <c r="C265" s="298" t="s">
        <v>507</v>
      </c>
      <c r="D265" s="299" t="s">
        <v>508</v>
      </c>
      <c r="E265" s="298" t="s">
        <v>493</v>
      </c>
      <c r="F265" s="299" t="s">
        <v>494</v>
      </c>
      <c r="G265" s="298" t="s">
        <v>864</v>
      </c>
      <c r="H265" s="298" t="s">
        <v>865</v>
      </c>
      <c r="I265" s="300">
        <v>7637.52</v>
      </c>
      <c r="J265" s="300">
        <v>1</v>
      </c>
      <c r="K265" s="301">
        <v>7637.52</v>
      </c>
    </row>
    <row r="266" spans="1:11" ht="14.4" customHeight="1" x14ac:dyDescent="0.3">
      <c r="A266" s="296" t="s">
        <v>347</v>
      </c>
      <c r="B266" s="297" t="s">
        <v>349</v>
      </c>
      <c r="C266" s="298" t="s">
        <v>507</v>
      </c>
      <c r="D266" s="299" t="s">
        <v>508</v>
      </c>
      <c r="E266" s="298" t="s">
        <v>493</v>
      </c>
      <c r="F266" s="299" t="s">
        <v>494</v>
      </c>
      <c r="G266" s="298" t="s">
        <v>989</v>
      </c>
      <c r="H266" s="298" t="s">
        <v>990</v>
      </c>
      <c r="I266" s="300">
        <v>21296</v>
      </c>
      <c r="J266" s="300">
        <v>1</v>
      </c>
      <c r="K266" s="301">
        <v>21296</v>
      </c>
    </row>
    <row r="267" spans="1:11" ht="14.4" customHeight="1" x14ac:dyDescent="0.3">
      <c r="A267" s="296" t="s">
        <v>347</v>
      </c>
      <c r="B267" s="297" t="s">
        <v>349</v>
      </c>
      <c r="C267" s="298" t="s">
        <v>507</v>
      </c>
      <c r="D267" s="299" t="s">
        <v>508</v>
      </c>
      <c r="E267" s="298" t="s">
        <v>493</v>
      </c>
      <c r="F267" s="299" t="s">
        <v>494</v>
      </c>
      <c r="G267" s="298" t="s">
        <v>991</v>
      </c>
      <c r="H267" s="298" t="s">
        <v>992</v>
      </c>
      <c r="I267" s="300">
        <v>4311.2299999999996</v>
      </c>
      <c r="J267" s="300">
        <v>1</v>
      </c>
      <c r="K267" s="301">
        <v>4311.2299999999996</v>
      </c>
    </row>
    <row r="268" spans="1:11" ht="14.4" customHeight="1" x14ac:dyDescent="0.3">
      <c r="A268" s="296" t="s">
        <v>347</v>
      </c>
      <c r="B268" s="297" t="s">
        <v>349</v>
      </c>
      <c r="C268" s="298" t="s">
        <v>507</v>
      </c>
      <c r="D268" s="299" t="s">
        <v>508</v>
      </c>
      <c r="E268" s="298" t="s">
        <v>493</v>
      </c>
      <c r="F268" s="299" t="s">
        <v>494</v>
      </c>
      <c r="G268" s="298" t="s">
        <v>993</v>
      </c>
      <c r="H268" s="298" t="s">
        <v>994</v>
      </c>
      <c r="I268" s="300">
        <v>4311.2299999999996</v>
      </c>
      <c r="J268" s="300">
        <v>1</v>
      </c>
      <c r="K268" s="301">
        <v>4311.2299999999996</v>
      </c>
    </row>
    <row r="269" spans="1:11" ht="14.4" customHeight="1" thickBot="1" x14ac:dyDescent="0.35">
      <c r="A269" s="302" t="s">
        <v>347</v>
      </c>
      <c r="B269" s="303" t="s">
        <v>349</v>
      </c>
      <c r="C269" s="304" t="s">
        <v>507</v>
      </c>
      <c r="D269" s="305" t="s">
        <v>508</v>
      </c>
      <c r="E269" s="304" t="s">
        <v>493</v>
      </c>
      <c r="F269" s="305" t="s">
        <v>494</v>
      </c>
      <c r="G269" s="304" t="s">
        <v>995</v>
      </c>
      <c r="H269" s="304" t="s">
        <v>996</v>
      </c>
      <c r="I269" s="306">
        <v>6967.18</v>
      </c>
      <c r="J269" s="306">
        <v>1</v>
      </c>
      <c r="K269" s="307">
        <v>6967.18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5.4414062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5" t="s">
        <v>133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90" t="s">
        <v>137</v>
      </c>
      <c r="B3" s="191">
        <f>SUBTOTAL(9,B6:B1048576)</f>
        <v>33000900</v>
      </c>
      <c r="C3" s="192">
        <f t="shared" ref="C3:R3" si="0">SUBTOTAL(9,C6:C1048576)</f>
        <v>1</v>
      </c>
      <c r="D3" s="192">
        <f t="shared" si="0"/>
        <v>36206981</v>
      </c>
      <c r="E3" s="192">
        <f t="shared" si="0"/>
        <v>1.0755346369341443</v>
      </c>
      <c r="F3" s="192">
        <f t="shared" si="0"/>
        <v>35490071</v>
      </c>
      <c r="G3" s="194">
        <f>IF(B3&lt;&gt;0,F3/B3,"")</f>
        <v>1.0754273671324115</v>
      </c>
      <c r="H3" s="195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3" t="str">
        <f>IF(H3&lt;&gt;0,L3/H3,"")</f>
        <v/>
      </c>
      <c r="N3" s="191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106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21" t="s">
        <v>997</v>
      </c>
      <c r="B6" s="312"/>
      <c r="C6" s="291"/>
      <c r="D6" s="312"/>
      <c r="E6" s="291"/>
      <c r="F6" s="312">
        <v>102488</v>
      </c>
      <c r="G6" s="313"/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x14ac:dyDescent="0.3">
      <c r="A7" s="322" t="s">
        <v>998</v>
      </c>
      <c r="B7" s="315"/>
      <c r="C7" s="297"/>
      <c r="D7" s="315">
        <v>713370</v>
      </c>
      <c r="E7" s="297"/>
      <c r="F7" s="315">
        <v>896921</v>
      </c>
      <c r="G7" s="316"/>
      <c r="H7" s="315"/>
      <c r="I7" s="297"/>
      <c r="J7" s="315"/>
      <c r="K7" s="297"/>
      <c r="L7" s="315"/>
      <c r="M7" s="316"/>
      <c r="N7" s="315"/>
      <c r="O7" s="297"/>
      <c r="P7" s="315"/>
      <c r="Q7" s="297"/>
      <c r="R7" s="315"/>
      <c r="S7" s="317"/>
    </row>
    <row r="8" spans="1:19" ht="14.4" customHeight="1" thickBot="1" x14ac:dyDescent="0.35">
      <c r="A8" s="323" t="s">
        <v>999</v>
      </c>
      <c r="B8" s="318">
        <v>33000900</v>
      </c>
      <c r="C8" s="303">
        <v>1</v>
      </c>
      <c r="D8" s="318">
        <v>35493611</v>
      </c>
      <c r="E8" s="303">
        <v>1.0755346369341443</v>
      </c>
      <c r="F8" s="318">
        <v>34490662</v>
      </c>
      <c r="G8" s="319">
        <v>1.0451430718556161</v>
      </c>
      <c r="H8" s="318"/>
      <c r="I8" s="303"/>
      <c r="J8" s="318"/>
      <c r="K8" s="303"/>
      <c r="L8" s="318"/>
      <c r="M8" s="319"/>
      <c r="N8" s="318"/>
      <c r="O8" s="303"/>
      <c r="P8" s="318"/>
      <c r="Q8" s="303"/>
      <c r="R8" s="318"/>
      <c r="S8" s="320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200" t="s">
        <v>134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4.4" customHeight="1" thickBot="1" x14ac:dyDescent="0.4">
      <c r="A2" s="251" t="s">
        <v>155</v>
      </c>
      <c r="B2" s="85"/>
      <c r="C2" s="85"/>
      <c r="D2" s="85"/>
      <c r="E2" s="134"/>
      <c r="F2" s="134"/>
      <c r="G2" s="85"/>
      <c r="H2" s="85"/>
      <c r="I2" s="134"/>
      <c r="J2" s="134"/>
      <c r="K2" s="85"/>
      <c r="L2" s="85"/>
      <c r="M2" s="134"/>
      <c r="N2" s="134"/>
      <c r="O2" s="138"/>
      <c r="P2" s="134"/>
    </row>
    <row r="3" spans="1:16" ht="14.4" customHeight="1" thickBot="1" x14ac:dyDescent="0.35">
      <c r="D3" s="96" t="s">
        <v>137</v>
      </c>
      <c r="E3" s="135">
        <f t="shared" ref="E3:N3" si="0">SUBTOTAL(9,E6:E1048576)</f>
        <v>105367</v>
      </c>
      <c r="F3" s="136">
        <f t="shared" si="0"/>
        <v>33000900</v>
      </c>
      <c r="G3" s="86"/>
      <c r="H3" s="86"/>
      <c r="I3" s="136">
        <f t="shared" si="0"/>
        <v>111472</v>
      </c>
      <c r="J3" s="136">
        <f t="shared" si="0"/>
        <v>36206981</v>
      </c>
      <c r="K3" s="86"/>
      <c r="L3" s="86"/>
      <c r="M3" s="136">
        <f t="shared" si="0"/>
        <v>112419</v>
      </c>
      <c r="N3" s="136">
        <f t="shared" si="0"/>
        <v>35490071</v>
      </c>
      <c r="O3" s="87">
        <f>IF(F3=0,0,N3/F3)</f>
        <v>1.0754273671324115</v>
      </c>
      <c r="P3" s="137">
        <f>IF(M3=0,0,N3/M3)</f>
        <v>315.69459788825731</v>
      </c>
    </row>
    <row r="4" spans="1:16" ht="14.4" customHeight="1" x14ac:dyDescent="0.3">
      <c r="A4" s="241" t="s">
        <v>102</v>
      </c>
      <c r="B4" s="242" t="s">
        <v>103</v>
      </c>
      <c r="C4" s="243" t="s">
        <v>104</v>
      </c>
      <c r="D4" s="244" t="s">
        <v>77</v>
      </c>
      <c r="E4" s="245">
        <v>2011</v>
      </c>
      <c r="F4" s="246"/>
      <c r="G4" s="132"/>
      <c r="H4" s="132"/>
      <c r="I4" s="245">
        <v>2012</v>
      </c>
      <c r="J4" s="246"/>
      <c r="K4" s="132"/>
      <c r="L4" s="132"/>
      <c r="M4" s="245">
        <v>2013</v>
      </c>
      <c r="N4" s="246"/>
      <c r="O4" s="247" t="s">
        <v>5</v>
      </c>
      <c r="P4" s="240" t="s">
        <v>105</v>
      </c>
    </row>
    <row r="5" spans="1:16" ht="14.4" customHeight="1" thickBot="1" x14ac:dyDescent="0.35">
      <c r="A5" s="324"/>
      <c r="B5" s="325"/>
      <c r="C5" s="326"/>
      <c r="D5" s="327"/>
      <c r="E5" s="328" t="s">
        <v>79</v>
      </c>
      <c r="F5" s="329" t="s">
        <v>17</v>
      </c>
      <c r="G5" s="330"/>
      <c r="H5" s="330"/>
      <c r="I5" s="328" t="s">
        <v>79</v>
      </c>
      <c r="J5" s="329" t="s">
        <v>17</v>
      </c>
      <c r="K5" s="330"/>
      <c r="L5" s="330"/>
      <c r="M5" s="328" t="s">
        <v>79</v>
      </c>
      <c r="N5" s="329" t="s">
        <v>17</v>
      </c>
      <c r="O5" s="331"/>
      <c r="P5" s="332"/>
    </row>
    <row r="6" spans="1:16" ht="14.4" customHeight="1" x14ac:dyDescent="0.3">
      <c r="A6" s="290" t="s">
        <v>1000</v>
      </c>
      <c r="B6" s="291" t="s">
        <v>1001</v>
      </c>
      <c r="C6" s="291" t="s">
        <v>1002</v>
      </c>
      <c r="D6" s="291" t="s">
        <v>1003</v>
      </c>
      <c r="E6" s="294">
        <v>409</v>
      </c>
      <c r="F6" s="294">
        <v>18405</v>
      </c>
      <c r="G6" s="291">
        <v>1</v>
      </c>
      <c r="H6" s="291">
        <v>45</v>
      </c>
      <c r="I6" s="294">
        <v>135</v>
      </c>
      <c r="J6" s="294">
        <v>6210</v>
      </c>
      <c r="K6" s="291">
        <v>0.33740831295843521</v>
      </c>
      <c r="L6" s="291">
        <v>46</v>
      </c>
      <c r="M6" s="294">
        <v>2</v>
      </c>
      <c r="N6" s="294">
        <v>92</v>
      </c>
      <c r="O6" s="313">
        <v>4.9986416734582994E-3</v>
      </c>
      <c r="P6" s="295">
        <v>46</v>
      </c>
    </row>
    <row r="7" spans="1:16" ht="14.4" customHeight="1" x14ac:dyDescent="0.3">
      <c r="A7" s="296" t="s">
        <v>1000</v>
      </c>
      <c r="B7" s="297" t="s">
        <v>1001</v>
      </c>
      <c r="C7" s="297" t="s">
        <v>1004</v>
      </c>
      <c r="D7" s="297" t="s">
        <v>1005</v>
      </c>
      <c r="E7" s="300">
        <v>92</v>
      </c>
      <c r="F7" s="300">
        <v>112976</v>
      </c>
      <c r="G7" s="297">
        <v>1</v>
      </c>
      <c r="H7" s="297">
        <v>1228</v>
      </c>
      <c r="I7" s="300">
        <v>155</v>
      </c>
      <c r="J7" s="300">
        <v>191580</v>
      </c>
      <c r="K7" s="297">
        <v>1.6957583911627248</v>
      </c>
      <c r="L7" s="297">
        <v>1236</v>
      </c>
      <c r="M7" s="300">
        <v>179</v>
      </c>
      <c r="N7" s="300">
        <v>222855</v>
      </c>
      <c r="O7" s="316">
        <v>1.9725870981447386</v>
      </c>
      <c r="P7" s="301">
        <v>1245</v>
      </c>
    </row>
    <row r="8" spans="1:16" ht="14.4" customHeight="1" x14ac:dyDescent="0.3">
      <c r="A8" s="296" t="s">
        <v>1000</v>
      </c>
      <c r="B8" s="297" t="s">
        <v>1001</v>
      </c>
      <c r="C8" s="297" t="s">
        <v>1006</v>
      </c>
      <c r="D8" s="297" t="s">
        <v>1007</v>
      </c>
      <c r="E8" s="300">
        <v>403</v>
      </c>
      <c r="F8" s="300">
        <v>66898</v>
      </c>
      <c r="G8" s="297">
        <v>1</v>
      </c>
      <c r="H8" s="297">
        <v>166</v>
      </c>
      <c r="I8" s="300">
        <v>356</v>
      </c>
      <c r="J8" s="300">
        <v>59096</v>
      </c>
      <c r="K8" s="297">
        <v>0.88337468982630274</v>
      </c>
      <c r="L8" s="297">
        <v>166</v>
      </c>
      <c r="M8" s="300">
        <v>426</v>
      </c>
      <c r="N8" s="300">
        <v>71142</v>
      </c>
      <c r="O8" s="316">
        <v>1.0634398636730544</v>
      </c>
      <c r="P8" s="301">
        <v>167</v>
      </c>
    </row>
    <row r="9" spans="1:16" ht="14.4" customHeight="1" x14ac:dyDescent="0.3">
      <c r="A9" s="296" t="s">
        <v>1000</v>
      </c>
      <c r="B9" s="297" t="s">
        <v>1001</v>
      </c>
      <c r="C9" s="297" t="s">
        <v>1008</v>
      </c>
      <c r="D9" s="297" t="s">
        <v>1009</v>
      </c>
      <c r="E9" s="300">
        <v>447</v>
      </c>
      <c r="F9" s="300">
        <v>446106</v>
      </c>
      <c r="G9" s="297">
        <v>1</v>
      </c>
      <c r="H9" s="297">
        <v>998</v>
      </c>
      <c r="I9" s="300">
        <v>512</v>
      </c>
      <c r="J9" s="300">
        <v>512000</v>
      </c>
      <c r="K9" s="297">
        <v>1.1477092888237326</v>
      </c>
      <c r="L9" s="297">
        <v>1000</v>
      </c>
      <c r="M9" s="300">
        <v>562</v>
      </c>
      <c r="N9" s="300">
        <v>563124</v>
      </c>
      <c r="O9" s="316">
        <v>1.2623098546085461</v>
      </c>
      <c r="P9" s="301">
        <v>1002</v>
      </c>
    </row>
    <row r="10" spans="1:16" ht="14.4" customHeight="1" x14ac:dyDescent="0.3">
      <c r="A10" s="296" t="s">
        <v>1000</v>
      </c>
      <c r="B10" s="297" t="s">
        <v>1001</v>
      </c>
      <c r="C10" s="297" t="s">
        <v>1010</v>
      </c>
      <c r="D10" s="297" t="s">
        <v>1011</v>
      </c>
      <c r="E10" s="300">
        <v>15</v>
      </c>
      <c r="F10" s="300">
        <v>191550</v>
      </c>
      <c r="G10" s="297">
        <v>1</v>
      </c>
      <c r="H10" s="297">
        <v>12770</v>
      </c>
      <c r="I10" s="300">
        <v>8</v>
      </c>
      <c r="J10" s="300">
        <v>102192</v>
      </c>
      <c r="K10" s="297">
        <v>0.53350039154267814</v>
      </c>
      <c r="L10" s="297">
        <v>12774</v>
      </c>
      <c r="M10" s="300">
        <v>16</v>
      </c>
      <c r="N10" s="300">
        <v>204464</v>
      </c>
      <c r="O10" s="316">
        <v>1.0674184286087183</v>
      </c>
      <c r="P10" s="301">
        <v>12779</v>
      </c>
    </row>
    <row r="11" spans="1:16" ht="14.4" customHeight="1" x14ac:dyDescent="0.3">
      <c r="A11" s="296" t="s">
        <v>1000</v>
      </c>
      <c r="B11" s="297" t="s">
        <v>1001</v>
      </c>
      <c r="C11" s="297" t="s">
        <v>1012</v>
      </c>
      <c r="D11" s="297" t="s">
        <v>1013</v>
      </c>
      <c r="E11" s="300">
        <v>6</v>
      </c>
      <c r="F11" s="300">
        <v>978</v>
      </c>
      <c r="G11" s="297">
        <v>1</v>
      </c>
      <c r="H11" s="297">
        <v>163</v>
      </c>
      <c r="I11" s="300"/>
      <c r="J11" s="300"/>
      <c r="K11" s="297"/>
      <c r="L11" s="297"/>
      <c r="M11" s="300"/>
      <c r="N11" s="300"/>
      <c r="O11" s="316"/>
      <c r="P11" s="301"/>
    </row>
    <row r="12" spans="1:16" ht="14.4" customHeight="1" x14ac:dyDescent="0.3">
      <c r="A12" s="296" t="s">
        <v>1000</v>
      </c>
      <c r="B12" s="297" t="s">
        <v>1001</v>
      </c>
      <c r="C12" s="297" t="s">
        <v>1014</v>
      </c>
      <c r="D12" s="297" t="s">
        <v>1015</v>
      </c>
      <c r="E12" s="300">
        <v>452</v>
      </c>
      <c r="F12" s="300">
        <v>999372</v>
      </c>
      <c r="G12" s="297">
        <v>1</v>
      </c>
      <c r="H12" s="297">
        <v>2211</v>
      </c>
      <c r="I12" s="300">
        <v>511</v>
      </c>
      <c r="J12" s="300">
        <v>1134931</v>
      </c>
      <c r="K12" s="297">
        <v>1.1356441845478962</v>
      </c>
      <c r="L12" s="297">
        <v>2221</v>
      </c>
      <c r="M12" s="300">
        <v>607</v>
      </c>
      <c r="N12" s="300">
        <v>1355431</v>
      </c>
      <c r="O12" s="316">
        <v>1.3562827455642144</v>
      </c>
      <c r="P12" s="301">
        <v>2233</v>
      </c>
    </row>
    <row r="13" spans="1:16" ht="14.4" customHeight="1" x14ac:dyDescent="0.3">
      <c r="A13" s="296" t="s">
        <v>1000</v>
      </c>
      <c r="B13" s="297" t="s">
        <v>1001</v>
      </c>
      <c r="C13" s="297" t="s">
        <v>1016</v>
      </c>
      <c r="D13" s="297" t="s">
        <v>1017</v>
      </c>
      <c r="E13" s="300">
        <v>307</v>
      </c>
      <c r="F13" s="300">
        <v>201392</v>
      </c>
      <c r="G13" s="297">
        <v>1</v>
      </c>
      <c r="H13" s="297">
        <v>656</v>
      </c>
      <c r="I13" s="300">
        <v>608</v>
      </c>
      <c r="J13" s="300">
        <v>401280</v>
      </c>
      <c r="K13" s="297">
        <v>1.9925319774370382</v>
      </c>
      <c r="L13" s="297">
        <v>660</v>
      </c>
      <c r="M13" s="300">
        <v>508</v>
      </c>
      <c r="N13" s="300">
        <v>337312</v>
      </c>
      <c r="O13" s="316">
        <v>1.6749026773655358</v>
      </c>
      <c r="P13" s="301">
        <v>664</v>
      </c>
    </row>
    <row r="14" spans="1:16" ht="14.4" customHeight="1" x14ac:dyDescent="0.3">
      <c r="A14" s="296" t="s">
        <v>1000</v>
      </c>
      <c r="B14" s="297" t="s">
        <v>1001</v>
      </c>
      <c r="C14" s="297" t="s">
        <v>1018</v>
      </c>
      <c r="D14" s="297" t="s">
        <v>1019</v>
      </c>
      <c r="E14" s="300">
        <v>157</v>
      </c>
      <c r="F14" s="300">
        <v>70964</v>
      </c>
      <c r="G14" s="297">
        <v>1</v>
      </c>
      <c r="H14" s="297">
        <v>452</v>
      </c>
      <c r="I14" s="300">
        <v>134</v>
      </c>
      <c r="J14" s="300">
        <v>60836</v>
      </c>
      <c r="K14" s="297">
        <v>0.85727974747759428</v>
      </c>
      <c r="L14" s="297">
        <v>454</v>
      </c>
      <c r="M14" s="300">
        <v>153</v>
      </c>
      <c r="N14" s="300">
        <v>69921</v>
      </c>
      <c r="O14" s="316">
        <v>0.98530240685417958</v>
      </c>
      <c r="P14" s="301">
        <v>457</v>
      </c>
    </row>
    <row r="15" spans="1:16" ht="14.4" customHeight="1" x14ac:dyDescent="0.3">
      <c r="A15" s="296" t="s">
        <v>1000</v>
      </c>
      <c r="B15" s="297" t="s">
        <v>1001</v>
      </c>
      <c r="C15" s="297" t="s">
        <v>1020</v>
      </c>
      <c r="D15" s="297" t="s">
        <v>1021</v>
      </c>
      <c r="E15" s="300">
        <v>48</v>
      </c>
      <c r="F15" s="300">
        <v>11904</v>
      </c>
      <c r="G15" s="297">
        <v>1</v>
      </c>
      <c r="H15" s="297">
        <v>248</v>
      </c>
      <c r="I15" s="300">
        <v>13</v>
      </c>
      <c r="J15" s="300">
        <v>3250</v>
      </c>
      <c r="K15" s="297">
        <v>0.27301747311827956</v>
      </c>
      <c r="L15" s="297">
        <v>250</v>
      </c>
      <c r="M15" s="300">
        <v>6</v>
      </c>
      <c r="N15" s="300">
        <v>1506</v>
      </c>
      <c r="O15" s="316">
        <v>0.12651209677419356</v>
      </c>
      <c r="P15" s="301">
        <v>251</v>
      </c>
    </row>
    <row r="16" spans="1:16" ht="14.4" customHeight="1" x14ac:dyDescent="0.3">
      <c r="A16" s="296" t="s">
        <v>1000</v>
      </c>
      <c r="B16" s="297" t="s">
        <v>1001</v>
      </c>
      <c r="C16" s="297" t="s">
        <v>1022</v>
      </c>
      <c r="D16" s="297" t="s">
        <v>1023</v>
      </c>
      <c r="E16" s="300"/>
      <c r="F16" s="300"/>
      <c r="G16" s="297"/>
      <c r="H16" s="297"/>
      <c r="I16" s="300">
        <v>1</v>
      </c>
      <c r="J16" s="300">
        <v>235</v>
      </c>
      <c r="K16" s="297"/>
      <c r="L16" s="297">
        <v>235</v>
      </c>
      <c r="M16" s="300"/>
      <c r="N16" s="300"/>
      <c r="O16" s="316"/>
      <c r="P16" s="301"/>
    </row>
    <row r="17" spans="1:16" ht="14.4" customHeight="1" x14ac:dyDescent="0.3">
      <c r="A17" s="296" t="s">
        <v>1000</v>
      </c>
      <c r="B17" s="297" t="s">
        <v>1001</v>
      </c>
      <c r="C17" s="297" t="s">
        <v>1024</v>
      </c>
      <c r="D17" s="297" t="s">
        <v>1025</v>
      </c>
      <c r="E17" s="300">
        <v>3120</v>
      </c>
      <c r="F17" s="300">
        <v>243360</v>
      </c>
      <c r="G17" s="297">
        <v>1</v>
      </c>
      <c r="H17" s="297">
        <v>78</v>
      </c>
      <c r="I17" s="300">
        <v>3385</v>
      </c>
      <c r="J17" s="300">
        <v>264030</v>
      </c>
      <c r="K17" s="297">
        <v>1.0849358974358974</v>
      </c>
      <c r="L17" s="297">
        <v>78</v>
      </c>
      <c r="M17" s="300">
        <v>3224</v>
      </c>
      <c r="N17" s="300">
        <v>254696</v>
      </c>
      <c r="O17" s="316">
        <v>1.0465811965811966</v>
      </c>
      <c r="P17" s="301">
        <v>79</v>
      </c>
    </row>
    <row r="18" spans="1:16" ht="14.4" customHeight="1" x14ac:dyDescent="0.3">
      <c r="A18" s="296" t="s">
        <v>1000</v>
      </c>
      <c r="B18" s="297" t="s">
        <v>1001</v>
      </c>
      <c r="C18" s="297" t="s">
        <v>1026</v>
      </c>
      <c r="D18" s="297" t="s">
        <v>1027</v>
      </c>
      <c r="E18" s="300">
        <v>220</v>
      </c>
      <c r="F18" s="300">
        <v>7920</v>
      </c>
      <c r="G18" s="297">
        <v>1</v>
      </c>
      <c r="H18" s="297">
        <v>36</v>
      </c>
      <c r="I18" s="300">
        <v>245</v>
      </c>
      <c r="J18" s="300">
        <v>8820</v>
      </c>
      <c r="K18" s="297">
        <v>1.1136363636363635</v>
      </c>
      <c r="L18" s="297">
        <v>36</v>
      </c>
      <c r="M18" s="300">
        <v>140</v>
      </c>
      <c r="N18" s="300">
        <v>5180</v>
      </c>
      <c r="O18" s="316">
        <v>0.65404040404040409</v>
      </c>
      <c r="P18" s="301">
        <v>37</v>
      </c>
    </row>
    <row r="19" spans="1:16" ht="14.4" customHeight="1" x14ac:dyDescent="0.3">
      <c r="A19" s="296" t="s">
        <v>1000</v>
      </c>
      <c r="B19" s="297" t="s">
        <v>1001</v>
      </c>
      <c r="C19" s="297" t="s">
        <v>1028</v>
      </c>
      <c r="D19" s="297" t="s">
        <v>1029</v>
      </c>
      <c r="E19" s="300">
        <v>9</v>
      </c>
      <c r="F19" s="300">
        <v>963</v>
      </c>
      <c r="G19" s="297">
        <v>1</v>
      </c>
      <c r="H19" s="297">
        <v>107</v>
      </c>
      <c r="I19" s="300">
        <v>4</v>
      </c>
      <c r="J19" s="300">
        <v>428</v>
      </c>
      <c r="K19" s="297">
        <v>0.44444444444444442</v>
      </c>
      <c r="L19" s="297">
        <v>107</v>
      </c>
      <c r="M19" s="300">
        <v>3</v>
      </c>
      <c r="N19" s="300">
        <v>324</v>
      </c>
      <c r="O19" s="316">
        <v>0.3364485981308411</v>
      </c>
      <c r="P19" s="301">
        <v>108</v>
      </c>
    </row>
    <row r="20" spans="1:16" ht="14.4" customHeight="1" x14ac:dyDescent="0.3">
      <c r="A20" s="296" t="s">
        <v>1000</v>
      </c>
      <c r="B20" s="297" t="s">
        <v>1001</v>
      </c>
      <c r="C20" s="297" t="s">
        <v>1030</v>
      </c>
      <c r="D20" s="297" t="s">
        <v>1031</v>
      </c>
      <c r="E20" s="300">
        <v>708</v>
      </c>
      <c r="F20" s="300">
        <v>169920</v>
      </c>
      <c r="G20" s="297">
        <v>1</v>
      </c>
      <c r="H20" s="297">
        <v>240</v>
      </c>
      <c r="I20" s="300">
        <v>1002</v>
      </c>
      <c r="J20" s="300">
        <v>242484</v>
      </c>
      <c r="K20" s="297">
        <v>1.42704802259887</v>
      </c>
      <c r="L20" s="297">
        <v>242</v>
      </c>
      <c r="M20" s="300">
        <v>826</v>
      </c>
      <c r="N20" s="300">
        <v>200718</v>
      </c>
      <c r="O20" s="316">
        <v>1.1812499999999999</v>
      </c>
      <c r="P20" s="301">
        <v>243</v>
      </c>
    </row>
    <row r="21" spans="1:16" ht="14.4" customHeight="1" x14ac:dyDescent="0.3">
      <c r="A21" s="296" t="s">
        <v>1000</v>
      </c>
      <c r="B21" s="297" t="s">
        <v>1001</v>
      </c>
      <c r="C21" s="297" t="s">
        <v>1032</v>
      </c>
      <c r="D21" s="297" t="s">
        <v>1033</v>
      </c>
      <c r="E21" s="300">
        <v>3103</v>
      </c>
      <c r="F21" s="300">
        <v>6140837</v>
      </c>
      <c r="G21" s="297">
        <v>1</v>
      </c>
      <c r="H21" s="297">
        <v>1979</v>
      </c>
      <c r="I21" s="300">
        <v>3270</v>
      </c>
      <c r="J21" s="300">
        <v>6490950</v>
      </c>
      <c r="K21" s="297">
        <v>1.0570138891489873</v>
      </c>
      <c r="L21" s="297">
        <v>1985</v>
      </c>
      <c r="M21" s="300">
        <v>2925</v>
      </c>
      <c r="N21" s="300">
        <v>5829525</v>
      </c>
      <c r="O21" s="316">
        <v>0.94930463062282877</v>
      </c>
      <c r="P21" s="301">
        <v>1993</v>
      </c>
    </row>
    <row r="22" spans="1:16" ht="14.4" customHeight="1" x14ac:dyDescent="0.3">
      <c r="A22" s="296" t="s">
        <v>1000</v>
      </c>
      <c r="B22" s="297" t="s">
        <v>1001</v>
      </c>
      <c r="C22" s="297" t="s">
        <v>1034</v>
      </c>
      <c r="D22" s="297" t="s">
        <v>1035</v>
      </c>
      <c r="E22" s="300">
        <v>4593</v>
      </c>
      <c r="F22" s="300">
        <v>757845</v>
      </c>
      <c r="G22" s="297">
        <v>1</v>
      </c>
      <c r="H22" s="297">
        <v>165</v>
      </c>
      <c r="I22" s="300">
        <v>4104</v>
      </c>
      <c r="J22" s="300">
        <v>685368</v>
      </c>
      <c r="K22" s="297">
        <v>0.9043643489103973</v>
      </c>
      <c r="L22" s="297">
        <v>167</v>
      </c>
      <c r="M22" s="300">
        <v>4186</v>
      </c>
      <c r="N22" s="300">
        <v>703248</v>
      </c>
      <c r="O22" s="316">
        <v>0.9279575638817964</v>
      </c>
      <c r="P22" s="301">
        <v>168</v>
      </c>
    </row>
    <row r="23" spans="1:16" ht="14.4" customHeight="1" x14ac:dyDescent="0.3">
      <c r="A23" s="296" t="s">
        <v>1000</v>
      </c>
      <c r="B23" s="297" t="s">
        <v>1001</v>
      </c>
      <c r="C23" s="297" t="s">
        <v>1036</v>
      </c>
      <c r="D23" s="297" t="s">
        <v>1037</v>
      </c>
      <c r="E23" s="300">
        <v>6486</v>
      </c>
      <c r="F23" s="300">
        <v>1803108</v>
      </c>
      <c r="G23" s="297">
        <v>1</v>
      </c>
      <c r="H23" s="297">
        <v>278</v>
      </c>
      <c r="I23" s="300">
        <v>6338</v>
      </c>
      <c r="J23" s="300">
        <v>1774640</v>
      </c>
      <c r="K23" s="297">
        <v>0.98421170556616688</v>
      </c>
      <c r="L23" s="297">
        <v>280</v>
      </c>
      <c r="M23" s="300">
        <v>6373</v>
      </c>
      <c r="N23" s="300">
        <v>1790813</v>
      </c>
      <c r="O23" s="316">
        <v>0.99318121820767258</v>
      </c>
      <c r="P23" s="301">
        <v>281</v>
      </c>
    </row>
    <row r="24" spans="1:16" ht="14.4" customHeight="1" x14ac:dyDescent="0.3">
      <c r="A24" s="296" t="s">
        <v>1000</v>
      </c>
      <c r="B24" s="297" t="s">
        <v>1001</v>
      </c>
      <c r="C24" s="297" t="s">
        <v>1038</v>
      </c>
      <c r="D24" s="297" t="s">
        <v>1039</v>
      </c>
      <c r="E24" s="300">
        <v>9301</v>
      </c>
      <c r="F24" s="300">
        <v>1506762</v>
      </c>
      <c r="G24" s="297">
        <v>1</v>
      </c>
      <c r="H24" s="297">
        <v>162</v>
      </c>
      <c r="I24" s="300">
        <v>10055</v>
      </c>
      <c r="J24" s="300">
        <v>1649020</v>
      </c>
      <c r="K24" s="297">
        <v>1.0944130526254312</v>
      </c>
      <c r="L24" s="297">
        <v>164</v>
      </c>
      <c r="M24" s="300">
        <v>11596</v>
      </c>
      <c r="N24" s="300">
        <v>1913340</v>
      </c>
      <c r="O24" s="316">
        <v>1.2698355811999507</v>
      </c>
      <c r="P24" s="301">
        <v>165</v>
      </c>
    </row>
    <row r="25" spans="1:16" ht="14.4" customHeight="1" x14ac:dyDescent="0.3">
      <c r="A25" s="296" t="s">
        <v>1000</v>
      </c>
      <c r="B25" s="297" t="s">
        <v>1001</v>
      </c>
      <c r="C25" s="297" t="s">
        <v>1040</v>
      </c>
      <c r="D25" s="297" t="s">
        <v>1041</v>
      </c>
      <c r="E25" s="300">
        <v>6661</v>
      </c>
      <c r="F25" s="300">
        <v>3004111</v>
      </c>
      <c r="G25" s="297">
        <v>1</v>
      </c>
      <c r="H25" s="297">
        <v>451</v>
      </c>
      <c r="I25" s="300">
        <v>7465</v>
      </c>
      <c r="J25" s="300">
        <v>3381645</v>
      </c>
      <c r="K25" s="297">
        <v>1.1256724535145339</v>
      </c>
      <c r="L25" s="297">
        <v>453</v>
      </c>
      <c r="M25" s="300">
        <v>7568</v>
      </c>
      <c r="N25" s="300">
        <v>3451008</v>
      </c>
      <c r="O25" s="316">
        <v>1.1487618133950444</v>
      </c>
      <c r="P25" s="301">
        <v>456</v>
      </c>
    </row>
    <row r="26" spans="1:16" ht="14.4" customHeight="1" x14ac:dyDescent="0.3">
      <c r="A26" s="296" t="s">
        <v>1000</v>
      </c>
      <c r="B26" s="297" t="s">
        <v>1001</v>
      </c>
      <c r="C26" s="297" t="s">
        <v>1042</v>
      </c>
      <c r="D26" s="297" t="s">
        <v>1043</v>
      </c>
      <c r="E26" s="300">
        <v>422</v>
      </c>
      <c r="F26" s="300">
        <v>911098</v>
      </c>
      <c r="G26" s="297">
        <v>1</v>
      </c>
      <c r="H26" s="297">
        <v>2159</v>
      </c>
      <c r="I26" s="300">
        <v>474</v>
      </c>
      <c r="J26" s="300">
        <v>1024314</v>
      </c>
      <c r="K26" s="297">
        <v>1.1242632515931328</v>
      </c>
      <c r="L26" s="297">
        <v>2161</v>
      </c>
      <c r="M26" s="300">
        <v>396</v>
      </c>
      <c r="N26" s="300">
        <v>856944</v>
      </c>
      <c r="O26" s="316">
        <v>0.94056182759703122</v>
      </c>
      <c r="P26" s="301">
        <v>2164</v>
      </c>
    </row>
    <row r="27" spans="1:16" ht="14.4" customHeight="1" x14ac:dyDescent="0.3">
      <c r="A27" s="296" t="s">
        <v>1000</v>
      </c>
      <c r="B27" s="297" t="s">
        <v>1001</v>
      </c>
      <c r="C27" s="297" t="s">
        <v>1044</v>
      </c>
      <c r="D27" s="297" t="s">
        <v>1045</v>
      </c>
      <c r="E27" s="300">
        <v>10865</v>
      </c>
      <c r="F27" s="300">
        <v>3661505</v>
      </c>
      <c r="G27" s="297">
        <v>1</v>
      </c>
      <c r="H27" s="297">
        <v>337</v>
      </c>
      <c r="I27" s="300">
        <v>12519</v>
      </c>
      <c r="J27" s="300">
        <v>4218903</v>
      </c>
      <c r="K27" s="297">
        <v>1.1522319374137138</v>
      </c>
      <c r="L27" s="297">
        <v>337</v>
      </c>
      <c r="M27" s="300">
        <v>11736</v>
      </c>
      <c r="N27" s="300">
        <v>3966768</v>
      </c>
      <c r="O27" s="316">
        <v>1.083370908956836</v>
      </c>
      <c r="P27" s="301">
        <v>338</v>
      </c>
    </row>
    <row r="28" spans="1:16" ht="14.4" customHeight="1" x14ac:dyDescent="0.3">
      <c r="A28" s="296" t="s">
        <v>1000</v>
      </c>
      <c r="B28" s="297" t="s">
        <v>1001</v>
      </c>
      <c r="C28" s="297" t="s">
        <v>1046</v>
      </c>
      <c r="D28" s="297" t="s">
        <v>1047</v>
      </c>
      <c r="E28" s="300">
        <v>325</v>
      </c>
      <c r="F28" s="300">
        <v>51350</v>
      </c>
      <c r="G28" s="297">
        <v>1</v>
      </c>
      <c r="H28" s="297">
        <v>158</v>
      </c>
      <c r="I28" s="300">
        <v>385</v>
      </c>
      <c r="J28" s="300">
        <v>61215</v>
      </c>
      <c r="K28" s="297">
        <v>1.1921129503407983</v>
      </c>
      <c r="L28" s="297">
        <v>159</v>
      </c>
      <c r="M28" s="300">
        <v>324</v>
      </c>
      <c r="N28" s="300">
        <v>51840</v>
      </c>
      <c r="O28" s="316">
        <v>1.0095423563777994</v>
      </c>
      <c r="P28" s="301">
        <v>160</v>
      </c>
    </row>
    <row r="29" spans="1:16" ht="14.4" customHeight="1" x14ac:dyDescent="0.3">
      <c r="A29" s="296" t="s">
        <v>1000</v>
      </c>
      <c r="B29" s="297" t="s">
        <v>1001</v>
      </c>
      <c r="C29" s="297" t="s">
        <v>1048</v>
      </c>
      <c r="D29" s="297" t="s">
        <v>1049</v>
      </c>
      <c r="E29" s="300">
        <v>1277</v>
      </c>
      <c r="F29" s="300">
        <v>3657328</v>
      </c>
      <c r="G29" s="297">
        <v>1</v>
      </c>
      <c r="H29" s="297">
        <v>2864</v>
      </c>
      <c r="I29" s="300">
        <v>1334</v>
      </c>
      <c r="J29" s="300">
        <v>3833916</v>
      </c>
      <c r="K29" s="297">
        <v>1.0482833369060691</v>
      </c>
      <c r="L29" s="297">
        <v>2874</v>
      </c>
      <c r="M29" s="300">
        <v>1166</v>
      </c>
      <c r="N29" s="300">
        <v>3365076</v>
      </c>
      <c r="O29" s="316">
        <v>0.92009138912342558</v>
      </c>
      <c r="P29" s="301">
        <v>2886</v>
      </c>
    </row>
    <row r="30" spans="1:16" ht="14.4" customHeight="1" x14ac:dyDescent="0.3">
      <c r="A30" s="296" t="s">
        <v>1000</v>
      </c>
      <c r="B30" s="297" t="s">
        <v>1001</v>
      </c>
      <c r="C30" s="297" t="s">
        <v>1050</v>
      </c>
      <c r="D30" s="297" t="s">
        <v>1051</v>
      </c>
      <c r="E30" s="300">
        <v>19082</v>
      </c>
      <c r="F30" s="300">
        <v>1011346</v>
      </c>
      <c r="G30" s="297">
        <v>1</v>
      </c>
      <c r="H30" s="297">
        <v>53</v>
      </c>
      <c r="I30" s="300">
        <v>18366</v>
      </c>
      <c r="J30" s="300">
        <v>973398</v>
      </c>
      <c r="K30" s="297">
        <v>0.96247772770149875</v>
      </c>
      <c r="L30" s="297">
        <v>53</v>
      </c>
      <c r="M30" s="300">
        <v>19405</v>
      </c>
      <c r="N30" s="300">
        <v>1028465</v>
      </c>
      <c r="O30" s="316">
        <v>1.0169269468609161</v>
      </c>
      <c r="P30" s="301">
        <v>53</v>
      </c>
    </row>
    <row r="31" spans="1:16" ht="14.4" customHeight="1" x14ac:dyDescent="0.3">
      <c r="A31" s="296" t="s">
        <v>1000</v>
      </c>
      <c r="B31" s="297" t="s">
        <v>1001</v>
      </c>
      <c r="C31" s="297" t="s">
        <v>1052</v>
      </c>
      <c r="D31" s="297" t="s">
        <v>1053</v>
      </c>
      <c r="E31" s="300">
        <v>1014</v>
      </c>
      <c r="F31" s="300">
        <v>121680</v>
      </c>
      <c r="G31" s="297">
        <v>1</v>
      </c>
      <c r="H31" s="297">
        <v>120</v>
      </c>
      <c r="I31" s="300">
        <v>1189</v>
      </c>
      <c r="J31" s="300">
        <v>142680</v>
      </c>
      <c r="K31" s="297">
        <v>1.1725838264299804</v>
      </c>
      <c r="L31" s="297">
        <v>120</v>
      </c>
      <c r="M31" s="300">
        <v>1102</v>
      </c>
      <c r="N31" s="300">
        <v>133342</v>
      </c>
      <c r="O31" s="316">
        <v>1.0958415516107824</v>
      </c>
      <c r="P31" s="301">
        <v>121</v>
      </c>
    </row>
    <row r="32" spans="1:16" ht="14.4" customHeight="1" x14ac:dyDescent="0.3">
      <c r="A32" s="296" t="s">
        <v>1000</v>
      </c>
      <c r="B32" s="297" t="s">
        <v>1001</v>
      </c>
      <c r="C32" s="297" t="s">
        <v>1054</v>
      </c>
      <c r="D32" s="297" t="s">
        <v>1055</v>
      </c>
      <c r="E32" s="300">
        <v>3166</v>
      </c>
      <c r="F32" s="300">
        <v>1339218</v>
      </c>
      <c r="G32" s="297">
        <v>1</v>
      </c>
      <c r="H32" s="297">
        <v>423</v>
      </c>
      <c r="I32" s="300">
        <v>3354</v>
      </c>
      <c r="J32" s="300">
        <v>1425450</v>
      </c>
      <c r="K32" s="297">
        <v>1.0643898155490741</v>
      </c>
      <c r="L32" s="297">
        <v>425</v>
      </c>
      <c r="M32" s="300">
        <v>3350</v>
      </c>
      <c r="N32" s="300">
        <v>1437150</v>
      </c>
      <c r="O32" s="316">
        <v>1.0731262572635671</v>
      </c>
      <c r="P32" s="301">
        <v>429</v>
      </c>
    </row>
    <row r="33" spans="1:16" ht="14.4" customHeight="1" x14ac:dyDescent="0.3">
      <c r="A33" s="296" t="s">
        <v>1000</v>
      </c>
      <c r="B33" s="297" t="s">
        <v>1001</v>
      </c>
      <c r="C33" s="297" t="s">
        <v>1056</v>
      </c>
      <c r="D33" s="297" t="s">
        <v>1057</v>
      </c>
      <c r="E33" s="300">
        <v>621</v>
      </c>
      <c r="F33" s="300">
        <v>268272</v>
      </c>
      <c r="G33" s="297">
        <v>1</v>
      </c>
      <c r="H33" s="297">
        <v>432</v>
      </c>
      <c r="I33" s="300">
        <v>837</v>
      </c>
      <c r="J33" s="300">
        <v>363258</v>
      </c>
      <c r="K33" s="297">
        <v>1.3540660225442833</v>
      </c>
      <c r="L33" s="297">
        <v>434</v>
      </c>
      <c r="M33" s="300">
        <v>697</v>
      </c>
      <c r="N33" s="300">
        <v>303195</v>
      </c>
      <c r="O33" s="316">
        <v>1.1301775809626051</v>
      </c>
      <c r="P33" s="301">
        <v>435</v>
      </c>
    </row>
    <row r="34" spans="1:16" ht="14.4" customHeight="1" x14ac:dyDescent="0.3">
      <c r="A34" s="296" t="s">
        <v>1000</v>
      </c>
      <c r="B34" s="297" t="s">
        <v>1001</v>
      </c>
      <c r="C34" s="297" t="s">
        <v>1058</v>
      </c>
      <c r="D34" s="297" t="s">
        <v>1059</v>
      </c>
      <c r="E34" s="300">
        <v>123</v>
      </c>
      <c r="F34" s="300">
        <v>16605</v>
      </c>
      <c r="G34" s="297">
        <v>1</v>
      </c>
      <c r="H34" s="297">
        <v>135</v>
      </c>
      <c r="I34" s="300">
        <v>131</v>
      </c>
      <c r="J34" s="300">
        <v>17685</v>
      </c>
      <c r="K34" s="297">
        <v>1.065040650406504</v>
      </c>
      <c r="L34" s="297">
        <v>135</v>
      </c>
      <c r="M34" s="300">
        <v>112</v>
      </c>
      <c r="N34" s="300">
        <v>15232</v>
      </c>
      <c r="O34" s="316">
        <v>0.91731406202950916</v>
      </c>
      <c r="P34" s="301">
        <v>136</v>
      </c>
    </row>
    <row r="35" spans="1:16" ht="14.4" customHeight="1" x14ac:dyDescent="0.3">
      <c r="A35" s="296" t="s">
        <v>1000</v>
      </c>
      <c r="B35" s="297" t="s">
        <v>1001</v>
      </c>
      <c r="C35" s="297" t="s">
        <v>1060</v>
      </c>
      <c r="D35" s="297" t="s">
        <v>1061</v>
      </c>
      <c r="E35" s="300">
        <v>441</v>
      </c>
      <c r="F35" s="300">
        <v>50274</v>
      </c>
      <c r="G35" s="297">
        <v>1</v>
      </c>
      <c r="H35" s="297">
        <v>114</v>
      </c>
      <c r="I35" s="300">
        <v>260</v>
      </c>
      <c r="J35" s="300">
        <v>29900</v>
      </c>
      <c r="K35" s="297">
        <v>0.59474082030473008</v>
      </c>
      <c r="L35" s="297">
        <v>115</v>
      </c>
      <c r="M35" s="300">
        <v>231</v>
      </c>
      <c r="N35" s="300">
        <v>26565</v>
      </c>
      <c r="O35" s="316">
        <v>0.52840434419381788</v>
      </c>
      <c r="P35" s="301">
        <v>115</v>
      </c>
    </row>
    <row r="36" spans="1:16" ht="14.4" customHeight="1" x14ac:dyDescent="0.3">
      <c r="A36" s="296" t="s">
        <v>1000</v>
      </c>
      <c r="B36" s="297" t="s">
        <v>1001</v>
      </c>
      <c r="C36" s="297" t="s">
        <v>1062</v>
      </c>
      <c r="D36" s="297" t="s">
        <v>1063</v>
      </c>
      <c r="E36" s="300">
        <v>207</v>
      </c>
      <c r="F36" s="300">
        <v>5589</v>
      </c>
      <c r="G36" s="297">
        <v>1</v>
      </c>
      <c r="H36" s="297">
        <v>27</v>
      </c>
      <c r="I36" s="300">
        <v>116</v>
      </c>
      <c r="J36" s="300">
        <v>3132</v>
      </c>
      <c r="K36" s="297">
        <v>0.56038647342995174</v>
      </c>
      <c r="L36" s="297">
        <v>27</v>
      </c>
      <c r="M36" s="300">
        <v>4</v>
      </c>
      <c r="N36" s="300">
        <v>108</v>
      </c>
      <c r="O36" s="316">
        <v>1.932367149758454E-2</v>
      </c>
      <c r="P36" s="301">
        <v>27</v>
      </c>
    </row>
    <row r="37" spans="1:16" ht="14.4" customHeight="1" x14ac:dyDescent="0.3">
      <c r="A37" s="296" t="s">
        <v>1000</v>
      </c>
      <c r="B37" s="297" t="s">
        <v>1001</v>
      </c>
      <c r="C37" s="297" t="s">
        <v>1064</v>
      </c>
      <c r="D37" s="297" t="s">
        <v>1065</v>
      </c>
      <c r="E37" s="300">
        <v>1901</v>
      </c>
      <c r="F37" s="300">
        <v>591211</v>
      </c>
      <c r="G37" s="297">
        <v>1</v>
      </c>
      <c r="H37" s="297">
        <v>311</v>
      </c>
      <c r="I37" s="300">
        <v>2049</v>
      </c>
      <c r="J37" s="300">
        <v>641337</v>
      </c>
      <c r="K37" s="297">
        <v>1.0847852966199885</v>
      </c>
      <c r="L37" s="297">
        <v>313</v>
      </c>
      <c r="M37" s="300">
        <v>1772</v>
      </c>
      <c r="N37" s="300">
        <v>559952</v>
      </c>
      <c r="O37" s="316">
        <v>0.94712716779626904</v>
      </c>
      <c r="P37" s="301">
        <v>316</v>
      </c>
    </row>
    <row r="38" spans="1:16" ht="14.4" customHeight="1" x14ac:dyDescent="0.3">
      <c r="A38" s="296" t="s">
        <v>1000</v>
      </c>
      <c r="B38" s="297" t="s">
        <v>1001</v>
      </c>
      <c r="C38" s="297" t="s">
        <v>1066</v>
      </c>
      <c r="D38" s="297" t="s">
        <v>1067</v>
      </c>
      <c r="E38" s="300">
        <v>11249</v>
      </c>
      <c r="F38" s="300">
        <v>3858407</v>
      </c>
      <c r="G38" s="297">
        <v>1</v>
      </c>
      <c r="H38" s="297">
        <v>343</v>
      </c>
      <c r="I38" s="300">
        <v>11682</v>
      </c>
      <c r="J38" s="300">
        <v>4030290</v>
      </c>
      <c r="K38" s="297">
        <v>1.0445476591764424</v>
      </c>
      <c r="L38" s="297">
        <v>345</v>
      </c>
      <c r="M38" s="300">
        <v>11662</v>
      </c>
      <c r="N38" s="300">
        <v>4058376</v>
      </c>
      <c r="O38" s="316">
        <v>1.0518268290514712</v>
      </c>
      <c r="P38" s="301">
        <v>348</v>
      </c>
    </row>
    <row r="39" spans="1:16" ht="14.4" customHeight="1" x14ac:dyDescent="0.3">
      <c r="A39" s="296" t="s">
        <v>1000</v>
      </c>
      <c r="B39" s="297" t="s">
        <v>1001</v>
      </c>
      <c r="C39" s="297" t="s">
        <v>1068</v>
      </c>
      <c r="D39" s="297" t="s">
        <v>1069</v>
      </c>
      <c r="E39" s="300">
        <v>37</v>
      </c>
      <c r="F39" s="300">
        <v>125541</v>
      </c>
      <c r="G39" s="297">
        <v>1</v>
      </c>
      <c r="H39" s="297">
        <v>3393</v>
      </c>
      <c r="I39" s="300">
        <v>29</v>
      </c>
      <c r="J39" s="300">
        <v>98977</v>
      </c>
      <c r="K39" s="297">
        <v>0.78840378840378844</v>
      </c>
      <c r="L39" s="297">
        <v>3413</v>
      </c>
      <c r="M39" s="300">
        <v>33</v>
      </c>
      <c r="N39" s="300">
        <v>113487</v>
      </c>
      <c r="O39" s="316">
        <v>0.90398355915597295</v>
      </c>
      <c r="P39" s="301">
        <v>3439</v>
      </c>
    </row>
    <row r="40" spans="1:16" ht="14.4" customHeight="1" x14ac:dyDescent="0.3">
      <c r="A40" s="296" t="s">
        <v>1000</v>
      </c>
      <c r="B40" s="297" t="s">
        <v>1001</v>
      </c>
      <c r="C40" s="297" t="s">
        <v>1070</v>
      </c>
      <c r="D40" s="297" t="s">
        <v>1071</v>
      </c>
      <c r="E40" s="300">
        <v>53</v>
      </c>
      <c r="F40" s="300">
        <v>53318</v>
      </c>
      <c r="G40" s="297">
        <v>1</v>
      </c>
      <c r="H40" s="297">
        <v>1006</v>
      </c>
      <c r="I40" s="300">
        <v>38</v>
      </c>
      <c r="J40" s="300">
        <v>38532</v>
      </c>
      <c r="K40" s="297">
        <v>0.72268277129674785</v>
      </c>
      <c r="L40" s="297">
        <v>1014</v>
      </c>
      <c r="M40" s="300">
        <v>39</v>
      </c>
      <c r="N40" s="300">
        <v>39936</v>
      </c>
      <c r="O40" s="316">
        <v>0.74901534191079933</v>
      </c>
      <c r="P40" s="301">
        <v>1024</v>
      </c>
    </row>
    <row r="41" spans="1:16" ht="14.4" customHeight="1" x14ac:dyDescent="0.3">
      <c r="A41" s="296" t="s">
        <v>1000</v>
      </c>
      <c r="B41" s="297" t="s">
        <v>1001</v>
      </c>
      <c r="C41" s="297" t="s">
        <v>1072</v>
      </c>
      <c r="D41" s="297" t="s">
        <v>1073</v>
      </c>
      <c r="E41" s="300">
        <v>12</v>
      </c>
      <c r="F41" s="300">
        <v>9324</v>
      </c>
      <c r="G41" s="297">
        <v>1</v>
      </c>
      <c r="H41" s="297">
        <v>777</v>
      </c>
      <c r="I41" s="300">
        <v>6</v>
      </c>
      <c r="J41" s="300">
        <v>4698</v>
      </c>
      <c r="K41" s="297">
        <v>0.50386100386100385</v>
      </c>
      <c r="L41" s="297">
        <v>783</v>
      </c>
      <c r="M41" s="300">
        <v>7</v>
      </c>
      <c r="N41" s="300">
        <v>5537</v>
      </c>
      <c r="O41" s="316">
        <v>0.59384384384384381</v>
      </c>
      <c r="P41" s="301">
        <v>791</v>
      </c>
    </row>
    <row r="42" spans="1:16" ht="14.4" customHeight="1" x14ac:dyDescent="0.3">
      <c r="A42" s="296" t="s">
        <v>1000</v>
      </c>
      <c r="B42" s="297" t="s">
        <v>1001</v>
      </c>
      <c r="C42" s="297" t="s">
        <v>1074</v>
      </c>
      <c r="D42" s="297" t="s">
        <v>1075</v>
      </c>
      <c r="E42" s="300">
        <v>58</v>
      </c>
      <c r="F42" s="300">
        <v>10034</v>
      </c>
      <c r="G42" s="297">
        <v>1</v>
      </c>
      <c r="H42" s="297">
        <v>173</v>
      </c>
      <c r="I42" s="300">
        <v>80</v>
      </c>
      <c r="J42" s="300">
        <v>13840</v>
      </c>
      <c r="K42" s="297">
        <v>1.3793103448275863</v>
      </c>
      <c r="L42" s="297">
        <v>173</v>
      </c>
      <c r="M42" s="300">
        <v>74</v>
      </c>
      <c r="N42" s="300">
        <v>12876</v>
      </c>
      <c r="O42" s="316">
        <v>1.2832369942196531</v>
      </c>
      <c r="P42" s="301">
        <v>174</v>
      </c>
    </row>
    <row r="43" spans="1:16" ht="14.4" customHeight="1" x14ac:dyDescent="0.3">
      <c r="A43" s="296" t="s">
        <v>1000</v>
      </c>
      <c r="B43" s="297" t="s">
        <v>1001</v>
      </c>
      <c r="C43" s="297" t="s">
        <v>1076</v>
      </c>
      <c r="D43" s="297" t="s">
        <v>1077</v>
      </c>
      <c r="E43" s="300">
        <v>32</v>
      </c>
      <c r="F43" s="300">
        <v>12064</v>
      </c>
      <c r="G43" s="297">
        <v>1</v>
      </c>
      <c r="H43" s="297">
        <v>377</v>
      </c>
      <c r="I43" s="300">
        <v>22</v>
      </c>
      <c r="J43" s="300">
        <v>8338</v>
      </c>
      <c r="K43" s="297">
        <v>0.69114721485411146</v>
      </c>
      <c r="L43" s="297">
        <v>379</v>
      </c>
      <c r="M43" s="300">
        <v>35</v>
      </c>
      <c r="N43" s="300">
        <v>13300</v>
      </c>
      <c r="O43" s="316">
        <v>1.1024535809018567</v>
      </c>
      <c r="P43" s="301">
        <v>380</v>
      </c>
    </row>
    <row r="44" spans="1:16" ht="14.4" customHeight="1" x14ac:dyDescent="0.3">
      <c r="A44" s="296" t="s">
        <v>1000</v>
      </c>
      <c r="B44" s="297" t="s">
        <v>1001</v>
      </c>
      <c r="C44" s="297" t="s">
        <v>1078</v>
      </c>
      <c r="D44" s="297" t="s">
        <v>1079</v>
      </c>
      <c r="E44" s="300">
        <v>58</v>
      </c>
      <c r="F44" s="300">
        <v>22910</v>
      </c>
      <c r="G44" s="297">
        <v>1</v>
      </c>
      <c r="H44" s="297">
        <v>395</v>
      </c>
      <c r="I44" s="300">
        <v>40</v>
      </c>
      <c r="J44" s="300">
        <v>15960</v>
      </c>
      <c r="K44" s="297">
        <v>0.69663902226102137</v>
      </c>
      <c r="L44" s="297">
        <v>399</v>
      </c>
      <c r="M44" s="300">
        <v>42</v>
      </c>
      <c r="N44" s="300">
        <v>16968</v>
      </c>
      <c r="O44" s="316">
        <v>0.74063727629855958</v>
      </c>
      <c r="P44" s="301">
        <v>404</v>
      </c>
    </row>
    <row r="45" spans="1:16" ht="14.4" customHeight="1" x14ac:dyDescent="0.3">
      <c r="A45" s="296" t="s">
        <v>1000</v>
      </c>
      <c r="B45" s="297" t="s">
        <v>1001</v>
      </c>
      <c r="C45" s="297" t="s">
        <v>1080</v>
      </c>
      <c r="D45" s="297" t="s">
        <v>1081</v>
      </c>
      <c r="E45" s="300">
        <v>15442</v>
      </c>
      <c r="F45" s="300">
        <v>818426</v>
      </c>
      <c r="G45" s="297">
        <v>1</v>
      </c>
      <c r="H45" s="297">
        <v>53</v>
      </c>
      <c r="I45" s="300">
        <v>17060</v>
      </c>
      <c r="J45" s="300">
        <v>904180</v>
      </c>
      <c r="K45" s="297">
        <v>1.1047791736821655</v>
      </c>
      <c r="L45" s="297">
        <v>53</v>
      </c>
      <c r="M45" s="300">
        <v>17307</v>
      </c>
      <c r="N45" s="300">
        <v>917271</v>
      </c>
      <c r="O45" s="316">
        <v>1.1207745110736951</v>
      </c>
      <c r="P45" s="301">
        <v>53</v>
      </c>
    </row>
    <row r="46" spans="1:16" ht="14.4" customHeight="1" x14ac:dyDescent="0.3">
      <c r="A46" s="296" t="s">
        <v>1000</v>
      </c>
      <c r="B46" s="297" t="s">
        <v>1001</v>
      </c>
      <c r="C46" s="297" t="s">
        <v>1082</v>
      </c>
      <c r="D46" s="297" t="s">
        <v>1083</v>
      </c>
      <c r="E46" s="300">
        <v>54</v>
      </c>
      <c r="F46" s="300">
        <v>19278</v>
      </c>
      <c r="G46" s="297">
        <v>1</v>
      </c>
      <c r="H46" s="297">
        <v>357</v>
      </c>
      <c r="I46" s="300">
        <v>66</v>
      </c>
      <c r="J46" s="300">
        <v>23826</v>
      </c>
      <c r="K46" s="297">
        <v>1.2359165888577652</v>
      </c>
      <c r="L46" s="297">
        <v>361</v>
      </c>
      <c r="M46" s="300">
        <v>68</v>
      </c>
      <c r="N46" s="300">
        <v>24820</v>
      </c>
      <c r="O46" s="316">
        <v>1.2874779541446209</v>
      </c>
      <c r="P46" s="301">
        <v>365</v>
      </c>
    </row>
    <row r="47" spans="1:16" ht="14.4" customHeight="1" x14ac:dyDescent="0.3">
      <c r="A47" s="296" t="s">
        <v>1000</v>
      </c>
      <c r="B47" s="297" t="s">
        <v>1001</v>
      </c>
      <c r="C47" s="297" t="s">
        <v>1084</v>
      </c>
      <c r="D47" s="297" t="s">
        <v>1085</v>
      </c>
      <c r="E47" s="300">
        <v>1972</v>
      </c>
      <c r="F47" s="300">
        <v>201144</v>
      </c>
      <c r="G47" s="297">
        <v>1</v>
      </c>
      <c r="H47" s="297">
        <v>102</v>
      </c>
      <c r="I47" s="300">
        <v>2095</v>
      </c>
      <c r="J47" s="300">
        <v>213690</v>
      </c>
      <c r="K47" s="297">
        <v>1.0623732251521298</v>
      </c>
      <c r="L47" s="297">
        <v>102</v>
      </c>
      <c r="M47" s="300">
        <v>2230</v>
      </c>
      <c r="N47" s="300">
        <v>229690</v>
      </c>
      <c r="O47" s="316">
        <v>1.1419182277373423</v>
      </c>
      <c r="P47" s="301">
        <v>103</v>
      </c>
    </row>
    <row r="48" spans="1:16" ht="14.4" customHeight="1" x14ac:dyDescent="0.3">
      <c r="A48" s="296" t="s">
        <v>1000</v>
      </c>
      <c r="B48" s="297" t="s">
        <v>1001</v>
      </c>
      <c r="C48" s="297" t="s">
        <v>1086</v>
      </c>
      <c r="D48" s="297" t="s">
        <v>1087</v>
      </c>
      <c r="E48" s="300">
        <v>11</v>
      </c>
      <c r="F48" s="300">
        <v>2442</v>
      </c>
      <c r="G48" s="297">
        <v>1</v>
      </c>
      <c r="H48" s="297">
        <v>222</v>
      </c>
      <c r="I48" s="300">
        <v>4</v>
      </c>
      <c r="J48" s="300">
        <v>888</v>
      </c>
      <c r="K48" s="297">
        <v>0.36363636363636365</v>
      </c>
      <c r="L48" s="297">
        <v>222</v>
      </c>
      <c r="M48" s="300">
        <v>3</v>
      </c>
      <c r="N48" s="300">
        <v>669</v>
      </c>
      <c r="O48" s="316">
        <v>0.27395577395577397</v>
      </c>
      <c r="P48" s="301">
        <v>223</v>
      </c>
    </row>
    <row r="49" spans="1:16" ht="14.4" customHeight="1" x14ac:dyDescent="0.3">
      <c r="A49" s="296" t="s">
        <v>1000</v>
      </c>
      <c r="B49" s="297" t="s">
        <v>1001</v>
      </c>
      <c r="C49" s="297" t="s">
        <v>1088</v>
      </c>
      <c r="D49" s="297" t="s">
        <v>1089</v>
      </c>
      <c r="E49" s="300">
        <v>14</v>
      </c>
      <c r="F49" s="300">
        <v>22162</v>
      </c>
      <c r="G49" s="297">
        <v>1</v>
      </c>
      <c r="H49" s="297">
        <v>1583</v>
      </c>
      <c r="I49" s="300">
        <v>14</v>
      </c>
      <c r="J49" s="300">
        <v>22190</v>
      </c>
      <c r="K49" s="297">
        <v>1.0012634238787113</v>
      </c>
      <c r="L49" s="297">
        <v>1585</v>
      </c>
      <c r="M49" s="300">
        <v>14</v>
      </c>
      <c r="N49" s="300">
        <v>22246</v>
      </c>
      <c r="O49" s="316">
        <v>1.003790271636134</v>
      </c>
      <c r="P49" s="301">
        <v>1589</v>
      </c>
    </row>
    <row r="50" spans="1:16" ht="14.4" customHeight="1" x14ac:dyDescent="0.3">
      <c r="A50" s="296" t="s">
        <v>1000</v>
      </c>
      <c r="B50" s="297" t="s">
        <v>1001</v>
      </c>
      <c r="C50" s="297" t="s">
        <v>1090</v>
      </c>
      <c r="D50" s="297" t="s">
        <v>1091</v>
      </c>
      <c r="E50" s="300">
        <v>27</v>
      </c>
      <c r="F50" s="300">
        <v>134946</v>
      </c>
      <c r="G50" s="297">
        <v>1</v>
      </c>
      <c r="H50" s="297">
        <v>4998</v>
      </c>
      <c r="I50" s="300">
        <v>32</v>
      </c>
      <c r="J50" s="300">
        <v>160448</v>
      </c>
      <c r="K50" s="297">
        <v>1.1889792954218725</v>
      </c>
      <c r="L50" s="297">
        <v>5014</v>
      </c>
      <c r="M50" s="300">
        <v>21</v>
      </c>
      <c r="N50" s="300">
        <v>105735</v>
      </c>
      <c r="O50" s="316">
        <v>0.7835356364768129</v>
      </c>
      <c r="P50" s="301">
        <v>5035</v>
      </c>
    </row>
    <row r="51" spans="1:16" ht="14.4" customHeight="1" x14ac:dyDescent="0.3">
      <c r="A51" s="296" t="s">
        <v>1000</v>
      </c>
      <c r="B51" s="297" t="s">
        <v>1001</v>
      </c>
      <c r="C51" s="297" t="s">
        <v>1092</v>
      </c>
      <c r="D51" s="297" t="s">
        <v>1093</v>
      </c>
      <c r="E51" s="300">
        <v>23</v>
      </c>
      <c r="F51" s="300">
        <v>133630</v>
      </c>
      <c r="G51" s="297">
        <v>1</v>
      </c>
      <c r="H51" s="297">
        <v>5810</v>
      </c>
      <c r="I51" s="300">
        <v>20</v>
      </c>
      <c r="J51" s="300">
        <v>116640</v>
      </c>
      <c r="K51" s="297">
        <v>0.87285789119209756</v>
      </c>
      <c r="L51" s="297">
        <v>5832</v>
      </c>
      <c r="M51" s="300">
        <v>13</v>
      </c>
      <c r="N51" s="300">
        <v>76180</v>
      </c>
      <c r="O51" s="316">
        <v>0.57008156851006508</v>
      </c>
      <c r="P51" s="301">
        <v>5860</v>
      </c>
    </row>
    <row r="52" spans="1:16" ht="14.4" customHeight="1" x14ac:dyDescent="0.3">
      <c r="A52" s="296" t="s">
        <v>1000</v>
      </c>
      <c r="B52" s="297" t="s">
        <v>1001</v>
      </c>
      <c r="C52" s="297" t="s">
        <v>1094</v>
      </c>
      <c r="D52" s="297" t="s">
        <v>1095</v>
      </c>
      <c r="E52" s="300">
        <v>49</v>
      </c>
      <c r="F52" s="300">
        <v>4851</v>
      </c>
      <c r="G52" s="297">
        <v>1</v>
      </c>
      <c r="H52" s="297">
        <v>99</v>
      </c>
      <c r="I52" s="300">
        <v>10</v>
      </c>
      <c r="J52" s="300">
        <v>1000</v>
      </c>
      <c r="K52" s="297">
        <v>0.20614306328592044</v>
      </c>
      <c r="L52" s="297">
        <v>100</v>
      </c>
      <c r="M52" s="300">
        <v>3</v>
      </c>
      <c r="N52" s="300">
        <v>303</v>
      </c>
      <c r="O52" s="316">
        <v>6.2461348175633889E-2</v>
      </c>
      <c r="P52" s="301">
        <v>101</v>
      </c>
    </row>
    <row r="53" spans="1:16" ht="14.4" customHeight="1" x14ac:dyDescent="0.3">
      <c r="A53" s="296" t="s">
        <v>1000</v>
      </c>
      <c r="B53" s="297" t="s">
        <v>1001</v>
      </c>
      <c r="C53" s="297" t="s">
        <v>1096</v>
      </c>
      <c r="D53" s="297" t="s">
        <v>1097</v>
      </c>
      <c r="E53" s="300">
        <v>3</v>
      </c>
      <c r="F53" s="300">
        <v>6111</v>
      </c>
      <c r="G53" s="297">
        <v>1</v>
      </c>
      <c r="H53" s="297">
        <v>2037</v>
      </c>
      <c r="I53" s="300">
        <v>2</v>
      </c>
      <c r="J53" s="300">
        <v>4098</v>
      </c>
      <c r="K53" s="297">
        <v>0.67059401080019632</v>
      </c>
      <c r="L53" s="297">
        <v>2049</v>
      </c>
      <c r="M53" s="300">
        <v>4</v>
      </c>
      <c r="N53" s="300">
        <v>8256</v>
      </c>
      <c r="O53" s="316">
        <v>1.3510063819342171</v>
      </c>
      <c r="P53" s="301">
        <v>2064</v>
      </c>
    </row>
    <row r="54" spans="1:16" ht="14.4" customHeight="1" x14ac:dyDescent="0.3">
      <c r="A54" s="296" t="s">
        <v>1000</v>
      </c>
      <c r="B54" s="297" t="s">
        <v>1001</v>
      </c>
      <c r="C54" s="297" t="s">
        <v>1098</v>
      </c>
      <c r="D54" s="297" t="s">
        <v>1099</v>
      </c>
      <c r="E54" s="300">
        <v>241</v>
      </c>
      <c r="F54" s="300">
        <v>63624</v>
      </c>
      <c r="G54" s="297">
        <v>1</v>
      </c>
      <c r="H54" s="297">
        <v>264</v>
      </c>
      <c r="I54" s="300">
        <v>274</v>
      </c>
      <c r="J54" s="300">
        <v>72610</v>
      </c>
      <c r="K54" s="297">
        <v>1.1412360115679618</v>
      </c>
      <c r="L54" s="297">
        <v>265</v>
      </c>
      <c r="M54" s="300">
        <v>268</v>
      </c>
      <c r="N54" s="300">
        <v>71288</v>
      </c>
      <c r="O54" s="316">
        <v>1.1204576889224191</v>
      </c>
      <c r="P54" s="301">
        <v>266</v>
      </c>
    </row>
    <row r="55" spans="1:16" ht="14.4" customHeight="1" x14ac:dyDescent="0.3">
      <c r="A55" s="296" t="s">
        <v>1000</v>
      </c>
      <c r="B55" s="297" t="s">
        <v>1001</v>
      </c>
      <c r="C55" s="297" t="s">
        <v>1100</v>
      </c>
      <c r="D55" s="297" t="s">
        <v>1101</v>
      </c>
      <c r="E55" s="300">
        <v>2</v>
      </c>
      <c r="F55" s="300">
        <v>814</v>
      </c>
      <c r="G55" s="297">
        <v>1</v>
      </c>
      <c r="H55" s="297">
        <v>407</v>
      </c>
      <c r="I55" s="300"/>
      <c r="J55" s="300"/>
      <c r="K55" s="297"/>
      <c r="L55" s="297"/>
      <c r="M55" s="300">
        <v>1</v>
      </c>
      <c r="N55" s="300">
        <v>413</v>
      </c>
      <c r="O55" s="316">
        <v>0.50737100737100738</v>
      </c>
      <c r="P55" s="301">
        <v>413</v>
      </c>
    </row>
    <row r="56" spans="1:16" ht="14.4" customHeight="1" x14ac:dyDescent="0.3">
      <c r="A56" s="296" t="s">
        <v>1000</v>
      </c>
      <c r="B56" s="297" t="s">
        <v>1001</v>
      </c>
      <c r="C56" s="297" t="s">
        <v>1102</v>
      </c>
      <c r="D56" s="297" t="s">
        <v>1103</v>
      </c>
      <c r="E56" s="300">
        <v>19</v>
      </c>
      <c r="F56" s="300">
        <v>9880</v>
      </c>
      <c r="G56" s="297">
        <v>1</v>
      </c>
      <c r="H56" s="297">
        <v>520</v>
      </c>
      <c r="I56" s="300">
        <v>39</v>
      </c>
      <c r="J56" s="300">
        <v>20358</v>
      </c>
      <c r="K56" s="297">
        <v>2.0605263157894735</v>
      </c>
      <c r="L56" s="297">
        <v>522</v>
      </c>
      <c r="M56" s="300">
        <v>16</v>
      </c>
      <c r="N56" s="300">
        <v>8400</v>
      </c>
      <c r="O56" s="316">
        <v>0.8502024291497976</v>
      </c>
      <c r="P56" s="301">
        <v>525</v>
      </c>
    </row>
    <row r="57" spans="1:16" ht="14.4" customHeight="1" x14ac:dyDescent="0.3">
      <c r="A57" s="296" t="s">
        <v>1000</v>
      </c>
      <c r="B57" s="297" t="s">
        <v>1001</v>
      </c>
      <c r="C57" s="297" t="s">
        <v>1104</v>
      </c>
      <c r="D57" s="297" t="s">
        <v>1105</v>
      </c>
      <c r="E57" s="300">
        <v>7</v>
      </c>
      <c r="F57" s="300">
        <v>42091</v>
      </c>
      <c r="G57" s="297">
        <v>1</v>
      </c>
      <c r="H57" s="297">
        <v>6013</v>
      </c>
      <c r="I57" s="300">
        <v>3</v>
      </c>
      <c r="J57" s="300">
        <v>18147</v>
      </c>
      <c r="K57" s="297">
        <v>0.43113729775961607</v>
      </c>
      <c r="L57" s="297">
        <v>6049</v>
      </c>
      <c r="M57" s="300">
        <v>4</v>
      </c>
      <c r="N57" s="300">
        <v>24376</v>
      </c>
      <c r="O57" s="316">
        <v>0.5791261789931339</v>
      </c>
      <c r="P57" s="301">
        <v>6094</v>
      </c>
    </row>
    <row r="58" spans="1:16" ht="14.4" customHeight="1" x14ac:dyDescent="0.3">
      <c r="A58" s="296" t="s">
        <v>1000</v>
      </c>
      <c r="B58" s="297" t="s">
        <v>1001</v>
      </c>
      <c r="C58" s="297" t="s">
        <v>1106</v>
      </c>
      <c r="D58" s="297" t="s">
        <v>1107</v>
      </c>
      <c r="E58" s="300">
        <v>1</v>
      </c>
      <c r="F58" s="300">
        <v>222</v>
      </c>
      <c r="G58" s="297">
        <v>1</v>
      </c>
      <c r="H58" s="297">
        <v>222</v>
      </c>
      <c r="I58" s="300">
        <v>5</v>
      </c>
      <c r="J58" s="300">
        <v>1120</v>
      </c>
      <c r="K58" s="297">
        <v>5.045045045045045</v>
      </c>
      <c r="L58" s="297">
        <v>224</v>
      </c>
      <c r="M58" s="300">
        <v>3</v>
      </c>
      <c r="N58" s="300">
        <v>675</v>
      </c>
      <c r="O58" s="316">
        <v>3.0405405405405403</v>
      </c>
      <c r="P58" s="301">
        <v>225</v>
      </c>
    </row>
    <row r="59" spans="1:16" ht="14.4" customHeight="1" x14ac:dyDescent="0.3">
      <c r="A59" s="296" t="s">
        <v>1000</v>
      </c>
      <c r="B59" s="297" t="s">
        <v>1001</v>
      </c>
      <c r="C59" s="297" t="s">
        <v>1108</v>
      </c>
      <c r="D59" s="297" t="s">
        <v>1109</v>
      </c>
      <c r="E59" s="300">
        <v>2</v>
      </c>
      <c r="F59" s="300">
        <v>1428</v>
      </c>
      <c r="G59" s="297">
        <v>1</v>
      </c>
      <c r="H59" s="297">
        <v>714</v>
      </c>
      <c r="I59" s="300">
        <v>2</v>
      </c>
      <c r="J59" s="300">
        <v>1432</v>
      </c>
      <c r="K59" s="297">
        <v>1.0028011204481793</v>
      </c>
      <c r="L59" s="297">
        <v>716</v>
      </c>
      <c r="M59" s="300"/>
      <c r="N59" s="300"/>
      <c r="O59" s="316"/>
      <c r="P59" s="301"/>
    </row>
    <row r="60" spans="1:16" ht="14.4" customHeight="1" x14ac:dyDescent="0.3">
      <c r="A60" s="296" t="s">
        <v>1000</v>
      </c>
      <c r="B60" s="297" t="s">
        <v>1001</v>
      </c>
      <c r="C60" s="297" t="s">
        <v>1110</v>
      </c>
      <c r="D60" s="297" t="s">
        <v>1111</v>
      </c>
      <c r="E60" s="300">
        <v>3</v>
      </c>
      <c r="F60" s="300">
        <v>1416</v>
      </c>
      <c r="G60" s="297">
        <v>1</v>
      </c>
      <c r="H60" s="297">
        <v>472</v>
      </c>
      <c r="I60" s="300">
        <v>1</v>
      </c>
      <c r="J60" s="300">
        <v>476</v>
      </c>
      <c r="K60" s="297">
        <v>0.33615819209039549</v>
      </c>
      <c r="L60" s="297">
        <v>476</v>
      </c>
      <c r="M60" s="300">
        <v>11</v>
      </c>
      <c r="N60" s="300">
        <v>5280</v>
      </c>
      <c r="O60" s="316">
        <v>3.7288135593220337</v>
      </c>
      <c r="P60" s="301">
        <v>480</v>
      </c>
    </row>
    <row r="61" spans="1:16" ht="14.4" customHeight="1" x14ac:dyDescent="0.3">
      <c r="A61" s="296" t="s">
        <v>1000</v>
      </c>
      <c r="B61" s="297" t="s">
        <v>1001</v>
      </c>
      <c r="C61" s="297" t="s">
        <v>1112</v>
      </c>
      <c r="D61" s="297" t="s">
        <v>1113</v>
      </c>
      <c r="E61" s="300">
        <v>3</v>
      </c>
      <c r="F61" s="300">
        <v>1947</v>
      </c>
      <c r="G61" s="297">
        <v>1</v>
      </c>
      <c r="H61" s="297">
        <v>649</v>
      </c>
      <c r="I61" s="300">
        <v>2</v>
      </c>
      <c r="J61" s="300">
        <v>1302</v>
      </c>
      <c r="K61" s="297">
        <v>0.66872110939907548</v>
      </c>
      <c r="L61" s="297">
        <v>651</v>
      </c>
      <c r="M61" s="300">
        <v>1</v>
      </c>
      <c r="N61" s="300">
        <v>652</v>
      </c>
      <c r="O61" s="316">
        <v>0.33487416538263998</v>
      </c>
      <c r="P61" s="301">
        <v>652</v>
      </c>
    </row>
    <row r="62" spans="1:16" ht="14.4" customHeight="1" x14ac:dyDescent="0.3">
      <c r="A62" s="296" t="s">
        <v>1000</v>
      </c>
      <c r="B62" s="297" t="s">
        <v>1001</v>
      </c>
      <c r="C62" s="297" t="s">
        <v>1114</v>
      </c>
      <c r="D62" s="297" t="s">
        <v>1115</v>
      </c>
      <c r="E62" s="300">
        <v>1</v>
      </c>
      <c r="F62" s="300">
        <v>3333</v>
      </c>
      <c r="G62" s="297">
        <v>1</v>
      </c>
      <c r="H62" s="297">
        <v>3333</v>
      </c>
      <c r="I62" s="300">
        <v>3</v>
      </c>
      <c r="J62" s="300">
        <v>10071</v>
      </c>
      <c r="K62" s="297">
        <v>3.0216021602160215</v>
      </c>
      <c r="L62" s="297">
        <v>3357</v>
      </c>
      <c r="M62" s="300"/>
      <c r="N62" s="300"/>
      <c r="O62" s="316"/>
      <c r="P62" s="301"/>
    </row>
    <row r="63" spans="1:16" ht="14.4" customHeight="1" x14ac:dyDescent="0.3">
      <c r="A63" s="296" t="s">
        <v>1000</v>
      </c>
      <c r="B63" s="297" t="s">
        <v>1001</v>
      </c>
      <c r="C63" s="297" t="s">
        <v>1116</v>
      </c>
      <c r="D63" s="297" t="s">
        <v>1117</v>
      </c>
      <c r="E63" s="300"/>
      <c r="F63" s="300"/>
      <c r="G63" s="297"/>
      <c r="H63" s="297"/>
      <c r="I63" s="300"/>
      <c r="J63" s="300"/>
      <c r="K63" s="297"/>
      <c r="L63" s="297"/>
      <c r="M63" s="300">
        <v>6</v>
      </c>
      <c r="N63" s="300">
        <v>11958</v>
      </c>
      <c r="O63" s="316"/>
      <c r="P63" s="301">
        <v>1993</v>
      </c>
    </row>
    <row r="64" spans="1:16" ht="14.4" customHeight="1" x14ac:dyDescent="0.3">
      <c r="A64" s="296" t="s">
        <v>1000</v>
      </c>
      <c r="B64" s="297" t="s">
        <v>1001</v>
      </c>
      <c r="C64" s="297" t="s">
        <v>1118</v>
      </c>
      <c r="D64" s="297" t="s">
        <v>1051</v>
      </c>
      <c r="E64" s="300">
        <v>12</v>
      </c>
      <c r="F64" s="300">
        <v>408</v>
      </c>
      <c r="G64" s="297">
        <v>1</v>
      </c>
      <c r="H64" s="297">
        <v>34</v>
      </c>
      <c r="I64" s="300">
        <v>16</v>
      </c>
      <c r="J64" s="300">
        <v>544</v>
      </c>
      <c r="K64" s="297">
        <v>1.3333333333333333</v>
      </c>
      <c r="L64" s="297">
        <v>34</v>
      </c>
      <c r="M64" s="300">
        <v>24</v>
      </c>
      <c r="N64" s="300">
        <v>816</v>
      </c>
      <c r="O64" s="316">
        <v>2</v>
      </c>
      <c r="P64" s="301">
        <v>34</v>
      </c>
    </row>
    <row r="65" spans="1:16" ht="14.4" customHeight="1" x14ac:dyDescent="0.3">
      <c r="A65" s="296" t="s">
        <v>1000</v>
      </c>
      <c r="B65" s="297" t="s">
        <v>1001</v>
      </c>
      <c r="C65" s="297" t="s">
        <v>1119</v>
      </c>
      <c r="D65" s="297" t="s">
        <v>1120</v>
      </c>
      <c r="E65" s="300">
        <v>1</v>
      </c>
      <c r="F65" s="300">
        <v>302</v>
      </c>
      <c r="G65" s="297">
        <v>1</v>
      </c>
      <c r="H65" s="297">
        <v>302</v>
      </c>
      <c r="I65" s="300">
        <v>3</v>
      </c>
      <c r="J65" s="300">
        <v>906</v>
      </c>
      <c r="K65" s="297">
        <v>3</v>
      </c>
      <c r="L65" s="297">
        <v>302</v>
      </c>
      <c r="M65" s="300">
        <v>6</v>
      </c>
      <c r="N65" s="300">
        <v>1818</v>
      </c>
      <c r="O65" s="316">
        <v>6.0198675496688745</v>
      </c>
      <c r="P65" s="301">
        <v>303</v>
      </c>
    </row>
    <row r="66" spans="1:16" ht="14.4" customHeight="1" x14ac:dyDescent="0.3">
      <c r="A66" s="296" t="s">
        <v>1000</v>
      </c>
      <c r="B66" s="297" t="s">
        <v>1001</v>
      </c>
      <c r="C66" s="297" t="s">
        <v>1121</v>
      </c>
      <c r="D66" s="297" t="s">
        <v>1122</v>
      </c>
      <c r="E66" s="300"/>
      <c r="F66" s="300"/>
      <c r="G66" s="297"/>
      <c r="H66" s="297"/>
      <c r="I66" s="300">
        <v>1</v>
      </c>
      <c r="J66" s="300">
        <v>4411</v>
      </c>
      <c r="K66" s="297"/>
      <c r="L66" s="297">
        <v>4411</v>
      </c>
      <c r="M66" s="300"/>
      <c r="N66" s="300"/>
      <c r="O66" s="316"/>
      <c r="P66" s="301"/>
    </row>
    <row r="67" spans="1:16" ht="14.4" customHeight="1" x14ac:dyDescent="0.3">
      <c r="A67" s="296" t="s">
        <v>1000</v>
      </c>
      <c r="B67" s="297" t="s">
        <v>1001</v>
      </c>
      <c r="C67" s="297" t="s">
        <v>1123</v>
      </c>
      <c r="D67" s="297" t="s">
        <v>1124</v>
      </c>
      <c r="E67" s="300"/>
      <c r="F67" s="300"/>
      <c r="G67" s="297"/>
      <c r="H67" s="297"/>
      <c r="I67" s="300">
        <v>1</v>
      </c>
      <c r="J67" s="300">
        <v>456</v>
      </c>
      <c r="K67" s="297"/>
      <c r="L67" s="297">
        <v>456</v>
      </c>
      <c r="M67" s="300"/>
      <c r="N67" s="300"/>
      <c r="O67" s="316"/>
      <c r="P67" s="301"/>
    </row>
    <row r="68" spans="1:16" ht="14.4" customHeight="1" x14ac:dyDescent="0.3">
      <c r="A68" s="296" t="s">
        <v>1125</v>
      </c>
      <c r="B68" s="297" t="s">
        <v>1001</v>
      </c>
      <c r="C68" s="297" t="s">
        <v>1004</v>
      </c>
      <c r="D68" s="297" t="s">
        <v>1005</v>
      </c>
      <c r="E68" s="300"/>
      <c r="F68" s="300"/>
      <c r="G68" s="297"/>
      <c r="H68" s="297"/>
      <c r="I68" s="300">
        <v>134</v>
      </c>
      <c r="J68" s="300">
        <v>165624</v>
      </c>
      <c r="K68" s="297"/>
      <c r="L68" s="297">
        <v>1236</v>
      </c>
      <c r="M68" s="300">
        <v>105</v>
      </c>
      <c r="N68" s="300">
        <v>130725</v>
      </c>
      <c r="O68" s="316"/>
      <c r="P68" s="301">
        <v>1245</v>
      </c>
    </row>
    <row r="69" spans="1:16" ht="14.4" customHeight="1" x14ac:dyDescent="0.3">
      <c r="A69" s="296" t="s">
        <v>1125</v>
      </c>
      <c r="B69" s="297" t="s">
        <v>1001</v>
      </c>
      <c r="C69" s="297" t="s">
        <v>1014</v>
      </c>
      <c r="D69" s="297" t="s">
        <v>1015</v>
      </c>
      <c r="E69" s="300"/>
      <c r="F69" s="300"/>
      <c r="G69" s="297"/>
      <c r="H69" s="297"/>
      <c r="I69" s="300">
        <v>217</v>
      </c>
      <c r="J69" s="300">
        <v>481957</v>
      </c>
      <c r="K69" s="297"/>
      <c r="L69" s="297">
        <v>2221</v>
      </c>
      <c r="M69" s="300">
        <v>235</v>
      </c>
      <c r="N69" s="300">
        <v>524755</v>
      </c>
      <c r="O69" s="316"/>
      <c r="P69" s="301">
        <v>2233</v>
      </c>
    </row>
    <row r="70" spans="1:16" ht="14.4" customHeight="1" x14ac:dyDescent="0.3">
      <c r="A70" s="296" t="s">
        <v>1125</v>
      </c>
      <c r="B70" s="297" t="s">
        <v>1001</v>
      </c>
      <c r="C70" s="297" t="s">
        <v>1126</v>
      </c>
      <c r="D70" s="297" t="s">
        <v>1127</v>
      </c>
      <c r="E70" s="300"/>
      <c r="F70" s="300"/>
      <c r="G70" s="297"/>
      <c r="H70" s="297"/>
      <c r="I70" s="300">
        <v>14</v>
      </c>
      <c r="J70" s="300">
        <v>3024</v>
      </c>
      <c r="K70" s="297"/>
      <c r="L70" s="297">
        <v>216</v>
      </c>
      <c r="M70" s="300">
        <v>88</v>
      </c>
      <c r="N70" s="300">
        <v>19096</v>
      </c>
      <c r="O70" s="316"/>
      <c r="P70" s="301">
        <v>217</v>
      </c>
    </row>
    <row r="71" spans="1:16" ht="14.4" customHeight="1" x14ac:dyDescent="0.3">
      <c r="A71" s="296" t="s">
        <v>1125</v>
      </c>
      <c r="B71" s="297" t="s">
        <v>1001</v>
      </c>
      <c r="C71" s="297" t="s">
        <v>1128</v>
      </c>
      <c r="D71" s="297" t="s">
        <v>1129</v>
      </c>
      <c r="E71" s="300"/>
      <c r="F71" s="300"/>
      <c r="G71" s="297"/>
      <c r="H71" s="297"/>
      <c r="I71" s="300">
        <v>217</v>
      </c>
      <c r="J71" s="300">
        <v>36890</v>
      </c>
      <c r="K71" s="297"/>
      <c r="L71" s="297">
        <v>170</v>
      </c>
      <c r="M71" s="300">
        <v>235</v>
      </c>
      <c r="N71" s="300">
        <v>40185</v>
      </c>
      <c r="O71" s="316"/>
      <c r="P71" s="301">
        <v>171</v>
      </c>
    </row>
    <row r="72" spans="1:16" ht="14.4" customHeight="1" x14ac:dyDescent="0.3">
      <c r="A72" s="296" t="s">
        <v>1125</v>
      </c>
      <c r="B72" s="297" t="s">
        <v>1001</v>
      </c>
      <c r="C72" s="297" t="s">
        <v>1130</v>
      </c>
      <c r="D72" s="297" t="s">
        <v>1131</v>
      </c>
      <c r="E72" s="300"/>
      <c r="F72" s="300"/>
      <c r="G72" s="297"/>
      <c r="H72" s="297"/>
      <c r="I72" s="300">
        <v>25</v>
      </c>
      <c r="J72" s="300">
        <v>25875</v>
      </c>
      <c r="K72" s="297"/>
      <c r="L72" s="297">
        <v>1035</v>
      </c>
      <c r="M72" s="300">
        <v>176</v>
      </c>
      <c r="N72" s="300">
        <v>182160</v>
      </c>
      <c r="O72" s="316"/>
      <c r="P72" s="301">
        <v>1035</v>
      </c>
    </row>
    <row r="73" spans="1:16" ht="14.4" customHeight="1" x14ac:dyDescent="0.3">
      <c r="A73" s="296" t="s">
        <v>1132</v>
      </c>
      <c r="B73" s="297" t="s">
        <v>1001</v>
      </c>
      <c r="C73" s="297" t="s">
        <v>1004</v>
      </c>
      <c r="D73" s="297" t="s">
        <v>1005</v>
      </c>
      <c r="E73" s="300"/>
      <c r="F73" s="300"/>
      <c r="G73" s="297"/>
      <c r="H73" s="297"/>
      <c r="I73" s="300"/>
      <c r="J73" s="300"/>
      <c r="K73" s="297"/>
      <c r="L73" s="297"/>
      <c r="M73" s="300">
        <v>21</v>
      </c>
      <c r="N73" s="300">
        <v>26145</v>
      </c>
      <c r="O73" s="316"/>
      <c r="P73" s="301">
        <v>1245</v>
      </c>
    </row>
    <row r="74" spans="1:16" ht="14.4" customHeight="1" x14ac:dyDescent="0.3">
      <c r="A74" s="296" t="s">
        <v>1132</v>
      </c>
      <c r="B74" s="297" t="s">
        <v>1001</v>
      </c>
      <c r="C74" s="297" t="s">
        <v>1014</v>
      </c>
      <c r="D74" s="297" t="s">
        <v>1015</v>
      </c>
      <c r="E74" s="300"/>
      <c r="F74" s="300"/>
      <c r="G74" s="297"/>
      <c r="H74" s="297"/>
      <c r="I74" s="300"/>
      <c r="J74" s="300"/>
      <c r="K74" s="297"/>
      <c r="L74" s="297"/>
      <c r="M74" s="300">
        <v>27</v>
      </c>
      <c r="N74" s="300">
        <v>60291</v>
      </c>
      <c r="O74" s="316"/>
      <c r="P74" s="301">
        <v>2233</v>
      </c>
    </row>
    <row r="75" spans="1:16" ht="14.4" customHeight="1" x14ac:dyDescent="0.3">
      <c r="A75" s="296" t="s">
        <v>1132</v>
      </c>
      <c r="B75" s="297" t="s">
        <v>1001</v>
      </c>
      <c r="C75" s="297" t="s">
        <v>1126</v>
      </c>
      <c r="D75" s="297" t="s">
        <v>1127</v>
      </c>
      <c r="E75" s="300"/>
      <c r="F75" s="300"/>
      <c r="G75" s="297"/>
      <c r="H75" s="297"/>
      <c r="I75" s="300"/>
      <c r="J75" s="300"/>
      <c r="K75" s="297"/>
      <c r="L75" s="297"/>
      <c r="M75" s="300">
        <v>5</v>
      </c>
      <c r="N75" s="300">
        <v>1085</v>
      </c>
      <c r="O75" s="316"/>
      <c r="P75" s="301">
        <v>217</v>
      </c>
    </row>
    <row r="76" spans="1:16" ht="14.4" customHeight="1" x14ac:dyDescent="0.3">
      <c r="A76" s="296" t="s">
        <v>1132</v>
      </c>
      <c r="B76" s="297" t="s">
        <v>1001</v>
      </c>
      <c r="C76" s="297" t="s">
        <v>1128</v>
      </c>
      <c r="D76" s="297" t="s">
        <v>1129</v>
      </c>
      <c r="E76" s="300"/>
      <c r="F76" s="300"/>
      <c r="G76" s="297"/>
      <c r="H76" s="297"/>
      <c r="I76" s="300"/>
      <c r="J76" s="300"/>
      <c r="K76" s="297"/>
      <c r="L76" s="297"/>
      <c r="M76" s="300">
        <v>27</v>
      </c>
      <c r="N76" s="300">
        <v>4617</v>
      </c>
      <c r="O76" s="316"/>
      <c r="P76" s="301">
        <v>171</v>
      </c>
    </row>
    <row r="77" spans="1:16" ht="14.4" customHeight="1" thickBot="1" x14ac:dyDescent="0.35">
      <c r="A77" s="302" t="s">
        <v>1132</v>
      </c>
      <c r="B77" s="303" t="s">
        <v>1001</v>
      </c>
      <c r="C77" s="303" t="s">
        <v>1130</v>
      </c>
      <c r="D77" s="303" t="s">
        <v>1131</v>
      </c>
      <c r="E77" s="306"/>
      <c r="F77" s="306"/>
      <c r="G77" s="303"/>
      <c r="H77" s="303"/>
      <c r="I77" s="306"/>
      <c r="J77" s="306"/>
      <c r="K77" s="303"/>
      <c r="L77" s="303"/>
      <c r="M77" s="306">
        <v>10</v>
      </c>
      <c r="N77" s="306">
        <v>10350</v>
      </c>
      <c r="O77" s="319"/>
      <c r="P77" s="307">
        <v>1035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3" customWidth="1"/>
    <col min="3" max="3" width="0.109375" style="60" hidden="1" customWidth="1"/>
    <col min="4" max="4" width="7.77734375" style="133" customWidth="1"/>
    <col min="5" max="5" width="5.44140625" style="60" hidden="1" customWidth="1"/>
    <col min="6" max="6" width="7.77734375" style="133" customWidth="1"/>
    <col min="7" max="7" width="7.77734375" style="81" customWidth="1"/>
    <col min="8" max="8" width="7.77734375" style="133" customWidth="1"/>
    <col min="9" max="9" width="5.44140625" style="60" hidden="1" customWidth="1"/>
    <col min="10" max="10" width="7.77734375" style="133" customWidth="1"/>
    <col min="11" max="11" width="5.44140625" style="60" hidden="1" customWidth="1"/>
    <col min="12" max="12" width="7.77734375" style="133" customWidth="1"/>
    <col min="13" max="13" width="7.77734375" style="81" customWidth="1"/>
    <col min="14" max="14" width="7.77734375" style="133" customWidth="1"/>
    <col min="15" max="15" width="5" style="60" hidden="1" customWidth="1"/>
    <col min="16" max="16" width="7.77734375" style="133" customWidth="1"/>
    <col min="17" max="17" width="5" style="60" hidden="1" customWidth="1"/>
    <col min="18" max="18" width="7.77734375" style="133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2" t="s">
        <v>135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</row>
    <row r="2" spans="1:19" ht="14.4" customHeight="1" thickBot="1" x14ac:dyDescent="0.35">
      <c r="A2" s="251" t="s">
        <v>155</v>
      </c>
      <c r="B2" s="124"/>
      <c r="C2" s="88"/>
      <c r="D2" s="124"/>
      <c r="E2" s="88"/>
      <c r="F2" s="124"/>
      <c r="G2" s="113"/>
      <c r="H2" s="124"/>
      <c r="I2" s="88"/>
      <c r="J2" s="124"/>
      <c r="K2" s="88"/>
      <c r="L2" s="124"/>
      <c r="M2" s="113"/>
      <c r="N2" s="124"/>
      <c r="O2" s="88"/>
      <c r="P2" s="124"/>
      <c r="Q2" s="88"/>
      <c r="R2" s="124"/>
      <c r="S2" s="113"/>
    </row>
    <row r="3" spans="1:19" ht="14.4" customHeight="1" thickBot="1" x14ac:dyDescent="0.35">
      <c r="A3" s="190" t="s">
        <v>137</v>
      </c>
      <c r="B3" s="191">
        <f>SUBTOTAL(9,B6:B1048576)</f>
        <v>32046152</v>
      </c>
      <c r="C3" s="192">
        <f t="shared" ref="C3:R3" si="0">SUBTOTAL(9,C6:C1048576)</f>
        <v>28</v>
      </c>
      <c r="D3" s="192">
        <f t="shared" si="0"/>
        <v>34636879</v>
      </c>
      <c r="E3" s="192">
        <f t="shared" si="0"/>
        <v>30.40378950820396</v>
      </c>
      <c r="F3" s="192">
        <f t="shared" si="0"/>
        <v>34890392</v>
      </c>
      <c r="G3" s="193">
        <f>IF(B3&lt;&gt;0,F3/B3,"")</f>
        <v>1.0887544938312719</v>
      </c>
      <c r="H3" s="191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4" t="str">
        <f>IF(H3&lt;&gt;0,L3/H3,"")</f>
        <v/>
      </c>
      <c r="N3" s="195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4" t="str">
        <f>IF(N3&lt;&gt;0,R3/N3,"")</f>
        <v/>
      </c>
    </row>
    <row r="4" spans="1:19" ht="14.4" customHeight="1" x14ac:dyDescent="0.3">
      <c r="A4" s="236" t="s">
        <v>115</v>
      </c>
      <c r="B4" s="237" t="s">
        <v>107</v>
      </c>
      <c r="C4" s="238"/>
      <c r="D4" s="238"/>
      <c r="E4" s="238"/>
      <c r="F4" s="238"/>
      <c r="G4" s="239"/>
      <c r="H4" s="237" t="s">
        <v>108</v>
      </c>
      <c r="I4" s="238"/>
      <c r="J4" s="238"/>
      <c r="K4" s="238"/>
      <c r="L4" s="238"/>
      <c r="M4" s="239"/>
      <c r="N4" s="237" t="s">
        <v>109</v>
      </c>
      <c r="O4" s="238"/>
      <c r="P4" s="238"/>
      <c r="Q4" s="238"/>
      <c r="R4" s="238"/>
      <c r="S4" s="239"/>
    </row>
    <row r="5" spans="1:19" ht="14.4" customHeight="1" thickBot="1" x14ac:dyDescent="0.35">
      <c r="A5" s="308"/>
      <c r="B5" s="309">
        <v>2011</v>
      </c>
      <c r="C5" s="310"/>
      <c r="D5" s="310">
        <v>2012</v>
      </c>
      <c r="E5" s="310"/>
      <c r="F5" s="310">
        <v>2013</v>
      </c>
      <c r="G5" s="311" t="s">
        <v>5</v>
      </c>
      <c r="H5" s="309">
        <v>2011</v>
      </c>
      <c r="I5" s="310"/>
      <c r="J5" s="310">
        <v>2012</v>
      </c>
      <c r="K5" s="310"/>
      <c r="L5" s="310">
        <v>2013</v>
      </c>
      <c r="M5" s="311" t="s">
        <v>5</v>
      </c>
      <c r="N5" s="309">
        <v>2011</v>
      </c>
      <c r="O5" s="310"/>
      <c r="P5" s="310">
        <v>2012</v>
      </c>
      <c r="Q5" s="310"/>
      <c r="R5" s="310">
        <v>2013</v>
      </c>
      <c r="S5" s="311" t="s">
        <v>5</v>
      </c>
    </row>
    <row r="6" spans="1:19" ht="14.4" customHeight="1" x14ac:dyDescent="0.3">
      <c r="A6" s="321" t="s">
        <v>1133</v>
      </c>
      <c r="B6" s="312">
        <v>320420</v>
      </c>
      <c r="C6" s="291">
        <v>1</v>
      </c>
      <c r="D6" s="312">
        <v>876551</v>
      </c>
      <c r="E6" s="291">
        <v>2.7356313588415206</v>
      </c>
      <c r="F6" s="312">
        <v>1155639</v>
      </c>
      <c r="G6" s="313">
        <v>3.6066381624118344</v>
      </c>
      <c r="H6" s="312"/>
      <c r="I6" s="291"/>
      <c r="J6" s="312"/>
      <c r="K6" s="291"/>
      <c r="L6" s="312"/>
      <c r="M6" s="313"/>
      <c r="N6" s="312"/>
      <c r="O6" s="291"/>
      <c r="P6" s="312"/>
      <c r="Q6" s="291"/>
      <c r="R6" s="312"/>
      <c r="S6" s="314"/>
    </row>
    <row r="7" spans="1:19" ht="14.4" customHeight="1" x14ac:dyDescent="0.3">
      <c r="A7" s="322" t="s">
        <v>1134</v>
      </c>
      <c r="B7" s="315">
        <v>998357</v>
      </c>
      <c r="C7" s="297">
        <v>1</v>
      </c>
      <c r="D7" s="315">
        <v>1261950</v>
      </c>
      <c r="E7" s="297">
        <v>1.2640267960258704</v>
      </c>
      <c r="F7" s="315">
        <v>1553750</v>
      </c>
      <c r="G7" s="316">
        <v>1.5563070124214085</v>
      </c>
      <c r="H7" s="315"/>
      <c r="I7" s="297"/>
      <c r="J7" s="315"/>
      <c r="K7" s="297"/>
      <c r="L7" s="315"/>
      <c r="M7" s="316"/>
      <c r="N7" s="315"/>
      <c r="O7" s="297"/>
      <c r="P7" s="315"/>
      <c r="Q7" s="297"/>
      <c r="R7" s="315"/>
      <c r="S7" s="317"/>
    </row>
    <row r="8" spans="1:19" ht="14.4" customHeight="1" x14ac:dyDescent="0.3">
      <c r="A8" s="322" t="s">
        <v>1135</v>
      </c>
      <c r="B8" s="315">
        <v>1869066</v>
      </c>
      <c r="C8" s="297">
        <v>1</v>
      </c>
      <c r="D8" s="315">
        <v>2005816</v>
      </c>
      <c r="E8" s="297">
        <v>1.0731648855631637</v>
      </c>
      <c r="F8" s="315">
        <v>2016804</v>
      </c>
      <c r="G8" s="316">
        <v>1.0790437576843193</v>
      </c>
      <c r="H8" s="315"/>
      <c r="I8" s="297"/>
      <c r="J8" s="315"/>
      <c r="K8" s="297"/>
      <c r="L8" s="315"/>
      <c r="M8" s="316"/>
      <c r="N8" s="315"/>
      <c r="O8" s="297"/>
      <c r="P8" s="315"/>
      <c r="Q8" s="297"/>
      <c r="R8" s="315"/>
      <c r="S8" s="317"/>
    </row>
    <row r="9" spans="1:19" ht="14.4" customHeight="1" x14ac:dyDescent="0.3">
      <c r="A9" s="322" t="s">
        <v>1136</v>
      </c>
      <c r="B9" s="315">
        <v>7650185</v>
      </c>
      <c r="C9" s="297">
        <v>1</v>
      </c>
      <c r="D9" s="315">
        <v>8387469</v>
      </c>
      <c r="E9" s="297">
        <v>1.0963746628349511</v>
      </c>
      <c r="F9" s="315">
        <v>9567864</v>
      </c>
      <c r="G9" s="316">
        <v>1.2506709314872777</v>
      </c>
      <c r="H9" s="315"/>
      <c r="I9" s="297"/>
      <c r="J9" s="315"/>
      <c r="K9" s="297"/>
      <c r="L9" s="315"/>
      <c r="M9" s="316"/>
      <c r="N9" s="315"/>
      <c r="O9" s="297"/>
      <c r="P9" s="315"/>
      <c r="Q9" s="297"/>
      <c r="R9" s="315"/>
      <c r="S9" s="317"/>
    </row>
    <row r="10" spans="1:19" ht="14.4" customHeight="1" x14ac:dyDescent="0.3">
      <c r="A10" s="322" t="s">
        <v>1137</v>
      </c>
      <c r="B10" s="315">
        <v>700886</v>
      </c>
      <c r="C10" s="297">
        <v>1</v>
      </c>
      <c r="D10" s="315">
        <v>926167</v>
      </c>
      <c r="E10" s="297">
        <v>1.3214231701018426</v>
      </c>
      <c r="F10" s="315">
        <v>864004</v>
      </c>
      <c r="G10" s="316">
        <v>1.2327311431530947</v>
      </c>
      <c r="H10" s="315"/>
      <c r="I10" s="297"/>
      <c r="J10" s="315"/>
      <c r="K10" s="297"/>
      <c r="L10" s="315"/>
      <c r="M10" s="316"/>
      <c r="N10" s="315"/>
      <c r="O10" s="297"/>
      <c r="P10" s="315"/>
      <c r="Q10" s="297"/>
      <c r="R10" s="315"/>
      <c r="S10" s="317"/>
    </row>
    <row r="11" spans="1:19" ht="14.4" customHeight="1" x14ac:dyDescent="0.3">
      <c r="A11" s="322" t="s">
        <v>1138</v>
      </c>
      <c r="B11" s="315">
        <v>846925</v>
      </c>
      <c r="C11" s="297">
        <v>1</v>
      </c>
      <c r="D11" s="315">
        <v>1036173</v>
      </c>
      <c r="E11" s="297">
        <v>1.223453080260944</v>
      </c>
      <c r="F11" s="315">
        <v>872817</v>
      </c>
      <c r="G11" s="316">
        <v>1.0305717743601854</v>
      </c>
      <c r="H11" s="315"/>
      <c r="I11" s="297"/>
      <c r="J11" s="315"/>
      <c r="K11" s="297"/>
      <c r="L11" s="315"/>
      <c r="M11" s="316"/>
      <c r="N11" s="315"/>
      <c r="O11" s="297"/>
      <c r="P11" s="315"/>
      <c r="Q11" s="297"/>
      <c r="R11" s="315"/>
      <c r="S11" s="317"/>
    </row>
    <row r="12" spans="1:19" ht="14.4" customHeight="1" x14ac:dyDescent="0.3">
      <c r="A12" s="322" t="s">
        <v>1139</v>
      </c>
      <c r="B12" s="315">
        <v>692375</v>
      </c>
      <c r="C12" s="297">
        <v>1</v>
      </c>
      <c r="D12" s="315">
        <v>784166</v>
      </c>
      <c r="E12" s="297">
        <v>1.132574110850334</v>
      </c>
      <c r="F12" s="315">
        <v>800330</v>
      </c>
      <c r="G12" s="316">
        <v>1.1559198411265572</v>
      </c>
      <c r="H12" s="315"/>
      <c r="I12" s="297"/>
      <c r="J12" s="315"/>
      <c r="K12" s="297"/>
      <c r="L12" s="315"/>
      <c r="M12" s="316"/>
      <c r="N12" s="315"/>
      <c r="O12" s="297"/>
      <c r="P12" s="315"/>
      <c r="Q12" s="297"/>
      <c r="R12" s="315"/>
      <c r="S12" s="317"/>
    </row>
    <row r="13" spans="1:19" ht="14.4" customHeight="1" x14ac:dyDescent="0.3">
      <c r="A13" s="322" t="s">
        <v>1140</v>
      </c>
      <c r="B13" s="315">
        <v>3561241</v>
      </c>
      <c r="C13" s="297">
        <v>1</v>
      </c>
      <c r="D13" s="315">
        <v>4016094</v>
      </c>
      <c r="E13" s="297">
        <v>1.1277231729051755</v>
      </c>
      <c r="F13" s="315">
        <v>3819837</v>
      </c>
      <c r="G13" s="316">
        <v>1.0726140129241464</v>
      </c>
      <c r="H13" s="315"/>
      <c r="I13" s="297"/>
      <c r="J13" s="315"/>
      <c r="K13" s="297"/>
      <c r="L13" s="315"/>
      <c r="M13" s="316"/>
      <c r="N13" s="315"/>
      <c r="O13" s="297"/>
      <c r="P13" s="315"/>
      <c r="Q13" s="297"/>
      <c r="R13" s="315"/>
      <c r="S13" s="317"/>
    </row>
    <row r="14" spans="1:19" ht="14.4" customHeight="1" x14ac:dyDescent="0.3">
      <c r="A14" s="322" t="s">
        <v>1141</v>
      </c>
      <c r="B14" s="315">
        <v>150226</v>
      </c>
      <c r="C14" s="297">
        <v>1</v>
      </c>
      <c r="D14" s="315">
        <v>85799</v>
      </c>
      <c r="E14" s="297">
        <v>0.57113282654134434</v>
      </c>
      <c r="F14" s="315">
        <v>111370</v>
      </c>
      <c r="G14" s="316">
        <v>0.74134969978565624</v>
      </c>
      <c r="H14" s="315"/>
      <c r="I14" s="297"/>
      <c r="J14" s="315"/>
      <c r="K14" s="297"/>
      <c r="L14" s="315"/>
      <c r="M14" s="316"/>
      <c r="N14" s="315"/>
      <c r="O14" s="297"/>
      <c r="P14" s="315"/>
      <c r="Q14" s="297"/>
      <c r="R14" s="315"/>
      <c r="S14" s="317"/>
    </row>
    <row r="15" spans="1:19" ht="14.4" customHeight="1" x14ac:dyDescent="0.3">
      <c r="A15" s="322" t="s">
        <v>1142</v>
      </c>
      <c r="B15" s="315">
        <v>877498</v>
      </c>
      <c r="C15" s="297">
        <v>1</v>
      </c>
      <c r="D15" s="315">
        <v>1030293</v>
      </c>
      <c r="E15" s="297">
        <v>1.1741257529931692</v>
      </c>
      <c r="F15" s="315">
        <v>1097491</v>
      </c>
      <c r="G15" s="316">
        <v>1.2507048449113274</v>
      </c>
      <c r="H15" s="315"/>
      <c r="I15" s="297"/>
      <c r="J15" s="315"/>
      <c r="K15" s="297"/>
      <c r="L15" s="315"/>
      <c r="M15" s="316"/>
      <c r="N15" s="315"/>
      <c r="O15" s="297"/>
      <c r="P15" s="315"/>
      <c r="Q15" s="297"/>
      <c r="R15" s="315"/>
      <c r="S15" s="317"/>
    </row>
    <row r="16" spans="1:19" ht="14.4" customHeight="1" x14ac:dyDescent="0.3">
      <c r="A16" s="322" t="s">
        <v>1143</v>
      </c>
      <c r="B16" s="315">
        <v>124502</v>
      </c>
      <c r="C16" s="297">
        <v>1</v>
      </c>
      <c r="D16" s="315">
        <v>193770</v>
      </c>
      <c r="E16" s="297">
        <v>1.5563605403929255</v>
      </c>
      <c r="F16" s="315">
        <v>146469</v>
      </c>
      <c r="G16" s="316">
        <v>1.1764389327079083</v>
      </c>
      <c r="H16" s="315"/>
      <c r="I16" s="297"/>
      <c r="J16" s="315"/>
      <c r="K16" s="297"/>
      <c r="L16" s="315"/>
      <c r="M16" s="316"/>
      <c r="N16" s="315"/>
      <c r="O16" s="297"/>
      <c r="P16" s="315"/>
      <c r="Q16" s="297"/>
      <c r="R16" s="315"/>
      <c r="S16" s="317"/>
    </row>
    <row r="17" spans="1:19" ht="14.4" customHeight="1" x14ac:dyDescent="0.3">
      <c r="A17" s="322" t="s">
        <v>1144</v>
      </c>
      <c r="B17" s="315">
        <v>5454709</v>
      </c>
      <c r="C17" s="297">
        <v>1</v>
      </c>
      <c r="D17" s="315">
        <v>4879685</v>
      </c>
      <c r="E17" s="297">
        <v>0.89458209411354483</v>
      </c>
      <c r="F17" s="315">
        <v>4638705</v>
      </c>
      <c r="G17" s="316">
        <v>0.85040375206083407</v>
      </c>
      <c r="H17" s="315"/>
      <c r="I17" s="297"/>
      <c r="J17" s="315"/>
      <c r="K17" s="297"/>
      <c r="L17" s="315"/>
      <c r="M17" s="316"/>
      <c r="N17" s="315"/>
      <c r="O17" s="297"/>
      <c r="P17" s="315"/>
      <c r="Q17" s="297"/>
      <c r="R17" s="315"/>
      <c r="S17" s="317"/>
    </row>
    <row r="18" spans="1:19" ht="14.4" customHeight="1" x14ac:dyDescent="0.3">
      <c r="A18" s="322" t="s">
        <v>1145</v>
      </c>
      <c r="B18" s="315">
        <v>1161286</v>
      </c>
      <c r="C18" s="297">
        <v>1</v>
      </c>
      <c r="D18" s="315">
        <v>1268855</v>
      </c>
      <c r="E18" s="297">
        <v>1.0926292058975997</v>
      </c>
      <c r="F18" s="315">
        <v>1144044</v>
      </c>
      <c r="G18" s="316">
        <v>0.9851526669571492</v>
      </c>
      <c r="H18" s="315"/>
      <c r="I18" s="297"/>
      <c r="J18" s="315"/>
      <c r="K18" s="297"/>
      <c r="L18" s="315"/>
      <c r="M18" s="316"/>
      <c r="N18" s="315"/>
      <c r="O18" s="297"/>
      <c r="P18" s="315"/>
      <c r="Q18" s="297"/>
      <c r="R18" s="315"/>
      <c r="S18" s="317"/>
    </row>
    <row r="19" spans="1:19" ht="14.4" customHeight="1" x14ac:dyDescent="0.3">
      <c r="A19" s="322" t="s">
        <v>1146</v>
      </c>
      <c r="B19" s="315">
        <v>43486</v>
      </c>
      <c r="C19" s="297">
        <v>1</v>
      </c>
      <c r="D19" s="315">
        <v>58306</v>
      </c>
      <c r="E19" s="297">
        <v>1.3407993377178862</v>
      </c>
      <c r="F19" s="315">
        <v>76222</v>
      </c>
      <c r="G19" s="316">
        <v>1.7527940026675253</v>
      </c>
      <c r="H19" s="315"/>
      <c r="I19" s="297"/>
      <c r="J19" s="315"/>
      <c r="K19" s="297"/>
      <c r="L19" s="315"/>
      <c r="M19" s="316"/>
      <c r="N19" s="315"/>
      <c r="O19" s="297"/>
      <c r="P19" s="315"/>
      <c r="Q19" s="297"/>
      <c r="R19" s="315"/>
      <c r="S19" s="317"/>
    </row>
    <row r="20" spans="1:19" ht="14.4" customHeight="1" x14ac:dyDescent="0.3">
      <c r="A20" s="322" t="s">
        <v>1147</v>
      </c>
      <c r="B20" s="315">
        <v>1219614</v>
      </c>
      <c r="C20" s="297">
        <v>1</v>
      </c>
      <c r="D20" s="315">
        <v>1523900</v>
      </c>
      <c r="E20" s="297">
        <v>1.2494936922665696</v>
      </c>
      <c r="F20" s="315">
        <v>1415643</v>
      </c>
      <c r="G20" s="316">
        <v>1.160730362229361</v>
      </c>
      <c r="H20" s="315"/>
      <c r="I20" s="297"/>
      <c r="J20" s="315"/>
      <c r="K20" s="297"/>
      <c r="L20" s="315"/>
      <c r="M20" s="316"/>
      <c r="N20" s="315"/>
      <c r="O20" s="297"/>
      <c r="P20" s="315"/>
      <c r="Q20" s="297"/>
      <c r="R20" s="315"/>
      <c r="S20" s="317"/>
    </row>
    <row r="21" spans="1:19" ht="14.4" customHeight="1" x14ac:dyDescent="0.3">
      <c r="A21" s="322" t="s">
        <v>1148</v>
      </c>
      <c r="B21" s="315">
        <v>92998</v>
      </c>
      <c r="C21" s="297">
        <v>1</v>
      </c>
      <c r="D21" s="315">
        <v>133102</v>
      </c>
      <c r="E21" s="297">
        <v>1.4312350803243081</v>
      </c>
      <c r="F21" s="315">
        <v>79764</v>
      </c>
      <c r="G21" s="316">
        <v>0.85769586442719203</v>
      </c>
      <c r="H21" s="315"/>
      <c r="I21" s="297"/>
      <c r="J21" s="315"/>
      <c r="K21" s="297"/>
      <c r="L21" s="315"/>
      <c r="M21" s="316"/>
      <c r="N21" s="315"/>
      <c r="O21" s="297"/>
      <c r="P21" s="315"/>
      <c r="Q21" s="297"/>
      <c r="R21" s="315"/>
      <c r="S21" s="317"/>
    </row>
    <row r="22" spans="1:19" ht="14.4" customHeight="1" x14ac:dyDescent="0.3">
      <c r="A22" s="322" t="s">
        <v>1149</v>
      </c>
      <c r="B22" s="315">
        <v>9751</v>
      </c>
      <c r="C22" s="297">
        <v>1</v>
      </c>
      <c r="D22" s="315">
        <v>1010</v>
      </c>
      <c r="E22" s="297">
        <v>0.10357912009024715</v>
      </c>
      <c r="F22" s="315">
        <v>1676</v>
      </c>
      <c r="G22" s="316">
        <v>0.1718798071992616</v>
      </c>
      <c r="H22" s="315"/>
      <c r="I22" s="297"/>
      <c r="J22" s="315"/>
      <c r="K22" s="297"/>
      <c r="L22" s="315"/>
      <c r="M22" s="316"/>
      <c r="N22" s="315"/>
      <c r="O22" s="297"/>
      <c r="P22" s="315"/>
      <c r="Q22" s="297"/>
      <c r="R22" s="315"/>
      <c r="S22" s="317"/>
    </row>
    <row r="23" spans="1:19" ht="14.4" customHeight="1" x14ac:dyDescent="0.3">
      <c r="A23" s="322" t="s">
        <v>1150</v>
      </c>
      <c r="B23" s="315"/>
      <c r="C23" s="297"/>
      <c r="D23" s="315">
        <v>1576</v>
      </c>
      <c r="E23" s="297"/>
      <c r="F23" s="315"/>
      <c r="G23" s="316"/>
      <c r="H23" s="315"/>
      <c r="I23" s="297"/>
      <c r="J23" s="315"/>
      <c r="K23" s="297"/>
      <c r="L23" s="315"/>
      <c r="M23" s="316"/>
      <c r="N23" s="315"/>
      <c r="O23" s="297"/>
      <c r="P23" s="315"/>
      <c r="Q23" s="297"/>
      <c r="R23" s="315"/>
      <c r="S23" s="317"/>
    </row>
    <row r="24" spans="1:19" ht="14.4" customHeight="1" x14ac:dyDescent="0.3">
      <c r="A24" s="322" t="s">
        <v>1151</v>
      </c>
      <c r="B24" s="315">
        <v>295326</v>
      </c>
      <c r="C24" s="297">
        <v>1</v>
      </c>
      <c r="D24" s="315">
        <v>297923</v>
      </c>
      <c r="E24" s="297">
        <v>1.0087936720776363</v>
      </c>
      <c r="F24" s="315">
        <v>371856</v>
      </c>
      <c r="G24" s="316">
        <v>1.259137360069889</v>
      </c>
      <c r="H24" s="315"/>
      <c r="I24" s="297"/>
      <c r="J24" s="315"/>
      <c r="K24" s="297"/>
      <c r="L24" s="315"/>
      <c r="M24" s="316"/>
      <c r="N24" s="315"/>
      <c r="O24" s="297"/>
      <c r="P24" s="315"/>
      <c r="Q24" s="297"/>
      <c r="R24" s="315"/>
      <c r="S24" s="317"/>
    </row>
    <row r="25" spans="1:19" ht="14.4" customHeight="1" x14ac:dyDescent="0.3">
      <c r="A25" s="322" t="s">
        <v>1152</v>
      </c>
      <c r="B25" s="315">
        <v>630045</v>
      </c>
      <c r="C25" s="297">
        <v>1</v>
      </c>
      <c r="D25" s="315">
        <v>575840</v>
      </c>
      <c r="E25" s="297">
        <v>0.91396646271298077</v>
      </c>
      <c r="F25" s="315">
        <v>390314</v>
      </c>
      <c r="G25" s="316">
        <v>0.61950178161877323</v>
      </c>
      <c r="H25" s="315"/>
      <c r="I25" s="297"/>
      <c r="J25" s="315"/>
      <c r="K25" s="297"/>
      <c r="L25" s="315"/>
      <c r="M25" s="316"/>
      <c r="N25" s="315"/>
      <c r="O25" s="297"/>
      <c r="P25" s="315"/>
      <c r="Q25" s="297"/>
      <c r="R25" s="315"/>
      <c r="S25" s="317"/>
    </row>
    <row r="26" spans="1:19" ht="14.4" customHeight="1" x14ac:dyDescent="0.3">
      <c r="A26" s="322" t="s">
        <v>1153</v>
      </c>
      <c r="B26" s="315">
        <v>3724</v>
      </c>
      <c r="C26" s="297">
        <v>1</v>
      </c>
      <c r="D26" s="315">
        <v>659</v>
      </c>
      <c r="E26" s="297">
        <v>0.17696025778732546</v>
      </c>
      <c r="F26" s="315">
        <v>4682</v>
      </c>
      <c r="G26" s="316">
        <v>1.2572502685284641</v>
      </c>
      <c r="H26" s="315"/>
      <c r="I26" s="297"/>
      <c r="J26" s="315"/>
      <c r="K26" s="297"/>
      <c r="L26" s="315"/>
      <c r="M26" s="316"/>
      <c r="N26" s="315"/>
      <c r="O26" s="297"/>
      <c r="P26" s="315"/>
      <c r="Q26" s="297"/>
      <c r="R26" s="315"/>
      <c r="S26" s="317"/>
    </row>
    <row r="27" spans="1:19" ht="14.4" customHeight="1" x14ac:dyDescent="0.3">
      <c r="A27" s="322" t="s">
        <v>1154</v>
      </c>
      <c r="B27" s="315">
        <v>396417</v>
      </c>
      <c r="C27" s="297">
        <v>1</v>
      </c>
      <c r="D27" s="315">
        <v>350259</v>
      </c>
      <c r="E27" s="297">
        <v>0.88356200667478946</v>
      </c>
      <c r="F27" s="315">
        <v>352401</v>
      </c>
      <c r="G27" s="316">
        <v>0.88896540763892573</v>
      </c>
      <c r="H27" s="315"/>
      <c r="I27" s="297"/>
      <c r="J27" s="315"/>
      <c r="K27" s="297"/>
      <c r="L27" s="315"/>
      <c r="M27" s="316"/>
      <c r="N27" s="315"/>
      <c r="O27" s="297"/>
      <c r="P27" s="315"/>
      <c r="Q27" s="297"/>
      <c r="R27" s="315"/>
      <c r="S27" s="317"/>
    </row>
    <row r="28" spans="1:19" ht="14.4" customHeight="1" x14ac:dyDescent="0.3">
      <c r="A28" s="322" t="s">
        <v>1155</v>
      </c>
      <c r="B28" s="315">
        <v>2548</v>
      </c>
      <c r="C28" s="297">
        <v>1</v>
      </c>
      <c r="D28" s="315"/>
      <c r="E28" s="297"/>
      <c r="F28" s="315">
        <v>1201</v>
      </c>
      <c r="G28" s="316">
        <v>0.47135007849293564</v>
      </c>
      <c r="H28" s="315"/>
      <c r="I28" s="297"/>
      <c r="J28" s="315"/>
      <c r="K28" s="297"/>
      <c r="L28" s="315"/>
      <c r="M28" s="316"/>
      <c r="N28" s="315"/>
      <c r="O28" s="297"/>
      <c r="P28" s="315"/>
      <c r="Q28" s="297"/>
      <c r="R28" s="315"/>
      <c r="S28" s="317"/>
    </row>
    <row r="29" spans="1:19" ht="14.4" customHeight="1" x14ac:dyDescent="0.3">
      <c r="A29" s="322" t="s">
        <v>1156</v>
      </c>
      <c r="B29" s="315">
        <v>1185612</v>
      </c>
      <c r="C29" s="297">
        <v>1</v>
      </c>
      <c r="D29" s="315">
        <v>922405</v>
      </c>
      <c r="E29" s="297">
        <v>0.77799904184505553</v>
      </c>
      <c r="F29" s="315">
        <v>194374</v>
      </c>
      <c r="G29" s="316">
        <v>0.16394402215901999</v>
      </c>
      <c r="H29" s="315"/>
      <c r="I29" s="297"/>
      <c r="J29" s="315"/>
      <c r="K29" s="297"/>
      <c r="L29" s="315"/>
      <c r="M29" s="316"/>
      <c r="N29" s="315"/>
      <c r="O29" s="297"/>
      <c r="P29" s="315"/>
      <c r="Q29" s="297"/>
      <c r="R29" s="315"/>
      <c r="S29" s="317"/>
    </row>
    <row r="30" spans="1:19" ht="14.4" customHeight="1" x14ac:dyDescent="0.3">
      <c r="A30" s="322" t="s">
        <v>1157</v>
      </c>
      <c r="B30" s="315">
        <v>74886</v>
      </c>
      <c r="C30" s="297">
        <v>1</v>
      </c>
      <c r="D30" s="315">
        <v>116028</v>
      </c>
      <c r="E30" s="297">
        <v>1.5493950805223939</v>
      </c>
      <c r="F30" s="315">
        <v>78296</v>
      </c>
      <c r="G30" s="316">
        <v>1.0455358812061</v>
      </c>
      <c r="H30" s="315"/>
      <c r="I30" s="297"/>
      <c r="J30" s="315"/>
      <c r="K30" s="297"/>
      <c r="L30" s="315"/>
      <c r="M30" s="316"/>
      <c r="N30" s="315"/>
      <c r="O30" s="297"/>
      <c r="P30" s="315"/>
      <c r="Q30" s="297"/>
      <c r="R30" s="315"/>
      <c r="S30" s="317"/>
    </row>
    <row r="31" spans="1:19" ht="14.4" customHeight="1" x14ac:dyDescent="0.3">
      <c r="A31" s="322" t="s">
        <v>1158</v>
      </c>
      <c r="B31" s="315">
        <v>29950</v>
      </c>
      <c r="C31" s="297">
        <v>1</v>
      </c>
      <c r="D31" s="315">
        <v>37289</v>
      </c>
      <c r="E31" s="297">
        <v>1.2450417362270452</v>
      </c>
      <c r="F31" s="315">
        <v>50296</v>
      </c>
      <c r="G31" s="316">
        <v>1.6793322203672787</v>
      </c>
      <c r="H31" s="315"/>
      <c r="I31" s="297"/>
      <c r="J31" s="315"/>
      <c r="K31" s="297"/>
      <c r="L31" s="315"/>
      <c r="M31" s="316"/>
      <c r="N31" s="315"/>
      <c r="O31" s="297"/>
      <c r="P31" s="315"/>
      <c r="Q31" s="297"/>
      <c r="R31" s="315"/>
      <c r="S31" s="317"/>
    </row>
    <row r="32" spans="1:19" ht="14.4" customHeight="1" x14ac:dyDescent="0.3">
      <c r="A32" s="322" t="s">
        <v>1159</v>
      </c>
      <c r="B32" s="315">
        <v>862058</v>
      </c>
      <c r="C32" s="297">
        <v>1</v>
      </c>
      <c r="D32" s="315">
        <v>1119974</v>
      </c>
      <c r="E32" s="297">
        <v>1.2991863656505711</v>
      </c>
      <c r="F32" s="315">
        <v>837217</v>
      </c>
      <c r="G32" s="316">
        <v>0.97118407346141444</v>
      </c>
      <c r="H32" s="315"/>
      <c r="I32" s="297"/>
      <c r="J32" s="315"/>
      <c r="K32" s="297"/>
      <c r="L32" s="315"/>
      <c r="M32" s="316"/>
      <c r="N32" s="315"/>
      <c r="O32" s="297"/>
      <c r="P32" s="315"/>
      <c r="Q32" s="297"/>
      <c r="R32" s="315"/>
      <c r="S32" s="317"/>
    </row>
    <row r="33" spans="1:19" ht="14.4" customHeight="1" x14ac:dyDescent="0.3">
      <c r="A33" s="322" t="s">
        <v>1160</v>
      </c>
      <c r="B33" s="315">
        <v>222708</v>
      </c>
      <c r="C33" s="297">
        <v>1</v>
      </c>
      <c r="D33" s="315">
        <v>266252</v>
      </c>
      <c r="E33" s="297">
        <v>1.1955205919859189</v>
      </c>
      <c r="F33" s="315">
        <v>973401</v>
      </c>
      <c r="G33" s="316">
        <v>4.3707500404116599</v>
      </c>
      <c r="H33" s="315"/>
      <c r="I33" s="297"/>
      <c r="J33" s="315"/>
      <c r="K33" s="297"/>
      <c r="L33" s="315"/>
      <c r="M33" s="316"/>
      <c r="N33" s="315"/>
      <c r="O33" s="297"/>
      <c r="P33" s="315"/>
      <c r="Q33" s="297"/>
      <c r="R33" s="315"/>
      <c r="S33" s="317"/>
    </row>
    <row r="34" spans="1:19" ht="14.4" customHeight="1" thickBot="1" x14ac:dyDescent="0.35">
      <c r="A34" s="323" t="s">
        <v>1161</v>
      </c>
      <c r="B34" s="318">
        <v>2569353</v>
      </c>
      <c r="C34" s="303">
        <v>1</v>
      </c>
      <c r="D34" s="318">
        <v>2479568</v>
      </c>
      <c r="E34" s="303">
        <v>0.96505540499884601</v>
      </c>
      <c r="F34" s="318">
        <v>2273925</v>
      </c>
      <c r="G34" s="319">
        <v>0.88501852411871784</v>
      </c>
      <c r="H34" s="318"/>
      <c r="I34" s="303"/>
      <c r="J34" s="318"/>
      <c r="K34" s="303"/>
      <c r="L34" s="318"/>
      <c r="M34" s="319"/>
      <c r="N34" s="318"/>
      <c r="O34" s="303"/>
      <c r="P34" s="318"/>
      <c r="Q34" s="303"/>
      <c r="R34" s="318"/>
      <c r="S34" s="3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200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4.4" customHeight="1" thickBot="1" x14ac:dyDescent="0.4">
      <c r="A2" s="251" t="s">
        <v>155</v>
      </c>
      <c r="B2" s="85"/>
      <c r="C2" s="85"/>
      <c r="D2" s="85"/>
      <c r="E2" s="85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8"/>
      <c r="Q2" s="134"/>
    </row>
    <row r="3" spans="1:17" ht="14.4" customHeight="1" thickBot="1" x14ac:dyDescent="0.35">
      <c r="E3" s="96" t="s">
        <v>137</v>
      </c>
      <c r="F3" s="135">
        <f t="shared" ref="F3:O3" si="0">SUBTOTAL(9,F6:F1048576)</f>
        <v>146280</v>
      </c>
      <c r="G3" s="136">
        <f t="shared" si="0"/>
        <v>32046152</v>
      </c>
      <c r="H3" s="136"/>
      <c r="I3" s="136"/>
      <c r="J3" s="136">
        <f t="shared" si="0"/>
        <v>149529</v>
      </c>
      <c r="K3" s="136">
        <f t="shared" si="0"/>
        <v>34636879</v>
      </c>
      <c r="L3" s="136"/>
      <c r="M3" s="136"/>
      <c r="N3" s="136">
        <f t="shared" si="0"/>
        <v>143890</v>
      </c>
      <c r="O3" s="136">
        <f t="shared" si="0"/>
        <v>34890392</v>
      </c>
      <c r="P3" s="87">
        <f>IF(G3=0,0,O3/G3)</f>
        <v>1.0887544938312719</v>
      </c>
      <c r="Q3" s="137">
        <f>IF(N3=0,0,O3/N3)</f>
        <v>242.47961637361874</v>
      </c>
    </row>
    <row r="4" spans="1:17" ht="14.4" customHeight="1" x14ac:dyDescent="0.3">
      <c r="A4" s="242" t="s">
        <v>76</v>
      </c>
      <c r="B4" s="241" t="s">
        <v>102</v>
      </c>
      <c r="C4" s="242" t="s">
        <v>103</v>
      </c>
      <c r="D4" s="243" t="s">
        <v>104</v>
      </c>
      <c r="E4" s="244" t="s">
        <v>77</v>
      </c>
      <c r="F4" s="248">
        <v>2011</v>
      </c>
      <c r="G4" s="249"/>
      <c r="H4" s="139"/>
      <c r="I4" s="139"/>
      <c r="J4" s="248">
        <v>2012</v>
      </c>
      <c r="K4" s="249"/>
      <c r="L4" s="139"/>
      <c r="M4" s="139"/>
      <c r="N4" s="248">
        <v>2013</v>
      </c>
      <c r="O4" s="249"/>
      <c r="P4" s="250" t="s">
        <v>5</v>
      </c>
      <c r="Q4" s="240" t="s">
        <v>105</v>
      </c>
    </row>
    <row r="5" spans="1:17" ht="14.4" customHeight="1" thickBot="1" x14ac:dyDescent="0.35">
      <c r="A5" s="325"/>
      <c r="B5" s="324"/>
      <c r="C5" s="325"/>
      <c r="D5" s="326"/>
      <c r="E5" s="327"/>
      <c r="F5" s="333" t="s">
        <v>79</v>
      </c>
      <c r="G5" s="334" t="s">
        <v>17</v>
      </c>
      <c r="H5" s="335"/>
      <c r="I5" s="335"/>
      <c r="J5" s="333" t="s">
        <v>79</v>
      </c>
      <c r="K5" s="334" t="s">
        <v>17</v>
      </c>
      <c r="L5" s="335"/>
      <c r="M5" s="335"/>
      <c r="N5" s="333" t="s">
        <v>79</v>
      </c>
      <c r="O5" s="334" t="s">
        <v>17</v>
      </c>
      <c r="P5" s="336"/>
      <c r="Q5" s="332"/>
    </row>
    <row r="6" spans="1:17" ht="14.4" customHeight="1" x14ac:dyDescent="0.3">
      <c r="A6" s="290" t="s">
        <v>1162</v>
      </c>
      <c r="B6" s="291" t="s">
        <v>1000</v>
      </c>
      <c r="C6" s="291" t="s">
        <v>1001</v>
      </c>
      <c r="D6" s="291" t="s">
        <v>1002</v>
      </c>
      <c r="E6" s="291" t="s">
        <v>1003</v>
      </c>
      <c r="F6" s="294">
        <v>2</v>
      </c>
      <c r="G6" s="294">
        <v>90</v>
      </c>
      <c r="H6" s="294">
        <v>1</v>
      </c>
      <c r="I6" s="294">
        <v>45</v>
      </c>
      <c r="J6" s="294"/>
      <c r="K6" s="294"/>
      <c r="L6" s="294"/>
      <c r="M6" s="294"/>
      <c r="N6" s="294"/>
      <c r="O6" s="294"/>
      <c r="P6" s="313"/>
      <c r="Q6" s="295"/>
    </row>
    <row r="7" spans="1:17" ht="14.4" customHeight="1" x14ac:dyDescent="0.3">
      <c r="A7" s="296" t="s">
        <v>1162</v>
      </c>
      <c r="B7" s="297" t="s">
        <v>1000</v>
      </c>
      <c r="C7" s="297" t="s">
        <v>1001</v>
      </c>
      <c r="D7" s="297" t="s">
        <v>1006</v>
      </c>
      <c r="E7" s="297" t="s">
        <v>1007</v>
      </c>
      <c r="F7" s="300">
        <v>3</v>
      </c>
      <c r="G7" s="300">
        <v>498</v>
      </c>
      <c r="H7" s="300">
        <v>1</v>
      </c>
      <c r="I7" s="300">
        <v>166</v>
      </c>
      <c r="J7" s="300">
        <v>1</v>
      </c>
      <c r="K7" s="300">
        <v>166</v>
      </c>
      <c r="L7" s="300">
        <v>0.33333333333333331</v>
      </c>
      <c r="M7" s="300">
        <v>166</v>
      </c>
      <c r="N7" s="300">
        <v>8</v>
      </c>
      <c r="O7" s="300">
        <v>1336</v>
      </c>
      <c r="P7" s="316">
        <v>2.6827309236947792</v>
      </c>
      <c r="Q7" s="301">
        <v>167</v>
      </c>
    </row>
    <row r="8" spans="1:17" ht="14.4" customHeight="1" x14ac:dyDescent="0.3">
      <c r="A8" s="296" t="s">
        <v>1162</v>
      </c>
      <c r="B8" s="297" t="s">
        <v>1000</v>
      </c>
      <c r="C8" s="297" t="s">
        <v>1001</v>
      </c>
      <c r="D8" s="297" t="s">
        <v>1016</v>
      </c>
      <c r="E8" s="297" t="s">
        <v>1017</v>
      </c>
      <c r="F8" s="300">
        <v>28</v>
      </c>
      <c r="G8" s="300">
        <v>18368</v>
      </c>
      <c r="H8" s="300">
        <v>1</v>
      </c>
      <c r="I8" s="300">
        <v>656</v>
      </c>
      <c r="J8" s="300">
        <v>22</v>
      </c>
      <c r="K8" s="300">
        <v>14520</v>
      </c>
      <c r="L8" s="300">
        <v>0.79050522648083621</v>
      </c>
      <c r="M8" s="300">
        <v>660</v>
      </c>
      <c r="N8" s="300">
        <v>22</v>
      </c>
      <c r="O8" s="300">
        <v>14608</v>
      </c>
      <c r="P8" s="316">
        <v>0.79529616724738672</v>
      </c>
      <c r="Q8" s="301">
        <v>664</v>
      </c>
    </row>
    <row r="9" spans="1:17" ht="14.4" customHeight="1" x14ac:dyDescent="0.3">
      <c r="A9" s="296" t="s">
        <v>1162</v>
      </c>
      <c r="B9" s="297" t="s">
        <v>1000</v>
      </c>
      <c r="C9" s="297" t="s">
        <v>1001</v>
      </c>
      <c r="D9" s="297" t="s">
        <v>1018</v>
      </c>
      <c r="E9" s="297" t="s">
        <v>1019</v>
      </c>
      <c r="F9" s="300">
        <v>4</v>
      </c>
      <c r="G9" s="300">
        <v>1808</v>
      </c>
      <c r="H9" s="300">
        <v>1</v>
      </c>
      <c r="I9" s="300">
        <v>452</v>
      </c>
      <c r="J9" s="300">
        <v>1</v>
      </c>
      <c r="K9" s="300">
        <v>454</v>
      </c>
      <c r="L9" s="300">
        <v>0.25110619469026546</v>
      </c>
      <c r="M9" s="300">
        <v>454</v>
      </c>
      <c r="N9" s="300">
        <v>5</v>
      </c>
      <c r="O9" s="300">
        <v>2285</v>
      </c>
      <c r="P9" s="316">
        <v>1.2638274336283186</v>
      </c>
      <c r="Q9" s="301">
        <v>457</v>
      </c>
    </row>
    <row r="10" spans="1:17" ht="14.4" customHeight="1" x14ac:dyDescent="0.3">
      <c r="A10" s="296" t="s">
        <v>1162</v>
      </c>
      <c r="B10" s="297" t="s">
        <v>1000</v>
      </c>
      <c r="C10" s="297" t="s">
        <v>1001</v>
      </c>
      <c r="D10" s="297" t="s">
        <v>1020</v>
      </c>
      <c r="E10" s="297" t="s">
        <v>1021</v>
      </c>
      <c r="F10" s="300">
        <v>1</v>
      </c>
      <c r="G10" s="300">
        <v>248</v>
      </c>
      <c r="H10" s="300">
        <v>1</v>
      </c>
      <c r="I10" s="300">
        <v>248</v>
      </c>
      <c r="J10" s="300"/>
      <c r="K10" s="300"/>
      <c r="L10" s="300"/>
      <c r="M10" s="300"/>
      <c r="N10" s="300"/>
      <c r="O10" s="300"/>
      <c r="P10" s="316"/>
      <c r="Q10" s="301"/>
    </row>
    <row r="11" spans="1:17" ht="14.4" customHeight="1" x14ac:dyDescent="0.3">
      <c r="A11" s="296" t="s">
        <v>1162</v>
      </c>
      <c r="B11" s="297" t="s">
        <v>1000</v>
      </c>
      <c r="C11" s="297" t="s">
        <v>1001</v>
      </c>
      <c r="D11" s="297" t="s">
        <v>1024</v>
      </c>
      <c r="E11" s="297" t="s">
        <v>1025</v>
      </c>
      <c r="F11" s="300">
        <v>87</v>
      </c>
      <c r="G11" s="300">
        <v>6786</v>
      </c>
      <c r="H11" s="300">
        <v>1</v>
      </c>
      <c r="I11" s="300">
        <v>78</v>
      </c>
      <c r="J11" s="300">
        <v>46</v>
      </c>
      <c r="K11" s="300">
        <v>3588</v>
      </c>
      <c r="L11" s="300">
        <v>0.52873563218390807</v>
      </c>
      <c r="M11" s="300">
        <v>78</v>
      </c>
      <c r="N11" s="300">
        <v>77</v>
      </c>
      <c r="O11" s="300">
        <v>6083</v>
      </c>
      <c r="P11" s="316">
        <v>0.89640436192160333</v>
      </c>
      <c r="Q11" s="301">
        <v>79</v>
      </c>
    </row>
    <row r="12" spans="1:17" ht="14.4" customHeight="1" x14ac:dyDescent="0.3">
      <c r="A12" s="296" t="s">
        <v>1162</v>
      </c>
      <c r="B12" s="297" t="s">
        <v>1000</v>
      </c>
      <c r="C12" s="297" t="s">
        <v>1001</v>
      </c>
      <c r="D12" s="297" t="s">
        <v>1030</v>
      </c>
      <c r="E12" s="297" t="s">
        <v>1031</v>
      </c>
      <c r="F12" s="300">
        <v>24</v>
      </c>
      <c r="G12" s="300">
        <v>5760</v>
      </c>
      <c r="H12" s="300">
        <v>1</v>
      </c>
      <c r="I12" s="300">
        <v>240</v>
      </c>
      <c r="J12" s="300">
        <v>21</v>
      </c>
      <c r="K12" s="300">
        <v>5082</v>
      </c>
      <c r="L12" s="300">
        <v>0.8822916666666667</v>
      </c>
      <c r="M12" s="300">
        <v>242</v>
      </c>
      <c r="N12" s="300">
        <v>22</v>
      </c>
      <c r="O12" s="300">
        <v>5346</v>
      </c>
      <c r="P12" s="316">
        <v>0.92812499999999998</v>
      </c>
      <c r="Q12" s="301">
        <v>243</v>
      </c>
    </row>
    <row r="13" spans="1:17" ht="14.4" customHeight="1" x14ac:dyDescent="0.3">
      <c r="A13" s="296" t="s">
        <v>1162</v>
      </c>
      <c r="B13" s="297" t="s">
        <v>1000</v>
      </c>
      <c r="C13" s="297" t="s">
        <v>1001</v>
      </c>
      <c r="D13" s="297" t="s">
        <v>1032</v>
      </c>
      <c r="E13" s="297" t="s">
        <v>1033</v>
      </c>
      <c r="F13" s="300">
        <v>8</v>
      </c>
      <c r="G13" s="300">
        <v>15832</v>
      </c>
      <c r="H13" s="300">
        <v>1</v>
      </c>
      <c r="I13" s="300">
        <v>1979</v>
      </c>
      <c r="J13" s="300">
        <v>1</v>
      </c>
      <c r="K13" s="300">
        <v>1985</v>
      </c>
      <c r="L13" s="300">
        <v>0.12537897928246589</v>
      </c>
      <c r="M13" s="300">
        <v>1985</v>
      </c>
      <c r="N13" s="300"/>
      <c r="O13" s="300"/>
      <c r="P13" s="316"/>
      <c r="Q13" s="301"/>
    </row>
    <row r="14" spans="1:17" ht="14.4" customHeight="1" x14ac:dyDescent="0.3">
      <c r="A14" s="296" t="s">
        <v>1162</v>
      </c>
      <c r="B14" s="297" t="s">
        <v>1000</v>
      </c>
      <c r="C14" s="297" t="s">
        <v>1001</v>
      </c>
      <c r="D14" s="297" t="s">
        <v>1034</v>
      </c>
      <c r="E14" s="297" t="s">
        <v>1035</v>
      </c>
      <c r="F14" s="300">
        <v>17</v>
      </c>
      <c r="G14" s="300">
        <v>2805</v>
      </c>
      <c r="H14" s="300">
        <v>1</v>
      </c>
      <c r="I14" s="300">
        <v>165</v>
      </c>
      <c r="J14" s="300">
        <v>6</v>
      </c>
      <c r="K14" s="300">
        <v>1002</v>
      </c>
      <c r="L14" s="300">
        <v>0.35721925133689841</v>
      </c>
      <c r="M14" s="300">
        <v>167</v>
      </c>
      <c r="N14" s="300">
        <v>27</v>
      </c>
      <c r="O14" s="300">
        <v>4536</v>
      </c>
      <c r="P14" s="316">
        <v>1.6171122994652407</v>
      </c>
      <c r="Q14" s="301">
        <v>168</v>
      </c>
    </row>
    <row r="15" spans="1:17" ht="14.4" customHeight="1" x14ac:dyDescent="0.3">
      <c r="A15" s="296" t="s">
        <v>1162</v>
      </c>
      <c r="B15" s="297" t="s">
        <v>1000</v>
      </c>
      <c r="C15" s="297" t="s">
        <v>1001</v>
      </c>
      <c r="D15" s="297" t="s">
        <v>1036</v>
      </c>
      <c r="E15" s="297" t="s">
        <v>1037</v>
      </c>
      <c r="F15" s="300">
        <v>6</v>
      </c>
      <c r="G15" s="300">
        <v>1668</v>
      </c>
      <c r="H15" s="300">
        <v>1</v>
      </c>
      <c r="I15" s="300">
        <v>278</v>
      </c>
      <c r="J15" s="300">
        <v>2</v>
      </c>
      <c r="K15" s="300">
        <v>560</v>
      </c>
      <c r="L15" s="300">
        <v>0.33573141486810554</v>
      </c>
      <c r="M15" s="300">
        <v>280</v>
      </c>
      <c r="N15" s="300">
        <v>6</v>
      </c>
      <c r="O15" s="300">
        <v>1686</v>
      </c>
      <c r="P15" s="316">
        <v>1.0107913669064748</v>
      </c>
      <c r="Q15" s="301">
        <v>281</v>
      </c>
    </row>
    <row r="16" spans="1:17" ht="14.4" customHeight="1" x14ac:dyDescent="0.3">
      <c r="A16" s="296" t="s">
        <v>1162</v>
      </c>
      <c r="B16" s="297" t="s">
        <v>1000</v>
      </c>
      <c r="C16" s="297" t="s">
        <v>1001</v>
      </c>
      <c r="D16" s="297" t="s">
        <v>1038</v>
      </c>
      <c r="E16" s="297" t="s">
        <v>1039</v>
      </c>
      <c r="F16" s="300">
        <v>453</v>
      </c>
      <c r="G16" s="300">
        <v>73386</v>
      </c>
      <c r="H16" s="300">
        <v>1</v>
      </c>
      <c r="I16" s="300">
        <v>162</v>
      </c>
      <c r="J16" s="300">
        <v>321</v>
      </c>
      <c r="K16" s="300">
        <v>52644</v>
      </c>
      <c r="L16" s="300">
        <v>0.71735753413457604</v>
      </c>
      <c r="M16" s="300">
        <v>164</v>
      </c>
      <c r="N16" s="300">
        <v>410</v>
      </c>
      <c r="O16" s="300">
        <v>67650</v>
      </c>
      <c r="P16" s="316">
        <v>0.92183795274303004</v>
      </c>
      <c r="Q16" s="301">
        <v>165</v>
      </c>
    </row>
    <row r="17" spans="1:17" ht="14.4" customHeight="1" x14ac:dyDescent="0.3">
      <c r="A17" s="296" t="s">
        <v>1162</v>
      </c>
      <c r="B17" s="297" t="s">
        <v>1000</v>
      </c>
      <c r="C17" s="297" t="s">
        <v>1001</v>
      </c>
      <c r="D17" s="297" t="s">
        <v>1040</v>
      </c>
      <c r="E17" s="297" t="s">
        <v>1041</v>
      </c>
      <c r="F17" s="300">
        <v>24</v>
      </c>
      <c r="G17" s="300">
        <v>10824</v>
      </c>
      <c r="H17" s="300">
        <v>1</v>
      </c>
      <c r="I17" s="300">
        <v>451</v>
      </c>
      <c r="J17" s="300">
        <v>21</v>
      </c>
      <c r="K17" s="300">
        <v>9513</v>
      </c>
      <c r="L17" s="300">
        <v>0.87888026607538805</v>
      </c>
      <c r="M17" s="300">
        <v>453</v>
      </c>
      <c r="N17" s="300">
        <v>35</v>
      </c>
      <c r="O17" s="300">
        <v>15960</v>
      </c>
      <c r="P17" s="316">
        <v>1.4745011086474502</v>
      </c>
      <c r="Q17" s="301">
        <v>456</v>
      </c>
    </row>
    <row r="18" spans="1:17" ht="14.4" customHeight="1" x14ac:dyDescent="0.3">
      <c r="A18" s="296" t="s">
        <v>1162</v>
      </c>
      <c r="B18" s="297" t="s">
        <v>1000</v>
      </c>
      <c r="C18" s="297" t="s">
        <v>1001</v>
      </c>
      <c r="D18" s="297" t="s">
        <v>1042</v>
      </c>
      <c r="E18" s="297" t="s">
        <v>1043</v>
      </c>
      <c r="F18" s="300">
        <v>1</v>
      </c>
      <c r="G18" s="300">
        <v>2159</v>
      </c>
      <c r="H18" s="300">
        <v>1</v>
      </c>
      <c r="I18" s="300">
        <v>2159</v>
      </c>
      <c r="J18" s="300"/>
      <c r="K18" s="300"/>
      <c r="L18" s="300"/>
      <c r="M18" s="300"/>
      <c r="N18" s="300"/>
      <c r="O18" s="300"/>
      <c r="P18" s="316"/>
      <c r="Q18" s="301"/>
    </row>
    <row r="19" spans="1:17" ht="14.4" customHeight="1" x14ac:dyDescent="0.3">
      <c r="A19" s="296" t="s">
        <v>1162</v>
      </c>
      <c r="B19" s="297" t="s">
        <v>1000</v>
      </c>
      <c r="C19" s="297" t="s">
        <v>1001</v>
      </c>
      <c r="D19" s="297" t="s">
        <v>1044</v>
      </c>
      <c r="E19" s="297" t="s">
        <v>1045</v>
      </c>
      <c r="F19" s="300">
        <v>24</v>
      </c>
      <c r="G19" s="300">
        <v>8088</v>
      </c>
      <c r="H19" s="300">
        <v>1</v>
      </c>
      <c r="I19" s="300">
        <v>337</v>
      </c>
      <c r="J19" s="300">
        <v>29</v>
      </c>
      <c r="K19" s="300">
        <v>9773</v>
      </c>
      <c r="L19" s="300">
        <v>1.2083333333333333</v>
      </c>
      <c r="M19" s="300">
        <v>337</v>
      </c>
      <c r="N19" s="300">
        <v>59</v>
      </c>
      <c r="O19" s="300">
        <v>19942</v>
      </c>
      <c r="P19" s="316">
        <v>2.4656280909990107</v>
      </c>
      <c r="Q19" s="301">
        <v>338</v>
      </c>
    </row>
    <row r="20" spans="1:17" ht="14.4" customHeight="1" x14ac:dyDescent="0.3">
      <c r="A20" s="296" t="s">
        <v>1162</v>
      </c>
      <c r="B20" s="297" t="s">
        <v>1000</v>
      </c>
      <c r="C20" s="297" t="s">
        <v>1001</v>
      </c>
      <c r="D20" s="297" t="s">
        <v>1046</v>
      </c>
      <c r="E20" s="297" t="s">
        <v>1047</v>
      </c>
      <c r="F20" s="300">
        <v>5</v>
      </c>
      <c r="G20" s="300">
        <v>790</v>
      </c>
      <c r="H20" s="300">
        <v>1</v>
      </c>
      <c r="I20" s="300">
        <v>158</v>
      </c>
      <c r="J20" s="300">
        <v>11</v>
      </c>
      <c r="K20" s="300">
        <v>1749</v>
      </c>
      <c r="L20" s="300">
        <v>2.2139240506329112</v>
      </c>
      <c r="M20" s="300">
        <v>159</v>
      </c>
      <c r="N20" s="300">
        <v>5</v>
      </c>
      <c r="O20" s="300">
        <v>800</v>
      </c>
      <c r="P20" s="316">
        <v>1.0126582278481013</v>
      </c>
      <c r="Q20" s="301">
        <v>160</v>
      </c>
    </row>
    <row r="21" spans="1:17" ht="14.4" customHeight="1" x14ac:dyDescent="0.3">
      <c r="A21" s="296" t="s">
        <v>1162</v>
      </c>
      <c r="B21" s="297" t="s">
        <v>1000</v>
      </c>
      <c r="C21" s="297" t="s">
        <v>1001</v>
      </c>
      <c r="D21" s="297" t="s">
        <v>1048</v>
      </c>
      <c r="E21" s="297" t="s">
        <v>1049</v>
      </c>
      <c r="F21" s="300">
        <v>1</v>
      </c>
      <c r="G21" s="300">
        <v>2864</v>
      </c>
      <c r="H21" s="300">
        <v>1</v>
      </c>
      <c r="I21" s="300">
        <v>2864</v>
      </c>
      <c r="J21" s="300"/>
      <c r="K21" s="300"/>
      <c r="L21" s="300"/>
      <c r="M21" s="300"/>
      <c r="N21" s="300"/>
      <c r="O21" s="300"/>
      <c r="P21" s="316"/>
      <c r="Q21" s="301"/>
    </row>
    <row r="22" spans="1:17" ht="14.4" customHeight="1" x14ac:dyDescent="0.3">
      <c r="A22" s="296" t="s">
        <v>1162</v>
      </c>
      <c r="B22" s="297" t="s">
        <v>1000</v>
      </c>
      <c r="C22" s="297" t="s">
        <v>1001</v>
      </c>
      <c r="D22" s="297" t="s">
        <v>1050</v>
      </c>
      <c r="E22" s="297" t="s">
        <v>1051</v>
      </c>
      <c r="F22" s="300">
        <v>32</v>
      </c>
      <c r="G22" s="300">
        <v>1696</v>
      </c>
      <c r="H22" s="300">
        <v>1</v>
      </c>
      <c r="I22" s="300">
        <v>53</v>
      </c>
      <c r="J22" s="300">
        <v>14</v>
      </c>
      <c r="K22" s="300">
        <v>742</v>
      </c>
      <c r="L22" s="300">
        <v>0.4375</v>
      </c>
      <c r="M22" s="300">
        <v>53</v>
      </c>
      <c r="N22" s="300">
        <v>32</v>
      </c>
      <c r="O22" s="300">
        <v>1696</v>
      </c>
      <c r="P22" s="316">
        <v>1</v>
      </c>
      <c r="Q22" s="301">
        <v>53</v>
      </c>
    </row>
    <row r="23" spans="1:17" ht="14.4" customHeight="1" x14ac:dyDescent="0.3">
      <c r="A23" s="296" t="s">
        <v>1162</v>
      </c>
      <c r="B23" s="297" t="s">
        <v>1000</v>
      </c>
      <c r="C23" s="297" t="s">
        <v>1001</v>
      </c>
      <c r="D23" s="297" t="s">
        <v>1052</v>
      </c>
      <c r="E23" s="297" t="s">
        <v>1053</v>
      </c>
      <c r="F23" s="300">
        <v>4</v>
      </c>
      <c r="G23" s="300">
        <v>480</v>
      </c>
      <c r="H23" s="300">
        <v>1</v>
      </c>
      <c r="I23" s="300">
        <v>120</v>
      </c>
      <c r="J23" s="300"/>
      <c r="K23" s="300"/>
      <c r="L23" s="300"/>
      <c r="M23" s="300"/>
      <c r="N23" s="300">
        <v>4</v>
      </c>
      <c r="O23" s="300">
        <v>484</v>
      </c>
      <c r="P23" s="316">
        <v>1.0083333333333333</v>
      </c>
      <c r="Q23" s="301">
        <v>121</v>
      </c>
    </row>
    <row r="24" spans="1:17" ht="14.4" customHeight="1" x14ac:dyDescent="0.3">
      <c r="A24" s="296" t="s">
        <v>1162</v>
      </c>
      <c r="B24" s="297" t="s">
        <v>1000</v>
      </c>
      <c r="C24" s="297" t="s">
        <v>1001</v>
      </c>
      <c r="D24" s="297" t="s">
        <v>1054</v>
      </c>
      <c r="E24" s="297" t="s">
        <v>1055</v>
      </c>
      <c r="F24" s="300">
        <v>20</v>
      </c>
      <c r="G24" s="300">
        <v>8460</v>
      </c>
      <c r="H24" s="300">
        <v>1</v>
      </c>
      <c r="I24" s="300">
        <v>423</v>
      </c>
      <c r="J24" s="300">
        <v>27</v>
      </c>
      <c r="K24" s="300">
        <v>11475</v>
      </c>
      <c r="L24" s="300">
        <v>1.3563829787234043</v>
      </c>
      <c r="M24" s="300">
        <v>425</v>
      </c>
      <c r="N24" s="300">
        <v>36</v>
      </c>
      <c r="O24" s="300">
        <v>15444</v>
      </c>
      <c r="P24" s="316">
        <v>1.8255319148936171</v>
      </c>
      <c r="Q24" s="301">
        <v>429</v>
      </c>
    </row>
    <row r="25" spans="1:17" ht="14.4" customHeight="1" x14ac:dyDescent="0.3">
      <c r="A25" s="296" t="s">
        <v>1162</v>
      </c>
      <c r="B25" s="297" t="s">
        <v>1000</v>
      </c>
      <c r="C25" s="297" t="s">
        <v>1001</v>
      </c>
      <c r="D25" s="297" t="s">
        <v>1056</v>
      </c>
      <c r="E25" s="297" t="s">
        <v>1057</v>
      </c>
      <c r="F25" s="300"/>
      <c r="G25" s="300"/>
      <c r="H25" s="300"/>
      <c r="I25" s="300"/>
      <c r="J25" s="300">
        <v>2</v>
      </c>
      <c r="K25" s="300">
        <v>868</v>
      </c>
      <c r="L25" s="300"/>
      <c r="M25" s="300">
        <v>434</v>
      </c>
      <c r="N25" s="300"/>
      <c r="O25" s="300"/>
      <c r="P25" s="316"/>
      <c r="Q25" s="301"/>
    </row>
    <row r="26" spans="1:17" ht="14.4" customHeight="1" x14ac:dyDescent="0.3">
      <c r="A26" s="296" t="s">
        <v>1162</v>
      </c>
      <c r="B26" s="297" t="s">
        <v>1000</v>
      </c>
      <c r="C26" s="297" t="s">
        <v>1001</v>
      </c>
      <c r="D26" s="297" t="s">
        <v>1058</v>
      </c>
      <c r="E26" s="297" t="s">
        <v>1059</v>
      </c>
      <c r="F26" s="300">
        <v>4</v>
      </c>
      <c r="G26" s="300">
        <v>540</v>
      </c>
      <c r="H26" s="300">
        <v>1</v>
      </c>
      <c r="I26" s="300">
        <v>135</v>
      </c>
      <c r="J26" s="300">
        <v>1</v>
      </c>
      <c r="K26" s="300">
        <v>135</v>
      </c>
      <c r="L26" s="300">
        <v>0.25</v>
      </c>
      <c r="M26" s="300">
        <v>135</v>
      </c>
      <c r="N26" s="300">
        <v>3</v>
      </c>
      <c r="O26" s="300">
        <v>408</v>
      </c>
      <c r="P26" s="316">
        <v>0.75555555555555554</v>
      </c>
      <c r="Q26" s="301">
        <v>136</v>
      </c>
    </row>
    <row r="27" spans="1:17" ht="14.4" customHeight="1" x14ac:dyDescent="0.3">
      <c r="A27" s="296" t="s">
        <v>1162</v>
      </c>
      <c r="B27" s="297" t="s">
        <v>1000</v>
      </c>
      <c r="C27" s="297" t="s">
        <v>1001</v>
      </c>
      <c r="D27" s="297" t="s">
        <v>1060</v>
      </c>
      <c r="E27" s="297" t="s">
        <v>1061</v>
      </c>
      <c r="F27" s="300">
        <v>1</v>
      </c>
      <c r="G27" s="300">
        <v>114</v>
      </c>
      <c r="H27" s="300">
        <v>1</v>
      </c>
      <c r="I27" s="300">
        <v>114</v>
      </c>
      <c r="J27" s="300"/>
      <c r="K27" s="300"/>
      <c r="L27" s="300"/>
      <c r="M27" s="300"/>
      <c r="N27" s="300">
        <v>3</v>
      </c>
      <c r="O27" s="300">
        <v>345</v>
      </c>
      <c r="P27" s="316">
        <v>3.0263157894736841</v>
      </c>
      <c r="Q27" s="301">
        <v>115</v>
      </c>
    </row>
    <row r="28" spans="1:17" ht="14.4" customHeight="1" x14ac:dyDescent="0.3">
      <c r="A28" s="296" t="s">
        <v>1162</v>
      </c>
      <c r="B28" s="297" t="s">
        <v>1000</v>
      </c>
      <c r="C28" s="297" t="s">
        <v>1001</v>
      </c>
      <c r="D28" s="297" t="s">
        <v>1064</v>
      </c>
      <c r="E28" s="297" t="s">
        <v>1065</v>
      </c>
      <c r="F28" s="300">
        <v>39</v>
      </c>
      <c r="G28" s="300">
        <v>12129</v>
      </c>
      <c r="H28" s="300">
        <v>1</v>
      </c>
      <c r="I28" s="300">
        <v>311</v>
      </c>
      <c r="J28" s="300">
        <v>60</v>
      </c>
      <c r="K28" s="300">
        <v>18780</v>
      </c>
      <c r="L28" s="300">
        <v>1.5483551817956962</v>
      </c>
      <c r="M28" s="300">
        <v>313</v>
      </c>
      <c r="N28" s="300">
        <v>75</v>
      </c>
      <c r="O28" s="300">
        <v>23700</v>
      </c>
      <c r="P28" s="316">
        <v>1.9539945584961662</v>
      </c>
      <c r="Q28" s="301">
        <v>316</v>
      </c>
    </row>
    <row r="29" spans="1:17" ht="14.4" customHeight="1" x14ac:dyDescent="0.3">
      <c r="A29" s="296" t="s">
        <v>1162</v>
      </c>
      <c r="B29" s="297" t="s">
        <v>1000</v>
      </c>
      <c r="C29" s="297" t="s">
        <v>1001</v>
      </c>
      <c r="D29" s="297" t="s">
        <v>1066</v>
      </c>
      <c r="E29" s="297" t="s">
        <v>1067</v>
      </c>
      <c r="F29" s="300">
        <v>27</v>
      </c>
      <c r="G29" s="300">
        <v>9261</v>
      </c>
      <c r="H29" s="300">
        <v>1</v>
      </c>
      <c r="I29" s="300">
        <v>343</v>
      </c>
      <c r="J29" s="300">
        <v>22</v>
      </c>
      <c r="K29" s="300">
        <v>7590</v>
      </c>
      <c r="L29" s="300">
        <v>0.81956592160673791</v>
      </c>
      <c r="M29" s="300">
        <v>345</v>
      </c>
      <c r="N29" s="300">
        <v>39</v>
      </c>
      <c r="O29" s="300">
        <v>13572</v>
      </c>
      <c r="P29" s="316">
        <v>1.4655004859086491</v>
      </c>
      <c r="Q29" s="301">
        <v>348</v>
      </c>
    </row>
    <row r="30" spans="1:17" ht="14.4" customHeight="1" x14ac:dyDescent="0.3">
      <c r="A30" s="296" t="s">
        <v>1162</v>
      </c>
      <c r="B30" s="297" t="s">
        <v>1000</v>
      </c>
      <c r="C30" s="297" t="s">
        <v>1001</v>
      </c>
      <c r="D30" s="297" t="s">
        <v>1068</v>
      </c>
      <c r="E30" s="297" t="s">
        <v>1069</v>
      </c>
      <c r="F30" s="300">
        <v>22</v>
      </c>
      <c r="G30" s="300">
        <v>74646</v>
      </c>
      <c r="H30" s="300">
        <v>1</v>
      </c>
      <c r="I30" s="300">
        <v>3393</v>
      </c>
      <c r="J30" s="300">
        <v>17</v>
      </c>
      <c r="K30" s="300">
        <v>58021</v>
      </c>
      <c r="L30" s="300">
        <v>0.77728210486831173</v>
      </c>
      <c r="M30" s="300">
        <v>3413</v>
      </c>
      <c r="N30" s="300">
        <v>18</v>
      </c>
      <c r="O30" s="300">
        <v>61902</v>
      </c>
      <c r="P30" s="316">
        <v>0.8292741741017603</v>
      </c>
      <c r="Q30" s="301">
        <v>3439</v>
      </c>
    </row>
    <row r="31" spans="1:17" ht="14.4" customHeight="1" x14ac:dyDescent="0.3">
      <c r="A31" s="296" t="s">
        <v>1162</v>
      </c>
      <c r="B31" s="297" t="s">
        <v>1000</v>
      </c>
      <c r="C31" s="297" t="s">
        <v>1001</v>
      </c>
      <c r="D31" s="297" t="s">
        <v>1070</v>
      </c>
      <c r="E31" s="297" t="s">
        <v>1071</v>
      </c>
      <c r="F31" s="300">
        <v>27</v>
      </c>
      <c r="G31" s="300">
        <v>27162</v>
      </c>
      <c r="H31" s="300">
        <v>1</v>
      </c>
      <c r="I31" s="300">
        <v>1006</v>
      </c>
      <c r="J31" s="300">
        <v>21</v>
      </c>
      <c r="K31" s="300">
        <v>21294</v>
      </c>
      <c r="L31" s="300">
        <v>0.78396288933068259</v>
      </c>
      <c r="M31" s="300">
        <v>1014</v>
      </c>
      <c r="N31" s="300">
        <v>27</v>
      </c>
      <c r="O31" s="300">
        <v>27648</v>
      </c>
      <c r="P31" s="316">
        <v>1.0178926441351888</v>
      </c>
      <c r="Q31" s="301">
        <v>1024</v>
      </c>
    </row>
    <row r="32" spans="1:17" ht="14.4" customHeight="1" x14ac:dyDescent="0.3">
      <c r="A32" s="296" t="s">
        <v>1162</v>
      </c>
      <c r="B32" s="297" t="s">
        <v>1000</v>
      </c>
      <c r="C32" s="297" t="s">
        <v>1001</v>
      </c>
      <c r="D32" s="297" t="s">
        <v>1072</v>
      </c>
      <c r="E32" s="297" t="s">
        <v>1073</v>
      </c>
      <c r="F32" s="300">
        <v>6</v>
      </c>
      <c r="G32" s="300">
        <v>4662</v>
      </c>
      <c r="H32" s="300">
        <v>1</v>
      </c>
      <c r="I32" s="300">
        <v>777</v>
      </c>
      <c r="J32" s="300">
        <v>4</v>
      </c>
      <c r="K32" s="300">
        <v>3132</v>
      </c>
      <c r="L32" s="300">
        <v>0.6718146718146718</v>
      </c>
      <c r="M32" s="300">
        <v>783</v>
      </c>
      <c r="N32" s="300">
        <v>8</v>
      </c>
      <c r="O32" s="300">
        <v>6328</v>
      </c>
      <c r="P32" s="316">
        <v>1.3573573573573574</v>
      </c>
      <c r="Q32" s="301">
        <v>791</v>
      </c>
    </row>
    <row r="33" spans="1:17" ht="14.4" customHeight="1" x14ac:dyDescent="0.3">
      <c r="A33" s="296" t="s">
        <v>1162</v>
      </c>
      <c r="B33" s="297" t="s">
        <v>1000</v>
      </c>
      <c r="C33" s="297" t="s">
        <v>1001</v>
      </c>
      <c r="D33" s="297" t="s">
        <v>1076</v>
      </c>
      <c r="E33" s="297" t="s">
        <v>1077</v>
      </c>
      <c r="F33" s="300">
        <v>7</v>
      </c>
      <c r="G33" s="300">
        <v>2639</v>
      </c>
      <c r="H33" s="300">
        <v>1</v>
      </c>
      <c r="I33" s="300">
        <v>377</v>
      </c>
      <c r="J33" s="300">
        <v>0</v>
      </c>
      <c r="K33" s="300">
        <v>0</v>
      </c>
      <c r="L33" s="300">
        <v>0</v>
      </c>
      <c r="M33" s="300"/>
      <c r="N33" s="300"/>
      <c r="O33" s="300"/>
      <c r="P33" s="316"/>
      <c r="Q33" s="301"/>
    </row>
    <row r="34" spans="1:17" ht="14.4" customHeight="1" x14ac:dyDescent="0.3">
      <c r="A34" s="296" t="s">
        <v>1162</v>
      </c>
      <c r="B34" s="297" t="s">
        <v>1000</v>
      </c>
      <c r="C34" s="297" t="s">
        <v>1001</v>
      </c>
      <c r="D34" s="297" t="s">
        <v>1078</v>
      </c>
      <c r="E34" s="297" t="s">
        <v>1079</v>
      </c>
      <c r="F34" s="300">
        <v>29</v>
      </c>
      <c r="G34" s="300">
        <v>11455</v>
      </c>
      <c r="H34" s="300">
        <v>1</v>
      </c>
      <c r="I34" s="300">
        <v>395</v>
      </c>
      <c r="J34" s="300">
        <v>23</v>
      </c>
      <c r="K34" s="300">
        <v>9177</v>
      </c>
      <c r="L34" s="300">
        <v>0.8011348756001746</v>
      </c>
      <c r="M34" s="300">
        <v>399</v>
      </c>
      <c r="N34" s="300">
        <v>30</v>
      </c>
      <c r="O34" s="300">
        <v>12120</v>
      </c>
      <c r="P34" s="316">
        <v>1.0580532518550851</v>
      </c>
      <c r="Q34" s="301">
        <v>404</v>
      </c>
    </row>
    <row r="35" spans="1:17" ht="14.4" customHeight="1" x14ac:dyDescent="0.3">
      <c r="A35" s="296" t="s">
        <v>1162</v>
      </c>
      <c r="B35" s="297" t="s">
        <v>1000</v>
      </c>
      <c r="C35" s="297" t="s">
        <v>1001</v>
      </c>
      <c r="D35" s="297" t="s">
        <v>1080</v>
      </c>
      <c r="E35" s="297" t="s">
        <v>1081</v>
      </c>
      <c r="F35" s="300">
        <v>54</v>
      </c>
      <c r="G35" s="300">
        <v>2862</v>
      </c>
      <c r="H35" s="300">
        <v>1</v>
      </c>
      <c r="I35" s="300">
        <v>53</v>
      </c>
      <c r="J35" s="300">
        <v>76</v>
      </c>
      <c r="K35" s="300">
        <v>4028</v>
      </c>
      <c r="L35" s="300">
        <v>1.4074074074074074</v>
      </c>
      <c r="M35" s="300">
        <v>53</v>
      </c>
      <c r="N35" s="300">
        <v>92</v>
      </c>
      <c r="O35" s="300">
        <v>4876</v>
      </c>
      <c r="P35" s="316">
        <v>1.7037037037037037</v>
      </c>
      <c r="Q35" s="301">
        <v>53</v>
      </c>
    </row>
    <row r="36" spans="1:17" ht="14.4" customHeight="1" x14ac:dyDescent="0.3">
      <c r="A36" s="296" t="s">
        <v>1162</v>
      </c>
      <c r="B36" s="297" t="s">
        <v>1000</v>
      </c>
      <c r="C36" s="297" t="s">
        <v>1001</v>
      </c>
      <c r="D36" s="297" t="s">
        <v>1082</v>
      </c>
      <c r="E36" s="297" t="s">
        <v>1083</v>
      </c>
      <c r="F36" s="300">
        <v>21</v>
      </c>
      <c r="G36" s="300">
        <v>7497</v>
      </c>
      <c r="H36" s="300">
        <v>1</v>
      </c>
      <c r="I36" s="300">
        <v>357</v>
      </c>
      <c r="J36" s="300">
        <v>14</v>
      </c>
      <c r="K36" s="300">
        <v>5054</v>
      </c>
      <c r="L36" s="300">
        <v>0.67413632119514477</v>
      </c>
      <c r="M36" s="300">
        <v>361</v>
      </c>
      <c r="N36" s="300">
        <v>12</v>
      </c>
      <c r="O36" s="300">
        <v>4380</v>
      </c>
      <c r="P36" s="316">
        <v>0.58423369347739096</v>
      </c>
      <c r="Q36" s="301">
        <v>365</v>
      </c>
    </row>
    <row r="37" spans="1:17" ht="14.4" customHeight="1" x14ac:dyDescent="0.3">
      <c r="A37" s="296" t="s">
        <v>1162</v>
      </c>
      <c r="B37" s="297" t="s">
        <v>1000</v>
      </c>
      <c r="C37" s="297" t="s">
        <v>1001</v>
      </c>
      <c r="D37" s="297" t="s">
        <v>1084</v>
      </c>
      <c r="E37" s="297" t="s">
        <v>1085</v>
      </c>
      <c r="F37" s="300">
        <v>15</v>
      </c>
      <c r="G37" s="300">
        <v>1530</v>
      </c>
      <c r="H37" s="300">
        <v>1</v>
      </c>
      <c r="I37" s="300">
        <v>102</v>
      </c>
      <c r="J37" s="300">
        <v>11</v>
      </c>
      <c r="K37" s="300">
        <v>1122</v>
      </c>
      <c r="L37" s="300">
        <v>0.73333333333333328</v>
      </c>
      <c r="M37" s="300">
        <v>102</v>
      </c>
      <c r="N37" s="300">
        <v>26</v>
      </c>
      <c r="O37" s="300">
        <v>2678</v>
      </c>
      <c r="P37" s="316">
        <v>1.7503267973856209</v>
      </c>
      <c r="Q37" s="301">
        <v>103</v>
      </c>
    </row>
    <row r="38" spans="1:17" ht="14.4" customHeight="1" x14ac:dyDescent="0.3">
      <c r="A38" s="296" t="s">
        <v>1162</v>
      </c>
      <c r="B38" s="297" t="s">
        <v>1000</v>
      </c>
      <c r="C38" s="297" t="s">
        <v>1001</v>
      </c>
      <c r="D38" s="297" t="s">
        <v>1094</v>
      </c>
      <c r="E38" s="297" t="s">
        <v>1095</v>
      </c>
      <c r="F38" s="300">
        <v>1</v>
      </c>
      <c r="G38" s="300">
        <v>99</v>
      </c>
      <c r="H38" s="300">
        <v>1</v>
      </c>
      <c r="I38" s="300">
        <v>99</v>
      </c>
      <c r="J38" s="300"/>
      <c r="K38" s="300"/>
      <c r="L38" s="300"/>
      <c r="M38" s="300"/>
      <c r="N38" s="300"/>
      <c r="O38" s="300"/>
      <c r="P38" s="316"/>
      <c r="Q38" s="301"/>
    </row>
    <row r="39" spans="1:17" ht="14.4" customHeight="1" x14ac:dyDescent="0.3">
      <c r="A39" s="296" t="s">
        <v>1162</v>
      </c>
      <c r="B39" s="297" t="s">
        <v>1000</v>
      </c>
      <c r="C39" s="297" t="s">
        <v>1001</v>
      </c>
      <c r="D39" s="297" t="s">
        <v>1096</v>
      </c>
      <c r="E39" s="297" t="s">
        <v>1097</v>
      </c>
      <c r="F39" s="300">
        <v>1</v>
      </c>
      <c r="G39" s="300">
        <v>2037</v>
      </c>
      <c r="H39" s="300">
        <v>1</v>
      </c>
      <c r="I39" s="300">
        <v>2037</v>
      </c>
      <c r="J39" s="300">
        <v>2</v>
      </c>
      <c r="K39" s="300">
        <v>4098</v>
      </c>
      <c r="L39" s="300">
        <v>2.0117820324005891</v>
      </c>
      <c r="M39" s="300">
        <v>2049</v>
      </c>
      <c r="N39" s="300">
        <v>2</v>
      </c>
      <c r="O39" s="300">
        <v>4128</v>
      </c>
      <c r="P39" s="316">
        <v>2.0265095729013254</v>
      </c>
      <c r="Q39" s="301">
        <v>2064</v>
      </c>
    </row>
    <row r="40" spans="1:17" ht="14.4" customHeight="1" x14ac:dyDescent="0.3">
      <c r="A40" s="296" t="s">
        <v>1162</v>
      </c>
      <c r="B40" s="297" t="s">
        <v>1000</v>
      </c>
      <c r="C40" s="297" t="s">
        <v>1001</v>
      </c>
      <c r="D40" s="297" t="s">
        <v>1098</v>
      </c>
      <c r="E40" s="297" t="s">
        <v>1099</v>
      </c>
      <c r="F40" s="300">
        <v>2</v>
      </c>
      <c r="G40" s="300">
        <v>528</v>
      </c>
      <c r="H40" s="300">
        <v>1</v>
      </c>
      <c r="I40" s="300">
        <v>264</v>
      </c>
      <c r="J40" s="300"/>
      <c r="K40" s="300"/>
      <c r="L40" s="300"/>
      <c r="M40" s="300"/>
      <c r="N40" s="300"/>
      <c r="O40" s="300"/>
      <c r="P40" s="316"/>
      <c r="Q40" s="301"/>
    </row>
    <row r="41" spans="1:17" ht="14.4" customHeight="1" x14ac:dyDescent="0.3">
      <c r="A41" s="296" t="s">
        <v>1162</v>
      </c>
      <c r="B41" s="297" t="s">
        <v>1000</v>
      </c>
      <c r="C41" s="297" t="s">
        <v>1001</v>
      </c>
      <c r="D41" s="297" t="s">
        <v>1104</v>
      </c>
      <c r="E41" s="297" t="s">
        <v>1105</v>
      </c>
      <c r="F41" s="300"/>
      <c r="G41" s="300"/>
      <c r="H41" s="300"/>
      <c r="I41" s="300"/>
      <c r="J41" s="300">
        <v>1</v>
      </c>
      <c r="K41" s="300">
        <v>6049</v>
      </c>
      <c r="L41" s="300"/>
      <c r="M41" s="300">
        <v>6049</v>
      </c>
      <c r="N41" s="300">
        <v>2</v>
      </c>
      <c r="O41" s="300">
        <v>12188</v>
      </c>
      <c r="P41" s="316"/>
      <c r="Q41" s="301">
        <v>6094</v>
      </c>
    </row>
    <row r="42" spans="1:17" ht="14.4" customHeight="1" x14ac:dyDescent="0.3">
      <c r="A42" s="296" t="s">
        <v>1162</v>
      </c>
      <c r="B42" s="297" t="s">
        <v>1000</v>
      </c>
      <c r="C42" s="297" t="s">
        <v>1001</v>
      </c>
      <c r="D42" s="297" t="s">
        <v>1106</v>
      </c>
      <c r="E42" s="297" t="s">
        <v>1107</v>
      </c>
      <c r="F42" s="300"/>
      <c r="G42" s="300"/>
      <c r="H42" s="300"/>
      <c r="I42" s="300"/>
      <c r="J42" s="300">
        <v>2</v>
      </c>
      <c r="K42" s="300">
        <v>448</v>
      </c>
      <c r="L42" s="300"/>
      <c r="M42" s="300">
        <v>224</v>
      </c>
      <c r="N42" s="300">
        <v>3</v>
      </c>
      <c r="O42" s="300">
        <v>675</v>
      </c>
      <c r="P42" s="316"/>
      <c r="Q42" s="301">
        <v>225</v>
      </c>
    </row>
    <row r="43" spans="1:17" ht="14.4" customHeight="1" x14ac:dyDescent="0.3">
      <c r="A43" s="296" t="s">
        <v>1162</v>
      </c>
      <c r="B43" s="297" t="s">
        <v>1000</v>
      </c>
      <c r="C43" s="297" t="s">
        <v>1001</v>
      </c>
      <c r="D43" s="297" t="s">
        <v>1112</v>
      </c>
      <c r="E43" s="297" t="s">
        <v>1113</v>
      </c>
      <c r="F43" s="300">
        <v>1</v>
      </c>
      <c r="G43" s="300">
        <v>649</v>
      </c>
      <c r="H43" s="300">
        <v>1</v>
      </c>
      <c r="I43" s="300">
        <v>649</v>
      </c>
      <c r="J43" s="300"/>
      <c r="K43" s="300"/>
      <c r="L43" s="300"/>
      <c r="M43" s="300"/>
      <c r="N43" s="300"/>
      <c r="O43" s="300"/>
      <c r="P43" s="316"/>
      <c r="Q43" s="301"/>
    </row>
    <row r="44" spans="1:17" ht="14.4" customHeight="1" x14ac:dyDescent="0.3">
      <c r="A44" s="296" t="s">
        <v>1162</v>
      </c>
      <c r="B44" s="297" t="s">
        <v>1125</v>
      </c>
      <c r="C44" s="297" t="s">
        <v>1001</v>
      </c>
      <c r="D44" s="297" t="s">
        <v>1004</v>
      </c>
      <c r="E44" s="297" t="s">
        <v>1005</v>
      </c>
      <c r="F44" s="300"/>
      <c r="G44" s="300"/>
      <c r="H44" s="300"/>
      <c r="I44" s="300"/>
      <c r="J44" s="300">
        <v>75</v>
      </c>
      <c r="K44" s="300">
        <v>92700</v>
      </c>
      <c r="L44" s="300"/>
      <c r="M44" s="300">
        <v>1236</v>
      </c>
      <c r="N44" s="300">
        <v>57</v>
      </c>
      <c r="O44" s="300">
        <v>70965</v>
      </c>
      <c r="P44" s="316"/>
      <c r="Q44" s="301">
        <v>1245</v>
      </c>
    </row>
    <row r="45" spans="1:17" ht="14.4" customHeight="1" x14ac:dyDescent="0.3">
      <c r="A45" s="296" t="s">
        <v>1162</v>
      </c>
      <c r="B45" s="297" t="s">
        <v>1125</v>
      </c>
      <c r="C45" s="297" t="s">
        <v>1001</v>
      </c>
      <c r="D45" s="297" t="s">
        <v>1014</v>
      </c>
      <c r="E45" s="297" t="s">
        <v>1015</v>
      </c>
      <c r="F45" s="300"/>
      <c r="G45" s="300"/>
      <c r="H45" s="300"/>
      <c r="I45" s="300"/>
      <c r="J45" s="300">
        <v>222</v>
      </c>
      <c r="K45" s="300">
        <v>493062</v>
      </c>
      <c r="L45" s="300"/>
      <c r="M45" s="300">
        <v>2221</v>
      </c>
      <c r="N45" s="300">
        <v>141</v>
      </c>
      <c r="O45" s="300">
        <v>314853</v>
      </c>
      <c r="P45" s="316"/>
      <c r="Q45" s="301">
        <v>2233</v>
      </c>
    </row>
    <row r="46" spans="1:17" ht="14.4" customHeight="1" x14ac:dyDescent="0.3">
      <c r="A46" s="296" t="s">
        <v>1162</v>
      </c>
      <c r="B46" s="297" t="s">
        <v>1125</v>
      </c>
      <c r="C46" s="297" t="s">
        <v>1001</v>
      </c>
      <c r="D46" s="297" t="s">
        <v>1126</v>
      </c>
      <c r="E46" s="297" t="s">
        <v>1127</v>
      </c>
      <c r="F46" s="300"/>
      <c r="G46" s="300"/>
      <c r="H46" s="300"/>
      <c r="I46" s="300"/>
      <c r="J46" s="300"/>
      <c r="K46" s="300"/>
      <c r="L46" s="300"/>
      <c r="M46" s="300"/>
      <c r="N46" s="300">
        <v>1</v>
      </c>
      <c r="O46" s="300">
        <v>217</v>
      </c>
      <c r="P46" s="316"/>
      <c r="Q46" s="301">
        <v>217</v>
      </c>
    </row>
    <row r="47" spans="1:17" ht="14.4" customHeight="1" x14ac:dyDescent="0.3">
      <c r="A47" s="296" t="s">
        <v>1162</v>
      </c>
      <c r="B47" s="297" t="s">
        <v>1125</v>
      </c>
      <c r="C47" s="297" t="s">
        <v>1001</v>
      </c>
      <c r="D47" s="297" t="s">
        <v>1128</v>
      </c>
      <c r="E47" s="297" t="s">
        <v>1129</v>
      </c>
      <c r="F47" s="300"/>
      <c r="G47" s="300"/>
      <c r="H47" s="300"/>
      <c r="I47" s="300"/>
      <c r="J47" s="300">
        <v>222</v>
      </c>
      <c r="K47" s="300">
        <v>37740</v>
      </c>
      <c r="L47" s="300"/>
      <c r="M47" s="300">
        <v>170</v>
      </c>
      <c r="N47" s="300">
        <v>139</v>
      </c>
      <c r="O47" s="300">
        <v>23769</v>
      </c>
      <c r="P47" s="316"/>
      <c r="Q47" s="301">
        <v>171</v>
      </c>
    </row>
    <row r="48" spans="1:17" ht="14.4" customHeight="1" x14ac:dyDescent="0.3">
      <c r="A48" s="296" t="s">
        <v>1162</v>
      </c>
      <c r="B48" s="297" t="s">
        <v>1125</v>
      </c>
      <c r="C48" s="297" t="s">
        <v>1001</v>
      </c>
      <c r="D48" s="297" t="s">
        <v>1130</v>
      </c>
      <c r="E48" s="297" t="s">
        <v>1131</v>
      </c>
      <c r="F48" s="300"/>
      <c r="G48" s="300"/>
      <c r="H48" s="300"/>
      <c r="I48" s="300"/>
      <c r="J48" s="300"/>
      <c r="K48" s="300"/>
      <c r="L48" s="300"/>
      <c r="M48" s="300"/>
      <c r="N48" s="300">
        <v>2</v>
      </c>
      <c r="O48" s="300">
        <v>2070</v>
      </c>
      <c r="P48" s="316"/>
      <c r="Q48" s="301">
        <v>1035</v>
      </c>
    </row>
    <row r="49" spans="1:17" ht="14.4" customHeight="1" x14ac:dyDescent="0.3">
      <c r="A49" s="296" t="s">
        <v>1162</v>
      </c>
      <c r="B49" s="297" t="s">
        <v>1132</v>
      </c>
      <c r="C49" s="297" t="s">
        <v>1001</v>
      </c>
      <c r="D49" s="297" t="s">
        <v>1004</v>
      </c>
      <c r="E49" s="297" t="s">
        <v>1005</v>
      </c>
      <c r="F49" s="300"/>
      <c r="G49" s="300"/>
      <c r="H49" s="300"/>
      <c r="I49" s="300"/>
      <c r="J49" s="300"/>
      <c r="K49" s="300"/>
      <c r="L49" s="300"/>
      <c r="M49" s="300"/>
      <c r="N49" s="300">
        <v>81</v>
      </c>
      <c r="O49" s="300">
        <v>100845</v>
      </c>
      <c r="P49" s="316"/>
      <c r="Q49" s="301">
        <v>1245</v>
      </c>
    </row>
    <row r="50" spans="1:17" ht="14.4" customHeight="1" x14ac:dyDescent="0.3">
      <c r="A50" s="296" t="s">
        <v>1162</v>
      </c>
      <c r="B50" s="297" t="s">
        <v>1132</v>
      </c>
      <c r="C50" s="297" t="s">
        <v>1001</v>
      </c>
      <c r="D50" s="297" t="s">
        <v>1014</v>
      </c>
      <c r="E50" s="297" t="s">
        <v>1015</v>
      </c>
      <c r="F50" s="300"/>
      <c r="G50" s="300"/>
      <c r="H50" s="300"/>
      <c r="I50" s="300"/>
      <c r="J50" s="300"/>
      <c r="K50" s="300"/>
      <c r="L50" s="300"/>
      <c r="M50" s="300"/>
      <c r="N50" s="300">
        <v>129</v>
      </c>
      <c r="O50" s="300">
        <v>288057</v>
      </c>
      <c r="P50" s="316"/>
      <c r="Q50" s="301">
        <v>2233</v>
      </c>
    </row>
    <row r="51" spans="1:17" ht="14.4" customHeight="1" x14ac:dyDescent="0.3">
      <c r="A51" s="296" t="s">
        <v>1162</v>
      </c>
      <c r="B51" s="297" t="s">
        <v>1132</v>
      </c>
      <c r="C51" s="297" t="s">
        <v>1001</v>
      </c>
      <c r="D51" s="297" t="s">
        <v>1128</v>
      </c>
      <c r="E51" s="297" t="s">
        <v>1129</v>
      </c>
      <c r="F51" s="300"/>
      <c r="G51" s="300"/>
      <c r="H51" s="300"/>
      <c r="I51" s="300"/>
      <c r="J51" s="300"/>
      <c r="K51" s="300"/>
      <c r="L51" s="300"/>
      <c r="M51" s="300"/>
      <c r="N51" s="300">
        <v>129</v>
      </c>
      <c r="O51" s="300">
        <v>22059</v>
      </c>
      <c r="P51" s="316"/>
      <c r="Q51" s="301">
        <v>171</v>
      </c>
    </row>
    <row r="52" spans="1:17" ht="14.4" customHeight="1" x14ac:dyDescent="0.3">
      <c r="A52" s="296" t="s">
        <v>1163</v>
      </c>
      <c r="B52" s="297" t="s">
        <v>1000</v>
      </c>
      <c r="C52" s="297" t="s">
        <v>1001</v>
      </c>
      <c r="D52" s="297" t="s">
        <v>1002</v>
      </c>
      <c r="E52" s="297" t="s">
        <v>1003</v>
      </c>
      <c r="F52" s="300">
        <v>15</v>
      </c>
      <c r="G52" s="300">
        <v>675</v>
      </c>
      <c r="H52" s="300">
        <v>1</v>
      </c>
      <c r="I52" s="300">
        <v>45</v>
      </c>
      <c r="J52" s="300">
        <v>12</v>
      </c>
      <c r="K52" s="300">
        <v>552</v>
      </c>
      <c r="L52" s="300">
        <v>0.81777777777777783</v>
      </c>
      <c r="M52" s="300">
        <v>46</v>
      </c>
      <c r="N52" s="300">
        <v>2</v>
      </c>
      <c r="O52" s="300">
        <v>92</v>
      </c>
      <c r="P52" s="316">
        <v>0.1362962962962963</v>
      </c>
      <c r="Q52" s="301">
        <v>46</v>
      </c>
    </row>
    <row r="53" spans="1:17" ht="14.4" customHeight="1" x14ac:dyDescent="0.3">
      <c r="A53" s="296" t="s">
        <v>1163</v>
      </c>
      <c r="B53" s="297" t="s">
        <v>1000</v>
      </c>
      <c r="C53" s="297" t="s">
        <v>1001</v>
      </c>
      <c r="D53" s="297" t="s">
        <v>1004</v>
      </c>
      <c r="E53" s="297" t="s">
        <v>1005</v>
      </c>
      <c r="F53" s="300">
        <v>1</v>
      </c>
      <c r="G53" s="300">
        <v>1228</v>
      </c>
      <c r="H53" s="300">
        <v>1</v>
      </c>
      <c r="I53" s="300">
        <v>1228</v>
      </c>
      <c r="J53" s="300">
        <v>1</v>
      </c>
      <c r="K53" s="300">
        <v>1236</v>
      </c>
      <c r="L53" s="300">
        <v>1.006514657980456</v>
      </c>
      <c r="M53" s="300">
        <v>1236</v>
      </c>
      <c r="N53" s="300">
        <v>1</v>
      </c>
      <c r="O53" s="300">
        <v>1245</v>
      </c>
      <c r="P53" s="316">
        <v>1.013843648208469</v>
      </c>
      <c r="Q53" s="301">
        <v>1245</v>
      </c>
    </row>
    <row r="54" spans="1:17" ht="14.4" customHeight="1" x14ac:dyDescent="0.3">
      <c r="A54" s="296" t="s">
        <v>1163</v>
      </c>
      <c r="B54" s="297" t="s">
        <v>1000</v>
      </c>
      <c r="C54" s="297" t="s">
        <v>1001</v>
      </c>
      <c r="D54" s="297" t="s">
        <v>1006</v>
      </c>
      <c r="E54" s="297" t="s">
        <v>1007</v>
      </c>
      <c r="F54" s="300">
        <v>15</v>
      </c>
      <c r="G54" s="300">
        <v>2490</v>
      </c>
      <c r="H54" s="300">
        <v>1</v>
      </c>
      <c r="I54" s="300">
        <v>166</v>
      </c>
      <c r="J54" s="300">
        <v>38</v>
      </c>
      <c r="K54" s="300">
        <v>6308</v>
      </c>
      <c r="L54" s="300">
        <v>2.5333333333333332</v>
      </c>
      <c r="M54" s="300">
        <v>166</v>
      </c>
      <c r="N54" s="300">
        <v>44</v>
      </c>
      <c r="O54" s="300">
        <v>7348</v>
      </c>
      <c r="P54" s="316">
        <v>2.9510040160642572</v>
      </c>
      <c r="Q54" s="301">
        <v>167</v>
      </c>
    </row>
    <row r="55" spans="1:17" ht="14.4" customHeight="1" x14ac:dyDescent="0.3">
      <c r="A55" s="296" t="s">
        <v>1163</v>
      </c>
      <c r="B55" s="297" t="s">
        <v>1000</v>
      </c>
      <c r="C55" s="297" t="s">
        <v>1001</v>
      </c>
      <c r="D55" s="297" t="s">
        <v>1008</v>
      </c>
      <c r="E55" s="297" t="s">
        <v>1009</v>
      </c>
      <c r="F55" s="300">
        <v>4</v>
      </c>
      <c r="G55" s="300">
        <v>3992</v>
      </c>
      <c r="H55" s="300">
        <v>1</v>
      </c>
      <c r="I55" s="300">
        <v>998</v>
      </c>
      <c r="J55" s="300">
        <v>4</v>
      </c>
      <c r="K55" s="300">
        <v>4000</v>
      </c>
      <c r="L55" s="300">
        <v>1.002004008016032</v>
      </c>
      <c r="M55" s="300">
        <v>1000</v>
      </c>
      <c r="N55" s="300">
        <v>4</v>
      </c>
      <c r="O55" s="300">
        <v>4008</v>
      </c>
      <c r="P55" s="316">
        <v>1.0040080160320641</v>
      </c>
      <c r="Q55" s="301">
        <v>1002</v>
      </c>
    </row>
    <row r="56" spans="1:17" ht="14.4" customHeight="1" x14ac:dyDescent="0.3">
      <c r="A56" s="296" t="s">
        <v>1163</v>
      </c>
      <c r="B56" s="297" t="s">
        <v>1000</v>
      </c>
      <c r="C56" s="297" t="s">
        <v>1001</v>
      </c>
      <c r="D56" s="297" t="s">
        <v>1014</v>
      </c>
      <c r="E56" s="297" t="s">
        <v>1015</v>
      </c>
      <c r="F56" s="300">
        <v>4</v>
      </c>
      <c r="G56" s="300">
        <v>8844</v>
      </c>
      <c r="H56" s="300">
        <v>1</v>
      </c>
      <c r="I56" s="300">
        <v>2211</v>
      </c>
      <c r="J56" s="300">
        <v>4</v>
      </c>
      <c r="K56" s="300">
        <v>8884</v>
      </c>
      <c r="L56" s="300">
        <v>1.0045228403437358</v>
      </c>
      <c r="M56" s="300">
        <v>2221</v>
      </c>
      <c r="N56" s="300">
        <v>4</v>
      </c>
      <c r="O56" s="300">
        <v>8932</v>
      </c>
      <c r="P56" s="316">
        <v>1.0099502487562189</v>
      </c>
      <c r="Q56" s="301">
        <v>2233</v>
      </c>
    </row>
    <row r="57" spans="1:17" ht="14.4" customHeight="1" x14ac:dyDescent="0.3">
      <c r="A57" s="296" t="s">
        <v>1163</v>
      </c>
      <c r="B57" s="297" t="s">
        <v>1000</v>
      </c>
      <c r="C57" s="297" t="s">
        <v>1001</v>
      </c>
      <c r="D57" s="297" t="s">
        <v>1016</v>
      </c>
      <c r="E57" s="297" t="s">
        <v>1017</v>
      </c>
      <c r="F57" s="300">
        <v>46</v>
      </c>
      <c r="G57" s="300">
        <v>30176</v>
      </c>
      <c r="H57" s="300">
        <v>1</v>
      </c>
      <c r="I57" s="300">
        <v>656</v>
      </c>
      <c r="J57" s="300">
        <v>44</v>
      </c>
      <c r="K57" s="300">
        <v>29040</v>
      </c>
      <c r="L57" s="300">
        <v>0.96235418875927892</v>
      </c>
      <c r="M57" s="300">
        <v>660</v>
      </c>
      <c r="N57" s="300">
        <v>42</v>
      </c>
      <c r="O57" s="300">
        <v>27888</v>
      </c>
      <c r="P57" s="316">
        <v>0.92417815482502652</v>
      </c>
      <c r="Q57" s="301">
        <v>664</v>
      </c>
    </row>
    <row r="58" spans="1:17" ht="14.4" customHeight="1" x14ac:dyDescent="0.3">
      <c r="A58" s="296" t="s">
        <v>1163</v>
      </c>
      <c r="B58" s="297" t="s">
        <v>1000</v>
      </c>
      <c r="C58" s="297" t="s">
        <v>1001</v>
      </c>
      <c r="D58" s="297" t="s">
        <v>1018</v>
      </c>
      <c r="E58" s="297" t="s">
        <v>1019</v>
      </c>
      <c r="F58" s="300">
        <v>31</v>
      </c>
      <c r="G58" s="300">
        <v>14012</v>
      </c>
      <c r="H58" s="300">
        <v>1</v>
      </c>
      <c r="I58" s="300">
        <v>452</v>
      </c>
      <c r="J58" s="300">
        <v>45</v>
      </c>
      <c r="K58" s="300">
        <v>20430</v>
      </c>
      <c r="L58" s="300">
        <v>1.4580359691692835</v>
      </c>
      <c r="M58" s="300">
        <v>454</v>
      </c>
      <c r="N58" s="300">
        <v>52</v>
      </c>
      <c r="O58" s="300">
        <v>23764</v>
      </c>
      <c r="P58" s="316">
        <v>1.695974878675421</v>
      </c>
      <c r="Q58" s="301">
        <v>457</v>
      </c>
    </row>
    <row r="59" spans="1:17" ht="14.4" customHeight="1" x14ac:dyDescent="0.3">
      <c r="A59" s="296" t="s">
        <v>1163</v>
      </c>
      <c r="B59" s="297" t="s">
        <v>1000</v>
      </c>
      <c r="C59" s="297" t="s">
        <v>1001</v>
      </c>
      <c r="D59" s="297" t="s">
        <v>1020</v>
      </c>
      <c r="E59" s="297" t="s">
        <v>1021</v>
      </c>
      <c r="F59" s="300">
        <v>11</v>
      </c>
      <c r="G59" s="300">
        <v>2728</v>
      </c>
      <c r="H59" s="300">
        <v>1</v>
      </c>
      <c r="I59" s="300">
        <v>248</v>
      </c>
      <c r="J59" s="300">
        <v>9</v>
      </c>
      <c r="K59" s="300">
        <v>2250</v>
      </c>
      <c r="L59" s="300">
        <v>0.82478005865102644</v>
      </c>
      <c r="M59" s="300">
        <v>250</v>
      </c>
      <c r="N59" s="300">
        <v>10</v>
      </c>
      <c r="O59" s="300">
        <v>2510</v>
      </c>
      <c r="P59" s="316">
        <v>0.9200879765395894</v>
      </c>
      <c r="Q59" s="301">
        <v>251</v>
      </c>
    </row>
    <row r="60" spans="1:17" ht="14.4" customHeight="1" x14ac:dyDescent="0.3">
      <c r="A60" s="296" t="s">
        <v>1163</v>
      </c>
      <c r="B60" s="297" t="s">
        <v>1000</v>
      </c>
      <c r="C60" s="297" t="s">
        <v>1001</v>
      </c>
      <c r="D60" s="297" t="s">
        <v>1024</v>
      </c>
      <c r="E60" s="297" t="s">
        <v>1025</v>
      </c>
      <c r="F60" s="300">
        <v>318</v>
      </c>
      <c r="G60" s="300">
        <v>24804</v>
      </c>
      <c r="H60" s="300">
        <v>1</v>
      </c>
      <c r="I60" s="300">
        <v>78</v>
      </c>
      <c r="J60" s="300">
        <v>444</v>
      </c>
      <c r="K60" s="300">
        <v>34632</v>
      </c>
      <c r="L60" s="300">
        <v>1.3962264150943395</v>
      </c>
      <c r="M60" s="300">
        <v>78</v>
      </c>
      <c r="N60" s="300">
        <v>526</v>
      </c>
      <c r="O60" s="300">
        <v>41554</v>
      </c>
      <c r="P60" s="316">
        <v>1.675294307369779</v>
      </c>
      <c r="Q60" s="301">
        <v>79</v>
      </c>
    </row>
    <row r="61" spans="1:17" ht="14.4" customHeight="1" x14ac:dyDescent="0.3">
      <c r="A61" s="296" t="s">
        <v>1163</v>
      </c>
      <c r="B61" s="297" t="s">
        <v>1000</v>
      </c>
      <c r="C61" s="297" t="s">
        <v>1001</v>
      </c>
      <c r="D61" s="297" t="s">
        <v>1026</v>
      </c>
      <c r="E61" s="297" t="s">
        <v>1027</v>
      </c>
      <c r="F61" s="300">
        <v>13</v>
      </c>
      <c r="G61" s="300">
        <v>468</v>
      </c>
      <c r="H61" s="300">
        <v>1</v>
      </c>
      <c r="I61" s="300">
        <v>36</v>
      </c>
      <c r="J61" s="300">
        <v>16</v>
      </c>
      <c r="K61" s="300">
        <v>576</v>
      </c>
      <c r="L61" s="300">
        <v>1.2307692307692308</v>
      </c>
      <c r="M61" s="300">
        <v>36</v>
      </c>
      <c r="N61" s="300">
        <v>11</v>
      </c>
      <c r="O61" s="300">
        <v>407</v>
      </c>
      <c r="P61" s="316">
        <v>0.86965811965811968</v>
      </c>
      <c r="Q61" s="301">
        <v>37</v>
      </c>
    </row>
    <row r="62" spans="1:17" ht="14.4" customHeight="1" x14ac:dyDescent="0.3">
      <c r="A62" s="296" t="s">
        <v>1163</v>
      </c>
      <c r="B62" s="297" t="s">
        <v>1000</v>
      </c>
      <c r="C62" s="297" t="s">
        <v>1001</v>
      </c>
      <c r="D62" s="297" t="s">
        <v>1030</v>
      </c>
      <c r="E62" s="297" t="s">
        <v>1031</v>
      </c>
      <c r="F62" s="300">
        <v>45</v>
      </c>
      <c r="G62" s="300">
        <v>10800</v>
      </c>
      <c r="H62" s="300">
        <v>1</v>
      </c>
      <c r="I62" s="300">
        <v>240</v>
      </c>
      <c r="J62" s="300">
        <v>60</v>
      </c>
      <c r="K62" s="300">
        <v>14520</v>
      </c>
      <c r="L62" s="300">
        <v>1.3444444444444446</v>
      </c>
      <c r="M62" s="300">
        <v>242</v>
      </c>
      <c r="N62" s="300">
        <v>61</v>
      </c>
      <c r="O62" s="300">
        <v>14823</v>
      </c>
      <c r="P62" s="316">
        <v>1.3725000000000001</v>
      </c>
      <c r="Q62" s="301">
        <v>243</v>
      </c>
    </row>
    <row r="63" spans="1:17" ht="14.4" customHeight="1" x14ac:dyDescent="0.3">
      <c r="A63" s="296" t="s">
        <v>1163</v>
      </c>
      <c r="B63" s="297" t="s">
        <v>1000</v>
      </c>
      <c r="C63" s="297" t="s">
        <v>1001</v>
      </c>
      <c r="D63" s="297" t="s">
        <v>1032</v>
      </c>
      <c r="E63" s="297" t="s">
        <v>1033</v>
      </c>
      <c r="F63" s="300">
        <v>6</v>
      </c>
      <c r="G63" s="300">
        <v>11874</v>
      </c>
      <c r="H63" s="300">
        <v>1</v>
      </c>
      <c r="I63" s="300">
        <v>1979</v>
      </c>
      <c r="J63" s="300">
        <v>15</v>
      </c>
      <c r="K63" s="300">
        <v>29775</v>
      </c>
      <c r="L63" s="300">
        <v>2.5075795856493177</v>
      </c>
      <c r="M63" s="300">
        <v>1985</v>
      </c>
      <c r="N63" s="300">
        <v>10</v>
      </c>
      <c r="O63" s="300">
        <v>19930</v>
      </c>
      <c r="P63" s="316">
        <v>1.6784571332322722</v>
      </c>
      <c r="Q63" s="301">
        <v>1993</v>
      </c>
    </row>
    <row r="64" spans="1:17" ht="14.4" customHeight="1" x14ac:dyDescent="0.3">
      <c r="A64" s="296" t="s">
        <v>1163</v>
      </c>
      <c r="B64" s="297" t="s">
        <v>1000</v>
      </c>
      <c r="C64" s="297" t="s">
        <v>1001</v>
      </c>
      <c r="D64" s="297" t="s">
        <v>1034</v>
      </c>
      <c r="E64" s="297" t="s">
        <v>1035</v>
      </c>
      <c r="F64" s="300">
        <v>102</v>
      </c>
      <c r="G64" s="300">
        <v>16830</v>
      </c>
      <c r="H64" s="300">
        <v>1</v>
      </c>
      <c r="I64" s="300">
        <v>165</v>
      </c>
      <c r="J64" s="300">
        <v>75</v>
      </c>
      <c r="K64" s="300">
        <v>12525</v>
      </c>
      <c r="L64" s="300">
        <v>0.74420677361853838</v>
      </c>
      <c r="M64" s="300">
        <v>167</v>
      </c>
      <c r="N64" s="300">
        <v>111</v>
      </c>
      <c r="O64" s="300">
        <v>18648</v>
      </c>
      <c r="P64" s="316">
        <v>1.1080213903743314</v>
      </c>
      <c r="Q64" s="301">
        <v>168</v>
      </c>
    </row>
    <row r="65" spans="1:17" ht="14.4" customHeight="1" x14ac:dyDescent="0.3">
      <c r="A65" s="296" t="s">
        <v>1163</v>
      </c>
      <c r="B65" s="297" t="s">
        <v>1000</v>
      </c>
      <c r="C65" s="297" t="s">
        <v>1001</v>
      </c>
      <c r="D65" s="297" t="s">
        <v>1036</v>
      </c>
      <c r="E65" s="297" t="s">
        <v>1037</v>
      </c>
      <c r="F65" s="300">
        <v>6</v>
      </c>
      <c r="G65" s="300">
        <v>1668</v>
      </c>
      <c r="H65" s="300">
        <v>1</v>
      </c>
      <c r="I65" s="300">
        <v>278</v>
      </c>
      <c r="J65" s="300">
        <v>6</v>
      </c>
      <c r="K65" s="300">
        <v>1680</v>
      </c>
      <c r="L65" s="300">
        <v>1.0071942446043165</v>
      </c>
      <c r="M65" s="300">
        <v>280</v>
      </c>
      <c r="N65" s="300">
        <v>6</v>
      </c>
      <c r="O65" s="300">
        <v>1686</v>
      </c>
      <c r="P65" s="316">
        <v>1.0107913669064748</v>
      </c>
      <c r="Q65" s="301">
        <v>281</v>
      </c>
    </row>
    <row r="66" spans="1:17" ht="14.4" customHeight="1" x14ac:dyDescent="0.3">
      <c r="A66" s="296" t="s">
        <v>1163</v>
      </c>
      <c r="B66" s="297" t="s">
        <v>1000</v>
      </c>
      <c r="C66" s="297" t="s">
        <v>1001</v>
      </c>
      <c r="D66" s="297" t="s">
        <v>1038</v>
      </c>
      <c r="E66" s="297" t="s">
        <v>1039</v>
      </c>
      <c r="F66" s="300">
        <v>784</v>
      </c>
      <c r="G66" s="300">
        <v>127008</v>
      </c>
      <c r="H66" s="300">
        <v>1</v>
      </c>
      <c r="I66" s="300">
        <v>162</v>
      </c>
      <c r="J66" s="300">
        <v>879</v>
      </c>
      <c r="K66" s="300">
        <v>144156</v>
      </c>
      <c r="L66" s="300">
        <v>1.1350151171579743</v>
      </c>
      <c r="M66" s="300">
        <v>164</v>
      </c>
      <c r="N66" s="300">
        <v>960</v>
      </c>
      <c r="O66" s="300">
        <v>158400</v>
      </c>
      <c r="P66" s="316">
        <v>1.2471655328798186</v>
      </c>
      <c r="Q66" s="301">
        <v>165</v>
      </c>
    </row>
    <row r="67" spans="1:17" ht="14.4" customHeight="1" x14ac:dyDescent="0.3">
      <c r="A67" s="296" t="s">
        <v>1163</v>
      </c>
      <c r="B67" s="297" t="s">
        <v>1000</v>
      </c>
      <c r="C67" s="297" t="s">
        <v>1001</v>
      </c>
      <c r="D67" s="297" t="s">
        <v>1040</v>
      </c>
      <c r="E67" s="297" t="s">
        <v>1041</v>
      </c>
      <c r="F67" s="300">
        <v>409</v>
      </c>
      <c r="G67" s="300">
        <v>184459</v>
      </c>
      <c r="H67" s="300">
        <v>1</v>
      </c>
      <c r="I67" s="300">
        <v>451</v>
      </c>
      <c r="J67" s="300">
        <v>504</v>
      </c>
      <c r="K67" s="300">
        <v>228312</v>
      </c>
      <c r="L67" s="300">
        <v>1.2377384676269523</v>
      </c>
      <c r="M67" s="300">
        <v>453</v>
      </c>
      <c r="N67" s="300">
        <v>712</v>
      </c>
      <c r="O67" s="300">
        <v>324672</v>
      </c>
      <c r="P67" s="316">
        <v>1.760130977615622</v>
      </c>
      <c r="Q67" s="301">
        <v>456</v>
      </c>
    </row>
    <row r="68" spans="1:17" ht="14.4" customHeight="1" x14ac:dyDescent="0.3">
      <c r="A68" s="296" t="s">
        <v>1163</v>
      </c>
      <c r="B68" s="297" t="s">
        <v>1000</v>
      </c>
      <c r="C68" s="297" t="s">
        <v>1001</v>
      </c>
      <c r="D68" s="297" t="s">
        <v>1044</v>
      </c>
      <c r="E68" s="297" t="s">
        <v>1045</v>
      </c>
      <c r="F68" s="300">
        <v>187</v>
      </c>
      <c r="G68" s="300">
        <v>63019</v>
      </c>
      <c r="H68" s="300">
        <v>1</v>
      </c>
      <c r="I68" s="300">
        <v>337</v>
      </c>
      <c r="J68" s="300">
        <v>215</v>
      </c>
      <c r="K68" s="300">
        <v>72455</v>
      </c>
      <c r="L68" s="300">
        <v>1.1497326203208555</v>
      </c>
      <c r="M68" s="300">
        <v>337</v>
      </c>
      <c r="N68" s="300">
        <v>307</v>
      </c>
      <c r="O68" s="300">
        <v>103766</v>
      </c>
      <c r="P68" s="316">
        <v>1.6465827766229233</v>
      </c>
      <c r="Q68" s="301">
        <v>338</v>
      </c>
    </row>
    <row r="69" spans="1:17" ht="14.4" customHeight="1" x14ac:dyDescent="0.3">
      <c r="A69" s="296" t="s">
        <v>1163</v>
      </c>
      <c r="B69" s="297" t="s">
        <v>1000</v>
      </c>
      <c r="C69" s="297" t="s">
        <v>1001</v>
      </c>
      <c r="D69" s="297" t="s">
        <v>1046</v>
      </c>
      <c r="E69" s="297" t="s">
        <v>1047</v>
      </c>
      <c r="F69" s="300">
        <v>15</v>
      </c>
      <c r="G69" s="300">
        <v>2370</v>
      </c>
      <c r="H69" s="300">
        <v>1</v>
      </c>
      <c r="I69" s="300">
        <v>158</v>
      </c>
      <c r="J69" s="300">
        <v>28</v>
      </c>
      <c r="K69" s="300">
        <v>4452</v>
      </c>
      <c r="L69" s="300">
        <v>1.8784810126582279</v>
      </c>
      <c r="M69" s="300">
        <v>159</v>
      </c>
      <c r="N69" s="300">
        <v>28</v>
      </c>
      <c r="O69" s="300">
        <v>4480</v>
      </c>
      <c r="P69" s="316">
        <v>1.890295358649789</v>
      </c>
      <c r="Q69" s="301">
        <v>160</v>
      </c>
    </row>
    <row r="70" spans="1:17" ht="14.4" customHeight="1" x14ac:dyDescent="0.3">
      <c r="A70" s="296" t="s">
        <v>1163</v>
      </c>
      <c r="B70" s="297" t="s">
        <v>1000</v>
      </c>
      <c r="C70" s="297" t="s">
        <v>1001</v>
      </c>
      <c r="D70" s="297" t="s">
        <v>1048</v>
      </c>
      <c r="E70" s="297" t="s">
        <v>1049</v>
      </c>
      <c r="F70" s="300">
        <v>1</v>
      </c>
      <c r="G70" s="300">
        <v>2864</v>
      </c>
      <c r="H70" s="300">
        <v>1</v>
      </c>
      <c r="I70" s="300">
        <v>2864</v>
      </c>
      <c r="J70" s="300">
        <v>2</v>
      </c>
      <c r="K70" s="300">
        <v>5748</v>
      </c>
      <c r="L70" s="300">
        <v>2.0069832402234637</v>
      </c>
      <c r="M70" s="300">
        <v>2874</v>
      </c>
      <c r="N70" s="300">
        <v>1</v>
      </c>
      <c r="O70" s="300">
        <v>2886</v>
      </c>
      <c r="P70" s="316">
        <v>1.0076815642458101</v>
      </c>
      <c r="Q70" s="301">
        <v>2886</v>
      </c>
    </row>
    <row r="71" spans="1:17" ht="14.4" customHeight="1" x14ac:dyDescent="0.3">
      <c r="A71" s="296" t="s">
        <v>1163</v>
      </c>
      <c r="B71" s="297" t="s">
        <v>1000</v>
      </c>
      <c r="C71" s="297" t="s">
        <v>1001</v>
      </c>
      <c r="D71" s="297" t="s">
        <v>1050</v>
      </c>
      <c r="E71" s="297" t="s">
        <v>1051</v>
      </c>
      <c r="F71" s="300">
        <v>100</v>
      </c>
      <c r="G71" s="300">
        <v>5300</v>
      </c>
      <c r="H71" s="300">
        <v>1</v>
      </c>
      <c r="I71" s="300">
        <v>53</v>
      </c>
      <c r="J71" s="300">
        <v>64</v>
      </c>
      <c r="K71" s="300">
        <v>3392</v>
      </c>
      <c r="L71" s="300">
        <v>0.64</v>
      </c>
      <c r="M71" s="300">
        <v>53</v>
      </c>
      <c r="N71" s="300">
        <v>74</v>
      </c>
      <c r="O71" s="300">
        <v>3922</v>
      </c>
      <c r="P71" s="316">
        <v>0.74</v>
      </c>
      <c r="Q71" s="301">
        <v>53</v>
      </c>
    </row>
    <row r="72" spans="1:17" ht="14.4" customHeight="1" x14ac:dyDescent="0.3">
      <c r="A72" s="296" t="s">
        <v>1163</v>
      </c>
      <c r="B72" s="297" t="s">
        <v>1000</v>
      </c>
      <c r="C72" s="297" t="s">
        <v>1001</v>
      </c>
      <c r="D72" s="297" t="s">
        <v>1052</v>
      </c>
      <c r="E72" s="297" t="s">
        <v>1053</v>
      </c>
      <c r="F72" s="300">
        <v>2</v>
      </c>
      <c r="G72" s="300">
        <v>240</v>
      </c>
      <c r="H72" s="300">
        <v>1</v>
      </c>
      <c r="I72" s="300">
        <v>120</v>
      </c>
      <c r="J72" s="300">
        <v>4</v>
      </c>
      <c r="K72" s="300">
        <v>480</v>
      </c>
      <c r="L72" s="300">
        <v>2</v>
      </c>
      <c r="M72" s="300">
        <v>120</v>
      </c>
      <c r="N72" s="300"/>
      <c r="O72" s="300"/>
      <c r="P72" s="316"/>
      <c r="Q72" s="301"/>
    </row>
    <row r="73" spans="1:17" ht="14.4" customHeight="1" x14ac:dyDescent="0.3">
      <c r="A73" s="296" t="s">
        <v>1163</v>
      </c>
      <c r="B73" s="297" t="s">
        <v>1000</v>
      </c>
      <c r="C73" s="297" t="s">
        <v>1001</v>
      </c>
      <c r="D73" s="297" t="s">
        <v>1054</v>
      </c>
      <c r="E73" s="297" t="s">
        <v>1055</v>
      </c>
      <c r="F73" s="300">
        <v>175</v>
      </c>
      <c r="G73" s="300">
        <v>74025</v>
      </c>
      <c r="H73" s="300">
        <v>1</v>
      </c>
      <c r="I73" s="300">
        <v>423</v>
      </c>
      <c r="J73" s="300">
        <v>240</v>
      </c>
      <c r="K73" s="300">
        <v>102000</v>
      </c>
      <c r="L73" s="300">
        <v>1.3779128672745693</v>
      </c>
      <c r="M73" s="300">
        <v>425</v>
      </c>
      <c r="N73" s="300">
        <v>285</v>
      </c>
      <c r="O73" s="300">
        <v>122265</v>
      </c>
      <c r="P73" s="316">
        <v>1.6516717325227963</v>
      </c>
      <c r="Q73" s="301">
        <v>429</v>
      </c>
    </row>
    <row r="74" spans="1:17" ht="14.4" customHeight="1" x14ac:dyDescent="0.3">
      <c r="A74" s="296" t="s">
        <v>1163</v>
      </c>
      <c r="B74" s="297" t="s">
        <v>1000</v>
      </c>
      <c r="C74" s="297" t="s">
        <v>1001</v>
      </c>
      <c r="D74" s="297" t="s">
        <v>1056</v>
      </c>
      <c r="E74" s="297" t="s">
        <v>1057</v>
      </c>
      <c r="F74" s="300">
        <v>7</v>
      </c>
      <c r="G74" s="300">
        <v>3024</v>
      </c>
      <c r="H74" s="300">
        <v>1</v>
      </c>
      <c r="I74" s="300">
        <v>432</v>
      </c>
      <c r="J74" s="300">
        <v>20</v>
      </c>
      <c r="K74" s="300">
        <v>8680</v>
      </c>
      <c r="L74" s="300">
        <v>2.8703703703703702</v>
      </c>
      <c r="M74" s="300">
        <v>434</v>
      </c>
      <c r="N74" s="300">
        <v>30</v>
      </c>
      <c r="O74" s="300">
        <v>13050</v>
      </c>
      <c r="P74" s="316">
        <v>4.3154761904761907</v>
      </c>
      <c r="Q74" s="301">
        <v>435</v>
      </c>
    </row>
    <row r="75" spans="1:17" ht="14.4" customHeight="1" x14ac:dyDescent="0.3">
      <c r="A75" s="296" t="s">
        <v>1163</v>
      </c>
      <c r="B75" s="297" t="s">
        <v>1000</v>
      </c>
      <c r="C75" s="297" t="s">
        <v>1001</v>
      </c>
      <c r="D75" s="297" t="s">
        <v>1058</v>
      </c>
      <c r="E75" s="297" t="s">
        <v>1059</v>
      </c>
      <c r="F75" s="300">
        <v>4</v>
      </c>
      <c r="G75" s="300">
        <v>540</v>
      </c>
      <c r="H75" s="300">
        <v>1</v>
      </c>
      <c r="I75" s="300">
        <v>135</v>
      </c>
      <c r="J75" s="300">
        <v>7</v>
      </c>
      <c r="K75" s="300">
        <v>945</v>
      </c>
      <c r="L75" s="300">
        <v>1.75</v>
      </c>
      <c r="M75" s="300">
        <v>135</v>
      </c>
      <c r="N75" s="300">
        <v>2</v>
      </c>
      <c r="O75" s="300">
        <v>272</v>
      </c>
      <c r="P75" s="316">
        <v>0.50370370370370365</v>
      </c>
      <c r="Q75" s="301">
        <v>136</v>
      </c>
    </row>
    <row r="76" spans="1:17" ht="14.4" customHeight="1" x14ac:dyDescent="0.3">
      <c r="A76" s="296" t="s">
        <v>1163</v>
      </c>
      <c r="B76" s="297" t="s">
        <v>1000</v>
      </c>
      <c r="C76" s="297" t="s">
        <v>1001</v>
      </c>
      <c r="D76" s="297" t="s">
        <v>1060</v>
      </c>
      <c r="E76" s="297" t="s">
        <v>1061</v>
      </c>
      <c r="F76" s="300"/>
      <c r="G76" s="300"/>
      <c r="H76" s="300"/>
      <c r="I76" s="300"/>
      <c r="J76" s="300">
        <v>1</v>
      </c>
      <c r="K76" s="300">
        <v>115</v>
      </c>
      <c r="L76" s="300"/>
      <c r="M76" s="300">
        <v>115</v>
      </c>
      <c r="N76" s="300"/>
      <c r="O76" s="300"/>
      <c r="P76" s="316"/>
      <c r="Q76" s="301"/>
    </row>
    <row r="77" spans="1:17" ht="14.4" customHeight="1" x14ac:dyDescent="0.3">
      <c r="A77" s="296" t="s">
        <v>1163</v>
      </c>
      <c r="B77" s="297" t="s">
        <v>1000</v>
      </c>
      <c r="C77" s="297" t="s">
        <v>1001</v>
      </c>
      <c r="D77" s="297" t="s">
        <v>1062</v>
      </c>
      <c r="E77" s="297" t="s">
        <v>1063</v>
      </c>
      <c r="F77" s="300">
        <v>12</v>
      </c>
      <c r="G77" s="300">
        <v>324</v>
      </c>
      <c r="H77" s="300">
        <v>1</v>
      </c>
      <c r="I77" s="300">
        <v>27</v>
      </c>
      <c r="J77" s="300">
        <v>11</v>
      </c>
      <c r="K77" s="300">
        <v>297</v>
      </c>
      <c r="L77" s="300">
        <v>0.91666666666666663</v>
      </c>
      <c r="M77" s="300">
        <v>27</v>
      </c>
      <c r="N77" s="300">
        <v>1</v>
      </c>
      <c r="O77" s="300">
        <v>27</v>
      </c>
      <c r="P77" s="316">
        <v>8.3333333333333329E-2</v>
      </c>
      <c r="Q77" s="301">
        <v>27</v>
      </c>
    </row>
    <row r="78" spans="1:17" ht="14.4" customHeight="1" x14ac:dyDescent="0.3">
      <c r="A78" s="296" t="s">
        <v>1163</v>
      </c>
      <c r="B78" s="297" t="s">
        <v>1000</v>
      </c>
      <c r="C78" s="297" t="s">
        <v>1001</v>
      </c>
      <c r="D78" s="297" t="s">
        <v>1064</v>
      </c>
      <c r="E78" s="297" t="s">
        <v>1065</v>
      </c>
      <c r="F78" s="300">
        <v>183</v>
      </c>
      <c r="G78" s="300">
        <v>56913</v>
      </c>
      <c r="H78" s="300">
        <v>1</v>
      </c>
      <c r="I78" s="300">
        <v>311</v>
      </c>
      <c r="J78" s="300">
        <v>199</v>
      </c>
      <c r="K78" s="300">
        <v>62287</v>
      </c>
      <c r="L78" s="300">
        <v>1.0944248238539525</v>
      </c>
      <c r="M78" s="300">
        <v>313</v>
      </c>
      <c r="N78" s="300">
        <v>189</v>
      </c>
      <c r="O78" s="300">
        <v>59724</v>
      </c>
      <c r="P78" s="316">
        <v>1.0493911760054822</v>
      </c>
      <c r="Q78" s="301">
        <v>316</v>
      </c>
    </row>
    <row r="79" spans="1:17" ht="14.4" customHeight="1" x14ac:dyDescent="0.3">
      <c r="A79" s="296" t="s">
        <v>1163</v>
      </c>
      <c r="B79" s="297" t="s">
        <v>1000</v>
      </c>
      <c r="C79" s="297" t="s">
        <v>1001</v>
      </c>
      <c r="D79" s="297" t="s">
        <v>1066</v>
      </c>
      <c r="E79" s="297" t="s">
        <v>1067</v>
      </c>
      <c r="F79" s="300">
        <v>356</v>
      </c>
      <c r="G79" s="300">
        <v>122108</v>
      </c>
      <c r="H79" s="300">
        <v>1</v>
      </c>
      <c r="I79" s="300">
        <v>343</v>
      </c>
      <c r="J79" s="300">
        <v>432</v>
      </c>
      <c r="K79" s="300">
        <v>149040</v>
      </c>
      <c r="L79" s="300">
        <v>1.2205588495430275</v>
      </c>
      <c r="M79" s="300">
        <v>345</v>
      </c>
      <c r="N79" s="300">
        <v>595</v>
      </c>
      <c r="O79" s="300">
        <v>207060</v>
      </c>
      <c r="P79" s="316">
        <v>1.6957119926622335</v>
      </c>
      <c r="Q79" s="301">
        <v>348</v>
      </c>
    </row>
    <row r="80" spans="1:17" ht="14.4" customHeight="1" x14ac:dyDescent="0.3">
      <c r="A80" s="296" t="s">
        <v>1163</v>
      </c>
      <c r="B80" s="297" t="s">
        <v>1000</v>
      </c>
      <c r="C80" s="297" t="s">
        <v>1001</v>
      </c>
      <c r="D80" s="297" t="s">
        <v>1068</v>
      </c>
      <c r="E80" s="297" t="s">
        <v>1069</v>
      </c>
      <c r="F80" s="300">
        <v>20</v>
      </c>
      <c r="G80" s="300">
        <v>67860</v>
      </c>
      <c r="H80" s="300">
        <v>1</v>
      </c>
      <c r="I80" s="300">
        <v>3393</v>
      </c>
      <c r="J80" s="300">
        <v>21</v>
      </c>
      <c r="K80" s="300">
        <v>71673</v>
      </c>
      <c r="L80" s="300">
        <v>1.0561892130857649</v>
      </c>
      <c r="M80" s="300">
        <v>3413</v>
      </c>
      <c r="N80" s="300">
        <v>31</v>
      </c>
      <c r="O80" s="300">
        <v>106609</v>
      </c>
      <c r="P80" s="316">
        <v>1.5710138520483348</v>
      </c>
      <c r="Q80" s="301">
        <v>3439</v>
      </c>
    </row>
    <row r="81" spans="1:17" ht="14.4" customHeight="1" x14ac:dyDescent="0.3">
      <c r="A81" s="296" t="s">
        <v>1163</v>
      </c>
      <c r="B81" s="297" t="s">
        <v>1000</v>
      </c>
      <c r="C81" s="297" t="s">
        <v>1001</v>
      </c>
      <c r="D81" s="297" t="s">
        <v>1070</v>
      </c>
      <c r="E81" s="297" t="s">
        <v>1071</v>
      </c>
      <c r="F81" s="300">
        <v>26</v>
      </c>
      <c r="G81" s="300">
        <v>26156</v>
      </c>
      <c r="H81" s="300">
        <v>1</v>
      </c>
      <c r="I81" s="300">
        <v>1006</v>
      </c>
      <c r="J81" s="300">
        <v>30</v>
      </c>
      <c r="K81" s="300">
        <v>30420</v>
      </c>
      <c r="L81" s="300">
        <v>1.1630218687872764</v>
      </c>
      <c r="M81" s="300">
        <v>1014</v>
      </c>
      <c r="N81" s="300">
        <v>33</v>
      </c>
      <c r="O81" s="300">
        <v>33792</v>
      </c>
      <c r="P81" s="316">
        <v>1.2919406637100475</v>
      </c>
      <c r="Q81" s="301">
        <v>1024</v>
      </c>
    </row>
    <row r="82" spans="1:17" ht="14.4" customHeight="1" x14ac:dyDescent="0.3">
      <c r="A82" s="296" t="s">
        <v>1163</v>
      </c>
      <c r="B82" s="297" t="s">
        <v>1000</v>
      </c>
      <c r="C82" s="297" t="s">
        <v>1001</v>
      </c>
      <c r="D82" s="297" t="s">
        <v>1072</v>
      </c>
      <c r="E82" s="297" t="s">
        <v>1073</v>
      </c>
      <c r="F82" s="300">
        <v>5</v>
      </c>
      <c r="G82" s="300">
        <v>3885</v>
      </c>
      <c r="H82" s="300">
        <v>1</v>
      </c>
      <c r="I82" s="300">
        <v>777</v>
      </c>
      <c r="J82" s="300">
        <v>5</v>
      </c>
      <c r="K82" s="300">
        <v>3915</v>
      </c>
      <c r="L82" s="300">
        <v>1.0077220077220077</v>
      </c>
      <c r="M82" s="300">
        <v>783</v>
      </c>
      <c r="N82" s="300"/>
      <c r="O82" s="300"/>
      <c r="P82" s="316"/>
      <c r="Q82" s="301"/>
    </row>
    <row r="83" spans="1:17" ht="14.4" customHeight="1" x14ac:dyDescent="0.3">
      <c r="A83" s="296" t="s">
        <v>1163</v>
      </c>
      <c r="B83" s="297" t="s">
        <v>1000</v>
      </c>
      <c r="C83" s="297" t="s">
        <v>1001</v>
      </c>
      <c r="D83" s="297" t="s">
        <v>1074</v>
      </c>
      <c r="E83" s="297" t="s">
        <v>1075</v>
      </c>
      <c r="F83" s="300">
        <v>1</v>
      </c>
      <c r="G83" s="300">
        <v>173</v>
      </c>
      <c r="H83" s="300">
        <v>1</v>
      </c>
      <c r="I83" s="300">
        <v>173</v>
      </c>
      <c r="J83" s="300"/>
      <c r="K83" s="300"/>
      <c r="L83" s="300"/>
      <c r="M83" s="300"/>
      <c r="N83" s="300">
        <v>4</v>
      </c>
      <c r="O83" s="300">
        <v>696</v>
      </c>
      <c r="P83" s="316">
        <v>4.0231213872832372</v>
      </c>
      <c r="Q83" s="301">
        <v>174</v>
      </c>
    </row>
    <row r="84" spans="1:17" ht="14.4" customHeight="1" x14ac:dyDescent="0.3">
      <c r="A84" s="296" t="s">
        <v>1163</v>
      </c>
      <c r="B84" s="297" t="s">
        <v>1000</v>
      </c>
      <c r="C84" s="297" t="s">
        <v>1001</v>
      </c>
      <c r="D84" s="297" t="s">
        <v>1076</v>
      </c>
      <c r="E84" s="297" t="s">
        <v>1077</v>
      </c>
      <c r="F84" s="300">
        <v>3</v>
      </c>
      <c r="G84" s="300">
        <v>1131</v>
      </c>
      <c r="H84" s="300">
        <v>1</v>
      </c>
      <c r="I84" s="300">
        <v>377</v>
      </c>
      <c r="J84" s="300">
        <v>1</v>
      </c>
      <c r="K84" s="300">
        <v>379</v>
      </c>
      <c r="L84" s="300">
        <v>0.33510167992926615</v>
      </c>
      <c r="M84" s="300">
        <v>379</v>
      </c>
      <c r="N84" s="300"/>
      <c r="O84" s="300"/>
      <c r="P84" s="316"/>
      <c r="Q84" s="301"/>
    </row>
    <row r="85" spans="1:17" ht="14.4" customHeight="1" x14ac:dyDescent="0.3">
      <c r="A85" s="296" t="s">
        <v>1163</v>
      </c>
      <c r="B85" s="297" t="s">
        <v>1000</v>
      </c>
      <c r="C85" s="297" t="s">
        <v>1001</v>
      </c>
      <c r="D85" s="297" t="s">
        <v>1078</v>
      </c>
      <c r="E85" s="297" t="s">
        <v>1079</v>
      </c>
      <c r="F85" s="300">
        <v>27</v>
      </c>
      <c r="G85" s="300">
        <v>10665</v>
      </c>
      <c r="H85" s="300">
        <v>1</v>
      </c>
      <c r="I85" s="300">
        <v>395</v>
      </c>
      <c r="J85" s="300">
        <v>37</v>
      </c>
      <c r="K85" s="300">
        <v>14763</v>
      </c>
      <c r="L85" s="300">
        <v>1.3842475386779185</v>
      </c>
      <c r="M85" s="300">
        <v>399</v>
      </c>
      <c r="N85" s="300">
        <v>40</v>
      </c>
      <c r="O85" s="300">
        <v>16160</v>
      </c>
      <c r="P85" s="316">
        <v>1.5152367557430848</v>
      </c>
      <c r="Q85" s="301">
        <v>404</v>
      </c>
    </row>
    <row r="86" spans="1:17" ht="14.4" customHeight="1" x14ac:dyDescent="0.3">
      <c r="A86" s="296" t="s">
        <v>1163</v>
      </c>
      <c r="B86" s="297" t="s">
        <v>1000</v>
      </c>
      <c r="C86" s="297" t="s">
        <v>1001</v>
      </c>
      <c r="D86" s="297" t="s">
        <v>1080</v>
      </c>
      <c r="E86" s="297" t="s">
        <v>1081</v>
      </c>
      <c r="F86" s="300">
        <v>1294</v>
      </c>
      <c r="G86" s="300">
        <v>68582</v>
      </c>
      <c r="H86" s="300">
        <v>1</v>
      </c>
      <c r="I86" s="300">
        <v>53</v>
      </c>
      <c r="J86" s="300">
        <v>1760</v>
      </c>
      <c r="K86" s="300">
        <v>93280</v>
      </c>
      <c r="L86" s="300">
        <v>1.3601236476043277</v>
      </c>
      <c r="M86" s="300">
        <v>53</v>
      </c>
      <c r="N86" s="300">
        <v>2358</v>
      </c>
      <c r="O86" s="300">
        <v>124974</v>
      </c>
      <c r="P86" s="316">
        <v>1.82225656877898</v>
      </c>
      <c r="Q86" s="301">
        <v>53</v>
      </c>
    </row>
    <row r="87" spans="1:17" ht="14.4" customHeight="1" x14ac:dyDescent="0.3">
      <c r="A87" s="296" t="s">
        <v>1163</v>
      </c>
      <c r="B87" s="297" t="s">
        <v>1000</v>
      </c>
      <c r="C87" s="297" t="s">
        <v>1001</v>
      </c>
      <c r="D87" s="297" t="s">
        <v>1164</v>
      </c>
      <c r="E87" s="297" t="s">
        <v>1165</v>
      </c>
      <c r="F87" s="300">
        <v>1</v>
      </c>
      <c r="G87" s="300">
        <v>2173</v>
      </c>
      <c r="H87" s="300">
        <v>1</v>
      </c>
      <c r="I87" s="300">
        <v>2173</v>
      </c>
      <c r="J87" s="300"/>
      <c r="K87" s="300"/>
      <c r="L87" s="300"/>
      <c r="M87" s="300"/>
      <c r="N87" s="300">
        <v>2</v>
      </c>
      <c r="O87" s="300">
        <v>4402</v>
      </c>
      <c r="P87" s="316">
        <v>2.0257708237459733</v>
      </c>
      <c r="Q87" s="301">
        <v>2201</v>
      </c>
    </row>
    <row r="88" spans="1:17" ht="14.4" customHeight="1" x14ac:dyDescent="0.3">
      <c r="A88" s="296" t="s">
        <v>1163</v>
      </c>
      <c r="B88" s="297" t="s">
        <v>1000</v>
      </c>
      <c r="C88" s="297" t="s">
        <v>1001</v>
      </c>
      <c r="D88" s="297" t="s">
        <v>1082</v>
      </c>
      <c r="E88" s="297" t="s">
        <v>1083</v>
      </c>
      <c r="F88" s="300">
        <v>22</v>
      </c>
      <c r="G88" s="300">
        <v>7854</v>
      </c>
      <c r="H88" s="300">
        <v>1</v>
      </c>
      <c r="I88" s="300">
        <v>357</v>
      </c>
      <c r="J88" s="300">
        <v>27</v>
      </c>
      <c r="K88" s="300">
        <v>9747</v>
      </c>
      <c r="L88" s="300">
        <v>1.2410236822001528</v>
      </c>
      <c r="M88" s="300">
        <v>361</v>
      </c>
      <c r="N88" s="300">
        <v>26</v>
      </c>
      <c r="O88" s="300">
        <v>9490</v>
      </c>
      <c r="P88" s="316">
        <v>1.2083015024191495</v>
      </c>
      <c r="Q88" s="301">
        <v>365</v>
      </c>
    </row>
    <row r="89" spans="1:17" ht="14.4" customHeight="1" x14ac:dyDescent="0.3">
      <c r="A89" s="296" t="s">
        <v>1163</v>
      </c>
      <c r="B89" s="297" t="s">
        <v>1000</v>
      </c>
      <c r="C89" s="297" t="s">
        <v>1001</v>
      </c>
      <c r="D89" s="297" t="s">
        <v>1084</v>
      </c>
      <c r="E89" s="297" t="s">
        <v>1085</v>
      </c>
      <c r="F89" s="300">
        <v>135</v>
      </c>
      <c r="G89" s="300">
        <v>13770</v>
      </c>
      <c r="H89" s="300">
        <v>1</v>
      </c>
      <c r="I89" s="300">
        <v>102</v>
      </c>
      <c r="J89" s="300">
        <v>203</v>
      </c>
      <c r="K89" s="300">
        <v>20706</v>
      </c>
      <c r="L89" s="300">
        <v>1.5037037037037038</v>
      </c>
      <c r="M89" s="300">
        <v>102</v>
      </c>
      <c r="N89" s="300">
        <v>242</v>
      </c>
      <c r="O89" s="300">
        <v>24926</v>
      </c>
      <c r="P89" s="316">
        <v>1.8101670297748729</v>
      </c>
      <c r="Q89" s="301">
        <v>103</v>
      </c>
    </row>
    <row r="90" spans="1:17" ht="14.4" customHeight="1" x14ac:dyDescent="0.3">
      <c r="A90" s="296" t="s">
        <v>1163</v>
      </c>
      <c r="B90" s="297" t="s">
        <v>1000</v>
      </c>
      <c r="C90" s="297" t="s">
        <v>1001</v>
      </c>
      <c r="D90" s="297" t="s">
        <v>1094</v>
      </c>
      <c r="E90" s="297" t="s">
        <v>1095</v>
      </c>
      <c r="F90" s="300">
        <v>10</v>
      </c>
      <c r="G90" s="300">
        <v>990</v>
      </c>
      <c r="H90" s="300">
        <v>1</v>
      </c>
      <c r="I90" s="300">
        <v>99</v>
      </c>
      <c r="J90" s="300">
        <v>6</v>
      </c>
      <c r="K90" s="300">
        <v>600</v>
      </c>
      <c r="L90" s="300">
        <v>0.60606060606060608</v>
      </c>
      <c r="M90" s="300">
        <v>100</v>
      </c>
      <c r="N90" s="300"/>
      <c r="O90" s="300"/>
      <c r="P90" s="316"/>
      <c r="Q90" s="301"/>
    </row>
    <row r="91" spans="1:17" ht="14.4" customHeight="1" x14ac:dyDescent="0.3">
      <c r="A91" s="296" t="s">
        <v>1163</v>
      </c>
      <c r="B91" s="297" t="s">
        <v>1000</v>
      </c>
      <c r="C91" s="297" t="s">
        <v>1001</v>
      </c>
      <c r="D91" s="297" t="s">
        <v>1096</v>
      </c>
      <c r="E91" s="297" t="s">
        <v>1097</v>
      </c>
      <c r="F91" s="300">
        <v>2</v>
      </c>
      <c r="G91" s="300">
        <v>4074</v>
      </c>
      <c r="H91" s="300">
        <v>1</v>
      </c>
      <c r="I91" s="300">
        <v>2037</v>
      </c>
      <c r="J91" s="300">
        <v>6</v>
      </c>
      <c r="K91" s="300">
        <v>12294</v>
      </c>
      <c r="L91" s="300">
        <v>3.0176730486008836</v>
      </c>
      <c r="M91" s="300">
        <v>2049</v>
      </c>
      <c r="N91" s="300">
        <v>6</v>
      </c>
      <c r="O91" s="300">
        <v>12384</v>
      </c>
      <c r="P91" s="316">
        <v>3.0397643593519881</v>
      </c>
      <c r="Q91" s="301">
        <v>2064</v>
      </c>
    </row>
    <row r="92" spans="1:17" ht="14.4" customHeight="1" x14ac:dyDescent="0.3">
      <c r="A92" s="296" t="s">
        <v>1163</v>
      </c>
      <c r="B92" s="297" t="s">
        <v>1000</v>
      </c>
      <c r="C92" s="297" t="s">
        <v>1001</v>
      </c>
      <c r="D92" s="297" t="s">
        <v>1098</v>
      </c>
      <c r="E92" s="297" t="s">
        <v>1099</v>
      </c>
      <c r="F92" s="300"/>
      <c r="G92" s="300"/>
      <c r="H92" s="300"/>
      <c r="I92" s="300"/>
      <c r="J92" s="300">
        <v>1</v>
      </c>
      <c r="K92" s="300">
        <v>265</v>
      </c>
      <c r="L92" s="300"/>
      <c r="M92" s="300">
        <v>265</v>
      </c>
      <c r="N92" s="300">
        <v>1</v>
      </c>
      <c r="O92" s="300">
        <v>266</v>
      </c>
      <c r="P92" s="316"/>
      <c r="Q92" s="301">
        <v>266</v>
      </c>
    </row>
    <row r="93" spans="1:17" ht="14.4" customHeight="1" x14ac:dyDescent="0.3">
      <c r="A93" s="296" t="s">
        <v>1163</v>
      </c>
      <c r="B93" s="297" t="s">
        <v>1000</v>
      </c>
      <c r="C93" s="297" t="s">
        <v>1001</v>
      </c>
      <c r="D93" s="297" t="s">
        <v>1104</v>
      </c>
      <c r="E93" s="297" t="s">
        <v>1105</v>
      </c>
      <c r="F93" s="300">
        <v>3</v>
      </c>
      <c r="G93" s="300">
        <v>18039</v>
      </c>
      <c r="H93" s="300">
        <v>1</v>
      </c>
      <c r="I93" s="300">
        <v>6013</v>
      </c>
      <c r="J93" s="300">
        <v>9</v>
      </c>
      <c r="K93" s="300">
        <v>54441</v>
      </c>
      <c r="L93" s="300">
        <v>3.0179610843173124</v>
      </c>
      <c r="M93" s="300">
        <v>6049</v>
      </c>
      <c r="N93" s="300">
        <v>7</v>
      </c>
      <c r="O93" s="300">
        <v>42658</v>
      </c>
      <c r="P93" s="316">
        <v>2.3647652308886302</v>
      </c>
      <c r="Q93" s="301">
        <v>6094</v>
      </c>
    </row>
    <row r="94" spans="1:17" ht="14.4" customHeight="1" x14ac:dyDescent="0.3">
      <c r="A94" s="296" t="s">
        <v>1163</v>
      </c>
      <c r="B94" s="297" t="s">
        <v>1000</v>
      </c>
      <c r="C94" s="297" t="s">
        <v>1001</v>
      </c>
      <c r="D94" s="297" t="s">
        <v>1106</v>
      </c>
      <c r="E94" s="297" t="s">
        <v>1107</v>
      </c>
      <c r="F94" s="300">
        <v>1</v>
      </c>
      <c r="G94" s="300">
        <v>222</v>
      </c>
      <c r="H94" s="300">
        <v>1</v>
      </c>
      <c r="I94" s="300">
        <v>222</v>
      </c>
      <c r="J94" s="300">
        <v>1</v>
      </c>
      <c r="K94" s="300">
        <v>224</v>
      </c>
      <c r="L94" s="300">
        <v>1.0090090090090089</v>
      </c>
      <c r="M94" s="300">
        <v>224</v>
      </c>
      <c r="N94" s="300"/>
      <c r="O94" s="300"/>
      <c r="P94" s="316"/>
      <c r="Q94" s="301"/>
    </row>
    <row r="95" spans="1:17" ht="14.4" customHeight="1" x14ac:dyDescent="0.3">
      <c r="A95" s="296" t="s">
        <v>1163</v>
      </c>
      <c r="B95" s="297" t="s">
        <v>1000</v>
      </c>
      <c r="C95" s="297" t="s">
        <v>1001</v>
      </c>
      <c r="D95" s="297" t="s">
        <v>1108</v>
      </c>
      <c r="E95" s="297" t="s">
        <v>1109</v>
      </c>
      <c r="F95" s="300"/>
      <c r="G95" s="300"/>
      <c r="H95" s="300"/>
      <c r="I95" s="300"/>
      <c r="J95" s="300"/>
      <c r="K95" s="300"/>
      <c r="L95" s="300"/>
      <c r="M95" s="300"/>
      <c r="N95" s="300">
        <v>1</v>
      </c>
      <c r="O95" s="300">
        <v>719</v>
      </c>
      <c r="P95" s="316"/>
      <c r="Q95" s="301">
        <v>719</v>
      </c>
    </row>
    <row r="96" spans="1:17" ht="14.4" customHeight="1" x14ac:dyDescent="0.3">
      <c r="A96" s="296" t="s">
        <v>1163</v>
      </c>
      <c r="B96" s="297" t="s">
        <v>1000</v>
      </c>
      <c r="C96" s="297" t="s">
        <v>1001</v>
      </c>
      <c r="D96" s="297" t="s">
        <v>1110</v>
      </c>
      <c r="E96" s="297" t="s">
        <v>1111</v>
      </c>
      <c r="F96" s="300"/>
      <c r="G96" s="300"/>
      <c r="H96" s="300"/>
      <c r="I96" s="300"/>
      <c r="J96" s="300">
        <v>1</v>
      </c>
      <c r="K96" s="300">
        <v>476</v>
      </c>
      <c r="L96" s="300"/>
      <c r="M96" s="300">
        <v>476</v>
      </c>
      <c r="N96" s="300">
        <v>2</v>
      </c>
      <c r="O96" s="300">
        <v>960</v>
      </c>
      <c r="P96" s="316"/>
      <c r="Q96" s="301">
        <v>480</v>
      </c>
    </row>
    <row r="97" spans="1:17" ht="14.4" customHeight="1" x14ac:dyDescent="0.3">
      <c r="A97" s="296" t="s">
        <v>1163</v>
      </c>
      <c r="B97" s="297" t="s">
        <v>1000</v>
      </c>
      <c r="C97" s="297" t="s">
        <v>1001</v>
      </c>
      <c r="D97" s="297" t="s">
        <v>1118</v>
      </c>
      <c r="E97" s="297" t="s">
        <v>1051</v>
      </c>
      <c r="F97" s="300"/>
      <c r="G97" s="300"/>
      <c r="H97" s="300"/>
      <c r="I97" s="300"/>
      <c r="J97" s="300"/>
      <c r="K97" s="300"/>
      <c r="L97" s="300"/>
      <c r="M97" s="300"/>
      <c r="N97" s="300">
        <v>2</v>
      </c>
      <c r="O97" s="300">
        <v>68</v>
      </c>
      <c r="P97" s="316"/>
      <c r="Q97" s="301">
        <v>34</v>
      </c>
    </row>
    <row r="98" spans="1:17" ht="14.4" customHeight="1" x14ac:dyDescent="0.3">
      <c r="A98" s="296" t="s">
        <v>1163</v>
      </c>
      <c r="B98" s="297" t="s">
        <v>1125</v>
      </c>
      <c r="C98" s="297" t="s">
        <v>1001</v>
      </c>
      <c r="D98" s="297" t="s">
        <v>1126</v>
      </c>
      <c r="E98" s="297" t="s">
        <v>1127</v>
      </c>
      <c r="F98" s="300"/>
      <c r="G98" s="300"/>
      <c r="H98" s="300"/>
      <c r="I98" s="300"/>
      <c r="J98" s="300"/>
      <c r="K98" s="300"/>
      <c r="L98" s="300"/>
      <c r="M98" s="300"/>
      <c r="N98" s="300">
        <v>1</v>
      </c>
      <c r="O98" s="300">
        <v>217</v>
      </c>
      <c r="P98" s="316"/>
      <c r="Q98" s="301">
        <v>217</v>
      </c>
    </row>
    <row r="99" spans="1:17" ht="14.4" customHeight="1" x14ac:dyDescent="0.3">
      <c r="A99" s="296" t="s">
        <v>1163</v>
      </c>
      <c r="B99" s="297" t="s">
        <v>1125</v>
      </c>
      <c r="C99" s="297" t="s">
        <v>1001</v>
      </c>
      <c r="D99" s="297" t="s">
        <v>1130</v>
      </c>
      <c r="E99" s="297" t="s">
        <v>1131</v>
      </c>
      <c r="F99" s="300"/>
      <c r="G99" s="300"/>
      <c r="H99" s="300"/>
      <c r="I99" s="300"/>
      <c r="J99" s="300"/>
      <c r="K99" s="300"/>
      <c r="L99" s="300"/>
      <c r="M99" s="300"/>
      <c r="N99" s="300">
        <v>2</v>
      </c>
      <c r="O99" s="300">
        <v>2070</v>
      </c>
      <c r="P99" s="316"/>
      <c r="Q99" s="301">
        <v>1035</v>
      </c>
    </row>
    <row r="100" spans="1:17" ht="14.4" customHeight="1" x14ac:dyDescent="0.3">
      <c r="A100" s="296" t="s">
        <v>1166</v>
      </c>
      <c r="B100" s="297" t="s">
        <v>1000</v>
      </c>
      <c r="C100" s="297" t="s">
        <v>1001</v>
      </c>
      <c r="D100" s="297" t="s">
        <v>1002</v>
      </c>
      <c r="E100" s="297" t="s">
        <v>1003</v>
      </c>
      <c r="F100" s="300">
        <v>25</v>
      </c>
      <c r="G100" s="300">
        <v>1125</v>
      </c>
      <c r="H100" s="300">
        <v>1</v>
      </c>
      <c r="I100" s="300">
        <v>45</v>
      </c>
      <c r="J100" s="300">
        <v>8</v>
      </c>
      <c r="K100" s="300">
        <v>368</v>
      </c>
      <c r="L100" s="300">
        <v>0.32711111111111113</v>
      </c>
      <c r="M100" s="300">
        <v>46</v>
      </c>
      <c r="N100" s="300"/>
      <c r="O100" s="300"/>
      <c r="P100" s="316"/>
      <c r="Q100" s="301"/>
    </row>
    <row r="101" spans="1:17" ht="14.4" customHeight="1" x14ac:dyDescent="0.3">
      <c r="A101" s="296" t="s">
        <v>1166</v>
      </c>
      <c r="B101" s="297" t="s">
        <v>1000</v>
      </c>
      <c r="C101" s="297" t="s">
        <v>1001</v>
      </c>
      <c r="D101" s="297" t="s">
        <v>1004</v>
      </c>
      <c r="E101" s="297" t="s">
        <v>1005</v>
      </c>
      <c r="F101" s="300">
        <v>5</v>
      </c>
      <c r="G101" s="300">
        <v>6140</v>
      </c>
      <c r="H101" s="300">
        <v>1</v>
      </c>
      <c r="I101" s="300">
        <v>1228</v>
      </c>
      <c r="J101" s="300">
        <v>5</v>
      </c>
      <c r="K101" s="300">
        <v>6180</v>
      </c>
      <c r="L101" s="300">
        <v>1.006514657980456</v>
      </c>
      <c r="M101" s="300">
        <v>1236</v>
      </c>
      <c r="N101" s="300">
        <v>2</v>
      </c>
      <c r="O101" s="300">
        <v>2490</v>
      </c>
      <c r="P101" s="316">
        <v>0.40553745928338764</v>
      </c>
      <c r="Q101" s="301">
        <v>1245</v>
      </c>
    </row>
    <row r="102" spans="1:17" ht="14.4" customHeight="1" x14ac:dyDescent="0.3">
      <c r="A102" s="296" t="s">
        <v>1166</v>
      </c>
      <c r="B102" s="297" t="s">
        <v>1000</v>
      </c>
      <c r="C102" s="297" t="s">
        <v>1001</v>
      </c>
      <c r="D102" s="297" t="s">
        <v>1006</v>
      </c>
      <c r="E102" s="297" t="s">
        <v>1007</v>
      </c>
      <c r="F102" s="300">
        <v>25</v>
      </c>
      <c r="G102" s="300">
        <v>4150</v>
      </c>
      <c r="H102" s="300">
        <v>1</v>
      </c>
      <c r="I102" s="300">
        <v>166</v>
      </c>
      <c r="J102" s="300">
        <v>19</v>
      </c>
      <c r="K102" s="300">
        <v>3154</v>
      </c>
      <c r="L102" s="300">
        <v>0.76</v>
      </c>
      <c r="M102" s="300">
        <v>166</v>
      </c>
      <c r="N102" s="300">
        <v>31</v>
      </c>
      <c r="O102" s="300">
        <v>5177</v>
      </c>
      <c r="P102" s="316">
        <v>1.2474698795180723</v>
      </c>
      <c r="Q102" s="301">
        <v>167</v>
      </c>
    </row>
    <row r="103" spans="1:17" ht="14.4" customHeight="1" x14ac:dyDescent="0.3">
      <c r="A103" s="296" t="s">
        <v>1166</v>
      </c>
      <c r="B103" s="297" t="s">
        <v>1000</v>
      </c>
      <c r="C103" s="297" t="s">
        <v>1001</v>
      </c>
      <c r="D103" s="297" t="s">
        <v>1008</v>
      </c>
      <c r="E103" s="297" t="s">
        <v>1009</v>
      </c>
      <c r="F103" s="300">
        <v>26</v>
      </c>
      <c r="G103" s="300">
        <v>25948</v>
      </c>
      <c r="H103" s="300">
        <v>1</v>
      </c>
      <c r="I103" s="300">
        <v>998</v>
      </c>
      <c r="J103" s="300">
        <v>20</v>
      </c>
      <c r="K103" s="300">
        <v>20000</v>
      </c>
      <c r="L103" s="300">
        <v>0.77077231385848621</v>
      </c>
      <c r="M103" s="300">
        <v>1000</v>
      </c>
      <c r="N103" s="300">
        <v>8</v>
      </c>
      <c r="O103" s="300">
        <v>8016</v>
      </c>
      <c r="P103" s="316">
        <v>0.30892554339448125</v>
      </c>
      <c r="Q103" s="301">
        <v>1002</v>
      </c>
    </row>
    <row r="104" spans="1:17" ht="14.4" customHeight="1" x14ac:dyDescent="0.3">
      <c r="A104" s="296" t="s">
        <v>1166</v>
      </c>
      <c r="B104" s="297" t="s">
        <v>1000</v>
      </c>
      <c r="C104" s="297" t="s">
        <v>1001</v>
      </c>
      <c r="D104" s="297" t="s">
        <v>1014</v>
      </c>
      <c r="E104" s="297" t="s">
        <v>1015</v>
      </c>
      <c r="F104" s="300">
        <v>26</v>
      </c>
      <c r="G104" s="300">
        <v>57486</v>
      </c>
      <c r="H104" s="300">
        <v>1</v>
      </c>
      <c r="I104" s="300">
        <v>2211</v>
      </c>
      <c r="J104" s="300">
        <v>20</v>
      </c>
      <c r="K104" s="300">
        <v>44420</v>
      </c>
      <c r="L104" s="300">
        <v>0.77270987718748918</v>
      </c>
      <c r="M104" s="300">
        <v>2221</v>
      </c>
      <c r="N104" s="300">
        <v>8</v>
      </c>
      <c r="O104" s="300">
        <v>17864</v>
      </c>
      <c r="P104" s="316">
        <v>0.3107539226942212</v>
      </c>
      <c r="Q104" s="301">
        <v>2233</v>
      </c>
    </row>
    <row r="105" spans="1:17" ht="14.4" customHeight="1" x14ac:dyDescent="0.3">
      <c r="A105" s="296" t="s">
        <v>1166</v>
      </c>
      <c r="B105" s="297" t="s">
        <v>1000</v>
      </c>
      <c r="C105" s="297" t="s">
        <v>1001</v>
      </c>
      <c r="D105" s="297" t="s">
        <v>1016</v>
      </c>
      <c r="E105" s="297" t="s">
        <v>1017</v>
      </c>
      <c r="F105" s="300">
        <v>99</v>
      </c>
      <c r="G105" s="300">
        <v>64944</v>
      </c>
      <c r="H105" s="300">
        <v>1</v>
      </c>
      <c r="I105" s="300">
        <v>656</v>
      </c>
      <c r="J105" s="300">
        <v>85</v>
      </c>
      <c r="K105" s="300">
        <v>56100</v>
      </c>
      <c r="L105" s="300">
        <v>0.86382113821138207</v>
      </c>
      <c r="M105" s="300">
        <v>660</v>
      </c>
      <c r="N105" s="300">
        <v>67</v>
      </c>
      <c r="O105" s="300">
        <v>44488</v>
      </c>
      <c r="P105" s="316">
        <v>0.68502094111850209</v>
      </c>
      <c r="Q105" s="301">
        <v>664</v>
      </c>
    </row>
    <row r="106" spans="1:17" ht="14.4" customHeight="1" x14ac:dyDescent="0.3">
      <c r="A106" s="296" t="s">
        <v>1166</v>
      </c>
      <c r="B106" s="297" t="s">
        <v>1000</v>
      </c>
      <c r="C106" s="297" t="s">
        <v>1001</v>
      </c>
      <c r="D106" s="297" t="s">
        <v>1018</v>
      </c>
      <c r="E106" s="297" t="s">
        <v>1019</v>
      </c>
      <c r="F106" s="300">
        <v>19</v>
      </c>
      <c r="G106" s="300">
        <v>8588</v>
      </c>
      <c r="H106" s="300">
        <v>1</v>
      </c>
      <c r="I106" s="300">
        <v>452</v>
      </c>
      <c r="J106" s="300">
        <v>12</v>
      </c>
      <c r="K106" s="300">
        <v>5448</v>
      </c>
      <c r="L106" s="300">
        <v>0.63437354448067074</v>
      </c>
      <c r="M106" s="300">
        <v>454</v>
      </c>
      <c r="N106" s="300">
        <v>12</v>
      </c>
      <c r="O106" s="300">
        <v>5484</v>
      </c>
      <c r="P106" s="316">
        <v>0.63856544014904515</v>
      </c>
      <c r="Q106" s="301">
        <v>457</v>
      </c>
    </row>
    <row r="107" spans="1:17" ht="14.4" customHeight="1" x14ac:dyDescent="0.3">
      <c r="A107" s="296" t="s">
        <v>1166</v>
      </c>
      <c r="B107" s="297" t="s">
        <v>1000</v>
      </c>
      <c r="C107" s="297" t="s">
        <v>1001</v>
      </c>
      <c r="D107" s="297" t="s">
        <v>1020</v>
      </c>
      <c r="E107" s="297" t="s">
        <v>1021</v>
      </c>
      <c r="F107" s="300">
        <v>2</v>
      </c>
      <c r="G107" s="300">
        <v>496</v>
      </c>
      <c r="H107" s="300">
        <v>1</v>
      </c>
      <c r="I107" s="300">
        <v>248</v>
      </c>
      <c r="J107" s="300">
        <v>2</v>
      </c>
      <c r="K107" s="300">
        <v>500</v>
      </c>
      <c r="L107" s="300">
        <v>1.0080645161290323</v>
      </c>
      <c r="M107" s="300">
        <v>250</v>
      </c>
      <c r="N107" s="300"/>
      <c r="O107" s="300"/>
      <c r="P107" s="316"/>
      <c r="Q107" s="301"/>
    </row>
    <row r="108" spans="1:17" ht="14.4" customHeight="1" x14ac:dyDescent="0.3">
      <c r="A108" s="296" t="s">
        <v>1166</v>
      </c>
      <c r="B108" s="297" t="s">
        <v>1000</v>
      </c>
      <c r="C108" s="297" t="s">
        <v>1001</v>
      </c>
      <c r="D108" s="297" t="s">
        <v>1024</v>
      </c>
      <c r="E108" s="297" t="s">
        <v>1025</v>
      </c>
      <c r="F108" s="300">
        <v>326</v>
      </c>
      <c r="G108" s="300">
        <v>25428</v>
      </c>
      <c r="H108" s="300">
        <v>1</v>
      </c>
      <c r="I108" s="300">
        <v>78</v>
      </c>
      <c r="J108" s="300">
        <v>278</v>
      </c>
      <c r="K108" s="300">
        <v>21684</v>
      </c>
      <c r="L108" s="300">
        <v>0.85276073619631898</v>
      </c>
      <c r="M108" s="300">
        <v>78</v>
      </c>
      <c r="N108" s="300">
        <v>292</v>
      </c>
      <c r="O108" s="300">
        <v>23068</v>
      </c>
      <c r="P108" s="316">
        <v>0.90718892559383357</v>
      </c>
      <c r="Q108" s="301">
        <v>79</v>
      </c>
    </row>
    <row r="109" spans="1:17" ht="14.4" customHeight="1" x14ac:dyDescent="0.3">
      <c r="A109" s="296" t="s">
        <v>1166</v>
      </c>
      <c r="B109" s="297" t="s">
        <v>1000</v>
      </c>
      <c r="C109" s="297" t="s">
        <v>1001</v>
      </c>
      <c r="D109" s="297" t="s">
        <v>1167</v>
      </c>
      <c r="E109" s="297" t="s">
        <v>1168</v>
      </c>
      <c r="F109" s="300"/>
      <c r="G109" s="300"/>
      <c r="H109" s="300"/>
      <c r="I109" s="300"/>
      <c r="J109" s="300">
        <v>1</v>
      </c>
      <c r="K109" s="300">
        <v>126</v>
      </c>
      <c r="L109" s="300"/>
      <c r="M109" s="300">
        <v>126</v>
      </c>
      <c r="N109" s="300"/>
      <c r="O109" s="300"/>
      <c r="P109" s="316"/>
      <c r="Q109" s="301"/>
    </row>
    <row r="110" spans="1:17" ht="14.4" customHeight="1" x14ac:dyDescent="0.3">
      <c r="A110" s="296" t="s">
        <v>1166</v>
      </c>
      <c r="B110" s="297" t="s">
        <v>1000</v>
      </c>
      <c r="C110" s="297" t="s">
        <v>1001</v>
      </c>
      <c r="D110" s="297" t="s">
        <v>1026</v>
      </c>
      <c r="E110" s="297" t="s">
        <v>1027</v>
      </c>
      <c r="F110" s="300">
        <v>7</v>
      </c>
      <c r="G110" s="300">
        <v>252</v>
      </c>
      <c r="H110" s="300">
        <v>1</v>
      </c>
      <c r="I110" s="300">
        <v>36</v>
      </c>
      <c r="J110" s="300">
        <v>7</v>
      </c>
      <c r="K110" s="300">
        <v>252</v>
      </c>
      <c r="L110" s="300">
        <v>1</v>
      </c>
      <c r="M110" s="300">
        <v>36</v>
      </c>
      <c r="N110" s="300">
        <v>3</v>
      </c>
      <c r="O110" s="300">
        <v>111</v>
      </c>
      <c r="P110" s="316">
        <v>0.44047619047619047</v>
      </c>
      <c r="Q110" s="301">
        <v>37</v>
      </c>
    </row>
    <row r="111" spans="1:17" ht="14.4" customHeight="1" x14ac:dyDescent="0.3">
      <c r="A111" s="296" t="s">
        <v>1166</v>
      </c>
      <c r="B111" s="297" t="s">
        <v>1000</v>
      </c>
      <c r="C111" s="297" t="s">
        <v>1001</v>
      </c>
      <c r="D111" s="297" t="s">
        <v>1028</v>
      </c>
      <c r="E111" s="297" t="s">
        <v>1029</v>
      </c>
      <c r="F111" s="300">
        <v>2</v>
      </c>
      <c r="G111" s="300">
        <v>214</v>
      </c>
      <c r="H111" s="300">
        <v>1</v>
      </c>
      <c r="I111" s="300">
        <v>107</v>
      </c>
      <c r="J111" s="300">
        <v>2</v>
      </c>
      <c r="K111" s="300">
        <v>214</v>
      </c>
      <c r="L111" s="300">
        <v>1</v>
      </c>
      <c r="M111" s="300">
        <v>107</v>
      </c>
      <c r="N111" s="300"/>
      <c r="O111" s="300"/>
      <c r="P111" s="316"/>
      <c r="Q111" s="301"/>
    </row>
    <row r="112" spans="1:17" ht="14.4" customHeight="1" x14ac:dyDescent="0.3">
      <c r="A112" s="296" t="s">
        <v>1166</v>
      </c>
      <c r="B112" s="297" t="s">
        <v>1000</v>
      </c>
      <c r="C112" s="297" t="s">
        <v>1001</v>
      </c>
      <c r="D112" s="297" t="s">
        <v>1030</v>
      </c>
      <c r="E112" s="297" t="s">
        <v>1031</v>
      </c>
      <c r="F112" s="300">
        <v>114</v>
      </c>
      <c r="G112" s="300">
        <v>27360</v>
      </c>
      <c r="H112" s="300">
        <v>1</v>
      </c>
      <c r="I112" s="300">
        <v>240</v>
      </c>
      <c r="J112" s="300">
        <v>96</v>
      </c>
      <c r="K112" s="300">
        <v>23232</v>
      </c>
      <c r="L112" s="300">
        <v>0.84912280701754383</v>
      </c>
      <c r="M112" s="300">
        <v>242</v>
      </c>
      <c r="N112" s="300">
        <v>97</v>
      </c>
      <c r="O112" s="300">
        <v>23571</v>
      </c>
      <c r="P112" s="316">
        <v>0.86151315789473681</v>
      </c>
      <c r="Q112" s="301">
        <v>243</v>
      </c>
    </row>
    <row r="113" spans="1:17" ht="14.4" customHeight="1" x14ac:dyDescent="0.3">
      <c r="A113" s="296" t="s">
        <v>1166</v>
      </c>
      <c r="B113" s="297" t="s">
        <v>1000</v>
      </c>
      <c r="C113" s="297" t="s">
        <v>1001</v>
      </c>
      <c r="D113" s="297" t="s">
        <v>1032</v>
      </c>
      <c r="E113" s="297" t="s">
        <v>1033</v>
      </c>
      <c r="F113" s="300">
        <v>42</v>
      </c>
      <c r="G113" s="300">
        <v>83118</v>
      </c>
      <c r="H113" s="300">
        <v>1</v>
      </c>
      <c r="I113" s="300">
        <v>1979</v>
      </c>
      <c r="J113" s="300">
        <v>61</v>
      </c>
      <c r="K113" s="300">
        <v>121085</v>
      </c>
      <c r="L113" s="300">
        <v>1.4567843307105561</v>
      </c>
      <c r="M113" s="300">
        <v>1985</v>
      </c>
      <c r="N113" s="300">
        <v>56</v>
      </c>
      <c r="O113" s="300">
        <v>111608</v>
      </c>
      <c r="P113" s="316">
        <v>1.3427657065858178</v>
      </c>
      <c r="Q113" s="301">
        <v>1993</v>
      </c>
    </row>
    <row r="114" spans="1:17" ht="14.4" customHeight="1" x14ac:dyDescent="0.3">
      <c r="A114" s="296" t="s">
        <v>1166</v>
      </c>
      <c r="B114" s="297" t="s">
        <v>1000</v>
      </c>
      <c r="C114" s="297" t="s">
        <v>1001</v>
      </c>
      <c r="D114" s="297" t="s">
        <v>1034</v>
      </c>
      <c r="E114" s="297" t="s">
        <v>1035</v>
      </c>
      <c r="F114" s="300">
        <v>164</v>
      </c>
      <c r="G114" s="300">
        <v>27060</v>
      </c>
      <c r="H114" s="300">
        <v>1</v>
      </c>
      <c r="I114" s="300">
        <v>165</v>
      </c>
      <c r="J114" s="300">
        <v>191</v>
      </c>
      <c r="K114" s="300">
        <v>31897</v>
      </c>
      <c r="L114" s="300">
        <v>1.1787509238728751</v>
      </c>
      <c r="M114" s="300">
        <v>167</v>
      </c>
      <c r="N114" s="300">
        <v>209</v>
      </c>
      <c r="O114" s="300">
        <v>35112</v>
      </c>
      <c r="P114" s="316">
        <v>1.2975609756097561</v>
      </c>
      <c r="Q114" s="301">
        <v>168</v>
      </c>
    </row>
    <row r="115" spans="1:17" ht="14.4" customHeight="1" x14ac:dyDescent="0.3">
      <c r="A115" s="296" t="s">
        <v>1166</v>
      </c>
      <c r="B115" s="297" t="s">
        <v>1000</v>
      </c>
      <c r="C115" s="297" t="s">
        <v>1001</v>
      </c>
      <c r="D115" s="297" t="s">
        <v>1036</v>
      </c>
      <c r="E115" s="297" t="s">
        <v>1037</v>
      </c>
      <c r="F115" s="300">
        <v>42</v>
      </c>
      <c r="G115" s="300">
        <v>11676</v>
      </c>
      <c r="H115" s="300">
        <v>1</v>
      </c>
      <c r="I115" s="300">
        <v>278</v>
      </c>
      <c r="J115" s="300">
        <v>33</v>
      </c>
      <c r="K115" s="300">
        <v>9240</v>
      </c>
      <c r="L115" s="300">
        <v>0.79136690647482011</v>
      </c>
      <c r="M115" s="300">
        <v>280</v>
      </c>
      <c r="N115" s="300">
        <v>29</v>
      </c>
      <c r="O115" s="300">
        <v>8149</v>
      </c>
      <c r="P115" s="316">
        <v>0.697927372387804</v>
      </c>
      <c r="Q115" s="301">
        <v>281</v>
      </c>
    </row>
    <row r="116" spans="1:17" ht="14.4" customHeight="1" x14ac:dyDescent="0.3">
      <c r="A116" s="296" t="s">
        <v>1166</v>
      </c>
      <c r="B116" s="297" t="s">
        <v>1000</v>
      </c>
      <c r="C116" s="297" t="s">
        <v>1001</v>
      </c>
      <c r="D116" s="297" t="s">
        <v>1038</v>
      </c>
      <c r="E116" s="297" t="s">
        <v>1039</v>
      </c>
      <c r="F116" s="300">
        <v>572</v>
      </c>
      <c r="G116" s="300">
        <v>92664</v>
      </c>
      <c r="H116" s="300">
        <v>1</v>
      </c>
      <c r="I116" s="300">
        <v>162</v>
      </c>
      <c r="J116" s="300">
        <v>447</v>
      </c>
      <c r="K116" s="300">
        <v>73308</v>
      </c>
      <c r="L116" s="300">
        <v>0.79111629111629111</v>
      </c>
      <c r="M116" s="300">
        <v>164</v>
      </c>
      <c r="N116" s="300">
        <v>448</v>
      </c>
      <c r="O116" s="300">
        <v>73920</v>
      </c>
      <c r="P116" s="316">
        <v>0.79772079772079774</v>
      </c>
      <c r="Q116" s="301">
        <v>165</v>
      </c>
    </row>
    <row r="117" spans="1:17" ht="14.4" customHeight="1" x14ac:dyDescent="0.3">
      <c r="A117" s="296" t="s">
        <v>1166</v>
      </c>
      <c r="B117" s="297" t="s">
        <v>1000</v>
      </c>
      <c r="C117" s="297" t="s">
        <v>1001</v>
      </c>
      <c r="D117" s="297" t="s">
        <v>1040</v>
      </c>
      <c r="E117" s="297" t="s">
        <v>1041</v>
      </c>
      <c r="F117" s="300">
        <v>322</v>
      </c>
      <c r="G117" s="300">
        <v>145222</v>
      </c>
      <c r="H117" s="300">
        <v>1</v>
      </c>
      <c r="I117" s="300">
        <v>451</v>
      </c>
      <c r="J117" s="300">
        <v>352</v>
      </c>
      <c r="K117" s="300">
        <v>159456</v>
      </c>
      <c r="L117" s="300">
        <v>1.0980154522042114</v>
      </c>
      <c r="M117" s="300">
        <v>453</v>
      </c>
      <c r="N117" s="300">
        <v>345</v>
      </c>
      <c r="O117" s="300">
        <v>157320</v>
      </c>
      <c r="P117" s="316">
        <v>1.0833069369654735</v>
      </c>
      <c r="Q117" s="301">
        <v>456</v>
      </c>
    </row>
    <row r="118" spans="1:17" ht="14.4" customHeight="1" x14ac:dyDescent="0.3">
      <c r="A118" s="296" t="s">
        <v>1166</v>
      </c>
      <c r="B118" s="297" t="s">
        <v>1000</v>
      </c>
      <c r="C118" s="297" t="s">
        <v>1001</v>
      </c>
      <c r="D118" s="297" t="s">
        <v>1044</v>
      </c>
      <c r="E118" s="297" t="s">
        <v>1045</v>
      </c>
      <c r="F118" s="300">
        <v>992</v>
      </c>
      <c r="G118" s="300">
        <v>334304</v>
      </c>
      <c r="H118" s="300">
        <v>1</v>
      </c>
      <c r="I118" s="300">
        <v>337</v>
      </c>
      <c r="J118" s="300">
        <v>1095</v>
      </c>
      <c r="K118" s="300">
        <v>369015</v>
      </c>
      <c r="L118" s="300">
        <v>1.1038306451612903</v>
      </c>
      <c r="M118" s="300">
        <v>337</v>
      </c>
      <c r="N118" s="300">
        <v>1167</v>
      </c>
      <c r="O118" s="300">
        <v>394446</v>
      </c>
      <c r="P118" s="316">
        <v>1.1799021250119652</v>
      </c>
      <c r="Q118" s="301">
        <v>338</v>
      </c>
    </row>
    <row r="119" spans="1:17" ht="14.4" customHeight="1" x14ac:dyDescent="0.3">
      <c r="A119" s="296" t="s">
        <v>1166</v>
      </c>
      <c r="B119" s="297" t="s">
        <v>1000</v>
      </c>
      <c r="C119" s="297" t="s">
        <v>1001</v>
      </c>
      <c r="D119" s="297" t="s">
        <v>1046</v>
      </c>
      <c r="E119" s="297" t="s">
        <v>1047</v>
      </c>
      <c r="F119" s="300">
        <v>125</v>
      </c>
      <c r="G119" s="300">
        <v>19750</v>
      </c>
      <c r="H119" s="300">
        <v>1</v>
      </c>
      <c r="I119" s="300">
        <v>158</v>
      </c>
      <c r="J119" s="300">
        <v>128</v>
      </c>
      <c r="K119" s="300">
        <v>20352</v>
      </c>
      <c r="L119" s="300">
        <v>1.0304810126582278</v>
      </c>
      <c r="M119" s="300">
        <v>159</v>
      </c>
      <c r="N119" s="300">
        <v>133</v>
      </c>
      <c r="O119" s="300">
        <v>21280</v>
      </c>
      <c r="P119" s="316">
        <v>1.0774683544303798</v>
      </c>
      <c r="Q119" s="301">
        <v>160</v>
      </c>
    </row>
    <row r="120" spans="1:17" ht="14.4" customHeight="1" x14ac:dyDescent="0.3">
      <c r="A120" s="296" t="s">
        <v>1166</v>
      </c>
      <c r="B120" s="297" t="s">
        <v>1000</v>
      </c>
      <c r="C120" s="297" t="s">
        <v>1001</v>
      </c>
      <c r="D120" s="297" t="s">
        <v>1048</v>
      </c>
      <c r="E120" s="297" t="s">
        <v>1049</v>
      </c>
      <c r="F120" s="300">
        <v>2</v>
      </c>
      <c r="G120" s="300">
        <v>5728</v>
      </c>
      <c r="H120" s="300">
        <v>1</v>
      </c>
      <c r="I120" s="300">
        <v>2864</v>
      </c>
      <c r="J120" s="300"/>
      <c r="K120" s="300"/>
      <c r="L120" s="300"/>
      <c r="M120" s="300"/>
      <c r="N120" s="300">
        <v>1</v>
      </c>
      <c r="O120" s="300">
        <v>2886</v>
      </c>
      <c r="P120" s="316">
        <v>0.50384078212290506</v>
      </c>
      <c r="Q120" s="301">
        <v>2886</v>
      </c>
    </row>
    <row r="121" spans="1:17" ht="14.4" customHeight="1" x14ac:dyDescent="0.3">
      <c r="A121" s="296" t="s">
        <v>1166</v>
      </c>
      <c r="B121" s="297" t="s">
        <v>1000</v>
      </c>
      <c r="C121" s="297" t="s">
        <v>1001</v>
      </c>
      <c r="D121" s="297" t="s">
        <v>1050</v>
      </c>
      <c r="E121" s="297" t="s">
        <v>1051</v>
      </c>
      <c r="F121" s="300">
        <v>474</v>
      </c>
      <c r="G121" s="300">
        <v>25122</v>
      </c>
      <c r="H121" s="300">
        <v>1</v>
      </c>
      <c r="I121" s="300">
        <v>53</v>
      </c>
      <c r="J121" s="300">
        <v>474</v>
      </c>
      <c r="K121" s="300">
        <v>25122</v>
      </c>
      <c r="L121" s="300">
        <v>1</v>
      </c>
      <c r="M121" s="300">
        <v>53</v>
      </c>
      <c r="N121" s="300">
        <v>540</v>
      </c>
      <c r="O121" s="300">
        <v>28620</v>
      </c>
      <c r="P121" s="316">
        <v>1.139240506329114</v>
      </c>
      <c r="Q121" s="301">
        <v>53</v>
      </c>
    </row>
    <row r="122" spans="1:17" ht="14.4" customHeight="1" x14ac:dyDescent="0.3">
      <c r="A122" s="296" t="s">
        <v>1166</v>
      </c>
      <c r="B122" s="297" t="s">
        <v>1000</v>
      </c>
      <c r="C122" s="297" t="s">
        <v>1001</v>
      </c>
      <c r="D122" s="297" t="s">
        <v>1052</v>
      </c>
      <c r="E122" s="297" t="s">
        <v>1053</v>
      </c>
      <c r="F122" s="300">
        <v>10</v>
      </c>
      <c r="G122" s="300">
        <v>1200</v>
      </c>
      <c r="H122" s="300">
        <v>1</v>
      </c>
      <c r="I122" s="300">
        <v>120</v>
      </c>
      <c r="J122" s="300">
        <v>2</v>
      </c>
      <c r="K122" s="300">
        <v>240</v>
      </c>
      <c r="L122" s="300">
        <v>0.2</v>
      </c>
      <c r="M122" s="300">
        <v>120</v>
      </c>
      <c r="N122" s="300"/>
      <c r="O122" s="300"/>
      <c r="P122" s="316"/>
      <c r="Q122" s="301"/>
    </row>
    <row r="123" spans="1:17" ht="14.4" customHeight="1" x14ac:dyDescent="0.3">
      <c r="A123" s="296" t="s">
        <v>1166</v>
      </c>
      <c r="B123" s="297" t="s">
        <v>1000</v>
      </c>
      <c r="C123" s="297" t="s">
        <v>1001</v>
      </c>
      <c r="D123" s="297" t="s">
        <v>1054</v>
      </c>
      <c r="E123" s="297" t="s">
        <v>1055</v>
      </c>
      <c r="F123" s="300">
        <v>424</v>
      </c>
      <c r="G123" s="300">
        <v>179352</v>
      </c>
      <c r="H123" s="300">
        <v>1</v>
      </c>
      <c r="I123" s="300">
        <v>423</v>
      </c>
      <c r="J123" s="300">
        <v>497</v>
      </c>
      <c r="K123" s="300">
        <v>211225</v>
      </c>
      <c r="L123" s="300">
        <v>1.1777119853695526</v>
      </c>
      <c r="M123" s="300">
        <v>425</v>
      </c>
      <c r="N123" s="300">
        <v>499</v>
      </c>
      <c r="O123" s="300">
        <v>214071</v>
      </c>
      <c r="P123" s="316">
        <v>1.1935802221330121</v>
      </c>
      <c r="Q123" s="301">
        <v>429</v>
      </c>
    </row>
    <row r="124" spans="1:17" ht="14.4" customHeight="1" x14ac:dyDescent="0.3">
      <c r="A124" s="296" t="s">
        <v>1166</v>
      </c>
      <c r="B124" s="297" t="s">
        <v>1000</v>
      </c>
      <c r="C124" s="297" t="s">
        <v>1001</v>
      </c>
      <c r="D124" s="297" t="s">
        <v>1056</v>
      </c>
      <c r="E124" s="297" t="s">
        <v>1057</v>
      </c>
      <c r="F124" s="300">
        <v>122</v>
      </c>
      <c r="G124" s="300">
        <v>52704</v>
      </c>
      <c r="H124" s="300">
        <v>1</v>
      </c>
      <c r="I124" s="300">
        <v>432</v>
      </c>
      <c r="J124" s="300">
        <v>124</v>
      </c>
      <c r="K124" s="300">
        <v>53816</v>
      </c>
      <c r="L124" s="300">
        <v>1.0210989678202793</v>
      </c>
      <c r="M124" s="300">
        <v>434</v>
      </c>
      <c r="N124" s="300">
        <v>117</v>
      </c>
      <c r="O124" s="300">
        <v>50895</v>
      </c>
      <c r="P124" s="316">
        <v>0.96567622950819676</v>
      </c>
      <c r="Q124" s="301">
        <v>435</v>
      </c>
    </row>
    <row r="125" spans="1:17" ht="14.4" customHeight="1" x14ac:dyDescent="0.3">
      <c r="A125" s="296" t="s">
        <v>1166</v>
      </c>
      <c r="B125" s="297" t="s">
        <v>1000</v>
      </c>
      <c r="C125" s="297" t="s">
        <v>1001</v>
      </c>
      <c r="D125" s="297" t="s">
        <v>1058</v>
      </c>
      <c r="E125" s="297" t="s">
        <v>1059</v>
      </c>
      <c r="F125" s="300">
        <v>9</v>
      </c>
      <c r="G125" s="300">
        <v>1215</v>
      </c>
      <c r="H125" s="300">
        <v>1</v>
      </c>
      <c r="I125" s="300">
        <v>135</v>
      </c>
      <c r="J125" s="300">
        <v>6</v>
      </c>
      <c r="K125" s="300">
        <v>810</v>
      </c>
      <c r="L125" s="300">
        <v>0.66666666666666663</v>
      </c>
      <c r="M125" s="300">
        <v>135</v>
      </c>
      <c r="N125" s="300">
        <v>3</v>
      </c>
      <c r="O125" s="300">
        <v>408</v>
      </c>
      <c r="P125" s="316">
        <v>0.33580246913580247</v>
      </c>
      <c r="Q125" s="301">
        <v>136</v>
      </c>
    </row>
    <row r="126" spans="1:17" ht="14.4" customHeight="1" x14ac:dyDescent="0.3">
      <c r="A126" s="296" t="s">
        <v>1166</v>
      </c>
      <c r="B126" s="297" t="s">
        <v>1000</v>
      </c>
      <c r="C126" s="297" t="s">
        <v>1001</v>
      </c>
      <c r="D126" s="297" t="s">
        <v>1060</v>
      </c>
      <c r="E126" s="297" t="s">
        <v>1061</v>
      </c>
      <c r="F126" s="300">
        <v>7</v>
      </c>
      <c r="G126" s="300">
        <v>798</v>
      </c>
      <c r="H126" s="300">
        <v>1</v>
      </c>
      <c r="I126" s="300">
        <v>114</v>
      </c>
      <c r="J126" s="300">
        <v>4</v>
      </c>
      <c r="K126" s="300">
        <v>460</v>
      </c>
      <c r="L126" s="300">
        <v>0.5764411027568922</v>
      </c>
      <c r="M126" s="300">
        <v>115</v>
      </c>
      <c r="N126" s="300">
        <v>5</v>
      </c>
      <c r="O126" s="300">
        <v>575</v>
      </c>
      <c r="P126" s="316">
        <v>0.72055137844611528</v>
      </c>
      <c r="Q126" s="301">
        <v>115</v>
      </c>
    </row>
    <row r="127" spans="1:17" ht="14.4" customHeight="1" x14ac:dyDescent="0.3">
      <c r="A127" s="296" t="s">
        <v>1166</v>
      </c>
      <c r="B127" s="297" t="s">
        <v>1000</v>
      </c>
      <c r="C127" s="297" t="s">
        <v>1001</v>
      </c>
      <c r="D127" s="297" t="s">
        <v>1062</v>
      </c>
      <c r="E127" s="297" t="s">
        <v>1063</v>
      </c>
      <c r="F127" s="300">
        <v>5</v>
      </c>
      <c r="G127" s="300">
        <v>135</v>
      </c>
      <c r="H127" s="300">
        <v>1</v>
      </c>
      <c r="I127" s="300">
        <v>27</v>
      </c>
      <c r="J127" s="300">
        <v>2</v>
      </c>
      <c r="K127" s="300">
        <v>54</v>
      </c>
      <c r="L127" s="300">
        <v>0.4</v>
      </c>
      <c r="M127" s="300">
        <v>27</v>
      </c>
      <c r="N127" s="300"/>
      <c r="O127" s="300"/>
      <c r="P127" s="316"/>
      <c r="Q127" s="301"/>
    </row>
    <row r="128" spans="1:17" ht="14.4" customHeight="1" x14ac:dyDescent="0.3">
      <c r="A128" s="296" t="s">
        <v>1166</v>
      </c>
      <c r="B128" s="297" t="s">
        <v>1000</v>
      </c>
      <c r="C128" s="297" t="s">
        <v>1001</v>
      </c>
      <c r="D128" s="297" t="s">
        <v>1064</v>
      </c>
      <c r="E128" s="297" t="s">
        <v>1065</v>
      </c>
      <c r="F128" s="300">
        <v>637</v>
      </c>
      <c r="G128" s="300">
        <v>198107</v>
      </c>
      <c r="H128" s="300">
        <v>1</v>
      </c>
      <c r="I128" s="300">
        <v>311</v>
      </c>
      <c r="J128" s="300">
        <v>634</v>
      </c>
      <c r="K128" s="300">
        <v>198442</v>
      </c>
      <c r="L128" s="300">
        <v>1.0016910053657873</v>
      </c>
      <c r="M128" s="300">
        <v>313</v>
      </c>
      <c r="N128" s="300">
        <v>726</v>
      </c>
      <c r="O128" s="300">
        <v>229416</v>
      </c>
      <c r="P128" s="316">
        <v>1.1580408567087483</v>
      </c>
      <c r="Q128" s="301">
        <v>316</v>
      </c>
    </row>
    <row r="129" spans="1:17" ht="14.4" customHeight="1" x14ac:dyDescent="0.3">
      <c r="A129" s="296" t="s">
        <v>1166</v>
      </c>
      <c r="B129" s="297" t="s">
        <v>1000</v>
      </c>
      <c r="C129" s="297" t="s">
        <v>1001</v>
      </c>
      <c r="D129" s="297" t="s">
        <v>1066</v>
      </c>
      <c r="E129" s="297" t="s">
        <v>1067</v>
      </c>
      <c r="F129" s="300">
        <v>348</v>
      </c>
      <c r="G129" s="300">
        <v>119364</v>
      </c>
      <c r="H129" s="300">
        <v>1</v>
      </c>
      <c r="I129" s="300">
        <v>343</v>
      </c>
      <c r="J129" s="300">
        <v>376</v>
      </c>
      <c r="K129" s="300">
        <v>129720</v>
      </c>
      <c r="L129" s="300">
        <v>1.0867598270835428</v>
      </c>
      <c r="M129" s="300">
        <v>345</v>
      </c>
      <c r="N129" s="300">
        <v>356</v>
      </c>
      <c r="O129" s="300">
        <v>123888</v>
      </c>
      <c r="P129" s="316">
        <v>1.0379008746355685</v>
      </c>
      <c r="Q129" s="301">
        <v>348</v>
      </c>
    </row>
    <row r="130" spans="1:17" ht="14.4" customHeight="1" x14ac:dyDescent="0.3">
      <c r="A130" s="296" t="s">
        <v>1166</v>
      </c>
      <c r="B130" s="297" t="s">
        <v>1000</v>
      </c>
      <c r="C130" s="297" t="s">
        <v>1001</v>
      </c>
      <c r="D130" s="297" t="s">
        <v>1068</v>
      </c>
      <c r="E130" s="297" t="s">
        <v>1069</v>
      </c>
      <c r="F130" s="300">
        <v>21</v>
      </c>
      <c r="G130" s="300">
        <v>71253</v>
      </c>
      <c r="H130" s="300">
        <v>1</v>
      </c>
      <c r="I130" s="300">
        <v>3393</v>
      </c>
      <c r="J130" s="300">
        <v>17</v>
      </c>
      <c r="K130" s="300">
        <v>58021</v>
      </c>
      <c r="L130" s="300">
        <v>0.81429553843346947</v>
      </c>
      <c r="M130" s="300">
        <v>3413</v>
      </c>
      <c r="N130" s="300">
        <v>20</v>
      </c>
      <c r="O130" s="300">
        <v>68780</v>
      </c>
      <c r="P130" s="316">
        <v>0.96529268943062041</v>
      </c>
      <c r="Q130" s="301">
        <v>3439</v>
      </c>
    </row>
    <row r="131" spans="1:17" ht="14.4" customHeight="1" x14ac:dyDescent="0.3">
      <c r="A131" s="296" t="s">
        <v>1166</v>
      </c>
      <c r="B131" s="297" t="s">
        <v>1000</v>
      </c>
      <c r="C131" s="297" t="s">
        <v>1001</v>
      </c>
      <c r="D131" s="297" t="s">
        <v>1070</v>
      </c>
      <c r="E131" s="297" t="s">
        <v>1071</v>
      </c>
      <c r="F131" s="300">
        <v>26</v>
      </c>
      <c r="G131" s="300">
        <v>26156</v>
      </c>
      <c r="H131" s="300">
        <v>1</v>
      </c>
      <c r="I131" s="300">
        <v>1006</v>
      </c>
      <c r="J131" s="300">
        <v>21</v>
      </c>
      <c r="K131" s="300">
        <v>21294</v>
      </c>
      <c r="L131" s="300">
        <v>0.81411530815109345</v>
      </c>
      <c r="M131" s="300">
        <v>1014</v>
      </c>
      <c r="N131" s="300">
        <v>17</v>
      </c>
      <c r="O131" s="300">
        <v>17408</v>
      </c>
      <c r="P131" s="316">
        <v>0.66554519039608506</v>
      </c>
      <c r="Q131" s="301">
        <v>1024</v>
      </c>
    </row>
    <row r="132" spans="1:17" ht="14.4" customHeight="1" x14ac:dyDescent="0.3">
      <c r="A132" s="296" t="s">
        <v>1166</v>
      </c>
      <c r="B132" s="297" t="s">
        <v>1000</v>
      </c>
      <c r="C132" s="297" t="s">
        <v>1001</v>
      </c>
      <c r="D132" s="297" t="s">
        <v>1072</v>
      </c>
      <c r="E132" s="297" t="s">
        <v>1073</v>
      </c>
      <c r="F132" s="300">
        <v>3</v>
      </c>
      <c r="G132" s="300">
        <v>2331</v>
      </c>
      <c r="H132" s="300">
        <v>1</v>
      </c>
      <c r="I132" s="300">
        <v>777</v>
      </c>
      <c r="J132" s="300">
        <v>5</v>
      </c>
      <c r="K132" s="300">
        <v>3915</v>
      </c>
      <c r="L132" s="300">
        <v>1.6795366795366795</v>
      </c>
      <c r="M132" s="300">
        <v>783</v>
      </c>
      <c r="N132" s="300">
        <v>1</v>
      </c>
      <c r="O132" s="300">
        <v>791</v>
      </c>
      <c r="P132" s="316">
        <v>0.33933933933933935</v>
      </c>
      <c r="Q132" s="301">
        <v>791</v>
      </c>
    </row>
    <row r="133" spans="1:17" ht="14.4" customHeight="1" x14ac:dyDescent="0.3">
      <c r="A133" s="296" t="s">
        <v>1166</v>
      </c>
      <c r="B133" s="297" t="s">
        <v>1000</v>
      </c>
      <c r="C133" s="297" t="s">
        <v>1001</v>
      </c>
      <c r="D133" s="297" t="s">
        <v>1074</v>
      </c>
      <c r="E133" s="297" t="s">
        <v>1075</v>
      </c>
      <c r="F133" s="300">
        <v>1</v>
      </c>
      <c r="G133" s="300">
        <v>173</v>
      </c>
      <c r="H133" s="300">
        <v>1</v>
      </c>
      <c r="I133" s="300">
        <v>173</v>
      </c>
      <c r="J133" s="300">
        <v>1</v>
      </c>
      <c r="K133" s="300">
        <v>173</v>
      </c>
      <c r="L133" s="300">
        <v>1</v>
      </c>
      <c r="M133" s="300">
        <v>173</v>
      </c>
      <c r="N133" s="300">
        <v>1</v>
      </c>
      <c r="O133" s="300">
        <v>174</v>
      </c>
      <c r="P133" s="316">
        <v>1.0057803468208093</v>
      </c>
      <c r="Q133" s="301">
        <v>174</v>
      </c>
    </row>
    <row r="134" spans="1:17" ht="14.4" customHeight="1" x14ac:dyDescent="0.3">
      <c r="A134" s="296" t="s">
        <v>1166</v>
      </c>
      <c r="B134" s="297" t="s">
        <v>1000</v>
      </c>
      <c r="C134" s="297" t="s">
        <v>1001</v>
      </c>
      <c r="D134" s="297" t="s">
        <v>1076</v>
      </c>
      <c r="E134" s="297" t="s">
        <v>1077</v>
      </c>
      <c r="F134" s="300">
        <v>7</v>
      </c>
      <c r="G134" s="300">
        <v>2639</v>
      </c>
      <c r="H134" s="300">
        <v>1</v>
      </c>
      <c r="I134" s="300">
        <v>377</v>
      </c>
      <c r="J134" s="300">
        <v>12</v>
      </c>
      <c r="K134" s="300">
        <v>4548</v>
      </c>
      <c r="L134" s="300">
        <v>1.7233800682076543</v>
      </c>
      <c r="M134" s="300">
        <v>379</v>
      </c>
      <c r="N134" s="300">
        <v>1</v>
      </c>
      <c r="O134" s="300">
        <v>380</v>
      </c>
      <c r="P134" s="316">
        <v>0.14399393709738537</v>
      </c>
      <c r="Q134" s="301">
        <v>380</v>
      </c>
    </row>
    <row r="135" spans="1:17" ht="14.4" customHeight="1" x14ac:dyDescent="0.3">
      <c r="A135" s="296" t="s">
        <v>1166</v>
      </c>
      <c r="B135" s="297" t="s">
        <v>1000</v>
      </c>
      <c r="C135" s="297" t="s">
        <v>1001</v>
      </c>
      <c r="D135" s="297" t="s">
        <v>1078</v>
      </c>
      <c r="E135" s="297" t="s">
        <v>1079</v>
      </c>
      <c r="F135" s="300">
        <v>28</v>
      </c>
      <c r="G135" s="300">
        <v>11060</v>
      </c>
      <c r="H135" s="300">
        <v>1</v>
      </c>
      <c r="I135" s="300">
        <v>395</v>
      </c>
      <c r="J135" s="300">
        <v>24</v>
      </c>
      <c r="K135" s="300">
        <v>9576</v>
      </c>
      <c r="L135" s="300">
        <v>0.86582278481012653</v>
      </c>
      <c r="M135" s="300">
        <v>399</v>
      </c>
      <c r="N135" s="300">
        <v>25</v>
      </c>
      <c r="O135" s="300">
        <v>10100</v>
      </c>
      <c r="P135" s="316">
        <v>0.91320072332730562</v>
      </c>
      <c r="Q135" s="301">
        <v>404</v>
      </c>
    </row>
    <row r="136" spans="1:17" ht="14.4" customHeight="1" x14ac:dyDescent="0.3">
      <c r="A136" s="296" t="s">
        <v>1166</v>
      </c>
      <c r="B136" s="297" t="s">
        <v>1000</v>
      </c>
      <c r="C136" s="297" t="s">
        <v>1001</v>
      </c>
      <c r="D136" s="297" t="s">
        <v>1080</v>
      </c>
      <c r="E136" s="297" t="s">
        <v>1081</v>
      </c>
      <c r="F136" s="300">
        <v>374</v>
      </c>
      <c r="G136" s="300">
        <v>19822</v>
      </c>
      <c r="H136" s="300">
        <v>1</v>
      </c>
      <c r="I136" s="300">
        <v>53</v>
      </c>
      <c r="J136" s="300">
        <v>432</v>
      </c>
      <c r="K136" s="300">
        <v>22896</v>
      </c>
      <c r="L136" s="300">
        <v>1.1550802139037433</v>
      </c>
      <c r="M136" s="300">
        <v>53</v>
      </c>
      <c r="N136" s="300">
        <v>334</v>
      </c>
      <c r="O136" s="300">
        <v>17702</v>
      </c>
      <c r="P136" s="316">
        <v>0.89304812834224601</v>
      </c>
      <c r="Q136" s="301">
        <v>53</v>
      </c>
    </row>
    <row r="137" spans="1:17" ht="14.4" customHeight="1" x14ac:dyDescent="0.3">
      <c r="A137" s="296" t="s">
        <v>1166</v>
      </c>
      <c r="B137" s="297" t="s">
        <v>1000</v>
      </c>
      <c r="C137" s="297" t="s">
        <v>1001</v>
      </c>
      <c r="D137" s="297" t="s">
        <v>1082</v>
      </c>
      <c r="E137" s="297" t="s">
        <v>1083</v>
      </c>
      <c r="F137" s="300">
        <v>69</v>
      </c>
      <c r="G137" s="300">
        <v>24633</v>
      </c>
      <c r="H137" s="300">
        <v>1</v>
      </c>
      <c r="I137" s="300">
        <v>357</v>
      </c>
      <c r="J137" s="300">
        <v>52</v>
      </c>
      <c r="K137" s="300">
        <v>18772</v>
      </c>
      <c r="L137" s="300">
        <v>0.76206714569885925</v>
      </c>
      <c r="M137" s="300">
        <v>361</v>
      </c>
      <c r="N137" s="300">
        <v>32</v>
      </c>
      <c r="O137" s="300">
        <v>11680</v>
      </c>
      <c r="P137" s="316">
        <v>0.47416067876425932</v>
      </c>
      <c r="Q137" s="301">
        <v>365</v>
      </c>
    </row>
    <row r="138" spans="1:17" ht="14.4" customHeight="1" x14ac:dyDescent="0.3">
      <c r="A138" s="296" t="s">
        <v>1166</v>
      </c>
      <c r="B138" s="297" t="s">
        <v>1000</v>
      </c>
      <c r="C138" s="297" t="s">
        <v>1001</v>
      </c>
      <c r="D138" s="297" t="s">
        <v>1084</v>
      </c>
      <c r="E138" s="297" t="s">
        <v>1085</v>
      </c>
      <c r="F138" s="300">
        <v>59</v>
      </c>
      <c r="G138" s="300">
        <v>6018</v>
      </c>
      <c r="H138" s="300">
        <v>1</v>
      </c>
      <c r="I138" s="300">
        <v>102</v>
      </c>
      <c r="J138" s="300">
        <v>73</v>
      </c>
      <c r="K138" s="300">
        <v>7446</v>
      </c>
      <c r="L138" s="300">
        <v>1.2372881355932204</v>
      </c>
      <c r="M138" s="300">
        <v>102</v>
      </c>
      <c r="N138" s="300">
        <v>75</v>
      </c>
      <c r="O138" s="300">
        <v>7725</v>
      </c>
      <c r="P138" s="316">
        <v>1.2836490528414757</v>
      </c>
      <c r="Q138" s="301">
        <v>103</v>
      </c>
    </row>
    <row r="139" spans="1:17" ht="14.4" customHeight="1" x14ac:dyDescent="0.3">
      <c r="A139" s="296" t="s">
        <v>1166</v>
      </c>
      <c r="B139" s="297" t="s">
        <v>1000</v>
      </c>
      <c r="C139" s="297" t="s">
        <v>1001</v>
      </c>
      <c r="D139" s="297" t="s">
        <v>1086</v>
      </c>
      <c r="E139" s="297" t="s">
        <v>1087</v>
      </c>
      <c r="F139" s="300">
        <v>1</v>
      </c>
      <c r="G139" s="300">
        <v>222</v>
      </c>
      <c r="H139" s="300">
        <v>1</v>
      </c>
      <c r="I139" s="300">
        <v>222</v>
      </c>
      <c r="J139" s="300">
        <v>3</v>
      </c>
      <c r="K139" s="300">
        <v>666</v>
      </c>
      <c r="L139" s="300">
        <v>3</v>
      </c>
      <c r="M139" s="300">
        <v>222</v>
      </c>
      <c r="N139" s="300"/>
      <c r="O139" s="300"/>
      <c r="P139" s="316"/>
      <c r="Q139" s="301"/>
    </row>
    <row r="140" spans="1:17" ht="14.4" customHeight="1" x14ac:dyDescent="0.3">
      <c r="A140" s="296" t="s">
        <v>1166</v>
      </c>
      <c r="B140" s="297" t="s">
        <v>1000</v>
      </c>
      <c r="C140" s="297" t="s">
        <v>1001</v>
      </c>
      <c r="D140" s="297" t="s">
        <v>1088</v>
      </c>
      <c r="E140" s="297" t="s">
        <v>1089</v>
      </c>
      <c r="F140" s="300">
        <v>12</v>
      </c>
      <c r="G140" s="300">
        <v>18996</v>
      </c>
      <c r="H140" s="300">
        <v>1</v>
      </c>
      <c r="I140" s="300">
        <v>1583</v>
      </c>
      <c r="J140" s="300">
        <v>16</v>
      </c>
      <c r="K140" s="300">
        <v>25360</v>
      </c>
      <c r="L140" s="300">
        <v>1.3350178985049483</v>
      </c>
      <c r="M140" s="300">
        <v>1585</v>
      </c>
      <c r="N140" s="300">
        <v>14</v>
      </c>
      <c r="O140" s="300">
        <v>22246</v>
      </c>
      <c r="P140" s="316">
        <v>1.1710886502421562</v>
      </c>
      <c r="Q140" s="301">
        <v>1589</v>
      </c>
    </row>
    <row r="141" spans="1:17" ht="14.4" customHeight="1" x14ac:dyDescent="0.3">
      <c r="A141" s="296" t="s">
        <v>1166</v>
      </c>
      <c r="B141" s="297" t="s">
        <v>1000</v>
      </c>
      <c r="C141" s="297" t="s">
        <v>1001</v>
      </c>
      <c r="D141" s="297" t="s">
        <v>1090</v>
      </c>
      <c r="E141" s="297" t="s">
        <v>1091</v>
      </c>
      <c r="F141" s="300">
        <v>11</v>
      </c>
      <c r="G141" s="300">
        <v>54978</v>
      </c>
      <c r="H141" s="300">
        <v>1</v>
      </c>
      <c r="I141" s="300">
        <v>4998</v>
      </c>
      <c r="J141" s="300">
        <v>18</v>
      </c>
      <c r="K141" s="300">
        <v>90252</v>
      </c>
      <c r="L141" s="300">
        <v>1.6416020953836079</v>
      </c>
      <c r="M141" s="300">
        <v>5014</v>
      </c>
      <c r="N141" s="300">
        <v>20</v>
      </c>
      <c r="O141" s="300">
        <v>100700</v>
      </c>
      <c r="P141" s="316">
        <v>1.8316417476081341</v>
      </c>
      <c r="Q141" s="301">
        <v>5035</v>
      </c>
    </row>
    <row r="142" spans="1:17" ht="14.4" customHeight="1" x14ac:dyDescent="0.3">
      <c r="A142" s="296" t="s">
        <v>1166</v>
      </c>
      <c r="B142" s="297" t="s">
        <v>1000</v>
      </c>
      <c r="C142" s="297" t="s">
        <v>1001</v>
      </c>
      <c r="D142" s="297" t="s">
        <v>1092</v>
      </c>
      <c r="E142" s="297" t="s">
        <v>1093</v>
      </c>
      <c r="F142" s="300">
        <v>10</v>
      </c>
      <c r="G142" s="300">
        <v>58100</v>
      </c>
      <c r="H142" s="300">
        <v>1</v>
      </c>
      <c r="I142" s="300">
        <v>5810</v>
      </c>
      <c r="J142" s="300">
        <v>16</v>
      </c>
      <c r="K142" s="300">
        <v>93312</v>
      </c>
      <c r="L142" s="300">
        <v>1.6060585197934596</v>
      </c>
      <c r="M142" s="300">
        <v>5832</v>
      </c>
      <c r="N142" s="300">
        <v>17</v>
      </c>
      <c r="O142" s="300">
        <v>99620</v>
      </c>
      <c r="P142" s="316">
        <v>1.7146299483648881</v>
      </c>
      <c r="Q142" s="301">
        <v>5860</v>
      </c>
    </row>
    <row r="143" spans="1:17" ht="14.4" customHeight="1" x14ac:dyDescent="0.3">
      <c r="A143" s="296" t="s">
        <v>1166</v>
      </c>
      <c r="B143" s="297" t="s">
        <v>1000</v>
      </c>
      <c r="C143" s="297" t="s">
        <v>1001</v>
      </c>
      <c r="D143" s="297" t="s">
        <v>1094</v>
      </c>
      <c r="E143" s="297" t="s">
        <v>1095</v>
      </c>
      <c r="F143" s="300">
        <v>2</v>
      </c>
      <c r="G143" s="300">
        <v>198</v>
      </c>
      <c r="H143" s="300">
        <v>1</v>
      </c>
      <c r="I143" s="300">
        <v>99</v>
      </c>
      <c r="J143" s="300">
        <v>1</v>
      </c>
      <c r="K143" s="300">
        <v>100</v>
      </c>
      <c r="L143" s="300">
        <v>0.50505050505050508</v>
      </c>
      <c r="M143" s="300">
        <v>100</v>
      </c>
      <c r="N143" s="300"/>
      <c r="O143" s="300"/>
      <c r="P143" s="316"/>
      <c r="Q143" s="301"/>
    </row>
    <row r="144" spans="1:17" ht="14.4" customHeight="1" x14ac:dyDescent="0.3">
      <c r="A144" s="296" t="s">
        <v>1166</v>
      </c>
      <c r="B144" s="297" t="s">
        <v>1000</v>
      </c>
      <c r="C144" s="297" t="s">
        <v>1001</v>
      </c>
      <c r="D144" s="297" t="s">
        <v>1096</v>
      </c>
      <c r="E144" s="297" t="s">
        <v>1097</v>
      </c>
      <c r="F144" s="300">
        <v>2</v>
      </c>
      <c r="G144" s="300">
        <v>4074</v>
      </c>
      <c r="H144" s="300">
        <v>1</v>
      </c>
      <c r="I144" s="300">
        <v>2037</v>
      </c>
      <c r="J144" s="300">
        <v>3</v>
      </c>
      <c r="K144" s="300">
        <v>6147</v>
      </c>
      <c r="L144" s="300">
        <v>1.5088365243004418</v>
      </c>
      <c r="M144" s="300">
        <v>2049</v>
      </c>
      <c r="N144" s="300">
        <v>5</v>
      </c>
      <c r="O144" s="300">
        <v>10320</v>
      </c>
      <c r="P144" s="316">
        <v>2.5331369661266567</v>
      </c>
      <c r="Q144" s="301">
        <v>2064</v>
      </c>
    </row>
    <row r="145" spans="1:17" ht="14.4" customHeight="1" x14ac:dyDescent="0.3">
      <c r="A145" s="296" t="s">
        <v>1166</v>
      </c>
      <c r="B145" s="297" t="s">
        <v>1000</v>
      </c>
      <c r="C145" s="297" t="s">
        <v>1001</v>
      </c>
      <c r="D145" s="297" t="s">
        <v>1098</v>
      </c>
      <c r="E145" s="297" t="s">
        <v>1099</v>
      </c>
      <c r="F145" s="300">
        <v>2</v>
      </c>
      <c r="G145" s="300">
        <v>528</v>
      </c>
      <c r="H145" s="300">
        <v>1</v>
      </c>
      <c r="I145" s="300">
        <v>264</v>
      </c>
      <c r="J145" s="300">
        <v>2</v>
      </c>
      <c r="K145" s="300">
        <v>530</v>
      </c>
      <c r="L145" s="300">
        <v>1.0037878787878789</v>
      </c>
      <c r="M145" s="300">
        <v>265</v>
      </c>
      <c r="N145" s="300">
        <v>2</v>
      </c>
      <c r="O145" s="300">
        <v>532</v>
      </c>
      <c r="P145" s="316">
        <v>1.0075757575757576</v>
      </c>
      <c r="Q145" s="301">
        <v>266</v>
      </c>
    </row>
    <row r="146" spans="1:17" ht="14.4" customHeight="1" x14ac:dyDescent="0.3">
      <c r="A146" s="296" t="s">
        <v>1166</v>
      </c>
      <c r="B146" s="297" t="s">
        <v>1000</v>
      </c>
      <c r="C146" s="297" t="s">
        <v>1001</v>
      </c>
      <c r="D146" s="297" t="s">
        <v>1102</v>
      </c>
      <c r="E146" s="297" t="s">
        <v>1103</v>
      </c>
      <c r="F146" s="300">
        <v>47</v>
      </c>
      <c r="G146" s="300">
        <v>24440</v>
      </c>
      <c r="H146" s="300">
        <v>1</v>
      </c>
      <c r="I146" s="300">
        <v>520</v>
      </c>
      <c r="J146" s="300">
        <v>61</v>
      </c>
      <c r="K146" s="300">
        <v>31842</v>
      </c>
      <c r="L146" s="300">
        <v>1.3028641571194763</v>
      </c>
      <c r="M146" s="300">
        <v>522</v>
      </c>
      <c r="N146" s="300">
        <v>76</v>
      </c>
      <c r="O146" s="300">
        <v>39900</v>
      </c>
      <c r="P146" s="316">
        <v>1.632569558101473</v>
      </c>
      <c r="Q146" s="301">
        <v>525</v>
      </c>
    </row>
    <row r="147" spans="1:17" ht="14.4" customHeight="1" x14ac:dyDescent="0.3">
      <c r="A147" s="296" t="s">
        <v>1166</v>
      </c>
      <c r="B147" s="297" t="s">
        <v>1000</v>
      </c>
      <c r="C147" s="297" t="s">
        <v>1001</v>
      </c>
      <c r="D147" s="297" t="s">
        <v>1104</v>
      </c>
      <c r="E147" s="297" t="s">
        <v>1105</v>
      </c>
      <c r="F147" s="300">
        <v>3</v>
      </c>
      <c r="G147" s="300">
        <v>18039</v>
      </c>
      <c r="H147" s="300">
        <v>1</v>
      </c>
      <c r="I147" s="300">
        <v>6013</v>
      </c>
      <c r="J147" s="300">
        <v>3</v>
      </c>
      <c r="K147" s="300">
        <v>18147</v>
      </c>
      <c r="L147" s="300">
        <v>1.0059870281057708</v>
      </c>
      <c r="M147" s="300">
        <v>6049</v>
      </c>
      <c r="N147" s="300">
        <v>3</v>
      </c>
      <c r="O147" s="300">
        <v>18282</v>
      </c>
      <c r="P147" s="316">
        <v>1.0134708132379844</v>
      </c>
      <c r="Q147" s="301">
        <v>6094</v>
      </c>
    </row>
    <row r="148" spans="1:17" ht="14.4" customHeight="1" x14ac:dyDescent="0.3">
      <c r="A148" s="296" t="s">
        <v>1166</v>
      </c>
      <c r="B148" s="297" t="s">
        <v>1000</v>
      </c>
      <c r="C148" s="297" t="s">
        <v>1001</v>
      </c>
      <c r="D148" s="297" t="s">
        <v>1106</v>
      </c>
      <c r="E148" s="297" t="s">
        <v>1107</v>
      </c>
      <c r="F148" s="300">
        <v>2</v>
      </c>
      <c r="G148" s="300">
        <v>444</v>
      </c>
      <c r="H148" s="300">
        <v>1</v>
      </c>
      <c r="I148" s="300">
        <v>222</v>
      </c>
      <c r="J148" s="300"/>
      <c r="K148" s="300"/>
      <c r="L148" s="300"/>
      <c r="M148" s="300"/>
      <c r="N148" s="300">
        <v>1</v>
      </c>
      <c r="O148" s="300">
        <v>225</v>
      </c>
      <c r="P148" s="316">
        <v>0.5067567567567568</v>
      </c>
      <c r="Q148" s="301">
        <v>225</v>
      </c>
    </row>
    <row r="149" spans="1:17" ht="14.4" customHeight="1" x14ac:dyDescent="0.3">
      <c r="A149" s="296" t="s">
        <v>1166</v>
      </c>
      <c r="B149" s="297" t="s">
        <v>1000</v>
      </c>
      <c r="C149" s="297" t="s">
        <v>1001</v>
      </c>
      <c r="D149" s="297" t="s">
        <v>1112</v>
      </c>
      <c r="E149" s="297" t="s">
        <v>1113</v>
      </c>
      <c r="F149" s="300"/>
      <c r="G149" s="300"/>
      <c r="H149" s="300"/>
      <c r="I149" s="300"/>
      <c r="J149" s="300">
        <v>1</v>
      </c>
      <c r="K149" s="300">
        <v>651</v>
      </c>
      <c r="L149" s="300"/>
      <c r="M149" s="300">
        <v>651</v>
      </c>
      <c r="N149" s="300">
        <v>1</v>
      </c>
      <c r="O149" s="300">
        <v>652</v>
      </c>
      <c r="P149" s="316"/>
      <c r="Q149" s="301">
        <v>652</v>
      </c>
    </row>
    <row r="150" spans="1:17" ht="14.4" customHeight="1" x14ac:dyDescent="0.3">
      <c r="A150" s="296" t="s">
        <v>1166</v>
      </c>
      <c r="B150" s="297" t="s">
        <v>1000</v>
      </c>
      <c r="C150" s="297" t="s">
        <v>1001</v>
      </c>
      <c r="D150" s="297" t="s">
        <v>1114</v>
      </c>
      <c r="E150" s="297" t="s">
        <v>1115</v>
      </c>
      <c r="F150" s="300">
        <v>1</v>
      </c>
      <c r="G150" s="300">
        <v>3333</v>
      </c>
      <c r="H150" s="300">
        <v>1</v>
      </c>
      <c r="I150" s="300">
        <v>3333</v>
      </c>
      <c r="J150" s="300">
        <v>1</v>
      </c>
      <c r="K150" s="300">
        <v>3357</v>
      </c>
      <c r="L150" s="300">
        <v>1.0072007200720072</v>
      </c>
      <c r="M150" s="300">
        <v>3357</v>
      </c>
      <c r="N150" s="300"/>
      <c r="O150" s="300"/>
      <c r="P150" s="316"/>
      <c r="Q150" s="301"/>
    </row>
    <row r="151" spans="1:17" ht="14.4" customHeight="1" x14ac:dyDescent="0.3">
      <c r="A151" s="296" t="s">
        <v>1166</v>
      </c>
      <c r="B151" s="297" t="s">
        <v>1000</v>
      </c>
      <c r="C151" s="297" t="s">
        <v>1001</v>
      </c>
      <c r="D151" s="297" t="s">
        <v>1116</v>
      </c>
      <c r="E151" s="297" t="s">
        <v>1117</v>
      </c>
      <c r="F151" s="300">
        <v>1</v>
      </c>
      <c r="G151" s="300">
        <v>1979</v>
      </c>
      <c r="H151" s="300">
        <v>1</v>
      </c>
      <c r="I151" s="300">
        <v>1979</v>
      </c>
      <c r="J151" s="300">
        <v>1</v>
      </c>
      <c r="K151" s="300">
        <v>1985</v>
      </c>
      <c r="L151" s="300">
        <v>1.0030318342597271</v>
      </c>
      <c r="M151" s="300">
        <v>1985</v>
      </c>
      <c r="N151" s="300"/>
      <c r="O151" s="300"/>
      <c r="P151" s="316"/>
      <c r="Q151" s="301"/>
    </row>
    <row r="152" spans="1:17" ht="14.4" customHeight="1" x14ac:dyDescent="0.3">
      <c r="A152" s="296" t="s">
        <v>1166</v>
      </c>
      <c r="B152" s="297" t="s">
        <v>1000</v>
      </c>
      <c r="C152" s="297" t="s">
        <v>1001</v>
      </c>
      <c r="D152" s="297" t="s">
        <v>1119</v>
      </c>
      <c r="E152" s="297" t="s">
        <v>1120</v>
      </c>
      <c r="F152" s="300"/>
      <c r="G152" s="300"/>
      <c r="H152" s="300"/>
      <c r="I152" s="300"/>
      <c r="J152" s="300">
        <v>3</v>
      </c>
      <c r="K152" s="300">
        <v>906</v>
      </c>
      <c r="L152" s="300"/>
      <c r="M152" s="300">
        <v>302</v>
      </c>
      <c r="N152" s="300"/>
      <c r="O152" s="300"/>
      <c r="P152" s="316"/>
      <c r="Q152" s="301"/>
    </row>
    <row r="153" spans="1:17" ht="14.4" customHeight="1" x14ac:dyDescent="0.3">
      <c r="A153" s="296" t="s">
        <v>1166</v>
      </c>
      <c r="B153" s="297" t="s">
        <v>1000</v>
      </c>
      <c r="C153" s="297" t="s">
        <v>1001</v>
      </c>
      <c r="D153" s="297" t="s">
        <v>1121</v>
      </c>
      <c r="E153" s="297" t="s">
        <v>1122</v>
      </c>
      <c r="F153" s="300"/>
      <c r="G153" s="300"/>
      <c r="H153" s="300"/>
      <c r="I153" s="300"/>
      <c r="J153" s="300"/>
      <c r="K153" s="300"/>
      <c r="L153" s="300"/>
      <c r="M153" s="300"/>
      <c r="N153" s="300">
        <v>1</v>
      </c>
      <c r="O153" s="300">
        <v>4437</v>
      </c>
      <c r="P153" s="316"/>
      <c r="Q153" s="301">
        <v>4437</v>
      </c>
    </row>
    <row r="154" spans="1:17" ht="14.4" customHeight="1" x14ac:dyDescent="0.3">
      <c r="A154" s="296" t="s">
        <v>1166</v>
      </c>
      <c r="B154" s="297" t="s">
        <v>1125</v>
      </c>
      <c r="C154" s="297" t="s">
        <v>1001</v>
      </c>
      <c r="D154" s="297" t="s">
        <v>1126</v>
      </c>
      <c r="E154" s="297" t="s">
        <v>1127</v>
      </c>
      <c r="F154" s="300"/>
      <c r="G154" s="300"/>
      <c r="H154" s="300"/>
      <c r="I154" s="300"/>
      <c r="J154" s="300"/>
      <c r="K154" s="300"/>
      <c r="L154" s="300"/>
      <c r="M154" s="300"/>
      <c r="N154" s="300">
        <v>1</v>
      </c>
      <c r="O154" s="300">
        <v>217</v>
      </c>
      <c r="P154" s="316"/>
      <c r="Q154" s="301">
        <v>217</v>
      </c>
    </row>
    <row r="155" spans="1:17" ht="14.4" customHeight="1" x14ac:dyDescent="0.3">
      <c r="A155" s="296" t="s">
        <v>1166</v>
      </c>
      <c r="B155" s="297" t="s">
        <v>1125</v>
      </c>
      <c r="C155" s="297" t="s">
        <v>1001</v>
      </c>
      <c r="D155" s="297" t="s">
        <v>1130</v>
      </c>
      <c r="E155" s="297" t="s">
        <v>1131</v>
      </c>
      <c r="F155" s="300"/>
      <c r="G155" s="300"/>
      <c r="H155" s="300"/>
      <c r="I155" s="300"/>
      <c r="J155" s="300"/>
      <c r="K155" s="300"/>
      <c r="L155" s="300"/>
      <c r="M155" s="300"/>
      <c r="N155" s="300">
        <v>2</v>
      </c>
      <c r="O155" s="300">
        <v>2070</v>
      </c>
      <c r="P155" s="316"/>
      <c r="Q155" s="301">
        <v>1035</v>
      </c>
    </row>
    <row r="156" spans="1:17" ht="14.4" customHeight="1" x14ac:dyDescent="0.3">
      <c r="A156" s="296" t="s">
        <v>1169</v>
      </c>
      <c r="B156" s="297" t="s">
        <v>1000</v>
      </c>
      <c r="C156" s="297" t="s">
        <v>1001</v>
      </c>
      <c r="D156" s="297" t="s">
        <v>1002</v>
      </c>
      <c r="E156" s="297" t="s">
        <v>1003</v>
      </c>
      <c r="F156" s="300">
        <v>4</v>
      </c>
      <c r="G156" s="300">
        <v>180</v>
      </c>
      <c r="H156" s="300">
        <v>1</v>
      </c>
      <c r="I156" s="300">
        <v>45</v>
      </c>
      <c r="J156" s="300"/>
      <c r="K156" s="300"/>
      <c r="L156" s="300"/>
      <c r="M156" s="300"/>
      <c r="N156" s="300"/>
      <c r="O156" s="300"/>
      <c r="P156" s="316"/>
      <c r="Q156" s="301"/>
    </row>
    <row r="157" spans="1:17" ht="14.4" customHeight="1" x14ac:dyDescent="0.3">
      <c r="A157" s="296" t="s">
        <v>1169</v>
      </c>
      <c r="B157" s="297" t="s">
        <v>1000</v>
      </c>
      <c r="C157" s="297" t="s">
        <v>1001</v>
      </c>
      <c r="D157" s="297" t="s">
        <v>1004</v>
      </c>
      <c r="E157" s="297" t="s">
        <v>1005</v>
      </c>
      <c r="F157" s="300">
        <v>16</v>
      </c>
      <c r="G157" s="300">
        <v>19648</v>
      </c>
      <c r="H157" s="300">
        <v>1</v>
      </c>
      <c r="I157" s="300">
        <v>1228</v>
      </c>
      <c r="J157" s="300">
        <v>11</v>
      </c>
      <c r="K157" s="300">
        <v>13596</v>
      </c>
      <c r="L157" s="300">
        <v>0.69197882736156346</v>
      </c>
      <c r="M157" s="300">
        <v>1236</v>
      </c>
      <c r="N157" s="300">
        <v>9</v>
      </c>
      <c r="O157" s="300">
        <v>11205</v>
      </c>
      <c r="P157" s="316">
        <v>0.57028705211726383</v>
      </c>
      <c r="Q157" s="301">
        <v>1245</v>
      </c>
    </row>
    <row r="158" spans="1:17" ht="14.4" customHeight="1" x14ac:dyDescent="0.3">
      <c r="A158" s="296" t="s">
        <v>1169</v>
      </c>
      <c r="B158" s="297" t="s">
        <v>1000</v>
      </c>
      <c r="C158" s="297" t="s">
        <v>1001</v>
      </c>
      <c r="D158" s="297" t="s">
        <v>1006</v>
      </c>
      <c r="E158" s="297" t="s">
        <v>1007</v>
      </c>
      <c r="F158" s="300">
        <v>111</v>
      </c>
      <c r="G158" s="300">
        <v>18426</v>
      </c>
      <c r="H158" s="300">
        <v>1</v>
      </c>
      <c r="I158" s="300">
        <v>166</v>
      </c>
      <c r="J158" s="300">
        <v>117</v>
      </c>
      <c r="K158" s="300">
        <v>19422</v>
      </c>
      <c r="L158" s="300">
        <v>1.0540540540540539</v>
      </c>
      <c r="M158" s="300">
        <v>166</v>
      </c>
      <c r="N158" s="300">
        <v>160</v>
      </c>
      <c r="O158" s="300">
        <v>26720</v>
      </c>
      <c r="P158" s="316">
        <v>1.4501248236187996</v>
      </c>
      <c r="Q158" s="301">
        <v>167</v>
      </c>
    </row>
    <row r="159" spans="1:17" ht="14.4" customHeight="1" x14ac:dyDescent="0.3">
      <c r="A159" s="296" t="s">
        <v>1169</v>
      </c>
      <c r="B159" s="297" t="s">
        <v>1000</v>
      </c>
      <c r="C159" s="297" t="s">
        <v>1001</v>
      </c>
      <c r="D159" s="297" t="s">
        <v>1008</v>
      </c>
      <c r="E159" s="297" t="s">
        <v>1009</v>
      </c>
      <c r="F159" s="300">
        <v>47</v>
      </c>
      <c r="G159" s="300">
        <v>46906</v>
      </c>
      <c r="H159" s="300">
        <v>1</v>
      </c>
      <c r="I159" s="300">
        <v>998</v>
      </c>
      <c r="J159" s="300">
        <v>31</v>
      </c>
      <c r="K159" s="300">
        <v>31000</v>
      </c>
      <c r="L159" s="300">
        <v>0.66089626060631901</v>
      </c>
      <c r="M159" s="300">
        <v>1000</v>
      </c>
      <c r="N159" s="300">
        <v>33</v>
      </c>
      <c r="O159" s="300">
        <v>33066</v>
      </c>
      <c r="P159" s="316">
        <v>0.70494179849059824</v>
      </c>
      <c r="Q159" s="301">
        <v>1002</v>
      </c>
    </row>
    <row r="160" spans="1:17" ht="14.4" customHeight="1" x14ac:dyDescent="0.3">
      <c r="A160" s="296" t="s">
        <v>1169</v>
      </c>
      <c r="B160" s="297" t="s">
        <v>1000</v>
      </c>
      <c r="C160" s="297" t="s">
        <v>1001</v>
      </c>
      <c r="D160" s="297" t="s">
        <v>1010</v>
      </c>
      <c r="E160" s="297" t="s">
        <v>1011</v>
      </c>
      <c r="F160" s="300">
        <v>9</v>
      </c>
      <c r="G160" s="300">
        <v>114930</v>
      </c>
      <c r="H160" s="300">
        <v>1</v>
      </c>
      <c r="I160" s="300">
        <v>12770</v>
      </c>
      <c r="J160" s="300">
        <v>3</v>
      </c>
      <c r="K160" s="300">
        <v>38322</v>
      </c>
      <c r="L160" s="300">
        <v>0.33343774471417387</v>
      </c>
      <c r="M160" s="300">
        <v>12774</v>
      </c>
      <c r="N160" s="300"/>
      <c r="O160" s="300"/>
      <c r="P160" s="316"/>
      <c r="Q160" s="301"/>
    </row>
    <row r="161" spans="1:17" ht="14.4" customHeight="1" x14ac:dyDescent="0.3">
      <c r="A161" s="296" t="s">
        <v>1169</v>
      </c>
      <c r="B161" s="297" t="s">
        <v>1000</v>
      </c>
      <c r="C161" s="297" t="s">
        <v>1001</v>
      </c>
      <c r="D161" s="297" t="s">
        <v>1012</v>
      </c>
      <c r="E161" s="297" t="s">
        <v>1013</v>
      </c>
      <c r="F161" s="300">
        <v>115</v>
      </c>
      <c r="G161" s="300">
        <v>18745</v>
      </c>
      <c r="H161" s="300">
        <v>1</v>
      </c>
      <c r="I161" s="300">
        <v>163</v>
      </c>
      <c r="J161" s="300">
        <v>121</v>
      </c>
      <c r="K161" s="300">
        <v>19723</v>
      </c>
      <c r="L161" s="300">
        <v>1.0521739130434782</v>
      </c>
      <c r="M161" s="300">
        <v>163</v>
      </c>
      <c r="N161" s="300">
        <v>153</v>
      </c>
      <c r="O161" s="300">
        <v>25092</v>
      </c>
      <c r="P161" s="316">
        <v>1.3385969591891171</v>
      </c>
      <c r="Q161" s="301">
        <v>164</v>
      </c>
    </row>
    <row r="162" spans="1:17" ht="14.4" customHeight="1" x14ac:dyDescent="0.3">
      <c r="A162" s="296" t="s">
        <v>1169</v>
      </c>
      <c r="B162" s="297" t="s">
        <v>1000</v>
      </c>
      <c r="C162" s="297" t="s">
        <v>1001</v>
      </c>
      <c r="D162" s="297" t="s">
        <v>1014</v>
      </c>
      <c r="E162" s="297" t="s">
        <v>1015</v>
      </c>
      <c r="F162" s="300">
        <v>48</v>
      </c>
      <c r="G162" s="300">
        <v>106128</v>
      </c>
      <c r="H162" s="300">
        <v>1</v>
      </c>
      <c r="I162" s="300">
        <v>2211</v>
      </c>
      <c r="J162" s="300">
        <v>37</v>
      </c>
      <c r="K162" s="300">
        <v>82177</v>
      </c>
      <c r="L162" s="300">
        <v>0.77431968943162977</v>
      </c>
      <c r="M162" s="300">
        <v>2221</v>
      </c>
      <c r="N162" s="300">
        <v>36</v>
      </c>
      <c r="O162" s="300">
        <v>80388</v>
      </c>
      <c r="P162" s="316">
        <v>0.7574626865671642</v>
      </c>
      <c r="Q162" s="301">
        <v>2233</v>
      </c>
    </row>
    <row r="163" spans="1:17" ht="14.4" customHeight="1" x14ac:dyDescent="0.3">
      <c r="A163" s="296" t="s">
        <v>1169</v>
      </c>
      <c r="B163" s="297" t="s">
        <v>1000</v>
      </c>
      <c r="C163" s="297" t="s">
        <v>1001</v>
      </c>
      <c r="D163" s="297" t="s">
        <v>1016</v>
      </c>
      <c r="E163" s="297" t="s">
        <v>1017</v>
      </c>
      <c r="F163" s="300">
        <v>25</v>
      </c>
      <c r="G163" s="300">
        <v>16400</v>
      </c>
      <c r="H163" s="300">
        <v>1</v>
      </c>
      <c r="I163" s="300">
        <v>656</v>
      </c>
      <c r="J163" s="300">
        <v>31</v>
      </c>
      <c r="K163" s="300">
        <v>20460</v>
      </c>
      <c r="L163" s="300">
        <v>1.2475609756097561</v>
      </c>
      <c r="M163" s="300">
        <v>660</v>
      </c>
      <c r="N163" s="300">
        <v>14</v>
      </c>
      <c r="O163" s="300">
        <v>9296</v>
      </c>
      <c r="P163" s="316">
        <v>0.56682926829268288</v>
      </c>
      <c r="Q163" s="301">
        <v>664</v>
      </c>
    </row>
    <row r="164" spans="1:17" ht="14.4" customHeight="1" x14ac:dyDescent="0.3">
      <c r="A164" s="296" t="s">
        <v>1169</v>
      </c>
      <c r="B164" s="297" t="s">
        <v>1000</v>
      </c>
      <c r="C164" s="297" t="s">
        <v>1001</v>
      </c>
      <c r="D164" s="297" t="s">
        <v>1018</v>
      </c>
      <c r="E164" s="297" t="s">
        <v>1019</v>
      </c>
      <c r="F164" s="300">
        <v>691</v>
      </c>
      <c r="G164" s="300">
        <v>312332</v>
      </c>
      <c r="H164" s="300">
        <v>1</v>
      </c>
      <c r="I164" s="300">
        <v>452</v>
      </c>
      <c r="J164" s="300">
        <v>711</v>
      </c>
      <c r="K164" s="300">
        <v>322794</v>
      </c>
      <c r="L164" s="300">
        <v>1.0334964076687627</v>
      </c>
      <c r="M164" s="300">
        <v>454</v>
      </c>
      <c r="N164" s="300">
        <v>696</v>
      </c>
      <c r="O164" s="300">
        <v>318072</v>
      </c>
      <c r="P164" s="316">
        <v>1.0183778799482601</v>
      </c>
      <c r="Q164" s="301">
        <v>457</v>
      </c>
    </row>
    <row r="165" spans="1:17" ht="14.4" customHeight="1" x14ac:dyDescent="0.3">
      <c r="A165" s="296" t="s">
        <v>1169</v>
      </c>
      <c r="B165" s="297" t="s">
        <v>1000</v>
      </c>
      <c r="C165" s="297" t="s">
        <v>1001</v>
      </c>
      <c r="D165" s="297" t="s">
        <v>1020</v>
      </c>
      <c r="E165" s="297" t="s">
        <v>1021</v>
      </c>
      <c r="F165" s="300">
        <v>1</v>
      </c>
      <c r="G165" s="300">
        <v>248</v>
      </c>
      <c r="H165" s="300">
        <v>1</v>
      </c>
      <c r="I165" s="300">
        <v>248</v>
      </c>
      <c r="J165" s="300"/>
      <c r="K165" s="300"/>
      <c r="L165" s="300"/>
      <c r="M165" s="300"/>
      <c r="N165" s="300">
        <v>1</v>
      </c>
      <c r="O165" s="300">
        <v>251</v>
      </c>
      <c r="P165" s="316">
        <v>1.0120967741935485</v>
      </c>
      <c r="Q165" s="301">
        <v>251</v>
      </c>
    </row>
    <row r="166" spans="1:17" ht="14.4" customHeight="1" x14ac:dyDescent="0.3">
      <c r="A166" s="296" t="s">
        <v>1169</v>
      </c>
      <c r="B166" s="297" t="s">
        <v>1000</v>
      </c>
      <c r="C166" s="297" t="s">
        <v>1001</v>
      </c>
      <c r="D166" s="297" t="s">
        <v>1024</v>
      </c>
      <c r="E166" s="297" t="s">
        <v>1025</v>
      </c>
      <c r="F166" s="300">
        <v>72</v>
      </c>
      <c r="G166" s="300">
        <v>5616</v>
      </c>
      <c r="H166" s="300">
        <v>1</v>
      </c>
      <c r="I166" s="300">
        <v>78</v>
      </c>
      <c r="J166" s="300">
        <v>85</v>
      </c>
      <c r="K166" s="300">
        <v>6630</v>
      </c>
      <c r="L166" s="300">
        <v>1.1805555555555556</v>
      </c>
      <c r="M166" s="300">
        <v>78</v>
      </c>
      <c r="N166" s="300">
        <v>57</v>
      </c>
      <c r="O166" s="300">
        <v>4503</v>
      </c>
      <c r="P166" s="316">
        <v>0.80181623931623935</v>
      </c>
      <c r="Q166" s="301">
        <v>79</v>
      </c>
    </row>
    <row r="167" spans="1:17" ht="14.4" customHeight="1" x14ac:dyDescent="0.3">
      <c r="A167" s="296" t="s">
        <v>1169</v>
      </c>
      <c r="B167" s="297" t="s">
        <v>1000</v>
      </c>
      <c r="C167" s="297" t="s">
        <v>1001</v>
      </c>
      <c r="D167" s="297" t="s">
        <v>1026</v>
      </c>
      <c r="E167" s="297" t="s">
        <v>1027</v>
      </c>
      <c r="F167" s="300">
        <v>356</v>
      </c>
      <c r="G167" s="300">
        <v>12816</v>
      </c>
      <c r="H167" s="300">
        <v>1</v>
      </c>
      <c r="I167" s="300">
        <v>36</v>
      </c>
      <c r="J167" s="300">
        <v>353</v>
      </c>
      <c r="K167" s="300">
        <v>12708</v>
      </c>
      <c r="L167" s="300">
        <v>0.9915730337078652</v>
      </c>
      <c r="M167" s="300">
        <v>36</v>
      </c>
      <c r="N167" s="300">
        <v>341</v>
      </c>
      <c r="O167" s="300">
        <v>12617</v>
      </c>
      <c r="P167" s="316">
        <v>0.98447253433208493</v>
      </c>
      <c r="Q167" s="301">
        <v>37</v>
      </c>
    </row>
    <row r="168" spans="1:17" ht="14.4" customHeight="1" x14ac:dyDescent="0.3">
      <c r="A168" s="296" t="s">
        <v>1169</v>
      </c>
      <c r="B168" s="297" t="s">
        <v>1000</v>
      </c>
      <c r="C168" s="297" t="s">
        <v>1001</v>
      </c>
      <c r="D168" s="297" t="s">
        <v>1028</v>
      </c>
      <c r="E168" s="297" t="s">
        <v>1029</v>
      </c>
      <c r="F168" s="300">
        <v>466</v>
      </c>
      <c r="G168" s="300">
        <v>49862</v>
      </c>
      <c r="H168" s="300">
        <v>1</v>
      </c>
      <c r="I168" s="300">
        <v>107</v>
      </c>
      <c r="J168" s="300">
        <v>477</v>
      </c>
      <c r="K168" s="300">
        <v>51039</v>
      </c>
      <c r="L168" s="300">
        <v>1.0236051502145922</v>
      </c>
      <c r="M168" s="300">
        <v>107</v>
      </c>
      <c r="N168" s="300">
        <v>405</v>
      </c>
      <c r="O168" s="300">
        <v>43740</v>
      </c>
      <c r="P168" s="316">
        <v>0.8772211303196823</v>
      </c>
      <c r="Q168" s="301">
        <v>108</v>
      </c>
    </row>
    <row r="169" spans="1:17" ht="14.4" customHeight="1" x14ac:dyDescent="0.3">
      <c r="A169" s="296" t="s">
        <v>1169</v>
      </c>
      <c r="B169" s="297" t="s">
        <v>1000</v>
      </c>
      <c r="C169" s="297" t="s">
        <v>1001</v>
      </c>
      <c r="D169" s="297" t="s">
        <v>1030</v>
      </c>
      <c r="E169" s="297" t="s">
        <v>1031</v>
      </c>
      <c r="F169" s="300">
        <v>17</v>
      </c>
      <c r="G169" s="300">
        <v>4080</v>
      </c>
      <c r="H169" s="300">
        <v>1</v>
      </c>
      <c r="I169" s="300">
        <v>240</v>
      </c>
      <c r="J169" s="300">
        <v>34</v>
      </c>
      <c r="K169" s="300">
        <v>8228</v>
      </c>
      <c r="L169" s="300">
        <v>2.0166666666666666</v>
      </c>
      <c r="M169" s="300">
        <v>242</v>
      </c>
      <c r="N169" s="300">
        <v>29</v>
      </c>
      <c r="O169" s="300">
        <v>7047</v>
      </c>
      <c r="P169" s="316">
        <v>1.7272058823529413</v>
      </c>
      <c r="Q169" s="301">
        <v>243</v>
      </c>
    </row>
    <row r="170" spans="1:17" ht="14.4" customHeight="1" x14ac:dyDescent="0.3">
      <c r="A170" s="296" t="s">
        <v>1169</v>
      </c>
      <c r="B170" s="297" t="s">
        <v>1000</v>
      </c>
      <c r="C170" s="297" t="s">
        <v>1001</v>
      </c>
      <c r="D170" s="297" t="s">
        <v>1032</v>
      </c>
      <c r="E170" s="297" t="s">
        <v>1033</v>
      </c>
      <c r="F170" s="300">
        <v>509</v>
      </c>
      <c r="G170" s="300">
        <v>1007311</v>
      </c>
      <c r="H170" s="300">
        <v>1</v>
      </c>
      <c r="I170" s="300">
        <v>1979</v>
      </c>
      <c r="J170" s="300">
        <v>516</v>
      </c>
      <c r="K170" s="300">
        <v>1024260</v>
      </c>
      <c r="L170" s="300">
        <v>1.0168259852220416</v>
      </c>
      <c r="M170" s="300">
        <v>1985</v>
      </c>
      <c r="N170" s="300">
        <v>759</v>
      </c>
      <c r="O170" s="300">
        <v>1512687</v>
      </c>
      <c r="P170" s="316">
        <v>1.5017080127190112</v>
      </c>
      <c r="Q170" s="301">
        <v>1993</v>
      </c>
    </row>
    <row r="171" spans="1:17" ht="14.4" customHeight="1" x14ac:dyDescent="0.3">
      <c r="A171" s="296" t="s">
        <v>1169</v>
      </c>
      <c r="B171" s="297" t="s">
        <v>1000</v>
      </c>
      <c r="C171" s="297" t="s">
        <v>1001</v>
      </c>
      <c r="D171" s="297" t="s">
        <v>1034</v>
      </c>
      <c r="E171" s="297" t="s">
        <v>1035</v>
      </c>
      <c r="F171" s="300">
        <v>611</v>
      </c>
      <c r="G171" s="300">
        <v>100815</v>
      </c>
      <c r="H171" s="300">
        <v>1</v>
      </c>
      <c r="I171" s="300">
        <v>165</v>
      </c>
      <c r="J171" s="300">
        <v>745</v>
      </c>
      <c r="K171" s="300">
        <v>124415</v>
      </c>
      <c r="L171" s="300">
        <v>1.2340921489857659</v>
      </c>
      <c r="M171" s="300">
        <v>167</v>
      </c>
      <c r="N171" s="300">
        <v>821</v>
      </c>
      <c r="O171" s="300">
        <v>137928</v>
      </c>
      <c r="P171" s="316">
        <v>1.3681297425978276</v>
      </c>
      <c r="Q171" s="301">
        <v>168</v>
      </c>
    </row>
    <row r="172" spans="1:17" ht="14.4" customHeight="1" x14ac:dyDescent="0.3">
      <c r="A172" s="296" t="s">
        <v>1169</v>
      </c>
      <c r="B172" s="297" t="s">
        <v>1000</v>
      </c>
      <c r="C172" s="297" t="s">
        <v>1001</v>
      </c>
      <c r="D172" s="297" t="s">
        <v>1036</v>
      </c>
      <c r="E172" s="297" t="s">
        <v>1037</v>
      </c>
      <c r="F172" s="300">
        <v>1309</v>
      </c>
      <c r="G172" s="300">
        <v>363902</v>
      </c>
      <c r="H172" s="300">
        <v>1</v>
      </c>
      <c r="I172" s="300">
        <v>278</v>
      </c>
      <c r="J172" s="300">
        <v>1577</v>
      </c>
      <c r="K172" s="300">
        <v>441560</v>
      </c>
      <c r="L172" s="300">
        <v>1.2134036086638711</v>
      </c>
      <c r="M172" s="300">
        <v>280</v>
      </c>
      <c r="N172" s="300">
        <v>1727</v>
      </c>
      <c r="O172" s="300">
        <v>485287</v>
      </c>
      <c r="P172" s="316">
        <v>1.3335650807085424</v>
      </c>
      <c r="Q172" s="301">
        <v>281</v>
      </c>
    </row>
    <row r="173" spans="1:17" ht="14.4" customHeight="1" x14ac:dyDescent="0.3">
      <c r="A173" s="296" t="s">
        <v>1169</v>
      </c>
      <c r="B173" s="297" t="s">
        <v>1000</v>
      </c>
      <c r="C173" s="297" t="s">
        <v>1001</v>
      </c>
      <c r="D173" s="297" t="s">
        <v>1038</v>
      </c>
      <c r="E173" s="297" t="s">
        <v>1039</v>
      </c>
      <c r="F173" s="300">
        <v>9525</v>
      </c>
      <c r="G173" s="300">
        <v>1543050</v>
      </c>
      <c r="H173" s="300">
        <v>1</v>
      </c>
      <c r="I173" s="300">
        <v>162</v>
      </c>
      <c r="J173" s="300">
        <v>11678</v>
      </c>
      <c r="K173" s="300">
        <v>1915192</v>
      </c>
      <c r="L173" s="300">
        <v>1.2411730015229578</v>
      </c>
      <c r="M173" s="300">
        <v>164</v>
      </c>
      <c r="N173" s="300">
        <v>13407</v>
      </c>
      <c r="O173" s="300">
        <v>2212155</v>
      </c>
      <c r="P173" s="316">
        <v>1.4336249635462235</v>
      </c>
      <c r="Q173" s="301">
        <v>165</v>
      </c>
    </row>
    <row r="174" spans="1:17" ht="14.4" customHeight="1" x14ac:dyDescent="0.3">
      <c r="A174" s="296" t="s">
        <v>1169</v>
      </c>
      <c r="B174" s="297" t="s">
        <v>1000</v>
      </c>
      <c r="C174" s="297" t="s">
        <v>1001</v>
      </c>
      <c r="D174" s="297" t="s">
        <v>1040</v>
      </c>
      <c r="E174" s="297" t="s">
        <v>1041</v>
      </c>
      <c r="F174" s="300">
        <v>1658</v>
      </c>
      <c r="G174" s="300">
        <v>747758</v>
      </c>
      <c r="H174" s="300">
        <v>1</v>
      </c>
      <c r="I174" s="300">
        <v>451</v>
      </c>
      <c r="J174" s="300">
        <v>1760</v>
      </c>
      <c r="K174" s="300">
        <v>797280</v>
      </c>
      <c r="L174" s="300">
        <v>1.0662273088352114</v>
      </c>
      <c r="M174" s="300">
        <v>453</v>
      </c>
      <c r="N174" s="300">
        <v>1825</v>
      </c>
      <c r="O174" s="300">
        <v>832200</v>
      </c>
      <c r="P174" s="316">
        <v>1.1129269095081564</v>
      </c>
      <c r="Q174" s="301">
        <v>456</v>
      </c>
    </row>
    <row r="175" spans="1:17" ht="14.4" customHeight="1" x14ac:dyDescent="0.3">
      <c r="A175" s="296" t="s">
        <v>1169</v>
      </c>
      <c r="B175" s="297" t="s">
        <v>1000</v>
      </c>
      <c r="C175" s="297" t="s">
        <v>1001</v>
      </c>
      <c r="D175" s="297" t="s">
        <v>1042</v>
      </c>
      <c r="E175" s="297" t="s">
        <v>1043</v>
      </c>
      <c r="F175" s="300">
        <v>27</v>
      </c>
      <c r="G175" s="300">
        <v>58293</v>
      </c>
      <c r="H175" s="300">
        <v>1</v>
      </c>
      <c r="I175" s="300">
        <v>2159</v>
      </c>
      <c r="J175" s="300">
        <v>23</v>
      </c>
      <c r="K175" s="300">
        <v>49703</v>
      </c>
      <c r="L175" s="300">
        <v>0.8526409688984955</v>
      </c>
      <c r="M175" s="300">
        <v>2161</v>
      </c>
      <c r="N175" s="300">
        <v>43</v>
      </c>
      <c r="O175" s="300">
        <v>93052</v>
      </c>
      <c r="P175" s="316">
        <v>1.5962808570497315</v>
      </c>
      <c r="Q175" s="301">
        <v>2164</v>
      </c>
    </row>
    <row r="176" spans="1:17" ht="14.4" customHeight="1" x14ac:dyDescent="0.3">
      <c r="A176" s="296" t="s">
        <v>1169</v>
      </c>
      <c r="B176" s="297" t="s">
        <v>1000</v>
      </c>
      <c r="C176" s="297" t="s">
        <v>1001</v>
      </c>
      <c r="D176" s="297" t="s">
        <v>1044</v>
      </c>
      <c r="E176" s="297" t="s">
        <v>1045</v>
      </c>
      <c r="F176" s="300">
        <v>2002</v>
      </c>
      <c r="G176" s="300">
        <v>674674</v>
      </c>
      <c r="H176" s="300">
        <v>1</v>
      </c>
      <c r="I176" s="300">
        <v>337</v>
      </c>
      <c r="J176" s="300">
        <v>2342</v>
      </c>
      <c r="K176" s="300">
        <v>789254</v>
      </c>
      <c r="L176" s="300">
        <v>1.1698301698301699</v>
      </c>
      <c r="M176" s="300">
        <v>337</v>
      </c>
      <c r="N176" s="300">
        <v>2963</v>
      </c>
      <c r="O176" s="300">
        <v>1001494</v>
      </c>
      <c r="P176" s="316">
        <v>1.484411730702532</v>
      </c>
      <c r="Q176" s="301">
        <v>338</v>
      </c>
    </row>
    <row r="177" spans="1:17" ht="14.4" customHeight="1" x14ac:dyDescent="0.3">
      <c r="A177" s="296" t="s">
        <v>1169</v>
      </c>
      <c r="B177" s="297" t="s">
        <v>1000</v>
      </c>
      <c r="C177" s="297" t="s">
        <v>1001</v>
      </c>
      <c r="D177" s="297" t="s">
        <v>1046</v>
      </c>
      <c r="E177" s="297" t="s">
        <v>1047</v>
      </c>
      <c r="F177" s="300">
        <v>22</v>
      </c>
      <c r="G177" s="300">
        <v>3476</v>
      </c>
      <c r="H177" s="300">
        <v>1</v>
      </c>
      <c r="I177" s="300">
        <v>158</v>
      </c>
      <c r="J177" s="300">
        <v>46</v>
      </c>
      <c r="K177" s="300">
        <v>7314</v>
      </c>
      <c r="L177" s="300">
        <v>2.1041426927502878</v>
      </c>
      <c r="M177" s="300">
        <v>159</v>
      </c>
      <c r="N177" s="300">
        <v>55</v>
      </c>
      <c r="O177" s="300">
        <v>8800</v>
      </c>
      <c r="P177" s="316">
        <v>2.5316455696202533</v>
      </c>
      <c r="Q177" s="301">
        <v>160</v>
      </c>
    </row>
    <row r="178" spans="1:17" ht="14.4" customHeight="1" x14ac:dyDescent="0.3">
      <c r="A178" s="296" t="s">
        <v>1169</v>
      </c>
      <c r="B178" s="297" t="s">
        <v>1000</v>
      </c>
      <c r="C178" s="297" t="s">
        <v>1001</v>
      </c>
      <c r="D178" s="297" t="s">
        <v>1048</v>
      </c>
      <c r="E178" s="297" t="s">
        <v>1049</v>
      </c>
      <c r="F178" s="300">
        <v>3</v>
      </c>
      <c r="G178" s="300">
        <v>8592</v>
      </c>
      <c r="H178" s="300">
        <v>1</v>
      </c>
      <c r="I178" s="300">
        <v>2864</v>
      </c>
      <c r="J178" s="300">
        <v>2</v>
      </c>
      <c r="K178" s="300">
        <v>5748</v>
      </c>
      <c r="L178" s="300">
        <v>0.66899441340782118</v>
      </c>
      <c r="M178" s="300">
        <v>2874</v>
      </c>
      <c r="N178" s="300"/>
      <c r="O178" s="300"/>
      <c r="P178" s="316"/>
      <c r="Q178" s="301"/>
    </row>
    <row r="179" spans="1:17" ht="14.4" customHeight="1" x14ac:dyDescent="0.3">
      <c r="A179" s="296" t="s">
        <v>1169</v>
      </c>
      <c r="B179" s="297" t="s">
        <v>1000</v>
      </c>
      <c r="C179" s="297" t="s">
        <v>1001</v>
      </c>
      <c r="D179" s="297" t="s">
        <v>1050</v>
      </c>
      <c r="E179" s="297" t="s">
        <v>1051</v>
      </c>
      <c r="F179" s="300">
        <v>4266</v>
      </c>
      <c r="G179" s="300">
        <v>226098</v>
      </c>
      <c r="H179" s="300">
        <v>1</v>
      </c>
      <c r="I179" s="300">
        <v>53</v>
      </c>
      <c r="J179" s="300">
        <v>4560</v>
      </c>
      <c r="K179" s="300">
        <v>241680</v>
      </c>
      <c r="L179" s="300">
        <v>1.0689170182841068</v>
      </c>
      <c r="M179" s="300">
        <v>53</v>
      </c>
      <c r="N179" s="300">
        <v>4904</v>
      </c>
      <c r="O179" s="300">
        <v>259912</v>
      </c>
      <c r="P179" s="316">
        <v>1.1495546179090483</v>
      </c>
      <c r="Q179" s="301">
        <v>53</v>
      </c>
    </row>
    <row r="180" spans="1:17" ht="14.4" customHeight="1" x14ac:dyDescent="0.3">
      <c r="A180" s="296" t="s">
        <v>1169</v>
      </c>
      <c r="B180" s="297" t="s">
        <v>1000</v>
      </c>
      <c r="C180" s="297" t="s">
        <v>1001</v>
      </c>
      <c r="D180" s="297" t="s">
        <v>1052</v>
      </c>
      <c r="E180" s="297" t="s">
        <v>1053</v>
      </c>
      <c r="F180" s="300">
        <v>2680</v>
      </c>
      <c r="G180" s="300">
        <v>321600</v>
      </c>
      <c r="H180" s="300">
        <v>1</v>
      </c>
      <c r="I180" s="300">
        <v>120</v>
      </c>
      <c r="J180" s="300">
        <v>2992</v>
      </c>
      <c r="K180" s="300">
        <v>359040</v>
      </c>
      <c r="L180" s="300">
        <v>1.1164179104477612</v>
      </c>
      <c r="M180" s="300">
        <v>120</v>
      </c>
      <c r="N180" s="300">
        <v>3239</v>
      </c>
      <c r="O180" s="300">
        <v>391919</v>
      </c>
      <c r="P180" s="316">
        <v>1.2186536069651741</v>
      </c>
      <c r="Q180" s="301">
        <v>121</v>
      </c>
    </row>
    <row r="181" spans="1:17" ht="14.4" customHeight="1" x14ac:dyDescent="0.3">
      <c r="A181" s="296" t="s">
        <v>1169</v>
      </c>
      <c r="B181" s="297" t="s">
        <v>1000</v>
      </c>
      <c r="C181" s="297" t="s">
        <v>1001</v>
      </c>
      <c r="D181" s="297" t="s">
        <v>1054</v>
      </c>
      <c r="E181" s="297" t="s">
        <v>1055</v>
      </c>
      <c r="F181" s="300">
        <v>114</v>
      </c>
      <c r="G181" s="300">
        <v>48222</v>
      </c>
      <c r="H181" s="300">
        <v>1</v>
      </c>
      <c r="I181" s="300">
        <v>423</v>
      </c>
      <c r="J181" s="300">
        <v>175</v>
      </c>
      <c r="K181" s="300">
        <v>74375</v>
      </c>
      <c r="L181" s="300">
        <v>1.5423458172618307</v>
      </c>
      <c r="M181" s="300">
        <v>425</v>
      </c>
      <c r="N181" s="300">
        <v>132</v>
      </c>
      <c r="O181" s="300">
        <v>56628</v>
      </c>
      <c r="P181" s="316">
        <v>1.1743187756625606</v>
      </c>
      <c r="Q181" s="301">
        <v>429</v>
      </c>
    </row>
    <row r="182" spans="1:17" ht="14.4" customHeight="1" x14ac:dyDescent="0.3">
      <c r="A182" s="296" t="s">
        <v>1169</v>
      </c>
      <c r="B182" s="297" t="s">
        <v>1000</v>
      </c>
      <c r="C182" s="297" t="s">
        <v>1001</v>
      </c>
      <c r="D182" s="297" t="s">
        <v>1056</v>
      </c>
      <c r="E182" s="297" t="s">
        <v>1057</v>
      </c>
      <c r="F182" s="300">
        <v>2</v>
      </c>
      <c r="G182" s="300">
        <v>864</v>
      </c>
      <c r="H182" s="300">
        <v>1</v>
      </c>
      <c r="I182" s="300">
        <v>432</v>
      </c>
      <c r="J182" s="300">
        <v>3</v>
      </c>
      <c r="K182" s="300">
        <v>1302</v>
      </c>
      <c r="L182" s="300">
        <v>1.5069444444444444</v>
      </c>
      <c r="M182" s="300">
        <v>434</v>
      </c>
      <c r="N182" s="300">
        <v>2</v>
      </c>
      <c r="O182" s="300">
        <v>870</v>
      </c>
      <c r="P182" s="316">
        <v>1.0069444444444444</v>
      </c>
      <c r="Q182" s="301">
        <v>435</v>
      </c>
    </row>
    <row r="183" spans="1:17" ht="14.4" customHeight="1" x14ac:dyDescent="0.3">
      <c r="A183" s="296" t="s">
        <v>1169</v>
      </c>
      <c r="B183" s="297" t="s">
        <v>1000</v>
      </c>
      <c r="C183" s="297" t="s">
        <v>1001</v>
      </c>
      <c r="D183" s="297" t="s">
        <v>1058</v>
      </c>
      <c r="E183" s="297" t="s">
        <v>1059</v>
      </c>
      <c r="F183" s="300"/>
      <c r="G183" s="300"/>
      <c r="H183" s="300"/>
      <c r="I183" s="300"/>
      <c r="J183" s="300">
        <v>3</v>
      </c>
      <c r="K183" s="300">
        <v>405</v>
      </c>
      <c r="L183" s="300"/>
      <c r="M183" s="300">
        <v>135</v>
      </c>
      <c r="N183" s="300">
        <v>4</v>
      </c>
      <c r="O183" s="300">
        <v>544</v>
      </c>
      <c r="P183" s="316"/>
      <c r="Q183" s="301">
        <v>136</v>
      </c>
    </row>
    <row r="184" spans="1:17" ht="14.4" customHeight="1" x14ac:dyDescent="0.3">
      <c r="A184" s="296" t="s">
        <v>1169</v>
      </c>
      <c r="B184" s="297" t="s">
        <v>1000</v>
      </c>
      <c r="C184" s="297" t="s">
        <v>1001</v>
      </c>
      <c r="D184" s="297" t="s">
        <v>1060</v>
      </c>
      <c r="E184" s="297" t="s">
        <v>1061</v>
      </c>
      <c r="F184" s="300">
        <v>302</v>
      </c>
      <c r="G184" s="300">
        <v>34428</v>
      </c>
      <c r="H184" s="300">
        <v>1</v>
      </c>
      <c r="I184" s="300">
        <v>114</v>
      </c>
      <c r="J184" s="300">
        <v>230</v>
      </c>
      <c r="K184" s="300">
        <v>26450</v>
      </c>
      <c r="L184" s="300">
        <v>0.76827001278029516</v>
      </c>
      <c r="M184" s="300">
        <v>115</v>
      </c>
      <c r="N184" s="300">
        <v>176</v>
      </c>
      <c r="O184" s="300">
        <v>20240</v>
      </c>
      <c r="P184" s="316">
        <v>0.58789357499709538</v>
      </c>
      <c r="Q184" s="301">
        <v>115</v>
      </c>
    </row>
    <row r="185" spans="1:17" ht="14.4" customHeight="1" x14ac:dyDescent="0.3">
      <c r="A185" s="296" t="s">
        <v>1169</v>
      </c>
      <c r="B185" s="297" t="s">
        <v>1000</v>
      </c>
      <c r="C185" s="297" t="s">
        <v>1001</v>
      </c>
      <c r="D185" s="297" t="s">
        <v>1062</v>
      </c>
      <c r="E185" s="297" t="s">
        <v>1063</v>
      </c>
      <c r="F185" s="300">
        <v>1</v>
      </c>
      <c r="G185" s="300">
        <v>27</v>
      </c>
      <c r="H185" s="300">
        <v>1</v>
      </c>
      <c r="I185" s="300">
        <v>27</v>
      </c>
      <c r="J185" s="300">
        <v>2</v>
      </c>
      <c r="K185" s="300">
        <v>54</v>
      </c>
      <c r="L185" s="300">
        <v>2</v>
      </c>
      <c r="M185" s="300">
        <v>27</v>
      </c>
      <c r="N185" s="300"/>
      <c r="O185" s="300"/>
      <c r="P185" s="316"/>
      <c r="Q185" s="301"/>
    </row>
    <row r="186" spans="1:17" ht="14.4" customHeight="1" x14ac:dyDescent="0.3">
      <c r="A186" s="296" t="s">
        <v>1169</v>
      </c>
      <c r="B186" s="297" t="s">
        <v>1000</v>
      </c>
      <c r="C186" s="297" t="s">
        <v>1001</v>
      </c>
      <c r="D186" s="297" t="s">
        <v>1064</v>
      </c>
      <c r="E186" s="297" t="s">
        <v>1065</v>
      </c>
      <c r="F186" s="300">
        <v>365</v>
      </c>
      <c r="G186" s="300">
        <v>113515</v>
      </c>
      <c r="H186" s="300">
        <v>1</v>
      </c>
      <c r="I186" s="300">
        <v>311</v>
      </c>
      <c r="J186" s="300">
        <v>320</v>
      </c>
      <c r="K186" s="300">
        <v>100160</v>
      </c>
      <c r="L186" s="300">
        <v>0.88235035017398578</v>
      </c>
      <c r="M186" s="300">
        <v>313</v>
      </c>
      <c r="N186" s="300">
        <v>376</v>
      </c>
      <c r="O186" s="300">
        <v>118816</v>
      </c>
      <c r="P186" s="316">
        <v>1.0466986741840285</v>
      </c>
      <c r="Q186" s="301">
        <v>316</v>
      </c>
    </row>
    <row r="187" spans="1:17" ht="14.4" customHeight="1" x14ac:dyDescent="0.3">
      <c r="A187" s="296" t="s">
        <v>1169</v>
      </c>
      <c r="B187" s="297" t="s">
        <v>1000</v>
      </c>
      <c r="C187" s="297" t="s">
        <v>1001</v>
      </c>
      <c r="D187" s="297" t="s">
        <v>1066</v>
      </c>
      <c r="E187" s="297" t="s">
        <v>1067</v>
      </c>
      <c r="F187" s="300">
        <v>2726</v>
      </c>
      <c r="G187" s="300">
        <v>935018</v>
      </c>
      <c r="H187" s="300">
        <v>1</v>
      </c>
      <c r="I187" s="300">
        <v>343</v>
      </c>
      <c r="J187" s="300">
        <v>2977</v>
      </c>
      <c r="K187" s="300">
        <v>1027065</v>
      </c>
      <c r="L187" s="300">
        <v>1.0984440941243911</v>
      </c>
      <c r="M187" s="300">
        <v>345</v>
      </c>
      <c r="N187" s="300">
        <v>3157</v>
      </c>
      <c r="O187" s="300">
        <v>1098636</v>
      </c>
      <c r="P187" s="316">
        <v>1.1749891445940077</v>
      </c>
      <c r="Q187" s="301">
        <v>348</v>
      </c>
    </row>
    <row r="188" spans="1:17" ht="14.4" customHeight="1" x14ac:dyDescent="0.3">
      <c r="A188" s="296" t="s">
        <v>1169</v>
      </c>
      <c r="B188" s="297" t="s">
        <v>1000</v>
      </c>
      <c r="C188" s="297" t="s">
        <v>1001</v>
      </c>
      <c r="D188" s="297" t="s">
        <v>1068</v>
      </c>
      <c r="E188" s="297" t="s">
        <v>1069</v>
      </c>
      <c r="F188" s="300">
        <v>7</v>
      </c>
      <c r="G188" s="300">
        <v>23751</v>
      </c>
      <c r="H188" s="300">
        <v>1</v>
      </c>
      <c r="I188" s="300">
        <v>3393</v>
      </c>
      <c r="J188" s="300">
        <v>8</v>
      </c>
      <c r="K188" s="300">
        <v>27304</v>
      </c>
      <c r="L188" s="300">
        <v>1.1495937013178392</v>
      </c>
      <c r="M188" s="300">
        <v>3413</v>
      </c>
      <c r="N188" s="300">
        <v>5</v>
      </c>
      <c r="O188" s="300">
        <v>17195</v>
      </c>
      <c r="P188" s="316">
        <v>0.72396951707296531</v>
      </c>
      <c r="Q188" s="301">
        <v>3439</v>
      </c>
    </row>
    <row r="189" spans="1:17" ht="14.4" customHeight="1" x14ac:dyDescent="0.3">
      <c r="A189" s="296" t="s">
        <v>1169</v>
      </c>
      <c r="B189" s="297" t="s">
        <v>1000</v>
      </c>
      <c r="C189" s="297" t="s">
        <v>1001</v>
      </c>
      <c r="D189" s="297" t="s">
        <v>1070</v>
      </c>
      <c r="E189" s="297" t="s">
        <v>1071</v>
      </c>
      <c r="F189" s="300">
        <v>6</v>
      </c>
      <c r="G189" s="300">
        <v>6036</v>
      </c>
      <c r="H189" s="300">
        <v>1</v>
      </c>
      <c r="I189" s="300">
        <v>1006</v>
      </c>
      <c r="J189" s="300">
        <v>6</v>
      </c>
      <c r="K189" s="300">
        <v>6084</v>
      </c>
      <c r="L189" s="300">
        <v>1.0079522862823063</v>
      </c>
      <c r="M189" s="300">
        <v>1014</v>
      </c>
      <c r="N189" s="300">
        <v>3</v>
      </c>
      <c r="O189" s="300">
        <v>3072</v>
      </c>
      <c r="P189" s="316">
        <v>0.50894632206759438</v>
      </c>
      <c r="Q189" s="301">
        <v>1024</v>
      </c>
    </row>
    <row r="190" spans="1:17" ht="14.4" customHeight="1" x14ac:dyDescent="0.3">
      <c r="A190" s="296" t="s">
        <v>1169</v>
      </c>
      <c r="B190" s="297" t="s">
        <v>1000</v>
      </c>
      <c r="C190" s="297" t="s">
        <v>1001</v>
      </c>
      <c r="D190" s="297" t="s">
        <v>1072</v>
      </c>
      <c r="E190" s="297" t="s">
        <v>1073</v>
      </c>
      <c r="F190" s="300">
        <v>1</v>
      </c>
      <c r="G190" s="300">
        <v>777</v>
      </c>
      <c r="H190" s="300">
        <v>1</v>
      </c>
      <c r="I190" s="300">
        <v>777</v>
      </c>
      <c r="J190" s="300">
        <v>1</v>
      </c>
      <c r="K190" s="300">
        <v>783</v>
      </c>
      <c r="L190" s="300">
        <v>1.0077220077220077</v>
      </c>
      <c r="M190" s="300">
        <v>783</v>
      </c>
      <c r="N190" s="300">
        <v>3</v>
      </c>
      <c r="O190" s="300">
        <v>2373</v>
      </c>
      <c r="P190" s="316">
        <v>3.0540540540540539</v>
      </c>
      <c r="Q190" s="301">
        <v>791</v>
      </c>
    </row>
    <row r="191" spans="1:17" ht="14.4" customHeight="1" x14ac:dyDescent="0.3">
      <c r="A191" s="296" t="s">
        <v>1169</v>
      </c>
      <c r="B191" s="297" t="s">
        <v>1000</v>
      </c>
      <c r="C191" s="297" t="s">
        <v>1001</v>
      </c>
      <c r="D191" s="297" t="s">
        <v>1074</v>
      </c>
      <c r="E191" s="297" t="s">
        <v>1075</v>
      </c>
      <c r="F191" s="300">
        <v>87</v>
      </c>
      <c r="G191" s="300">
        <v>15051</v>
      </c>
      <c r="H191" s="300">
        <v>1</v>
      </c>
      <c r="I191" s="300">
        <v>173</v>
      </c>
      <c r="J191" s="300">
        <v>99</v>
      </c>
      <c r="K191" s="300">
        <v>17127</v>
      </c>
      <c r="L191" s="300">
        <v>1.1379310344827587</v>
      </c>
      <c r="M191" s="300">
        <v>173</v>
      </c>
      <c r="N191" s="300">
        <v>76</v>
      </c>
      <c r="O191" s="300">
        <v>13224</v>
      </c>
      <c r="P191" s="316">
        <v>0.87861271676300579</v>
      </c>
      <c r="Q191" s="301">
        <v>174</v>
      </c>
    </row>
    <row r="192" spans="1:17" ht="14.4" customHeight="1" x14ac:dyDescent="0.3">
      <c r="A192" s="296" t="s">
        <v>1169</v>
      </c>
      <c r="B192" s="297" t="s">
        <v>1000</v>
      </c>
      <c r="C192" s="297" t="s">
        <v>1001</v>
      </c>
      <c r="D192" s="297" t="s">
        <v>1076</v>
      </c>
      <c r="E192" s="297" t="s">
        <v>1077</v>
      </c>
      <c r="F192" s="300">
        <v>988</v>
      </c>
      <c r="G192" s="300">
        <v>372476</v>
      </c>
      <c r="H192" s="300">
        <v>1</v>
      </c>
      <c r="I192" s="300">
        <v>377</v>
      </c>
      <c r="J192" s="300">
        <v>1052</v>
      </c>
      <c r="K192" s="300">
        <v>398708</v>
      </c>
      <c r="L192" s="300">
        <v>1.0704260140250648</v>
      </c>
      <c r="M192" s="300">
        <v>379</v>
      </c>
      <c r="N192" s="300">
        <v>1085</v>
      </c>
      <c r="O192" s="300">
        <v>412300</v>
      </c>
      <c r="P192" s="316">
        <v>1.1069169557233218</v>
      </c>
      <c r="Q192" s="301">
        <v>380</v>
      </c>
    </row>
    <row r="193" spans="1:17" ht="14.4" customHeight="1" x14ac:dyDescent="0.3">
      <c r="A193" s="296" t="s">
        <v>1169</v>
      </c>
      <c r="B193" s="297" t="s">
        <v>1000</v>
      </c>
      <c r="C193" s="297" t="s">
        <v>1001</v>
      </c>
      <c r="D193" s="297" t="s">
        <v>1078</v>
      </c>
      <c r="E193" s="297" t="s">
        <v>1079</v>
      </c>
      <c r="F193" s="300">
        <v>9</v>
      </c>
      <c r="G193" s="300">
        <v>3555</v>
      </c>
      <c r="H193" s="300">
        <v>1</v>
      </c>
      <c r="I193" s="300">
        <v>395</v>
      </c>
      <c r="J193" s="300">
        <v>12</v>
      </c>
      <c r="K193" s="300">
        <v>4788</v>
      </c>
      <c r="L193" s="300">
        <v>1.3468354430379748</v>
      </c>
      <c r="M193" s="300">
        <v>399</v>
      </c>
      <c r="N193" s="300">
        <v>9</v>
      </c>
      <c r="O193" s="300">
        <v>3636</v>
      </c>
      <c r="P193" s="316">
        <v>1.0227848101265822</v>
      </c>
      <c r="Q193" s="301">
        <v>404</v>
      </c>
    </row>
    <row r="194" spans="1:17" ht="14.4" customHeight="1" x14ac:dyDescent="0.3">
      <c r="A194" s="296" t="s">
        <v>1169</v>
      </c>
      <c r="B194" s="297" t="s">
        <v>1000</v>
      </c>
      <c r="C194" s="297" t="s">
        <v>1001</v>
      </c>
      <c r="D194" s="297" t="s">
        <v>1080</v>
      </c>
      <c r="E194" s="297" t="s">
        <v>1081</v>
      </c>
      <c r="F194" s="300">
        <v>406</v>
      </c>
      <c r="G194" s="300">
        <v>21518</v>
      </c>
      <c r="H194" s="300">
        <v>1</v>
      </c>
      <c r="I194" s="300">
        <v>53</v>
      </c>
      <c r="J194" s="300">
        <v>492</v>
      </c>
      <c r="K194" s="300">
        <v>26076</v>
      </c>
      <c r="L194" s="300">
        <v>1.2118226600985222</v>
      </c>
      <c r="M194" s="300">
        <v>53</v>
      </c>
      <c r="N194" s="300">
        <v>375</v>
      </c>
      <c r="O194" s="300">
        <v>19875</v>
      </c>
      <c r="P194" s="316">
        <v>0.92364532019704437</v>
      </c>
      <c r="Q194" s="301">
        <v>53</v>
      </c>
    </row>
    <row r="195" spans="1:17" ht="14.4" customHeight="1" x14ac:dyDescent="0.3">
      <c r="A195" s="296" t="s">
        <v>1169</v>
      </c>
      <c r="B195" s="297" t="s">
        <v>1000</v>
      </c>
      <c r="C195" s="297" t="s">
        <v>1001</v>
      </c>
      <c r="D195" s="297" t="s">
        <v>1082</v>
      </c>
      <c r="E195" s="297" t="s">
        <v>1083</v>
      </c>
      <c r="F195" s="300">
        <v>13</v>
      </c>
      <c r="G195" s="300">
        <v>4641</v>
      </c>
      <c r="H195" s="300">
        <v>1</v>
      </c>
      <c r="I195" s="300">
        <v>357</v>
      </c>
      <c r="J195" s="300">
        <v>22</v>
      </c>
      <c r="K195" s="300">
        <v>7942</v>
      </c>
      <c r="L195" s="300">
        <v>1.7112691230338288</v>
      </c>
      <c r="M195" s="300">
        <v>361</v>
      </c>
      <c r="N195" s="300">
        <v>13</v>
      </c>
      <c r="O195" s="300">
        <v>4745</v>
      </c>
      <c r="P195" s="316">
        <v>1.0224089635854341</v>
      </c>
      <c r="Q195" s="301">
        <v>365</v>
      </c>
    </row>
    <row r="196" spans="1:17" ht="14.4" customHeight="1" x14ac:dyDescent="0.3">
      <c r="A196" s="296" t="s">
        <v>1169</v>
      </c>
      <c r="B196" s="297" t="s">
        <v>1000</v>
      </c>
      <c r="C196" s="297" t="s">
        <v>1001</v>
      </c>
      <c r="D196" s="297" t="s">
        <v>1084</v>
      </c>
      <c r="E196" s="297" t="s">
        <v>1085</v>
      </c>
      <c r="F196" s="300">
        <v>30</v>
      </c>
      <c r="G196" s="300">
        <v>3060</v>
      </c>
      <c r="H196" s="300">
        <v>1</v>
      </c>
      <c r="I196" s="300">
        <v>102</v>
      </c>
      <c r="J196" s="300">
        <v>49</v>
      </c>
      <c r="K196" s="300">
        <v>4998</v>
      </c>
      <c r="L196" s="300">
        <v>1.6333333333333333</v>
      </c>
      <c r="M196" s="300">
        <v>102</v>
      </c>
      <c r="N196" s="300">
        <v>37</v>
      </c>
      <c r="O196" s="300">
        <v>3811</v>
      </c>
      <c r="P196" s="316">
        <v>1.2454248366013072</v>
      </c>
      <c r="Q196" s="301">
        <v>103</v>
      </c>
    </row>
    <row r="197" spans="1:17" ht="14.4" customHeight="1" x14ac:dyDescent="0.3">
      <c r="A197" s="296" t="s">
        <v>1169</v>
      </c>
      <c r="B197" s="297" t="s">
        <v>1000</v>
      </c>
      <c r="C197" s="297" t="s">
        <v>1001</v>
      </c>
      <c r="D197" s="297" t="s">
        <v>1086</v>
      </c>
      <c r="E197" s="297" t="s">
        <v>1087</v>
      </c>
      <c r="F197" s="300">
        <v>1015</v>
      </c>
      <c r="G197" s="300">
        <v>225330</v>
      </c>
      <c r="H197" s="300">
        <v>1</v>
      </c>
      <c r="I197" s="300">
        <v>222</v>
      </c>
      <c r="J197" s="300">
        <v>1006</v>
      </c>
      <c r="K197" s="300">
        <v>223332</v>
      </c>
      <c r="L197" s="300">
        <v>0.99113300492610834</v>
      </c>
      <c r="M197" s="300">
        <v>222</v>
      </c>
      <c r="N197" s="300">
        <v>1024</v>
      </c>
      <c r="O197" s="300">
        <v>228352</v>
      </c>
      <c r="P197" s="316">
        <v>1.0134114409976478</v>
      </c>
      <c r="Q197" s="301">
        <v>223</v>
      </c>
    </row>
    <row r="198" spans="1:17" ht="14.4" customHeight="1" x14ac:dyDescent="0.3">
      <c r="A198" s="296" t="s">
        <v>1169</v>
      </c>
      <c r="B198" s="297" t="s">
        <v>1000</v>
      </c>
      <c r="C198" s="297" t="s">
        <v>1001</v>
      </c>
      <c r="D198" s="297" t="s">
        <v>1090</v>
      </c>
      <c r="E198" s="297" t="s">
        <v>1091</v>
      </c>
      <c r="F198" s="300">
        <v>5</v>
      </c>
      <c r="G198" s="300">
        <v>24990</v>
      </c>
      <c r="H198" s="300">
        <v>1</v>
      </c>
      <c r="I198" s="300">
        <v>4998</v>
      </c>
      <c r="J198" s="300"/>
      <c r="K198" s="300"/>
      <c r="L198" s="300"/>
      <c r="M198" s="300"/>
      <c r="N198" s="300"/>
      <c r="O198" s="300"/>
      <c r="P198" s="316"/>
      <c r="Q198" s="301"/>
    </row>
    <row r="199" spans="1:17" ht="14.4" customHeight="1" x14ac:dyDescent="0.3">
      <c r="A199" s="296" t="s">
        <v>1169</v>
      </c>
      <c r="B199" s="297" t="s">
        <v>1000</v>
      </c>
      <c r="C199" s="297" t="s">
        <v>1001</v>
      </c>
      <c r="D199" s="297" t="s">
        <v>1092</v>
      </c>
      <c r="E199" s="297" t="s">
        <v>1093</v>
      </c>
      <c r="F199" s="300">
        <v>1</v>
      </c>
      <c r="G199" s="300">
        <v>5810</v>
      </c>
      <c r="H199" s="300">
        <v>1</v>
      </c>
      <c r="I199" s="300">
        <v>5810</v>
      </c>
      <c r="J199" s="300"/>
      <c r="K199" s="300"/>
      <c r="L199" s="300"/>
      <c r="M199" s="300"/>
      <c r="N199" s="300"/>
      <c r="O199" s="300"/>
      <c r="P199" s="316"/>
      <c r="Q199" s="301"/>
    </row>
    <row r="200" spans="1:17" ht="14.4" customHeight="1" x14ac:dyDescent="0.3">
      <c r="A200" s="296" t="s">
        <v>1169</v>
      </c>
      <c r="B200" s="297" t="s">
        <v>1000</v>
      </c>
      <c r="C200" s="297" t="s">
        <v>1001</v>
      </c>
      <c r="D200" s="297" t="s">
        <v>1094</v>
      </c>
      <c r="E200" s="297" t="s">
        <v>1095</v>
      </c>
      <c r="F200" s="300">
        <v>1</v>
      </c>
      <c r="G200" s="300">
        <v>99</v>
      </c>
      <c r="H200" s="300">
        <v>1</v>
      </c>
      <c r="I200" s="300">
        <v>99</v>
      </c>
      <c r="J200" s="300"/>
      <c r="K200" s="300"/>
      <c r="L200" s="300"/>
      <c r="M200" s="300"/>
      <c r="N200" s="300"/>
      <c r="O200" s="300"/>
      <c r="P200" s="316"/>
      <c r="Q200" s="301"/>
    </row>
    <row r="201" spans="1:17" ht="14.4" customHeight="1" x14ac:dyDescent="0.3">
      <c r="A201" s="296" t="s">
        <v>1169</v>
      </c>
      <c r="B201" s="297" t="s">
        <v>1000</v>
      </c>
      <c r="C201" s="297" t="s">
        <v>1001</v>
      </c>
      <c r="D201" s="297" t="s">
        <v>1096</v>
      </c>
      <c r="E201" s="297" t="s">
        <v>1097</v>
      </c>
      <c r="F201" s="300">
        <v>2</v>
      </c>
      <c r="G201" s="300">
        <v>4074</v>
      </c>
      <c r="H201" s="300">
        <v>1</v>
      </c>
      <c r="I201" s="300">
        <v>2037</v>
      </c>
      <c r="J201" s="300">
        <v>5</v>
      </c>
      <c r="K201" s="300">
        <v>10245</v>
      </c>
      <c r="L201" s="300">
        <v>2.5147275405007363</v>
      </c>
      <c r="M201" s="300">
        <v>2049</v>
      </c>
      <c r="N201" s="300">
        <v>5</v>
      </c>
      <c r="O201" s="300">
        <v>10320</v>
      </c>
      <c r="P201" s="316">
        <v>2.5331369661266567</v>
      </c>
      <c r="Q201" s="301">
        <v>2064</v>
      </c>
    </row>
    <row r="202" spans="1:17" ht="14.4" customHeight="1" x14ac:dyDescent="0.3">
      <c r="A202" s="296" t="s">
        <v>1169</v>
      </c>
      <c r="B202" s="297" t="s">
        <v>1000</v>
      </c>
      <c r="C202" s="297" t="s">
        <v>1001</v>
      </c>
      <c r="D202" s="297" t="s">
        <v>1098</v>
      </c>
      <c r="E202" s="297" t="s">
        <v>1099</v>
      </c>
      <c r="F202" s="300">
        <v>86</v>
      </c>
      <c r="G202" s="300">
        <v>22704</v>
      </c>
      <c r="H202" s="300">
        <v>1</v>
      </c>
      <c r="I202" s="300">
        <v>264</v>
      </c>
      <c r="J202" s="300">
        <v>87</v>
      </c>
      <c r="K202" s="300">
        <v>23055</v>
      </c>
      <c r="L202" s="300">
        <v>1.0154598308668077</v>
      </c>
      <c r="M202" s="300">
        <v>265</v>
      </c>
      <c r="N202" s="300">
        <v>122</v>
      </c>
      <c r="O202" s="300">
        <v>32452</v>
      </c>
      <c r="P202" s="316">
        <v>1.4293516560958421</v>
      </c>
      <c r="Q202" s="301">
        <v>266</v>
      </c>
    </row>
    <row r="203" spans="1:17" ht="14.4" customHeight="1" x14ac:dyDescent="0.3">
      <c r="A203" s="296" t="s">
        <v>1169</v>
      </c>
      <c r="B203" s="297" t="s">
        <v>1000</v>
      </c>
      <c r="C203" s="297" t="s">
        <v>1001</v>
      </c>
      <c r="D203" s="297" t="s">
        <v>1104</v>
      </c>
      <c r="E203" s="297" t="s">
        <v>1105</v>
      </c>
      <c r="F203" s="300"/>
      <c r="G203" s="300"/>
      <c r="H203" s="300"/>
      <c r="I203" s="300"/>
      <c r="J203" s="300">
        <v>4</v>
      </c>
      <c r="K203" s="300">
        <v>24196</v>
      </c>
      <c r="L203" s="300"/>
      <c r="M203" s="300">
        <v>6049</v>
      </c>
      <c r="N203" s="300">
        <v>2</v>
      </c>
      <c r="O203" s="300">
        <v>12188</v>
      </c>
      <c r="P203" s="316"/>
      <c r="Q203" s="301">
        <v>6094</v>
      </c>
    </row>
    <row r="204" spans="1:17" ht="14.4" customHeight="1" x14ac:dyDescent="0.3">
      <c r="A204" s="296" t="s">
        <v>1169</v>
      </c>
      <c r="B204" s="297" t="s">
        <v>1000</v>
      </c>
      <c r="C204" s="297" t="s">
        <v>1001</v>
      </c>
      <c r="D204" s="297" t="s">
        <v>1106</v>
      </c>
      <c r="E204" s="297" t="s">
        <v>1107</v>
      </c>
      <c r="F204" s="300"/>
      <c r="G204" s="300"/>
      <c r="H204" s="300"/>
      <c r="I204" s="300"/>
      <c r="J204" s="300">
        <v>1</v>
      </c>
      <c r="K204" s="300">
        <v>224</v>
      </c>
      <c r="L204" s="300"/>
      <c r="M204" s="300">
        <v>224</v>
      </c>
      <c r="N204" s="300">
        <v>1</v>
      </c>
      <c r="O204" s="300">
        <v>225</v>
      </c>
      <c r="P204" s="316"/>
      <c r="Q204" s="301">
        <v>225</v>
      </c>
    </row>
    <row r="205" spans="1:17" ht="14.4" customHeight="1" x14ac:dyDescent="0.3">
      <c r="A205" s="296" t="s">
        <v>1169</v>
      </c>
      <c r="B205" s="297" t="s">
        <v>1000</v>
      </c>
      <c r="C205" s="297" t="s">
        <v>1001</v>
      </c>
      <c r="D205" s="297" t="s">
        <v>1170</v>
      </c>
      <c r="E205" s="297" t="s">
        <v>1171</v>
      </c>
      <c r="F205" s="300">
        <v>1</v>
      </c>
      <c r="G205" s="300">
        <v>211</v>
      </c>
      <c r="H205" s="300">
        <v>1</v>
      </c>
      <c r="I205" s="300">
        <v>211</v>
      </c>
      <c r="J205" s="300"/>
      <c r="K205" s="300"/>
      <c r="L205" s="300"/>
      <c r="M205" s="300"/>
      <c r="N205" s="300">
        <v>1</v>
      </c>
      <c r="O205" s="300">
        <v>212</v>
      </c>
      <c r="P205" s="316">
        <v>1.0047393364928909</v>
      </c>
      <c r="Q205" s="301">
        <v>212</v>
      </c>
    </row>
    <row r="206" spans="1:17" ht="14.4" customHeight="1" x14ac:dyDescent="0.3">
      <c r="A206" s="296" t="s">
        <v>1169</v>
      </c>
      <c r="B206" s="297" t="s">
        <v>1000</v>
      </c>
      <c r="C206" s="297" t="s">
        <v>1001</v>
      </c>
      <c r="D206" s="297" t="s">
        <v>1108</v>
      </c>
      <c r="E206" s="297" t="s">
        <v>1109</v>
      </c>
      <c r="F206" s="300">
        <v>3</v>
      </c>
      <c r="G206" s="300">
        <v>2142</v>
      </c>
      <c r="H206" s="300">
        <v>1</v>
      </c>
      <c r="I206" s="300">
        <v>714</v>
      </c>
      <c r="J206" s="300"/>
      <c r="K206" s="300"/>
      <c r="L206" s="300"/>
      <c r="M206" s="300"/>
      <c r="N206" s="300">
        <v>1</v>
      </c>
      <c r="O206" s="300">
        <v>719</v>
      </c>
      <c r="P206" s="316">
        <v>0.3356676003734827</v>
      </c>
      <c r="Q206" s="301">
        <v>719</v>
      </c>
    </row>
    <row r="207" spans="1:17" ht="14.4" customHeight="1" x14ac:dyDescent="0.3">
      <c r="A207" s="296" t="s">
        <v>1169</v>
      </c>
      <c r="B207" s="297" t="s">
        <v>1125</v>
      </c>
      <c r="C207" s="297" t="s">
        <v>1001</v>
      </c>
      <c r="D207" s="297" t="s">
        <v>1126</v>
      </c>
      <c r="E207" s="297" t="s">
        <v>1127</v>
      </c>
      <c r="F207" s="300"/>
      <c r="G207" s="300"/>
      <c r="H207" s="300"/>
      <c r="I207" s="300"/>
      <c r="J207" s="300">
        <v>1</v>
      </c>
      <c r="K207" s="300">
        <v>216</v>
      </c>
      <c r="L207" s="300"/>
      <c r="M207" s="300">
        <v>216</v>
      </c>
      <c r="N207" s="300"/>
      <c r="O207" s="300"/>
      <c r="P207" s="316"/>
      <c r="Q207" s="301"/>
    </row>
    <row r="208" spans="1:17" ht="14.4" customHeight="1" x14ac:dyDescent="0.3">
      <c r="A208" s="296" t="s">
        <v>1169</v>
      </c>
      <c r="B208" s="297" t="s">
        <v>1125</v>
      </c>
      <c r="C208" s="297" t="s">
        <v>1001</v>
      </c>
      <c r="D208" s="297" t="s">
        <v>1130</v>
      </c>
      <c r="E208" s="297" t="s">
        <v>1131</v>
      </c>
      <c r="F208" s="300"/>
      <c r="G208" s="300"/>
      <c r="H208" s="300"/>
      <c r="I208" s="300"/>
      <c r="J208" s="300">
        <v>1</v>
      </c>
      <c r="K208" s="300">
        <v>1035</v>
      </c>
      <c r="L208" s="300"/>
      <c r="M208" s="300">
        <v>1035</v>
      </c>
      <c r="N208" s="300"/>
      <c r="O208" s="300"/>
      <c r="P208" s="316"/>
      <c r="Q208" s="301"/>
    </row>
    <row r="209" spans="1:17" ht="14.4" customHeight="1" x14ac:dyDescent="0.3">
      <c r="A209" s="296" t="s">
        <v>1172</v>
      </c>
      <c r="B209" s="297" t="s">
        <v>1000</v>
      </c>
      <c r="C209" s="297" t="s">
        <v>1001</v>
      </c>
      <c r="D209" s="297" t="s">
        <v>1002</v>
      </c>
      <c r="E209" s="297" t="s">
        <v>1003</v>
      </c>
      <c r="F209" s="300">
        <v>2</v>
      </c>
      <c r="G209" s="300">
        <v>90</v>
      </c>
      <c r="H209" s="300">
        <v>1</v>
      </c>
      <c r="I209" s="300">
        <v>45</v>
      </c>
      <c r="J209" s="300"/>
      <c r="K209" s="300"/>
      <c r="L209" s="300"/>
      <c r="M209" s="300"/>
      <c r="N209" s="300"/>
      <c r="O209" s="300"/>
      <c r="P209" s="316"/>
      <c r="Q209" s="301"/>
    </row>
    <row r="210" spans="1:17" ht="14.4" customHeight="1" x14ac:dyDescent="0.3">
      <c r="A210" s="296" t="s">
        <v>1172</v>
      </c>
      <c r="B210" s="297" t="s">
        <v>1000</v>
      </c>
      <c r="C210" s="297" t="s">
        <v>1001</v>
      </c>
      <c r="D210" s="297" t="s">
        <v>1004</v>
      </c>
      <c r="E210" s="297" t="s">
        <v>1005</v>
      </c>
      <c r="F210" s="300"/>
      <c r="G210" s="300"/>
      <c r="H210" s="300"/>
      <c r="I210" s="300"/>
      <c r="J210" s="300">
        <v>2</v>
      </c>
      <c r="K210" s="300">
        <v>2472</v>
      </c>
      <c r="L210" s="300"/>
      <c r="M210" s="300">
        <v>1236</v>
      </c>
      <c r="N210" s="300">
        <v>1</v>
      </c>
      <c r="O210" s="300">
        <v>1245</v>
      </c>
      <c r="P210" s="316"/>
      <c r="Q210" s="301">
        <v>1245</v>
      </c>
    </row>
    <row r="211" spans="1:17" ht="14.4" customHeight="1" x14ac:dyDescent="0.3">
      <c r="A211" s="296" t="s">
        <v>1172</v>
      </c>
      <c r="B211" s="297" t="s">
        <v>1000</v>
      </c>
      <c r="C211" s="297" t="s">
        <v>1001</v>
      </c>
      <c r="D211" s="297" t="s">
        <v>1006</v>
      </c>
      <c r="E211" s="297" t="s">
        <v>1007</v>
      </c>
      <c r="F211" s="300">
        <v>2</v>
      </c>
      <c r="G211" s="300">
        <v>332</v>
      </c>
      <c r="H211" s="300">
        <v>1</v>
      </c>
      <c r="I211" s="300">
        <v>166</v>
      </c>
      <c r="J211" s="300">
        <v>1</v>
      </c>
      <c r="K211" s="300">
        <v>166</v>
      </c>
      <c r="L211" s="300">
        <v>0.5</v>
      </c>
      <c r="M211" s="300">
        <v>166</v>
      </c>
      <c r="N211" s="300">
        <v>2</v>
      </c>
      <c r="O211" s="300">
        <v>334</v>
      </c>
      <c r="P211" s="316">
        <v>1.0060240963855422</v>
      </c>
      <c r="Q211" s="301">
        <v>167</v>
      </c>
    </row>
    <row r="212" spans="1:17" ht="14.4" customHeight="1" x14ac:dyDescent="0.3">
      <c r="A212" s="296" t="s">
        <v>1172</v>
      </c>
      <c r="B212" s="297" t="s">
        <v>1000</v>
      </c>
      <c r="C212" s="297" t="s">
        <v>1001</v>
      </c>
      <c r="D212" s="297" t="s">
        <v>1008</v>
      </c>
      <c r="E212" s="297" t="s">
        <v>1009</v>
      </c>
      <c r="F212" s="300"/>
      <c r="G212" s="300"/>
      <c r="H212" s="300"/>
      <c r="I212" s="300"/>
      <c r="J212" s="300">
        <v>8</v>
      </c>
      <c r="K212" s="300">
        <v>8000</v>
      </c>
      <c r="L212" s="300"/>
      <c r="M212" s="300">
        <v>1000</v>
      </c>
      <c r="N212" s="300">
        <v>4</v>
      </c>
      <c r="O212" s="300">
        <v>4008</v>
      </c>
      <c r="P212" s="316"/>
      <c r="Q212" s="301">
        <v>1002</v>
      </c>
    </row>
    <row r="213" spans="1:17" ht="14.4" customHeight="1" x14ac:dyDescent="0.3">
      <c r="A213" s="296" t="s">
        <v>1172</v>
      </c>
      <c r="B213" s="297" t="s">
        <v>1000</v>
      </c>
      <c r="C213" s="297" t="s">
        <v>1001</v>
      </c>
      <c r="D213" s="297" t="s">
        <v>1012</v>
      </c>
      <c r="E213" s="297" t="s">
        <v>1013</v>
      </c>
      <c r="F213" s="300"/>
      <c r="G213" s="300"/>
      <c r="H213" s="300"/>
      <c r="I213" s="300"/>
      <c r="J213" s="300">
        <v>3</v>
      </c>
      <c r="K213" s="300">
        <v>489</v>
      </c>
      <c r="L213" s="300"/>
      <c r="M213" s="300">
        <v>163</v>
      </c>
      <c r="N213" s="300"/>
      <c r="O213" s="300"/>
      <c r="P213" s="316"/>
      <c r="Q213" s="301"/>
    </row>
    <row r="214" spans="1:17" ht="14.4" customHeight="1" x14ac:dyDescent="0.3">
      <c r="A214" s="296" t="s">
        <v>1172</v>
      </c>
      <c r="B214" s="297" t="s">
        <v>1000</v>
      </c>
      <c r="C214" s="297" t="s">
        <v>1001</v>
      </c>
      <c r="D214" s="297" t="s">
        <v>1014</v>
      </c>
      <c r="E214" s="297" t="s">
        <v>1015</v>
      </c>
      <c r="F214" s="300"/>
      <c r="G214" s="300"/>
      <c r="H214" s="300"/>
      <c r="I214" s="300"/>
      <c r="J214" s="300">
        <v>8</v>
      </c>
      <c r="K214" s="300">
        <v>17768</v>
      </c>
      <c r="L214" s="300"/>
      <c r="M214" s="300">
        <v>2221</v>
      </c>
      <c r="N214" s="300">
        <v>4</v>
      </c>
      <c r="O214" s="300">
        <v>8932</v>
      </c>
      <c r="P214" s="316"/>
      <c r="Q214" s="301">
        <v>2233</v>
      </c>
    </row>
    <row r="215" spans="1:17" ht="14.4" customHeight="1" x14ac:dyDescent="0.3">
      <c r="A215" s="296" t="s">
        <v>1172</v>
      </c>
      <c r="B215" s="297" t="s">
        <v>1000</v>
      </c>
      <c r="C215" s="297" t="s">
        <v>1001</v>
      </c>
      <c r="D215" s="297" t="s">
        <v>1016</v>
      </c>
      <c r="E215" s="297" t="s">
        <v>1017</v>
      </c>
      <c r="F215" s="300"/>
      <c r="G215" s="300"/>
      <c r="H215" s="300"/>
      <c r="I215" s="300"/>
      <c r="J215" s="300">
        <v>1</v>
      </c>
      <c r="K215" s="300">
        <v>660</v>
      </c>
      <c r="L215" s="300"/>
      <c r="M215" s="300">
        <v>660</v>
      </c>
      <c r="N215" s="300"/>
      <c r="O215" s="300"/>
      <c r="P215" s="316"/>
      <c r="Q215" s="301"/>
    </row>
    <row r="216" spans="1:17" ht="14.4" customHeight="1" x14ac:dyDescent="0.3">
      <c r="A216" s="296" t="s">
        <v>1172</v>
      </c>
      <c r="B216" s="297" t="s">
        <v>1000</v>
      </c>
      <c r="C216" s="297" t="s">
        <v>1001</v>
      </c>
      <c r="D216" s="297" t="s">
        <v>1018</v>
      </c>
      <c r="E216" s="297" t="s">
        <v>1019</v>
      </c>
      <c r="F216" s="300">
        <v>8</v>
      </c>
      <c r="G216" s="300">
        <v>3616</v>
      </c>
      <c r="H216" s="300">
        <v>1</v>
      </c>
      <c r="I216" s="300">
        <v>452</v>
      </c>
      <c r="J216" s="300">
        <v>21</v>
      </c>
      <c r="K216" s="300">
        <v>9534</v>
      </c>
      <c r="L216" s="300">
        <v>2.6366150442477876</v>
      </c>
      <c r="M216" s="300">
        <v>454</v>
      </c>
      <c r="N216" s="300">
        <v>3</v>
      </c>
      <c r="O216" s="300">
        <v>1371</v>
      </c>
      <c r="P216" s="316">
        <v>0.37914823008849557</v>
      </c>
      <c r="Q216" s="301">
        <v>457</v>
      </c>
    </row>
    <row r="217" spans="1:17" ht="14.4" customHeight="1" x14ac:dyDescent="0.3">
      <c r="A217" s="296" t="s">
        <v>1172</v>
      </c>
      <c r="B217" s="297" t="s">
        <v>1000</v>
      </c>
      <c r="C217" s="297" t="s">
        <v>1001</v>
      </c>
      <c r="D217" s="297" t="s">
        <v>1024</v>
      </c>
      <c r="E217" s="297" t="s">
        <v>1025</v>
      </c>
      <c r="F217" s="300">
        <v>15</v>
      </c>
      <c r="G217" s="300">
        <v>1170</v>
      </c>
      <c r="H217" s="300">
        <v>1</v>
      </c>
      <c r="I217" s="300">
        <v>78</v>
      </c>
      <c r="J217" s="300">
        <v>4</v>
      </c>
      <c r="K217" s="300">
        <v>312</v>
      </c>
      <c r="L217" s="300">
        <v>0.26666666666666666</v>
      </c>
      <c r="M217" s="300">
        <v>78</v>
      </c>
      <c r="N217" s="300">
        <v>7</v>
      </c>
      <c r="O217" s="300">
        <v>553</v>
      </c>
      <c r="P217" s="316">
        <v>0.47264957264957264</v>
      </c>
      <c r="Q217" s="301">
        <v>79</v>
      </c>
    </row>
    <row r="218" spans="1:17" ht="14.4" customHeight="1" x14ac:dyDescent="0.3">
      <c r="A218" s="296" t="s">
        <v>1172</v>
      </c>
      <c r="B218" s="297" t="s">
        <v>1000</v>
      </c>
      <c r="C218" s="297" t="s">
        <v>1001</v>
      </c>
      <c r="D218" s="297" t="s">
        <v>1026</v>
      </c>
      <c r="E218" s="297" t="s">
        <v>1027</v>
      </c>
      <c r="F218" s="300">
        <v>7</v>
      </c>
      <c r="G218" s="300">
        <v>252</v>
      </c>
      <c r="H218" s="300">
        <v>1</v>
      </c>
      <c r="I218" s="300">
        <v>36</v>
      </c>
      <c r="J218" s="300">
        <v>13</v>
      </c>
      <c r="K218" s="300">
        <v>468</v>
      </c>
      <c r="L218" s="300">
        <v>1.8571428571428572</v>
      </c>
      <c r="M218" s="300">
        <v>36</v>
      </c>
      <c r="N218" s="300">
        <v>6</v>
      </c>
      <c r="O218" s="300">
        <v>222</v>
      </c>
      <c r="P218" s="316">
        <v>0.88095238095238093</v>
      </c>
      <c r="Q218" s="301">
        <v>37</v>
      </c>
    </row>
    <row r="219" spans="1:17" ht="14.4" customHeight="1" x14ac:dyDescent="0.3">
      <c r="A219" s="296" t="s">
        <v>1172</v>
      </c>
      <c r="B219" s="297" t="s">
        <v>1000</v>
      </c>
      <c r="C219" s="297" t="s">
        <v>1001</v>
      </c>
      <c r="D219" s="297" t="s">
        <v>1028</v>
      </c>
      <c r="E219" s="297" t="s">
        <v>1029</v>
      </c>
      <c r="F219" s="300">
        <v>8</v>
      </c>
      <c r="G219" s="300">
        <v>856</v>
      </c>
      <c r="H219" s="300">
        <v>1</v>
      </c>
      <c r="I219" s="300">
        <v>107</v>
      </c>
      <c r="J219" s="300">
        <v>16</v>
      </c>
      <c r="K219" s="300">
        <v>1712</v>
      </c>
      <c r="L219" s="300">
        <v>2</v>
      </c>
      <c r="M219" s="300">
        <v>107</v>
      </c>
      <c r="N219" s="300">
        <v>3</v>
      </c>
      <c r="O219" s="300">
        <v>324</v>
      </c>
      <c r="P219" s="316">
        <v>0.37850467289719625</v>
      </c>
      <c r="Q219" s="301">
        <v>108</v>
      </c>
    </row>
    <row r="220" spans="1:17" ht="14.4" customHeight="1" x14ac:dyDescent="0.3">
      <c r="A220" s="296" t="s">
        <v>1172</v>
      </c>
      <c r="B220" s="297" t="s">
        <v>1000</v>
      </c>
      <c r="C220" s="297" t="s">
        <v>1001</v>
      </c>
      <c r="D220" s="297" t="s">
        <v>1030</v>
      </c>
      <c r="E220" s="297" t="s">
        <v>1031</v>
      </c>
      <c r="F220" s="300">
        <v>4</v>
      </c>
      <c r="G220" s="300">
        <v>960</v>
      </c>
      <c r="H220" s="300">
        <v>1</v>
      </c>
      <c r="I220" s="300">
        <v>240</v>
      </c>
      <c r="J220" s="300">
        <v>2</v>
      </c>
      <c r="K220" s="300">
        <v>484</v>
      </c>
      <c r="L220" s="300">
        <v>0.50416666666666665</v>
      </c>
      <c r="M220" s="300">
        <v>242</v>
      </c>
      <c r="N220" s="300">
        <v>5</v>
      </c>
      <c r="O220" s="300">
        <v>1215</v>
      </c>
      <c r="P220" s="316">
        <v>1.265625</v>
      </c>
      <c r="Q220" s="301">
        <v>243</v>
      </c>
    </row>
    <row r="221" spans="1:17" ht="14.4" customHeight="1" x14ac:dyDescent="0.3">
      <c r="A221" s="296" t="s">
        <v>1172</v>
      </c>
      <c r="B221" s="297" t="s">
        <v>1000</v>
      </c>
      <c r="C221" s="297" t="s">
        <v>1001</v>
      </c>
      <c r="D221" s="297" t="s">
        <v>1032</v>
      </c>
      <c r="E221" s="297" t="s">
        <v>1033</v>
      </c>
      <c r="F221" s="300">
        <v>1</v>
      </c>
      <c r="G221" s="300">
        <v>1979</v>
      </c>
      <c r="H221" s="300">
        <v>1</v>
      </c>
      <c r="I221" s="300">
        <v>1979</v>
      </c>
      <c r="J221" s="300">
        <v>4</v>
      </c>
      <c r="K221" s="300">
        <v>7940</v>
      </c>
      <c r="L221" s="300">
        <v>4.0121273370389083</v>
      </c>
      <c r="M221" s="300">
        <v>1985</v>
      </c>
      <c r="N221" s="300">
        <v>6</v>
      </c>
      <c r="O221" s="300">
        <v>11958</v>
      </c>
      <c r="P221" s="316">
        <v>6.0424456796361801</v>
      </c>
      <c r="Q221" s="301">
        <v>1993</v>
      </c>
    </row>
    <row r="222" spans="1:17" ht="14.4" customHeight="1" x14ac:dyDescent="0.3">
      <c r="A222" s="296" t="s">
        <v>1172</v>
      </c>
      <c r="B222" s="297" t="s">
        <v>1000</v>
      </c>
      <c r="C222" s="297" t="s">
        <v>1001</v>
      </c>
      <c r="D222" s="297" t="s">
        <v>1034</v>
      </c>
      <c r="E222" s="297" t="s">
        <v>1035</v>
      </c>
      <c r="F222" s="300">
        <v>65</v>
      </c>
      <c r="G222" s="300">
        <v>10725</v>
      </c>
      <c r="H222" s="300">
        <v>1</v>
      </c>
      <c r="I222" s="300">
        <v>165</v>
      </c>
      <c r="J222" s="300">
        <v>102</v>
      </c>
      <c r="K222" s="300">
        <v>17034</v>
      </c>
      <c r="L222" s="300">
        <v>1.5882517482517482</v>
      </c>
      <c r="M222" s="300">
        <v>167</v>
      </c>
      <c r="N222" s="300">
        <v>99</v>
      </c>
      <c r="O222" s="300">
        <v>16632</v>
      </c>
      <c r="P222" s="316">
        <v>1.5507692307692307</v>
      </c>
      <c r="Q222" s="301">
        <v>168</v>
      </c>
    </row>
    <row r="223" spans="1:17" ht="14.4" customHeight="1" x14ac:dyDescent="0.3">
      <c r="A223" s="296" t="s">
        <v>1172</v>
      </c>
      <c r="B223" s="297" t="s">
        <v>1000</v>
      </c>
      <c r="C223" s="297" t="s">
        <v>1001</v>
      </c>
      <c r="D223" s="297" t="s">
        <v>1036</v>
      </c>
      <c r="E223" s="297" t="s">
        <v>1037</v>
      </c>
      <c r="F223" s="300">
        <v>316</v>
      </c>
      <c r="G223" s="300">
        <v>87848</v>
      </c>
      <c r="H223" s="300">
        <v>1</v>
      </c>
      <c r="I223" s="300">
        <v>278</v>
      </c>
      <c r="J223" s="300">
        <v>313</v>
      </c>
      <c r="K223" s="300">
        <v>87640</v>
      </c>
      <c r="L223" s="300">
        <v>0.99763227392769327</v>
      </c>
      <c r="M223" s="300">
        <v>280</v>
      </c>
      <c r="N223" s="300">
        <v>321</v>
      </c>
      <c r="O223" s="300">
        <v>90201</v>
      </c>
      <c r="P223" s="316">
        <v>1.0267849011929697</v>
      </c>
      <c r="Q223" s="301">
        <v>281</v>
      </c>
    </row>
    <row r="224" spans="1:17" ht="14.4" customHeight="1" x14ac:dyDescent="0.3">
      <c r="A224" s="296" t="s">
        <v>1172</v>
      </c>
      <c r="B224" s="297" t="s">
        <v>1000</v>
      </c>
      <c r="C224" s="297" t="s">
        <v>1001</v>
      </c>
      <c r="D224" s="297" t="s">
        <v>1038</v>
      </c>
      <c r="E224" s="297" t="s">
        <v>1039</v>
      </c>
      <c r="F224" s="300">
        <v>1537</v>
      </c>
      <c r="G224" s="300">
        <v>248994</v>
      </c>
      <c r="H224" s="300">
        <v>1</v>
      </c>
      <c r="I224" s="300">
        <v>162</v>
      </c>
      <c r="J224" s="300">
        <v>1954</v>
      </c>
      <c r="K224" s="300">
        <v>320456</v>
      </c>
      <c r="L224" s="300">
        <v>1.2870028996682652</v>
      </c>
      <c r="M224" s="300">
        <v>164</v>
      </c>
      <c r="N224" s="300">
        <v>2166</v>
      </c>
      <c r="O224" s="300">
        <v>357390</v>
      </c>
      <c r="P224" s="316">
        <v>1.4353357912238849</v>
      </c>
      <c r="Q224" s="301">
        <v>165</v>
      </c>
    </row>
    <row r="225" spans="1:17" ht="14.4" customHeight="1" x14ac:dyDescent="0.3">
      <c r="A225" s="296" t="s">
        <v>1172</v>
      </c>
      <c r="B225" s="297" t="s">
        <v>1000</v>
      </c>
      <c r="C225" s="297" t="s">
        <v>1001</v>
      </c>
      <c r="D225" s="297" t="s">
        <v>1040</v>
      </c>
      <c r="E225" s="297" t="s">
        <v>1041</v>
      </c>
      <c r="F225" s="300">
        <v>63</v>
      </c>
      <c r="G225" s="300">
        <v>28413</v>
      </c>
      <c r="H225" s="300">
        <v>1</v>
      </c>
      <c r="I225" s="300">
        <v>451</v>
      </c>
      <c r="J225" s="300">
        <v>94</v>
      </c>
      <c r="K225" s="300">
        <v>42582</v>
      </c>
      <c r="L225" s="300">
        <v>1.4986801816070108</v>
      </c>
      <c r="M225" s="300">
        <v>453</v>
      </c>
      <c r="N225" s="300">
        <v>48</v>
      </c>
      <c r="O225" s="300">
        <v>21888</v>
      </c>
      <c r="P225" s="316">
        <v>0.7703515996198923</v>
      </c>
      <c r="Q225" s="301">
        <v>456</v>
      </c>
    </row>
    <row r="226" spans="1:17" ht="14.4" customHeight="1" x14ac:dyDescent="0.3">
      <c r="A226" s="296" t="s">
        <v>1172</v>
      </c>
      <c r="B226" s="297" t="s">
        <v>1000</v>
      </c>
      <c r="C226" s="297" t="s">
        <v>1001</v>
      </c>
      <c r="D226" s="297" t="s">
        <v>1044</v>
      </c>
      <c r="E226" s="297" t="s">
        <v>1045</v>
      </c>
      <c r="F226" s="300">
        <v>190</v>
      </c>
      <c r="G226" s="300">
        <v>64030</v>
      </c>
      <c r="H226" s="300">
        <v>1</v>
      </c>
      <c r="I226" s="300">
        <v>337</v>
      </c>
      <c r="J226" s="300">
        <v>282</v>
      </c>
      <c r="K226" s="300">
        <v>95034</v>
      </c>
      <c r="L226" s="300">
        <v>1.4842105263157894</v>
      </c>
      <c r="M226" s="300">
        <v>337</v>
      </c>
      <c r="N226" s="300">
        <v>168</v>
      </c>
      <c r="O226" s="300">
        <v>56784</v>
      </c>
      <c r="P226" s="316">
        <v>0.88683429642355149</v>
      </c>
      <c r="Q226" s="301">
        <v>338</v>
      </c>
    </row>
    <row r="227" spans="1:17" ht="14.4" customHeight="1" x14ac:dyDescent="0.3">
      <c r="A227" s="296" t="s">
        <v>1172</v>
      </c>
      <c r="B227" s="297" t="s">
        <v>1000</v>
      </c>
      <c r="C227" s="297" t="s">
        <v>1001</v>
      </c>
      <c r="D227" s="297" t="s">
        <v>1046</v>
      </c>
      <c r="E227" s="297" t="s">
        <v>1047</v>
      </c>
      <c r="F227" s="300">
        <v>16</v>
      </c>
      <c r="G227" s="300">
        <v>2528</v>
      </c>
      <c r="H227" s="300">
        <v>1</v>
      </c>
      <c r="I227" s="300">
        <v>158</v>
      </c>
      <c r="J227" s="300">
        <v>12</v>
      </c>
      <c r="K227" s="300">
        <v>1908</v>
      </c>
      <c r="L227" s="300">
        <v>0.754746835443038</v>
      </c>
      <c r="M227" s="300">
        <v>159</v>
      </c>
      <c r="N227" s="300">
        <v>5</v>
      </c>
      <c r="O227" s="300">
        <v>800</v>
      </c>
      <c r="P227" s="316">
        <v>0.31645569620253167</v>
      </c>
      <c r="Q227" s="301">
        <v>160</v>
      </c>
    </row>
    <row r="228" spans="1:17" ht="14.4" customHeight="1" x14ac:dyDescent="0.3">
      <c r="A228" s="296" t="s">
        <v>1172</v>
      </c>
      <c r="B228" s="297" t="s">
        <v>1000</v>
      </c>
      <c r="C228" s="297" t="s">
        <v>1001</v>
      </c>
      <c r="D228" s="297" t="s">
        <v>1050</v>
      </c>
      <c r="E228" s="297" t="s">
        <v>1051</v>
      </c>
      <c r="F228" s="300">
        <v>158</v>
      </c>
      <c r="G228" s="300">
        <v>8374</v>
      </c>
      <c r="H228" s="300">
        <v>1</v>
      </c>
      <c r="I228" s="300">
        <v>53</v>
      </c>
      <c r="J228" s="300">
        <v>224</v>
      </c>
      <c r="K228" s="300">
        <v>11872</v>
      </c>
      <c r="L228" s="300">
        <v>1.4177215189873418</v>
      </c>
      <c r="M228" s="300">
        <v>53</v>
      </c>
      <c r="N228" s="300">
        <v>162</v>
      </c>
      <c r="O228" s="300">
        <v>8586</v>
      </c>
      <c r="P228" s="316">
        <v>1.0253164556962024</v>
      </c>
      <c r="Q228" s="301">
        <v>53</v>
      </c>
    </row>
    <row r="229" spans="1:17" ht="14.4" customHeight="1" x14ac:dyDescent="0.3">
      <c r="A229" s="296" t="s">
        <v>1172</v>
      </c>
      <c r="B229" s="297" t="s">
        <v>1000</v>
      </c>
      <c r="C229" s="297" t="s">
        <v>1001</v>
      </c>
      <c r="D229" s="297" t="s">
        <v>1052</v>
      </c>
      <c r="E229" s="297" t="s">
        <v>1053</v>
      </c>
      <c r="F229" s="300">
        <v>894</v>
      </c>
      <c r="G229" s="300">
        <v>107280</v>
      </c>
      <c r="H229" s="300">
        <v>1</v>
      </c>
      <c r="I229" s="300">
        <v>120</v>
      </c>
      <c r="J229" s="300">
        <v>894</v>
      </c>
      <c r="K229" s="300">
        <v>107280</v>
      </c>
      <c r="L229" s="300">
        <v>1</v>
      </c>
      <c r="M229" s="300">
        <v>120</v>
      </c>
      <c r="N229" s="300">
        <v>994</v>
      </c>
      <c r="O229" s="300">
        <v>120274</v>
      </c>
      <c r="P229" s="316">
        <v>1.1211222967934378</v>
      </c>
      <c r="Q229" s="301">
        <v>121</v>
      </c>
    </row>
    <row r="230" spans="1:17" ht="14.4" customHeight="1" x14ac:dyDescent="0.3">
      <c r="A230" s="296" t="s">
        <v>1172</v>
      </c>
      <c r="B230" s="297" t="s">
        <v>1000</v>
      </c>
      <c r="C230" s="297" t="s">
        <v>1001</v>
      </c>
      <c r="D230" s="297" t="s">
        <v>1054</v>
      </c>
      <c r="E230" s="297" t="s">
        <v>1055</v>
      </c>
      <c r="F230" s="300">
        <v>6</v>
      </c>
      <c r="G230" s="300">
        <v>2538</v>
      </c>
      <c r="H230" s="300">
        <v>1</v>
      </c>
      <c r="I230" s="300">
        <v>423</v>
      </c>
      <c r="J230" s="300">
        <v>24</v>
      </c>
      <c r="K230" s="300">
        <v>10200</v>
      </c>
      <c r="L230" s="300">
        <v>4.0189125295508275</v>
      </c>
      <c r="M230" s="300">
        <v>425</v>
      </c>
      <c r="N230" s="300">
        <v>16</v>
      </c>
      <c r="O230" s="300">
        <v>6864</v>
      </c>
      <c r="P230" s="316">
        <v>2.7044917257683214</v>
      </c>
      <c r="Q230" s="301">
        <v>429</v>
      </c>
    </row>
    <row r="231" spans="1:17" ht="14.4" customHeight="1" x14ac:dyDescent="0.3">
      <c r="A231" s="296" t="s">
        <v>1172</v>
      </c>
      <c r="B231" s="297" t="s">
        <v>1000</v>
      </c>
      <c r="C231" s="297" t="s">
        <v>1001</v>
      </c>
      <c r="D231" s="297" t="s">
        <v>1058</v>
      </c>
      <c r="E231" s="297" t="s">
        <v>1059</v>
      </c>
      <c r="F231" s="300"/>
      <c r="G231" s="300"/>
      <c r="H231" s="300"/>
      <c r="I231" s="300"/>
      <c r="J231" s="300">
        <v>1</v>
      </c>
      <c r="K231" s="300">
        <v>135</v>
      </c>
      <c r="L231" s="300"/>
      <c r="M231" s="300">
        <v>135</v>
      </c>
      <c r="N231" s="300">
        <v>1</v>
      </c>
      <c r="O231" s="300">
        <v>136</v>
      </c>
      <c r="P231" s="316"/>
      <c r="Q231" s="301">
        <v>136</v>
      </c>
    </row>
    <row r="232" spans="1:17" ht="14.4" customHeight="1" x14ac:dyDescent="0.3">
      <c r="A232" s="296" t="s">
        <v>1172</v>
      </c>
      <c r="B232" s="297" t="s">
        <v>1000</v>
      </c>
      <c r="C232" s="297" t="s">
        <v>1001</v>
      </c>
      <c r="D232" s="297" t="s">
        <v>1060</v>
      </c>
      <c r="E232" s="297" t="s">
        <v>1061</v>
      </c>
      <c r="F232" s="300">
        <v>12</v>
      </c>
      <c r="G232" s="300">
        <v>1368</v>
      </c>
      <c r="H232" s="300">
        <v>1</v>
      </c>
      <c r="I232" s="300">
        <v>114</v>
      </c>
      <c r="J232" s="300">
        <v>11</v>
      </c>
      <c r="K232" s="300">
        <v>1265</v>
      </c>
      <c r="L232" s="300">
        <v>0.92470760233918126</v>
      </c>
      <c r="M232" s="300">
        <v>115</v>
      </c>
      <c r="N232" s="300">
        <v>5</v>
      </c>
      <c r="O232" s="300">
        <v>575</v>
      </c>
      <c r="P232" s="316">
        <v>0.4203216374269006</v>
      </c>
      <c r="Q232" s="301">
        <v>115</v>
      </c>
    </row>
    <row r="233" spans="1:17" ht="14.4" customHeight="1" x14ac:dyDescent="0.3">
      <c r="A233" s="296" t="s">
        <v>1172</v>
      </c>
      <c r="B233" s="297" t="s">
        <v>1000</v>
      </c>
      <c r="C233" s="297" t="s">
        <v>1001</v>
      </c>
      <c r="D233" s="297" t="s">
        <v>1062</v>
      </c>
      <c r="E233" s="297" t="s">
        <v>1063</v>
      </c>
      <c r="F233" s="300">
        <v>1</v>
      </c>
      <c r="G233" s="300">
        <v>27</v>
      </c>
      <c r="H233" s="300">
        <v>1</v>
      </c>
      <c r="I233" s="300">
        <v>27</v>
      </c>
      <c r="J233" s="300"/>
      <c r="K233" s="300"/>
      <c r="L233" s="300"/>
      <c r="M233" s="300"/>
      <c r="N233" s="300"/>
      <c r="O233" s="300"/>
      <c r="P233" s="316"/>
      <c r="Q233" s="301"/>
    </row>
    <row r="234" spans="1:17" ht="14.4" customHeight="1" x14ac:dyDescent="0.3">
      <c r="A234" s="296" t="s">
        <v>1172</v>
      </c>
      <c r="B234" s="297" t="s">
        <v>1000</v>
      </c>
      <c r="C234" s="297" t="s">
        <v>1001</v>
      </c>
      <c r="D234" s="297" t="s">
        <v>1064</v>
      </c>
      <c r="E234" s="297" t="s">
        <v>1065</v>
      </c>
      <c r="F234" s="300">
        <v>12</v>
      </c>
      <c r="G234" s="300">
        <v>3732</v>
      </c>
      <c r="H234" s="300">
        <v>1</v>
      </c>
      <c r="I234" s="300">
        <v>311</v>
      </c>
      <c r="J234" s="300">
        <v>31</v>
      </c>
      <c r="K234" s="300">
        <v>9703</v>
      </c>
      <c r="L234" s="300">
        <v>2.59994640943194</v>
      </c>
      <c r="M234" s="300">
        <v>313</v>
      </c>
      <c r="N234" s="300">
        <v>21</v>
      </c>
      <c r="O234" s="300">
        <v>6636</v>
      </c>
      <c r="P234" s="316">
        <v>1.7781350482315113</v>
      </c>
      <c r="Q234" s="301">
        <v>316</v>
      </c>
    </row>
    <row r="235" spans="1:17" ht="14.4" customHeight="1" x14ac:dyDescent="0.3">
      <c r="A235" s="296" t="s">
        <v>1172</v>
      </c>
      <c r="B235" s="297" t="s">
        <v>1000</v>
      </c>
      <c r="C235" s="297" t="s">
        <v>1001</v>
      </c>
      <c r="D235" s="297" t="s">
        <v>1066</v>
      </c>
      <c r="E235" s="297" t="s">
        <v>1067</v>
      </c>
      <c r="F235" s="300">
        <v>336</v>
      </c>
      <c r="G235" s="300">
        <v>115248</v>
      </c>
      <c r="H235" s="300">
        <v>1</v>
      </c>
      <c r="I235" s="300">
        <v>343</v>
      </c>
      <c r="J235" s="300">
        <v>364</v>
      </c>
      <c r="K235" s="300">
        <v>125580</v>
      </c>
      <c r="L235" s="300">
        <v>1.0896501457725947</v>
      </c>
      <c r="M235" s="300">
        <v>345</v>
      </c>
      <c r="N235" s="300">
        <v>367</v>
      </c>
      <c r="O235" s="300">
        <v>127716</v>
      </c>
      <c r="P235" s="316">
        <v>1.1081840899625157</v>
      </c>
      <c r="Q235" s="301">
        <v>348</v>
      </c>
    </row>
    <row r="236" spans="1:17" ht="14.4" customHeight="1" x14ac:dyDescent="0.3">
      <c r="A236" s="296" t="s">
        <v>1172</v>
      </c>
      <c r="B236" s="297" t="s">
        <v>1000</v>
      </c>
      <c r="C236" s="297" t="s">
        <v>1001</v>
      </c>
      <c r="D236" s="297" t="s">
        <v>1068</v>
      </c>
      <c r="E236" s="297" t="s">
        <v>1069</v>
      </c>
      <c r="F236" s="300"/>
      <c r="G236" s="300"/>
      <c r="H236" s="300"/>
      <c r="I236" s="300"/>
      <c r="J236" s="300">
        <v>3</v>
      </c>
      <c r="K236" s="300">
        <v>10239</v>
      </c>
      <c r="L236" s="300"/>
      <c r="M236" s="300">
        <v>3413</v>
      </c>
      <c r="N236" s="300">
        <v>2</v>
      </c>
      <c r="O236" s="300">
        <v>6878</v>
      </c>
      <c r="P236" s="316"/>
      <c r="Q236" s="301">
        <v>3439</v>
      </c>
    </row>
    <row r="237" spans="1:17" ht="14.4" customHeight="1" x14ac:dyDescent="0.3">
      <c r="A237" s="296" t="s">
        <v>1172</v>
      </c>
      <c r="B237" s="297" t="s">
        <v>1000</v>
      </c>
      <c r="C237" s="297" t="s">
        <v>1001</v>
      </c>
      <c r="D237" s="297" t="s">
        <v>1070</v>
      </c>
      <c r="E237" s="297" t="s">
        <v>1071</v>
      </c>
      <c r="F237" s="300"/>
      <c r="G237" s="300"/>
      <c r="H237" s="300"/>
      <c r="I237" s="300"/>
      <c r="J237" s="300">
        <v>5</v>
      </c>
      <c r="K237" s="300">
        <v>5070</v>
      </c>
      <c r="L237" s="300"/>
      <c r="M237" s="300">
        <v>1014</v>
      </c>
      <c r="N237" s="300">
        <v>1</v>
      </c>
      <c r="O237" s="300">
        <v>1024</v>
      </c>
      <c r="P237" s="316"/>
      <c r="Q237" s="301">
        <v>1024</v>
      </c>
    </row>
    <row r="238" spans="1:17" ht="14.4" customHeight="1" x14ac:dyDescent="0.3">
      <c r="A238" s="296" t="s">
        <v>1172</v>
      </c>
      <c r="B238" s="297" t="s">
        <v>1000</v>
      </c>
      <c r="C238" s="297" t="s">
        <v>1001</v>
      </c>
      <c r="D238" s="297" t="s">
        <v>1072</v>
      </c>
      <c r="E238" s="297" t="s">
        <v>1073</v>
      </c>
      <c r="F238" s="300">
        <v>1</v>
      </c>
      <c r="G238" s="300">
        <v>777</v>
      </c>
      <c r="H238" s="300">
        <v>1</v>
      </c>
      <c r="I238" s="300">
        <v>777</v>
      </c>
      <c r="J238" s="300">
        <v>1</v>
      </c>
      <c r="K238" s="300">
        <v>783</v>
      </c>
      <c r="L238" s="300">
        <v>1.0077220077220077</v>
      </c>
      <c r="M238" s="300">
        <v>783</v>
      </c>
      <c r="N238" s="300"/>
      <c r="O238" s="300"/>
      <c r="P238" s="316"/>
      <c r="Q238" s="301"/>
    </row>
    <row r="239" spans="1:17" ht="14.4" customHeight="1" x14ac:dyDescent="0.3">
      <c r="A239" s="296" t="s">
        <v>1172</v>
      </c>
      <c r="B239" s="297" t="s">
        <v>1000</v>
      </c>
      <c r="C239" s="297" t="s">
        <v>1001</v>
      </c>
      <c r="D239" s="297" t="s">
        <v>1074</v>
      </c>
      <c r="E239" s="297" t="s">
        <v>1075</v>
      </c>
      <c r="F239" s="300">
        <v>7</v>
      </c>
      <c r="G239" s="300">
        <v>1211</v>
      </c>
      <c r="H239" s="300">
        <v>1</v>
      </c>
      <c r="I239" s="300">
        <v>173</v>
      </c>
      <c r="J239" s="300">
        <v>12</v>
      </c>
      <c r="K239" s="300">
        <v>2076</v>
      </c>
      <c r="L239" s="300">
        <v>1.7142857142857142</v>
      </c>
      <c r="M239" s="300">
        <v>173</v>
      </c>
      <c r="N239" s="300">
        <v>23</v>
      </c>
      <c r="O239" s="300">
        <v>4002</v>
      </c>
      <c r="P239" s="316">
        <v>3.3047068538398019</v>
      </c>
      <c r="Q239" s="301">
        <v>174</v>
      </c>
    </row>
    <row r="240" spans="1:17" ht="14.4" customHeight="1" x14ac:dyDescent="0.3">
      <c r="A240" s="296" t="s">
        <v>1172</v>
      </c>
      <c r="B240" s="297" t="s">
        <v>1000</v>
      </c>
      <c r="C240" s="297" t="s">
        <v>1001</v>
      </c>
      <c r="D240" s="297" t="s">
        <v>1076</v>
      </c>
      <c r="E240" s="297" t="s">
        <v>1077</v>
      </c>
      <c r="F240" s="300">
        <v>9</v>
      </c>
      <c r="G240" s="300">
        <v>3393</v>
      </c>
      <c r="H240" s="300">
        <v>1</v>
      </c>
      <c r="I240" s="300">
        <v>377</v>
      </c>
      <c r="J240" s="300">
        <v>28</v>
      </c>
      <c r="K240" s="300">
        <v>10612</v>
      </c>
      <c r="L240" s="300">
        <v>3.1276156793398173</v>
      </c>
      <c r="M240" s="300">
        <v>379</v>
      </c>
      <c r="N240" s="300">
        <v>5</v>
      </c>
      <c r="O240" s="300">
        <v>1900</v>
      </c>
      <c r="P240" s="316">
        <v>0.55997642204538756</v>
      </c>
      <c r="Q240" s="301">
        <v>380</v>
      </c>
    </row>
    <row r="241" spans="1:17" ht="14.4" customHeight="1" x14ac:dyDescent="0.3">
      <c r="A241" s="296" t="s">
        <v>1172</v>
      </c>
      <c r="B241" s="297" t="s">
        <v>1000</v>
      </c>
      <c r="C241" s="297" t="s">
        <v>1001</v>
      </c>
      <c r="D241" s="297" t="s">
        <v>1078</v>
      </c>
      <c r="E241" s="297" t="s">
        <v>1079</v>
      </c>
      <c r="F241" s="300"/>
      <c r="G241" s="300"/>
      <c r="H241" s="300"/>
      <c r="I241" s="300"/>
      <c r="J241" s="300">
        <v>5</v>
      </c>
      <c r="K241" s="300">
        <v>1995</v>
      </c>
      <c r="L241" s="300"/>
      <c r="M241" s="300">
        <v>399</v>
      </c>
      <c r="N241" s="300">
        <v>2</v>
      </c>
      <c r="O241" s="300">
        <v>808</v>
      </c>
      <c r="P241" s="316"/>
      <c r="Q241" s="301">
        <v>404</v>
      </c>
    </row>
    <row r="242" spans="1:17" ht="14.4" customHeight="1" x14ac:dyDescent="0.3">
      <c r="A242" s="296" t="s">
        <v>1172</v>
      </c>
      <c r="B242" s="297" t="s">
        <v>1000</v>
      </c>
      <c r="C242" s="297" t="s">
        <v>1001</v>
      </c>
      <c r="D242" s="297" t="s">
        <v>1080</v>
      </c>
      <c r="E242" s="297" t="s">
        <v>1081</v>
      </c>
      <c r="F242" s="300">
        <v>12</v>
      </c>
      <c r="G242" s="300">
        <v>636</v>
      </c>
      <c r="H242" s="300">
        <v>1</v>
      </c>
      <c r="I242" s="300">
        <v>53</v>
      </c>
      <c r="J242" s="300">
        <v>24</v>
      </c>
      <c r="K242" s="300">
        <v>1272</v>
      </c>
      <c r="L242" s="300">
        <v>2</v>
      </c>
      <c r="M242" s="300">
        <v>53</v>
      </c>
      <c r="N242" s="300">
        <v>14</v>
      </c>
      <c r="O242" s="300">
        <v>742</v>
      </c>
      <c r="P242" s="316">
        <v>1.1666666666666667</v>
      </c>
      <c r="Q242" s="301">
        <v>53</v>
      </c>
    </row>
    <row r="243" spans="1:17" ht="14.4" customHeight="1" x14ac:dyDescent="0.3">
      <c r="A243" s="296" t="s">
        <v>1172</v>
      </c>
      <c r="B243" s="297" t="s">
        <v>1000</v>
      </c>
      <c r="C243" s="297" t="s">
        <v>1001</v>
      </c>
      <c r="D243" s="297" t="s">
        <v>1082</v>
      </c>
      <c r="E243" s="297" t="s">
        <v>1083</v>
      </c>
      <c r="F243" s="300">
        <v>1</v>
      </c>
      <c r="G243" s="300">
        <v>357</v>
      </c>
      <c r="H243" s="300">
        <v>1</v>
      </c>
      <c r="I243" s="300">
        <v>357</v>
      </c>
      <c r="J243" s="300"/>
      <c r="K243" s="300"/>
      <c r="L243" s="300"/>
      <c r="M243" s="300"/>
      <c r="N243" s="300"/>
      <c r="O243" s="300"/>
      <c r="P243" s="316"/>
      <c r="Q243" s="301"/>
    </row>
    <row r="244" spans="1:17" ht="14.4" customHeight="1" x14ac:dyDescent="0.3">
      <c r="A244" s="296" t="s">
        <v>1172</v>
      </c>
      <c r="B244" s="297" t="s">
        <v>1000</v>
      </c>
      <c r="C244" s="297" t="s">
        <v>1001</v>
      </c>
      <c r="D244" s="297" t="s">
        <v>1084</v>
      </c>
      <c r="E244" s="297" t="s">
        <v>1085</v>
      </c>
      <c r="F244" s="300">
        <v>1</v>
      </c>
      <c r="G244" s="300">
        <v>102</v>
      </c>
      <c r="H244" s="300">
        <v>1</v>
      </c>
      <c r="I244" s="300">
        <v>102</v>
      </c>
      <c r="J244" s="300">
        <v>3</v>
      </c>
      <c r="K244" s="300">
        <v>306</v>
      </c>
      <c r="L244" s="300">
        <v>3</v>
      </c>
      <c r="M244" s="300">
        <v>102</v>
      </c>
      <c r="N244" s="300"/>
      <c r="O244" s="300"/>
      <c r="P244" s="316"/>
      <c r="Q244" s="301"/>
    </row>
    <row r="245" spans="1:17" ht="14.4" customHeight="1" x14ac:dyDescent="0.3">
      <c r="A245" s="296" t="s">
        <v>1172</v>
      </c>
      <c r="B245" s="297" t="s">
        <v>1000</v>
      </c>
      <c r="C245" s="297" t="s">
        <v>1001</v>
      </c>
      <c r="D245" s="297" t="s">
        <v>1086</v>
      </c>
      <c r="E245" s="297" t="s">
        <v>1087</v>
      </c>
      <c r="F245" s="300">
        <v>8</v>
      </c>
      <c r="G245" s="300">
        <v>1776</v>
      </c>
      <c r="H245" s="300">
        <v>1</v>
      </c>
      <c r="I245" s="300">
        <v>222</v>
      </c>
      <c r="J245" s="300">
        <v>28</v>
      </c>
      <c r="K245" s="300">
        <v>6216</v>
      </c>
      <c r="L245" s="300">
        <v>3.5</v>
      </c>
      <c r="M245" s="300">
        <v>222</v>
      </c>
      <c r="N245" s="300">
        <v>4</v>
      </c>
      <c r="O245" s="300">
        <v>892</v>
      </c>
      <c r="P245" s="316">
        <v>0.50225225225225223</v>
      </c>
      <c r="Q245" s="301">
        <v>223</v>
      </c>
    </row>
    <row r="246" spans="1:17" ht="14.4" customHeight="1" x14ac:dyDescent="0.3">
      <c r="A246" s="296" t="s">
        <v>1172</v>
      </c>
      <c r="B246" s="297" t="s">
        <v>1000</v>
      </c>
      <c r="C246" s="297" t="s">
        <v>1001</v>
      </c>
      <c r="D246" s="297" t="s">
        <v>1096</v>
      </c>
      <c r="E246" s="297" t="s">
        <v>1097</v>
      </c>
      <c r="F246" s="300"/>
      <c r="G246" s="300"/>
      <c r="H246" s="300"/>
      <c r="I246" s="300"/>
      <c r="J246" s="300"/>
      <c r="K246" s="300"/>
      <c r="L246" s="300"/>
      <c r="M246" s="300"/>
      <c r="N246" s="300">
        <v>1</v>
      </c>
      <c r="O246" s="300">
        <v>2064</v>
      </c>
      <c r="P246" s="316"/>
      <c r="Q246" s="301">
        <v>2064</v>
      </c>
    </row>
    <row r="247" spans="1:17" ht="14.4" customHeight="1" x14ac:dyDescent="0.3">
      <c r="A247" s="296" t="s">
        <v>1172</v>
      </c>
      <c r="B247" s="297" t="s">
        <v>1000</v>
      </c>
      <c r="C247" s="297" t="s">
        <v>1001</v>
      </c>
      <c r="D247" s="297" t="s">
        <v>1098</v>
      </c>
      <c r="E247" s="297" t="s">
        <v>1099</v>
      </c>
      <c r="F247" s="300"/>
      <c r="G247" s="300"/>
      <c r="H247" s="300"/>
      <c r="I247" s="300"/>
      <c r="J247" s="300">
        <v>1</v>
      </c>
      <c r="K247" s="300">
        <v>265</v>
      </c>
      <c r="L247" s="300"/>
      <c r="M247" s="300">
        <v>265</v>
      </c>
      <c r="N247" s="300"/>
      <c r="O247" s="300"/>
      <c r="P247" s="316"/>
      <c r="Q247" s="301"/>
    </row>
    <row r="248" spans="1:17" ht="14.4" customHeight="1" x14ac:dyDescent="0.3">
      <c r="A248" s="296" t="s">
        <v>1172</v>
      </c>
      <c r="B248" s="297" t="s">
        <v>1000</v>
      </c>
      <c r="C248" s="297" t="s">
        <v>1001</v>
      </c>
      <c r="D248" s="297" t="s">
        <v>1102</v>
      </c>
      <c r="E248" s="297" t="s">
        <v>1103</v>
      </c>
      <c r="F248" s="300">
        <v>3</v>
      </c>
      <c r="G248" s="300">
        <v>1560</v>
      </c>
      <c r="H248" s="300">
        <v>1</v>
      </c>
      <c r="I248" s="300">
        <v>520</v>
      </c>
      <c r="J248" s="300">
        <v>1</v>
      </c>
      <c r="K248" s="300">
        <v>522</v>
      </c>
      <c r="L248" s="300">
        <v>0.33461538461538459</v>
      </c>
      <c r="M248" s="300">
        <v>522</v>
      </c>
      <c r="N248" s="300">
        <v>2</v>
      </c>
      <c r="O248" s="300">
        <v>1050</v>
      </c>
      <c r="P248" s="316">
        <v>0.67307692307692313</v>
      </c>
      <c r="Q248" s="301">
        <v>525</v>
      </c>
    </row>
    <row r="249" spans="1:17" ht="14.4" customHeight="1" x14ac:dyDescent="0.3">
      <c r="A249" s="296" t="s">
        <v>1172</v>
      </c>
      <c r="B249" s="297" t="s">
        <v>1000</v>
      </c>
      <c r="C249" s="297" t="s">
        <v>1001</v>
      </c>
      <c r="D249" s="297" t="s">
        <v>1104</v>
      </c>
      <c r="E249" s="297" t="s">
        <v>1105</v>
      </c>
      <c r="F249" s="300"/>
      <c r="G249" s="300"/>
      <c r="H249" s="300"/>
      <c r="I249" s="300"/>
      <c r="J249" s="300">
        <v>1</v>
      </c>
      <c r="K249" s="300">
        <v>6049</v>
      </c>
      <c r="L249" s="300"/>
      <c r="M249" s="300">
        <v>6049</v>
      </c>
      <c r="N249" s="300"/>
      <c r="O249" s="300"/>
      <c r="P249" s="316"/>
      <c r="Q249" s="301"/>
    </row>
    <row r="250" spans="1:17" ht="14.4" customHeight="1" x14ac:dyDescent="0.3">
      <c r="A250" s="296" t="s">
        <v>1172</v>
      </c>
      <c r="B250" s="297" t="s">
        <v>1000</v>
      </c>
      <c r="C250" s="297" t="s">
        <v>1001</v>
      </c>
      <c r="D250" s="297" t="s">
        <v>1108</v>
      </c>
      <c r="E250" s="297" t="s">
        <v>1109</v>
      </c>
      <c r="F250" s="300">
        <v>1</v>
      </c>
      <c r="G250" s="300">
        <v>714</v>
      </c>
      <c r="H250" s="300">
        <v>1</v>
      </c>
      <c r="I250" s="300">
        <v>714</v>
      </c>
      <c r="J250" s="300"/>
      <c r="K250" s="300"/>
      <c r="L250" s="300"/>
      <c r="M250" s="300"/>
      <c r="N250" s="300"/>
      <c r="O250" s="300"/>
      <c r="P250" s="316"/>
      <c r="Q250" s="301"/>
    </row>
    <row r="251" spans="1:17" ht="14.4" customHeight="1" x14ac:dyDescent="0.3">
      <c r="A251" s="296" t="s">
        <v>1172</v>
      </c>
      <c r="B251" s="297" t="s">
        <v>1000</v>
      </c>
      <c r="C251" s="297" t="s">
        <v>1001</v>
      </c>
      <c r="D251" s="297" t="s">
        <v>1118</v>
      </c>
      <c r="E251" s="297" t="s">
        <v>1051</v>
      </c>
      <c r="F251" s="300"/>
      <c r="G251" s="300"/>
      <c r="H251" s="300"/>
      <c r="I251" s="300"/>
      <c r="J251" s="300">
        <v>2</v>
      </c>
      <c r="K251" s="300">
        <v>68</v>
      </c>
      <c r="L251" s="300"/>
      <c r="M251" s="300">
        <v>34</v>
      </c>
      <c r="N251" s="300"/>
      <c r="O251" s="300"/>
      <c r="P251" s="316"/>
      <c r="Q251" s="301"/>
    </row>
    <row r="252" spans="1:17" ht="14.4" customHeight="1" x14ac:dyDescent="0.3">
      <c r="A252" s="296" t="s">
        <v>1173</v>
      </c>
      <c r="B252" s="297" t="s">
        <v>1000</v>
      </c>
      <c r="C252" s="297" t="s">
        <v>1001</v>
      </c>
      <c r="D252" s="297" t="s">
        <v>1004</v>
      </c>
      <c r="E252" s="297" t="s">
        <v>1005</v>
      </c>
      <c r="F252" s="300"/>
      <c r="G252" s="300"/>
      <c r="H252" s="300"/>
      <c r="I252" s="300"/>
      <c r="J252" s="300">
        <v>3</v>
      </c>
      <c r="K252" s="300">
        <v>3708</v>
      </c>
      <c r="L252" s="300"/>
      <c r="M252" s="300">
        <v>1236</v>
      </c>
      <c r="N252" s="300"/>
      <c r="O252" s="300"/>
      <c r="P252" s="316"/>
      <c r="Q252" s="301"/>
    </row>
    <row r="253" spans="1:17" ht="14.4" customHeight="1" x14ac:dyDescent="0.3">
      <c r="A253" s="296" t="s">
        <v>1173</v>
      </c>
      <c r="B253" s="297" t="s">
        <v>1000</v>
      </c>
      <c r="C253" s="297" t="s">
        <v>1001</v>
      </c>
      <c r="D253" s="297" t="s">
        <v>1008</v>
      </c>
      <c r="E253" s="297" t="s">
        <v>1009</v>
      </c>
      <c r="F253" s="300"/>
      <c r="G253" s="300"/>
      <c r="H253" s="300"/>
      <c r="I253" s="300"/>
      <c r="J253" s="300">
        <v>10</v>
      </c>
      <c r="K253" s="300">
        <v>10000</v>
      </c>
      <c r="L253" s="300"/>
      <c r="M253" s="300">
        <v>1000</v>
      </c>
      <c r="N253" s="300"/>
      <c r="O253" s="300"/>
      <c r="P253" s="316"/>
      <c r="Q253" s="301"/>
    </row>
    <row r="254" spans="1:17" ht="14.4" customHeight="1" x14ac:dyDescent="0.3">
      <c r="A254" s="296" t="s">
        <v>1173</v>
      </c>
      <c r="B254" s="297" t="s">
        <v>1000</v>
      </c>
      <c r="C254" s="297" t="s">
        <v>1001</v>
      </c>
      <c r="D254" s="297" t="s">
        <v>1014</v>
      </c>
      <c r="E254" s="297" t="s">
        <v>1015</v>
      </c>
      <c r="F254" s="300"/>
      <c r="G254" s="300"/>
      <c r="H254" s="300"/>
      <c r="I254" s="300"/>
      <c r="J254" s="300">
        <v>10</v>
      </c>
      <c r="K254" s="300">
        <v>22210</v>
      </c>
      <c r="L254" s="300"/>
      <c r="M254" s="300">
        <v>2221</v>
      </c>
      <c r="N254" s="300"/>
      <c r="O254" s="300"/>
      <c r="P254" s="316"/>
      <c r="Q254" s="301"/>
    </row>
    <row r="255" spans="1:17" ht="14.4" customHeight="1" x14ac:dyDescent="0.3">
      <c r="A255" s="296" t="s">
        <v>1173</v>
      </c>
      <c r="B255" s="297" t="s">
        <v>1000</v>
      </c>
      <c r="C255" s="297" t="s">
        <v>1001</v>
      </c>
      <c r="D255" s="297" t="s">
        <v>1016</v>
      </c>
      <c r="E255" s="297" t="s">
        <v>1017</v>
      </c>
      <c r="F255" s="300"/>
      <c r="G255" s="300"/>
      <c r="H255" s="300"/>
      <c r="I255" s="300"/>
      <c r="J255" s="300"/>
      <c r="K255" s="300"/>
      <c r="L255" s="300"/>
      <c r="M255" s="300"/>
      <c r="N255" s="300">
        <v>1</v>
      </c>
      <c r="O255" s="300">
        <v>664</v>
      </c>
      <c r="P255" s="316"/>
      <c r="Q255" s="301">
        <v>664</v>
      </c>
    </row>
    <row r="256" spans="1:17" ht="14.4" customHeight="1" x14ac:dyDescent="0.3">
      <c r="A256" s="296" t="s">
        <v>1173</v>
      </c>
      <c r="B256" s="297" t="s">
        <v>1000</v>
      </c>
      <c r="C256" s="297" t="s">
        <v>1001</v>
      </c>
      <c r="D256" s="297" t="s">
        <v>1018</v>
      </c>
      <c r="E256" s="297" t="s">
        <v>1019</v>
      </c>
      <c r="F256" s="300">
        <v>4</v>
      </c>
      <c r="G256" s="300">
        <v>1808</v>
      </c>
      <c r="H256" s="300">
        <v>1</v>
      </c>
      <c r="I256" s="300">
        <v>452</v>
      </c>
      <c r="J256" s="300">
        <v>3</v>
      </c>
      <c r="K256" s="300">
        <v>1362</v>
      </c>
      <c r="L256" s="300">
        <v>0.75331858407079644</v>
      </c>
      <c r="M256" s="300">
        <v>454</v>
      </c>
      <c r="N256" s="300">
        <v>4</v>
      </c>
      <c r="O256" s="300">
        <v>1828</v>
      </c>
      <c r="P256" s="316">
        <v>1.0110619469026549</v>
      </c>
      <c r="Q256" s="301">
        <v>457</v>
      </c>
    </row>
    <row r="257" spans="1:17" ht="14.4" customHeight="1" x14ac:dyDescent="0.3">
      <c r="A257" s="296" t="s">
        <v>1173</v>
      </c>
      <c r="B257" s="297" t="s">
        <v>1000</v>
      </c>
      <c r="C257" s="297" t="s">
        <v>1001</v>
      </c>
      <c r="D257" s="297" t="s">
        <v>1024</v>
      </c>
      <c r="E257" s="297" t="s">
        <v>1025</v>
      </c>
      <c r="F257" s="300">
        <v>5</v>
      </c>
      <c r="G257" s="300">
        <v>390</v>
      </c>
      <c r="H257" s="300">
        <v>1</v>
      </c>
      <c r="I257" s="300">
        <v>78</v>
      </c>
      <c r="J257" s="300"/>
      <c r="K257" s="300"/>
      <c r="L257" s="300"/>
      <c r="M257" s="300"/>
      <c r="N257" s="300">
        <v>2</v>
      </c>
      <c r="O257" s="300">
        <v>158</v>
      </c>
      <c r="P257" s="316">
        <v>0.40512820512820513</v>
      </c>
      <c r="Q257" s="301">
        <v>79</v>
      </c>
    </row>
    <row r="258" spans="1:17" ht="14.4" customHeight="1" x14ac:dyDescent="0.3">
      <c r="A258" s="296" t="s">
        <v>1173</v>
      </c>
      <c r="B258" s="297" t="s">
        <v>1000</v>
      </c>
      <c r="C258" s="297" t="s">
        <v>1001</v>
      </c>
      <c r="D258" s="297" t="s">
        <v>1026</v>
      </c>
      <c r="E258" s="297" t="s">
        <v>1027</v>
      </c>
      <c r="F258" s="300">
        <v>5</v>
      </c>
      <c r="G258" s="300">
        <v>180</v>
      </c>
      <c r="H258" s="300">
        <v>1</v>
      </c>
      <c r="I258" s="300">
        <v>36</v>
      </c>
      <c r="J258" s="300">
        <v>3</v>
      </c>
      <c r="K258" s="300">
        <v>108</v>
      </c>
      <c r="L258" s="300">
        <v>0.6</v>
      </c>
      <c r="M258" s="300">
        <v>36</v>
      </c>
      <c r="N258" s="300">
        <v>4</v>
      </c>
      <c r="O258" s="300">
        <v>148</v>
      </c>
      <c r="P258" s="316">
        <v>0.82222222222222219</v>
      </c>
      <c r="Q258" s="301">
        <v>37</v>
      </c>
    </row>
    <row r="259" spans="1:17" ht="14.4" customHeight="1" x14ac:dyDescent="0.3">
      <c r="A259" s="296" t="s">
        <v>1173</v>
      </c>
      <c r="B259" s="297" t="s">
        <v>1000</v>
      </c>
      <c r="C259" s="297" t="s">
        <v>1001</v>
      </c>
      <c r="D259" s="297" t="s">
        <v>1028</v>
      </c>
      <c r="E259" s="297" t="s">
        <v>1029</v>
      </c>
      <c r="F259" s="300">
        <v>3</v>
      </c>
      <c r="G259" s="300">
        <v>321</v>
      </c>
      <c r="H259" s="300">
        <v>1</v>
      </c>
      <c r="I259" s="300">
        <v>107</v>
      </c>
      <c r="J259" s="300">
        <v>3</v>
      </c>
      <c r="K259" s="300">
        <v>321</v>
      </c>
      <c r="L259" s="300">
        <v>1</v>
      </c>
      <c r="M259" s="300">
        <v>107</v>
      </c>
      <c r="N259" s="300">
        <v>4</v>
      </c>
      <c r="O259" s="300">
        <v>432</v>
      </c>
      <c r="P259" s="316">
        <v>1.3457943925233644</v>
      </c>
      <c r="Q259" s="301">
        <v>108</v>
      </c>
    </row>
    <row r="260" spans="1:17" ht="14.4" customHeight="1" x14ac:dyDescent="0.3">
      <c r="A260" s="296" t="s">
        <v>1173</v>
      </c>
      <c r="B260" s="297" t="s">
        <v>1000</v>
      </c>
      <c r="C260" s="297" t="s">
        <v>1001</v>
      </c>
      <c r="D260" s="297" t="s">
        <v>1030</v>
      </c>
      <c r="E260" s="297" t="s">
        <v>1031</v>
      </c>
      <c r="F260" s="300">
        <v>1</v>
      </c>
      <c r="G260" s="300">
        <v>240</v>
      </c>
      <c r="H260" s="300">
        <v>1</v>
      </c>
      <c r="I260" s="300">
        <v>240</v>
      </c>
      <c r="J260" s="300"/>
      <c r="K260" s="300"/>
      <c r="L260" s="300"/>
      <c r="M260" s="300"/>
      <c r="N260" s="300">
        <v>1</v>
      </c>
      <c r="O260" s="300">
        <v>243</v>
      </c>
      <c r="P260" s="316">
        <v>1.0125</v>
      </c>
      <c r="Q260" s="301">
        <v>243</v>
      </c>
    </row>
    <row r="261" spans="1:17" ht="14.4" customHeight="1" x14ac:dyDescent="0.3">
      <c r="A261" s="296" t="s">
        <v>1173</v>
      </c>
      <c r="B261" s="297" t="s">
        <v>1000</v>
      </c>
      <c r="C261" s="297" t="s">
        <v>1001</v>
      </c>
      <c r="D261" s="297" t="s">
        <v>1032</v>
      </c>
      <c r="E261" s="297" t="s">
        <v>1033</v>
      </c>
      <c r="F261" s="300">
        <v>109</v>
      </c>
      <c r="G261" s="300">
        <v>215711</v>
      </c>
      <c r="H261" s="300">
        <v>1</v>
      </c>
      <c r="I261" s="300">
        <v>1979</v>
      </c>
      <c r="J261" s="300">
        <v>131</v>
      </c>
      <c r="K261" s="300">
        <v>260035</v>
      </c>
      <c r="L261" s="300">
        <v>1.2054786264956354</v>
      </c>
      <c r="M261" s="300">
        <v>1985</v>
      </c>
      <c r="N261" s="300">
        <v>151</v>
      </c>
      <c r="O261" s="300">
        <v>300943</v>
      </c>
      <c r="P261" s="316">
        <v>1.395121250191228</v>
      </c>
      <c r="Q261" s="301">
        <v>1993</v>
      </c>
    </row>
    <row r="262" spans="1:17" ht="14.4" customHeight="1" x14ac:dyDescent="0.3">
      <c r="A262" s="296" t="s">
        <v>1173</v>
      </c>
      <c r="B262" s="297" t="s">
        <v>1000</v>
      </c>
      <c r="C262" s="297" t="s">
        <v>1001</v>
      </c>
      <c r="D262" s="297" t="s">
        <v>1034</v>
      </c>
      <c r="E262" s="297" t="s">
        <v>1035</v>
      </c>
      <c r="F262" s="300">
        <v>43</v>
      </c>
      <c r="G262" s="300">
        <v>7095</v>
      </c>
      <c r="H262" s="300">
        <v>1</v>
      </c>
      <c r="I262" s="300">
        <v>165</v>
      </c>
      <c r="J262" s="300">
        <v>59</v>
      </c>
      <c r="K262" s="300">
        <v>9853</v>
      </c>
      <c r="L262" s="300">
        <v>1.3887244538407328</v>
      </c>
      <c r="M262" s="300">
        <v>167</v>
      </c>
      <c r="N262" s="300">
        <v>31</v>
      </c>
      <c r="O262" s="300">
        <v>5208</v>
      </c>
      <c r="P262" s="316">
        <v>0.73403805496828756</v>
      </c>
      <c r="Q262" s="301">
        <v>168</v>
      </c>
    </row>
    <row r="263" spans="1:17" ht="14.4" customHeight="1" x14ac:dyDescent="0.3">
      <c r="A263" s="296" t="s">
        <v>1173</v>
      </c>
      <c r="B263" s="297" t="s">
        <v>1000</v>
      </c>
      <c r="C263" s="297" t="s">
        <v>1001</v>
      </c>
      <c r="D263" s="297" t="s">
        <v>1036</v>
      </c>
      <c r="E263" s="297" t="s">
        <v>1037</v>
      </c>
      <c r="F263" s="300">
        <v>51</v>
      </c>
      <c r="G263" s="300">
        <v>14178</v>
      </c>
      <c r="H263" s="300">
        <v>1</v>
      </c>
      <c r="I263" s="300">
        <v>278</v>
      </c>
      <c r="J263" s="300">
        <v>62</v>
      </c>
      <c r="K263" s="300">
        <v>17360</v>
      </c>
      <c r="L263" s="300">
        <v>1.2244322189307377</v>
      </c>
      <c r="M263" s="300">
        <v>280</v>
      </c>
      <c r="N263" s="300">
        <v>49</v>
      </c>
      <c r="O263" s="300">
        <v>13769</v>
      </c>
      <c r="P263" s="316">
        <v>0.97115248977288759</v>
      </c>
      <c r="Q263" s="301">
        <v>281</v>
      </c>
    </row>
    <row r="264" spans="1:17" ht="14.4" customHeight="1" x14ac:dyDescent="0.3">
      <c r="A264" s="296" t="s">
        <v>1173</v>
      </c>
      <c r="B264" s="297" t="s">
        <v>1000</v>
      </c>
      <c r="C264" s="297" t="s">
        <v>1001</v>
      </c>
      <c r="D264" s="297" t="s">
        <v>1038</v>
      </c>
      <c r="E264" s="297" t="s">
        <v>1039</v>
      </c>
      <c r="F264" s="300">
        <v>462</v>
      </c>
      <c r="G264" s="300">
        <v>74844</v>
      </c>
      <c r="H264" s="300">
        <v>1</v>
      </c>
      <c r="I264" s="300">
        <v>162</v>
      </c>
      <c r="J264" s="300">
        <v>426</v>
      </c>
      <c r="K264" s="300">
        <v>69864</v>
      </c>
      <c r="L264" s="300">
        <v>0.93346160012826684</v>
      </c>
      <c r="M264" s="300">
        <v>164</v>
      </c>
      <c r="N264" s="300">
        <v>382</v>
      </c>
      <c r="O264" s="300">
        <v>63030</v>
      </c>
      <c r="P264" s="316">
        <v>0.8421516754850088</v>
      </c>
      <c r="Q264" s="301">
        <v>165</v>
      </c>
    </row>
    <row r="265" spans="1:17" ht="14.4" customHeight="1" x14ac:dyDescent="0.3">
      <c r="A265" s="296" t="s">
        <v>1173</v>
      </c>
      <c r="B265" s="297" t="s">
        <v>1000</v>
      </c>
      <c r="C265" s="297" t="s">
        <v>1001</v>
      </c>
      <c r="D265" s="297" t="s">
        <v>1040</v>
      </c>
      <c r="E265" s="297" t="s">
        <v>1041</v>
      </c>
      <c r="F265" s="300">
        <v>144</v>
      </c>
      <c r="G265" s="300">
        <v>64944</v>
      </c>
      <c r="H265" s="300">
        <v>1</v>
      </c>
      <c r="I265" s="300">
        <v>451</v>
      </c>
      <c r="J265" s="300">
        <v>164</v>
      </c>
      <c r="K265" s="300">
        <v>74292</v>
      </c>
      <c r="L265" s="300">
        <v>1.143939393939394</v>
      </c>
      <c r="M265" s="300">
        <v>453</v>
      </c>
      <c r="N265" s="300">
        <v>137</v>
      </c>
      <c r="O265" s="300">
        <v>62472</v>
      </c>
      <c r="P265" s="316">
        <v>0.96193643754619362</v>
      </c>
      <c r="Q265" s="301">
        <v>456</v>
      </c>
    </row>
    <row r="266" spans="1:17" ht="14.4" customHeight="1" x14ac:dyDescent="0.3">
      <c r="A266" s="296" t="s">
        <v>1173</v>
      </c>
      <c r="B266" s="297" t="s">
        <v>1000</v>
      </c>
      <c r="C266" s="297" t="s">
        <v>1001</v>
      </c>
      <c r="D266" s="297" t="s">
        <v>1042</v>
      </c>
      <c r="E266" s="297" t="s">
        <v>1043</v>
      </c>
      <c r="F266" s="300"/>
      <c r="G266" s="300"/>
      <c r="H266" s="300"/>
      <c r="I266" s="300"/>
      <c r="J266" s="300">
        <v>1</v>
      </c>
      <c r="K266" s="300">
        <v>2161</v>
      </c>
      <c r="L266" s="300"/>
      <c r="M266" s="300">
        <v>2161</v>
      </c>
      <c r="N266" s="300"/>
      <c r="O266" s="300"/>
      <c r="P266" s="316"/>
      <c r="Q266" s="301"/>
    </row>
    <row r="267" spans="1:17" ht="14.4" customHeight="1" x14ac:dyDescent="0.3">
      <c r="A267" s="296" t="s">
        <v>1173</v>
      </c>
      <c r="B267" s="297" t="s">
        <v>1000</v>
      </c>
      <c r="C267" s="297" t="s">
        <v>1001</v>
      </c>
      <c r="D267" s="297" t="s">
        <v>1044</v>
      </c>
      <c r="E267" s="297" t="s">
        <v>1045</v>
      </c>
      <c r="F267" s="300">
        <v>838</v>
      </c>
      <c r="G267" s="300">
        <v>282406</v>
      </c>
      <c r="H267" s="300">
        <v>1</v>
      </c>
      <c r="I267" s="300">
        <v>337</v>
      </c>
      <c r="J267" s="300">
        <v>1109</v>
      </c>
      <c r="K267" s="300">
        <v>373733</v>
      </c>
      <c r="L267" s="300">
        <v>1.3233890214797137</v>
      </c>
      <c r="M267" s="300">
        <v>337</v>
      </c>
      <c r="N267" s="300">
        <v>780</v>
      </c>
      <c r="O267" s="300">
        <v>263640</v>
      </c>
      <c r="P267" s="316">
        <v>0.93354957047654796</v>
      </c>
      <c r="Q267" s="301">
        <v>338</v>
      </c>
    </row>
    <row r="268" spans="1:17" ht="14.4" customHeight="1" x14ac:dyDescent="0.3">
      <c r="A268" s="296" t="s">
        <v>1173</v>
      </c>
      <c r="B268" s="297" t="s">
        <v>1000</v>
      </c>
      <c r="C268" s="297" t="s">
        <v>1001</v>
      </c>
      <c r="D268" s="297" t="s">
        <v>1046</v>
      </c>
      <c r="E268" s="297" t="s">
        <v>1047</v>
      </c>
      <c r="F268" s="300">
        <v>20</v>
      </c>
      <c r="G268" s="300">
        <v>3160</v>
      </c>
      <c r="H268" s="300">
        <v>1</v>
      </c>
      <c r="I268" s="300">
        <v>158</v>
      </c>
      <c r="J268" s="300">
        <v>29</v>
      </c>
      <c r="K268" s="300">
        <v>4611</v>
      </c>
      <c r="L268" s="300">
        <v>1.4591772151898734</v>
      </c>
      <c r="M268" s="300">
        <v>159</v>
      </c>
      <c r="N268" s="300">
        <v>25</v>
      </c>
      <c r="O268" s="300">
        <v>4000</v>
      </c>
      <c r="P268" s="316">
        <v>1.2658227848101267</v>
      </c>
      <c r="Q268" s="301">
        <v>160</v>
      </c>
    </row>
    <row r="269" spans="1:17" ht="14.4" customHeight="1" x14ac:dyDescent="0.3">
      <c r="A269" s="296" t="s">
        <v>1173</v>
      </c>
      <c r="B269" s="297" t="s">
        <v>1000</v>
      </c>
      <c r="C269" s="297" t="s">
        <v>1001</v>
      </c>
      <c r="D269" s="297" t="s">
        <v>1050</v>
      </c>
      <c r="E269" s="297" t="s">
        <v>1051</v>
      </c>
      <c r="F269" s="300">
        <v>200</v>
      </c>
      <c r="G269" s="300">
        <v>10600</v>
      </c>
      <c r="H269" s="300">
        <v>1</v>
      </c>
      <c r="I269" s="300">
        <v>53</v>
      </c>
      <c r="J269" s="300">
        <v>222</v>
      </c>
      <c r="K269" s="300">
        <v>11766</v>
      </c>
      <c r="L269" s="300">
        <v>1.1100000000000001</v>
      </c>
      <c r="M269" s="300">
        <v>53</v>
      </c>
      <c r="N269" s="300">
        <v>164</v>
      </c>
      <c r="O269" s="300">
        <v>8692</v>
      </c>
      <c r="P269" s="316">
        <v>0.82</v>
      </c>
      <c r="Q269" s="301">
        <v>53</v>
      </c>
    </row>
    <row r="270" spans="1:17" ht="14.4" customHeight="1" x14ac:dyDescent="0.3">
      <c r="A270" s="296" t="s">
        <v>1173</v>
      </c>
      <c r="B270" s="297" t="s">
        <v>1000</v>
      </c>
      <c r="C270" s="297" t="s">
        <v>1001</v>
      </c>
      <c r="D270" s="297" t="s">
        <v>1052</v>
      </c>
      <c r="E270" s="297" t="s">
        <v>1053</v>
      </c>
      <c r="F270" s="300">
        <v>30</v>
      </c>
      <c r="G270" s="300">
        <v>3600</v>
      </c>
      <c r="H270" s="300">
        <v>1</v>
      </c>
      <c r="I270" s="300">
        <v>120</v>
      </c>
      <c r="J270" s="300">
        <v>24</v>
      </c>
      <c r="K270" s="300">
        <v>2880</v>
      </c>
      <c r="L270" s="300">
        <v>0.8</v>
      </c>
      <c r="M270" s="300">
        <v>120</v>
      </c>
      <c r="N270" s="300">
        <v>38</v>
      </c>
      <c r="O270" s="300">
        <v>4598</v>
      </c>
      <c r="P270" s="316">
        <v>1.2772222222222223</v>
      </c>
      <c r="Q270" s="301">
        <v>121</v>
      </c>
    </row>
    <row r="271" spans="1:17" ht="14.4" customHeight="1" x14ac:dyDescent="0.3">
      <c r="A271" s="296" t="s">
        <v>1173</v>
      </c>
      <c r="B271" s="297" t="s">
        <v>1000</v>
      </c>
      <c r="C271" s="297" t="s">
        <v>1001</v>
      </c>
      <c r="D271" s="297" t="s">
        <v>1054</v>
      </c>
      <c r="E271" s="297" t="s">
        <v>1055</v>
      </c>
      <c r="F271" s="300">
        <v>38</v>
      </c>
      <c r="G271" s="300">
        <v>16074</v>
      </c>
      <c r="H271" s="300">
        <v>1</v>
      </c>
      <c r="I271" s="300">
        <v>423</v>
      </c>
      <c r="J271" s="300">
        <v>13</v>
      </c>
      <c r="K271" s="300">
        <v>5525</v>
      </c>
      <c r="L271" s="300">
        <v>0.34372278213263657</v>
      </c>
      <c r="M271" s="300">
        <v>425</v>
      </c>
      <c r="N271" s="300">
        <v>19</v>
      </c>
      <c r="O271" s="300">
        <v>8151</v>
      </c>
      <c r="P271" s="316">
        <v>0.50709219858156029</v>
      </c>
      <c r="Q271" s="301">
        <v>429</v>
      </c>
    </row>
    <row r="272" spans="1:17" ht="14.4" customHeight="1" x14ac:dyDescent="0.3">
      <c r="A272" s="296" t="s">
        <v>1173</v>
      </c>
      <c r="B272" s="297" t="s">
        <v>1000</v>
      </c>
      <c r="C272" s="297" t="s">
        <v>1001</v>
      </c>
      <c r="D272" s="297" t="s">
        <v>1056</v>
      </c>
      <c r="E272" s="297" t="s">
        <v>1057</v>
      </c>
      <c r="F272" s="300"/>
      <c r="G272" s="300"/>
      <c r="H272" s="300"/>
      <c r="I272" s="300"/>
      <c r="J272" s="300">
        <v>1</v>
      </c>
      <c r="K272" s="300">
        <v>434</v>
      </c>
      <c r="L272" s="300"/>
      <c r="M272" s="300">
        <v>434</v>
      </c>
      <c r="N272" s="300">
        <v>2</v>
      </c>
      <c r="O272" s="300">
        <v>870</v>
      </c>
      <c r="P272" s="316"/>
      <c r="Q272" s="301">
        <v>435</v>
      </c>
    </row>
    <row r="273" spans="1:17" ht="14.4" customHeight="1" x14ac:dyDescent="0.3">
      <c r="A273" s="296" t="s">
        <v>1173</v>
      </c>
      <c r="B273" s="297" t="s">
        <v>1000</v>
      </c>
      <c r="C273" s="297" t="s">
        <v>1001</v>
      </c>
      <c r="D273" s="297" t="s">
        <v>1060</v>
      </c>
      <c r="E273" s="297" t="s">
        <v>1061</v>
      </c>
      <c r="F273" s="300">
        <v>3</v>
      </c>
      <c r="G273" s="300">
        <v>342</v>
      </c>
      <c r="H273" s="300">
        <v>1</v>
      </c>
      <c r="I273" s="300">
        <v>114</v>
      </c>
      <c r="J273" s="300">
        <v>6</v>
      </c>
      <c r="K273" s="300">
        <v>690</v>
      </c>
      <c r="L273" s="300">
        <v>2.0175438596491229</v>
      </c>
      <c r="M273" s="300">
        <v>115</v>
      </c>
      <c r="N273" s="300">
        <v>2</v>
      </c>
      <c r="O273" s="300">
        <v>230</v>
      </c>
      <c r="P273" s="316">
        <v>0.67251461988304095</v>
      </c>
      <c r="Q273" s="301">
        <v>115</v>
      </c>
    </row>
    <row r="274" spans="1:17" ht="14.4" customHeight="1" x14ac:dyDescent="0.3">
      <c r="A274" s="296" t="s">
        <v>1173</v>
      </c>
      <c r="B274" s="297" t="s">
        <v>1000</v>
      </c>
      <c r="C274" s="297" t="s">
        <v>1001</v>
      </c>
      <c r="D274" s="297" t="s">
        <v>1062</v>
      </c>
      <c r="E274" s="297" t="s">
        <v>1063</v>
      </c>
      <c r="F274" s="300">
        <v>2</v>
      </c>
      <c r="G274" s="300">
        <v>54</v>
      </c>
      <c r="H274" s="300">
        <v>1</v>
      </c>
      <c r="I274" s="300">
        <v>27</v>
      </c>
      <c r="J274" s="300"/>
      <c r="K274" s="300"/>
      <c r="L274" s="300"/>
      <c r="M274" s="300"/>
      <c r="N274" s="300"/>
      <c r="O274" s="300"/>
      <c r="P274" s="316"/>
      <c r="Q274" s="301"/>
    </row>
    <row r="275" spans="1:17" ht="14.4" customHeight="1" x14ac:dyDescent="0.3">
      <c r="A275" s="296" t="s">
        <v>1173</v>
      </c>
      <c r="B275" s="297" t="s">
        <v>1000</v>
      </c>
      <c r="C275" s="297" t="s">
        <v>1001</v>
      </c>
      <c r="D275" s="297" t="s">
        <v>1064</v>
      </c>
      <c r="E275" s="297" t="s">
        <v>1065</v>
      </c>
      <c r="F275" s="300">
        <v>81</v>
      </c>
      <c r="G275" s="300">
        <v>25191</v>
      </c>
      <c r="H275" s="300">
        <v>1</v>
      </c>
      <c r="I275" s="300">
        <v>311</v>
      </c>
      <c r="J275" s="300">
        <v>65</v>
      </c>
      <c r="K275" s="300">
        <v>20345</v>
      </c>
      <c r="L275" s="300">
        <v>0.80762970902306375</v>
      </c>
      <c r="M275" s="300">
        <v>313</v>
      </c>
      <c r="N275" s="300">
        <v>57</v>
      </c>
      <c r="O275" s="300">
        <v>18012</v>
      </c>
      <c r="P275" s="316">
        <v>0.71501726807193045</v>
      </c>
      <c r="Q275" s="301">
        <v>316</v>
      </c>
    </row>
    <row r="276" spans="1:17" ht="14.4" customHeight="1" x14ac:dyDescent="0.3">
      <c r="A276" s="296" t="s">
        <v>1173</v>
      </c>
      <c r="B276" s="297" t="s">
        <v>1000</v>
      </c>
      <c r="C276" s="297" t="s">
        <v>1001</v>
      </c>
      <c r="D276" s="297" t="s">
        <v>1066</v>
      </c>
      <c r="E276" s="297" t="s">
        <v>1067</v>
      </c>
      <c r="F276" s="300">
        <v>200</v>
      </c>
      <c r="G276" s="300">
        <v>68600</v>
      </c>
      <c r="H276" s="300">
        <v>1</v>
      </c>
      <c r="I276" s="300">
        <v>343</v>
      </c>
      <c r="J276" s="300">
        <v>229</v>
      </c>
      <c r="K276" s="300">
        <v>79005</v>
      </c>
      <c r="L276" s="300">
        <v>1.1516763848396501</v>
      </c>
      <c r="M276" s="300">
        <v>345</v>
      </c>
      <c r="N276" s="300">
        <v>188</v>
      </c>
      <c r="O276" s="300">
        <v>65424</v>
      </c>
      <c r="P276" s="316">
        <v>0.95370262390670557</v>
      </c>
      <c r="Q276" s="301">
        <v>348</v>
      </c>
    </row>
    <row r="277" spans="1:17" ht="14.4" customHeight="1" x14ac:dyDescent="0.3">
      <c r="A277" s="296" t="s">
        <v>1173</v>
      </c>
      <c r="B277" s="297" t="s">
        <v>1000</v>
      </c>
      <c r="C277" s="297" t="s">
        <v>1001</v>
      </c>
      <c r="D277" s="297" t="s">
        <v>1068</v>
      </c>
      <c r="E277" s="297" t="s">
        <v>1069</v>
      </c>
      <c r="F277" s="300">
        <v>5</v>
      </c>
      <c r="G277" s="300">
        <v>16965</v>
      </c>
      <c r="H277" s="300">
        <v>1</v>
      </c>
      <c r="I277" s="300">
        <v>3393</v>
      </c>
      <c r="J277" s="300">
        <v>6</v>
      </c>
      <c r="K277" s="300">
        <v>20478</v>
      </c>
      <c r="L277" s="300">
        <v>1.2070733863837313</v>
      </c>
      <c r="M277" s="300">
        <v>3413</v>
      </c>
      <c r="N277" s="300">
        <v>4</v>
      </c>
      <c r="O277" s="300">
        <v>13756</v>
      </c>
      <c r="P277" s="316">
        <v>0.81084585912172114</v>
      </c>
      <c r="Q277" s="301">
        <v>3439</v>
      </c>
    </row>
    <row r="278" spans="1:17" ht="14.4" customHeight="1" x14ac:dyDescent="0.3">
      <c r="A278" s="296" t="s">
        <v>1173</v>
      </c>
      <c r="B278" s="297" t="s">
        <v>1000</v>
      </c>
      <c r="C278" s="297" t="s">
        <v>1001</v>
      </c>
      <c r="D278" s="297" t="s">
        <v>1070</v>
      </c>
      <c r="E278" s="297" t="s">
        <v>1071</v>
      </c>
      <c r="F278" s="300">
        <v>7</v>
      </c>
      <c r="G278" s="300">
        <v>7042</v>
      </c>
      <c r="H278" s="300">
        <v>1</v>
      </c>
      <c r="I278" s="300">
        <v>1006</v>
      </c>
      <c r="J278" s="300">
        <v>5</v>
      </c>
      <c r="K278" s="300">
        <v>5070</v>
      </c>
      <c r="L278" s="300">
        <v>0.71996591877307581</v>
      </c>
      <c r="M278" s="300">
        <v>1014</v>
      </c>
      <c r="N278" s="300">
        <v>4</v>
      </c>
      <c r="O278" s="300">
        <v>4096</v>
      </c>
      <c r="P278" s="316">
        <v>0.5816529395058222</v>
      </c>
      <c r="Q278" s="301">
        <v>1024</v>
      </c>
    </row>
    <row r="279" spans="1:17" ht="14.4" customHeight="1" x14ac:dyDescent="0.3">
      <c r="A279" s="296" t="s">
        <v>1173</v>
      </c>
      <c r="B279" s="297" t="s">
        <v>1000</v>
      </c>
      <c r="C279" s="297" t="s">
        <v>1001</v>
      </c>
      <c r="D279" s="297" t="s">
        <v>1076</v>
      </c>
      <c r="E279" s="297" t="s">
        <v>1077</v>
      </c>
      <c r="F279" s="300">
        <v>3</v>
      </c>
      <c r="G279" s="300">
        <v>1131</v>
      </c>
      <c r="H279" s="300">
        <v>1</v>
      </c>
      <c r="I279" s="300">
        <v>377</v>
      </c>
      <c r="J279" s="300">
        <v>15</v>
      </c>
      <c r="K279" s="300">
        <v>5685</v>
      </c>
      <c r="L279" s="300">
        <v>5.0265251989389919</v>
      </c>
      <c r="M279" s="300">
        <v>379</v>
      </c>
      <c r="N279" s="300">
        <v>5</v>
      </c>
      <c r="O279" s="300">
        <v>1900</v>
      </c>
      <c r="P279" s="316">
        <v>1.6799292661361627</v>
      </c>
      <c r="Q279" s="301">
        <v>380</v>
      </c>
    </row>
    <row r="280" spans="1:17" ht="14.4" customHeight="1" x14ac:dyDescent="0.3">
      <c r="A280" s="296" t="s">
        <v>1173</v>
      </c>
      <c r="B280" s="297" t="s">
        <v>1000</v>
      </c>
      <c r="C280" s="297" t="s">
        <v>1001</v>
      </c>
      <c r="D280" s="297" t="s">
        <v>1078</v>
      </c>
      <c r="E280" s="297" t="s">
        <v>1079</v>
      </c>
      <c r="F280" s="300">
        <v>7</v>
      </c>
      <c r="G280" s="300">
        <v>2765</v>
      </c>
      <c r="H280" s="300">
        <v>1</v>
      </c>
      <c r="I280" s="300">
        <v>395</v>
      </c>
      <c r="J280" s="300">
        <v>6</v>
      </c>
      <c r="K280" s="300">
        <v>2394</v>
      </c>
      <c r="L280" s="300">
        <v>0.86582278481012653</v>
      </c>
      <c r="M280" s="300">
        <v>399</v>
      </c>
      <c r="N280" s="300">
        <v>4</v>
      </c>
      <c r="O280" s="300">
        <v>1616</v>
      </c>
      <c r="P280" s="316">
        <v>0.58444846292947561</v>
      </c>
      <c r="Q280" s="301">
        <v>404</v>
      </c>
    </row>
    <row r="281" spans="1:17" ht="14.4" customHeight="1" x14ac:dyDescent="0.3">
      <c r="A281" s="296" t="s">
        <v>1173</v>
      </c>
      <c r="B281" s="297" t="s">
        <v>1000</v>
      </c>
      <c r="C281" s="297" t="s">
        <v>1001</v>
      </c>
      <c r="D281" s="297" t="s">
        <v>1080</v>
      </c>
      <c r="E281" s="297" t="s">
        <v>1081</v>
      </c>
      <c r="F281" s="300">
        <v>414</v>
      </c>
      <c r="G281" s="300">
        <v>21942</v>
      </c>
      <c r="H281" s="300">
        <v>1</v>
      </c>
      <c r="I281" s="300">
        <v>53</v>
      </c>
      <c r="J281" s="300">
        <v>528</v>
      </c>
      <c r="K281" s="300">
        <v>27984</v>
      </c>
      <c r="L281" s="300">
        <v>1.2753623188405796</v>
      </c>
      <c r="M281" s="300">
        <v>53</v>
      </c>
      <c r="N281" s="300">
        <v>432</v>
      </c>
      <c r="O281" s="300">
        <v>22896</v>
      </c>
      <c r="P281" s="316">
        <v>1.0434782608695652</v>
      </c>
      <c r="Q281" s="301">
        <v>53</v>
      </c>
    </row>
    <row r="282" spans="1:17" ht="14.4" customHeight="1" x14ac:dyDescent="0.3">
      <c r="A282" s="296" t="s">
        <v>1173</v>
      </c>
      <c r="B282" s="297" t="s">
        <v>1000</v>
      </c>
      <c r="C282" s="297" t="s">
        <v>1001</v>
      </c>
      <c r="D282" s="297" t="s">
        <v>1082</v>
      </c>
      <c r="E282" s="297" t="s">
        <v>1083</v>
      </c>
      <c r="F282" s="300">
        <v>1</v>
      </c>
      <c r="G282" s="300">
        <v>357</v>
      </c>
      <c r="H282" s="300">
        <v>1</v>
      </c>
      <c r="I282" s="300">
        <v>357</v>
      </c>
      <c r="J282" s="300"/>
      <c r="K282" s="300"/>
      <c r="L282" s="300"/>
      <c r="M282" s="300"/>
      <c r="N282" s="300"/>
      <c r="O282" s="300"/>
      <c r="P282" s="316"/>
      <c r="Q282" s="301"/>
    </row>
    <row r="283" spans="1:17" ht="14.4" customHeight="1" x14ac:dyDescent="0.3">
      <c r="A283" s="296" t="s">
        <v>1173</v>
      </c>
      <c r="B283" s="297" t="s">
        <v>1000</v>
      </c>
      <c r="C283" s="297" t="s">
        <v>1001</v>
      </c>
      <c r="D283" s="297" t="s">
        <v>1084</v>
      </c>
      <c r="E283" s="297" t="s">
        <v>1085</v>
      </c>
      <c r="F283" s="300">
        <v>3</v>
      </c>
      <c r="G283" s="300">
        <v>306</v>
      </c>
      <c r="H283" s="300">
        <v>1</v>
      </c>
      <c r="I283" s="300">
        <v>102</v>
      </c>
      <c r="J283" s="300">
        <v>1</v>
      </c>
      <c r="K283" s="300">
        <v>102</v>
      </c>
      <c r="L283" s="300">
        <v>0.33333333333333331</v>
      </c>
      <c r="M283" s="300">
        <v>102</v>
      </c>
      <c r="N283" s="300">
        <v>3</v>
      </c>
      <c r="O283" s="300">
        <v>309</v>
      </c>
      <c r="P283" s="316">
        <v>1.0098039215686274</v>
      </c>
      <c r="Q283" s="301">
        <v>103</v>
      </c>
    </row>
    <row r="284" spans="1:17" ht="14.4" customHeight="1" x14ac:dyDescent="0.3">
      <c r="A284" s="296" t="s">
        <v>1173</v>
      </c>
      <c r="B284" s="297" t="s">
        <v>1000</v>
      </c>
      <c r="C284" s="297" t="s">
        <v>1001</v>
      </c>
      <c r="D284" s="297" t="s">
        <v>1086</v>
      </c>
      <c r="E284" s="297" t="s">
        <v>1087</v>
      </c>
      <c r="F284" s="300">
        <v>3</v>
      </c>
      <c r="G284" s="300">
        <v>666</v>
      </c>
      <c r="H284" s="300">
        <v>1</v>
      </c>
      <c r="I284" s="300">
        <v>222</v>
      </c>
      <c r="J284" s="300">
        <v>3</v>
      </c>
      <c r="K284" s="300">
        <v>666</v>
      </c>
      <c r="L284" s="300">
        <v>1</v>
      </c>
      <c r="M284" s="300">
        <v>222</v>
      </c>
      <c r="N284" s="300">
        <v>4</v>
      </c>
      <c r="O284" s="300">
        <v>892</v>
      </c>
      <c r="P284" s="316">
        <v>1.3393393393393394</v>
      </c>
      <c r="Q284" s="301">
        <v>223</v>
      </c>
    </row>
    <row r="285" spans="1:17" ht="14.4" customHeight="1" x14ac:dyDescent="0.3">
      <c r="A285" s="296" t="s">
        <v>1173</v>
      </c>
      <c r="B285" s="297" t="s">
        <v>1000</v>
      </c>
      <c r="C285" s="297" t="s">
        <v>1001</v>
      </c>
      <c r="D285" s="297" t="s">
        <v>1096</v>
      </c>
      <c r="E285" s="297" t="s">
        <v>1097</v>
      </c>
      <c r="F285" s="300"/>
      <c r="G285" s="300"/>
      <c r="H285" s="300"/>
      <c r="I285" s="300"/>
      <c r="J285" s="300">
        <v>1</v>
      </c>
      <c r="K285" s="300">
        <v>2049</v>
      </c>
      <c r="L285" s="300"/>
      <c r="M285" s="300">
        <v>2049</v>
      </c>
      <c r="N285" s="300"/>
      <c r="O285" s="300"/>
      <c r="P285" s="316"/>
      <c r="Q285" s="301"/>
    </row>
    <row r="286" spans="1:17" ht="14.4" customHeight="1" x14ac:dyDescent="0.3">
      <c r="A286" s="296" t="s">
        <v>1173</v>
      </c>
      <c r="B286" s="297" t="s">
        <v>1000</v>
      </c>
      <c r="C286" s="297" t="s">
        <v>1001</v>
      </c>
      <c r="D286" s="297" t="s">
        <v>1098</v>
      </c>
      <c r="E286" s="297" t="s">
        <v>1099</v>
      </c>
      <c r="F286" s="300"/>
      <c r="G286" s="300"/>
      <c r="H286" s="300"/>
      <c r="I286" s="300"/>
      <c r="J286" s="300">
        <v>2</v>
      </c>
      <c r="K286" s="300">
        <v>530</v>
      </c>
      <c r="L286" s="300"/>
      <c r="M286" s="300">
        <v>265</v>
      </c>
      <c r="N286" s="300">
        <v>1</v>
      </c>
      <c r="O286" s="300">
        <v>266</v>
      </c>
      <c r="P286" s="316"/>
      <c r="Q286" s="301">
        <v>266</v>
      </c>
    </row>
    <row r="287" spans="1:17" ht="14.4" customHeight="1" x14ac:dyDescent="0.3">
      <c r="A287" s="296" t="s">
        <v>1173</v>
      </c>
      <c r="B287" s="297" t="s">
        <v>1000</v>
      </c>
      <c r="C287" s="297" t="s">
        <v>1001</v>
      </c>
      <c r="D287" s="297" t="s">
        <v>1104</v>
      </c>
      <c r="E287" s="297" t="s">
        <v>1105</v>
      </c>
      <c r="F287" s="300">
        <v>1</v>
      </c>
      <c r="G287" s="300">
        <v>6013</v>
      </c>
      <c r="H287" s="300">
        <v>1</v>
      </c>
      <c r="I287" s="300">
        <v>6013</v>
      </c>
      <c r="J287" s="300"/>
      <c r="K287" s="300"/>
      <c r="L287" s="300"/>
      <c r="M287" s="300"/>
      <c r="N287" s="300"/>
      <c r="O287" s="300"/>
      <c r="P287" s="316"/>
      <c r="Q287" s="301"/>
    </row>
    <row r="288" spans="1:17" ht="14.4" customHeight="1" x14ac:dyDescent="0.3">
      <c r="A288" s="296" t="s">
        <v>1173</v>
      </c>
      <c r="B288" s="297" t="s">
        <v>1000</v>
      </c>
      <c r="C288" s="297" t="s">
        <v>1001</v>
      </c>
      <c r="D288" s="297" t="s">
        <v>1110</v>
      </c>
      <c r="E288" s="297" t="s">
        <v>1111</v>
      </c>
      <c r="F288" s="300"/>
      <c r="G288" s="300"/>
      <c r="H288" s="300"/>
      <c r="I288" s="300"/>
      <c r="J288" s="300">
        <v>2</v>
      </c>
      <c r="K288" s="300">
        <v>952</v>
      </c>
      <c r="L288" s="300"/>
      <c r="M288" s="300">
        <v>476</v>
      </c>
      <c r="N288" s="300"/>
      <c r="O288" s="300"/>
      <c r="P288" s="316"/>
      <c r="Q288" s="301"/>
    </row>
    <row r="289" spans="1:17" ht="14.4" customHeight="1" x14ac:dyDescent="0.3">
      <c r="A289" s="296" t="s">
        <v>1173</v>
      </c>
      <c r="B289" s="297" t="s">
        <v>1125</v>
      </c>
      <c r="C289" s="297" t="s">
        <v>1001</v>
      </c>
      <c r="D289" s="297" t="s">
        <v>1126</v>
      </c>
      <c r="E289" s="297" t="s">
        <v>1127</v>
      </c>
      <c r="F289" s="300"/>
      <c r="G289" s="300"/>
      <c r="H289" s="300"/>
      <c r="I289" s="300"/>
      <c r="J289" s="300"/>
      <c r="K289" s="300"/>
      <c r="L289" s="300"/>
      <c r="M289" s="300"/>
      <c r="N289" s="300">
        <v>2</v>
      </c>
      <c r="O289" s="300">
        <v>434</v>
      </c>
      <c r="P289" s="316"/>
      <c r="Q289" s="301">
        <v>217</v>
      </c>
    </row>
    <row r="290" spans="1:17" ht="14.4" customHeight="1" x14ac:dyDescent="0.3">
      <c r="A290" s="296" t="s">
        <v>1173</v>
      </c>
      <c r="B290" s="297" t="s">
        <v>1125</v>
      </c>
      <c r="C290" s="297" t="s">
        <v>1001</v>
      </c>
      <c r="D290" s="297" t="s">
        <v>1130</v>
      </c>
      <c r="E290" s="297" t="s">
        <v>1131</v>
      </c>
      <c r="F290" s="300"/>
      <c r="G290" s="300"/>
      <c r="H290" s="300"/>
      <c r="I290" s="300"/>
      <c r="J290" s="300"/>
      <c r="K290" s="300"/>
      <c r="L290" s="300"/>
      <c r="M290" s="300"/>
      <c r="N290" s="300">
        <v>4</v>
      </c>
      <c r="O290" s="300">
        <v>4140</v>
      </c>
      <c r="P290" s="316"/>
      <c r="Q290" s="301">
        <v>1035</v>
      </c>
    </row>
    <row r="291" spans="1:17" ht="14.4" customHeight="1" x14ac:dyDescent="0.3">
      <c r="A291" s="296" t="s">
        <v>1174</v>
      </c>
      <c r="B291" s="297" t="s">
        <v>1000</v>
      </c>
      <c r="C291" s="297" t="s">
        <v>1001</v>
      </c>
      <c r="D291" s="297" t="s">
        <v>1004</v>
      </c>
      <c r="E291" s="297" t="s">
        <v>1005</v>
      </c>
      <c r="F291" s="300"/>
      <c r="G291" s="300"/>
      <c r="H291" s="300"/>
      <c r="I291" s="300"/>
      <c r="J291" s="300">
        <v>2</v>
      </c>
      <c r="K291" s="300">
        <v>2472</v>
      </c>
      <c r="L291" s="300"/>
      <c r="M291" s="300">
        <v>1236</v>
      </c>
      <c r="N291" s="300">
        <v>1</v>
      </c>
      <c r="O291" s="300">
        <v>1245</v>
      </c>
      <c r="P291" s="316"/>
      <c r="Q291" s="301">
        <v>1245</v>
      </c>
    </row>
    <row r="292" spans="1:17" ht="14.4" customHeight="1" x14ac:dyDescent="0.3">
      <c r="A292" s="296" t="s">
        <v>1174</v>
      </c>
      <c r="B292" s="297" t="s">
        <v>1000</v>
      </c>
      <c r="C292" s="297" t="s">
        <v>1001</v>
      </c>
      <c r="D292" s="297" t="s">
        <v>1006</v>
      </c>
      <c r="E292" s="297" t="s">
        <v>1007</v>
      </c>
      <c r="F292" s="300"/>
      <c r="G292" s="300"/>
      <c r="H292" s="300"/>
      <c r="I292" s="300"/>
      <c r="J292" s="300"/>
      <c r="K292" s="300"/>
      <c r="L292" s="300"/>
      <c r="M292" s="300"/>
      <c r="N292" s="300">
        <v>1</v>
      </c>
      <c r="O292" s="300">
        <v>167</v>
      </c>
      <c r="P292" s="316"/>
      <c r="Q292" s="301">
        <v>167</v>
      </c>
    </row>
    <row r="293" spans="1:17" ht="14.4" customHeight="1" x14ac:dyDescent="0.3">
      <c r="A293" s="296" t="s">
        <v>1174</v>
      </c>
      <c r="B293" s="297" t="s">
        <v>1000</v>
      </c>
      <c r="C293" s="297" t="s">
        <v>1001</v>
      </c>
      <c r="D293" s="297" t="s">
        <v>1008</v>
      </c>
      <c r="E293" s="297" t="s">
        <v>1009</v>
      </c>
      <c r="F293" s="300"/>
      <c r="G293" s="300"/>
      <c r="H293" s="300"/>
      <c r="I293" s="300"/>
      <c r="J293" s="300">
        <v>8</v>
      </c>
      <c r="K293" s="300">
        <v>8000</v>
      </c>
      <c r="L293" s="300"/>
      <c r="M293" s="300">
        <v>1000</v>
      </c>
      <c r="N293" s="300">
        <v>2</v>
      </c>
      <c r="O293" s="300">
        <v>2004</v>
      </c>
      <c r="P293" s="316"/>
      <c r="Q293" s="301">
        <v>1002</v>
      </c>
    </row>
    <row r="294" spans="1:17" ht="14.4" customHeight="1" x14ac:dyDescent="0.3">
      <c r="A294" s="296" t="s">
        <v>1174</v>
      </c>
      <c r="B294" s="297" t="s">
        <v>1000</v>
      </c>
      <c r="C294" s="297" t="s">
        <v>1001</v>
      </c>
      <c r="D294" s="297" t="s">
        <v>1014</v>
      </c>
      <c r="E294" s="297" t="s">
        <v>1015</v>
      </c>
      <c r="F294" s="300"/>
      <c r="G294" s="300"/>
      <c r="H294" s="300"/>
      <c r="I294" s="300"/>
      <c r="J294" s="300">
        <v>11</v>
      </c>
      <c r="K294" s="300">
        <v>24431</v>
      </c>
      <c r="L294" s="300"/>
      <c r="M294" s="300">
        <v>2221</v>
      </c>
      <c r="N294" s="300">
        <v>2</v>
      </c>
      <c r="O294" s="300">
        <v>4466</v>
      </c>
      <c r="P294" s="316"/>
      <c r="Q294" s="301">
        <v>2233</v>
      </c>
    </row>
    <row r="295" spans="1:17" ht="14.4" customHeight="1" x14ac:dyDescent="0.3">
      <c r="A295" s="296" t="s">
        <v>1174</v>
      </c>
      <c r="B295" s="297" t="s">
        <v>1000</v>
      </c>
      <c r="C295" s="297" t="s">
        <v>1001</v>
      </c>
      <c r="D295" s="297" t="s">
        <v>1016</v>
      </c>
      <c r="E295" s="297" t="s">
        <v>1017</v>
      </c>
      <c r="F295" s="300">
        <v>6</v>
      </c>
      <c r="G295" s="300">
        <v>3936</v>
      </c>
      <c r="H295" s="300">
        <v>1</v>
      </c>
      <c r="I295" s="300">
        <v>656</v>
      </c>
      <c r="J295" s="300">
        <v>3</v>
      </c>
      <c r="K295" s="300">
        <v>1980</v>
      </c>
      <c r="L295" s="300">
        <v>0.50304878048780488</v>
      </c>
      <c r="M295" s="300">
        <v>660</v>
      </c>
      <c r="N295" s="300">
        <v>2</v>
      </c>
      <c r="O295" s="300">
        <v>1328</v>
      </c>
      <c r="P295" s="316">
        <v>0.33739837398373984</v>
      </c>
      <c r="Q295" s="301">
        <v>664</v>
      </c>
    </row>
    <row r="296" spans="1:17" ht="14.4" customHeight="1" x14ac:dyDescent="0.3">
      <c r="A296" s="296" t="s">
        <v>1174</v>
      </c>
      <c r="B296" s="297" t="s">
        <v>1000</v>
      </c>
      <c r="C296" s="297" t="s">
        <v>1001</v>
      </c>
      <c r="D296" s="297" t="s">
        <v>1018</v>
      </c>
      <c r="E296" s="297" t="s">
        <v>1019</v>
      </c>
      <c r="F296" s="300">
        <v>2</v>
      </c>
      <c r="G296" s="300">
        <v>904</v>
      </c>
      <c r="H296" s="300">
        <v>1</v>
      </c>
      <c r="I296" s="300">
        <v>452</v>
      </c>
      <c r="J296" s="300">
        <v>5</v>
      </c>
      <c r="K296" s="300">
        <v>2270</v>
      </c>
      <c r="L296" s="300">
        <v>2.5110619469026547</v>
      </c>
      <c r="M296" s="300">
        <v>454</v>
      </c>
      <c r="N296" s="300"/>
      <c r="O296" s="300"/>
      <c r="P296" s="316"/>
      <c r="Q296" s="301"/>
    </row>
    <row r="297" spans="1:17" ht="14.4" customHeight="1" x14ac:dyDescent="0.3">
      <c r="A297" s="296" t="s">
        <v>1174</v>
      </c>
      <c r="B297" s="297" t="s">
        <v>1000</v>
      </c>
      <c r="C297" s="297" t="s">
        <v>1001</v>
      </c>
      <c r="D297" s="297" t="s">
        <v>1024</v>
      </c>
      <c r="E297" s="297" t="s">
        <v>1025</v>
      </c>
      <c r="F297" s="300">
        <v>12</v>
      </c>
      <c r="G297" s="300">
        <v>936</v>
      </c>
      <c r="H297" s="300">
        <v>1</v>
      </c>
      <c r="I297" s="300">
        <v>78</v>
      </c>
      <c r="J297" s="300">
        <v>8</v>
      </c>
      <c r="K297" s="300">
        <v>624</v>
      </c>
      <c r="L297" s="300">
        <v>0.66666666666666663</v>
      </c>
      <c r="M297" s="300">
        <v>78</v>
      </c>
      <c r="N297" s="300">
        <v>4</v>
      </c>
      <c r="O297" s="300">
        <v>316</v>
      </c>
      <c r="P297" s="316">
        <v>0.33760683760683763</v>
      </c>
      <c r="Q297" s="301">
        <v>79</v>
      </c>
    </row>
    <row r="298" spans="1:17" ht="14.4" customHeight="1" x14ac:dyDescent="0.3">
      <c r="A298" s="296" t="s">
        <v>1174</v>
      </c>
      <c r="B298" s="297" t="s">
        <v>1000</v>
      </c>
      <c r="C298" s="297" t="s">
        <v>1001</v>
      </c>
      <c r="D298" s="297" t="s">
        <v>1026</v>
      </c>
      <c r="E298" s="297" t="s">
        <v>1027</v>
      </c>
      <c r="F298" s="300">
        <v>2</v>
      </c>
      <c r="G298" s="300">
        <v>72</v>
      </c>
      <c r="H298" s="300">
        <v>1</v>
      </c>
      <c r="I298" s="300">
        <v>36</v>
      </c>
      <c r="J298" s="300">
        <v>3</v>
      </c>
      <c r="K298" s="300">
        <v>108</v>
      </c>
      <c r="L298" s="300">
        <v>1.5</v>
      </c>
      <c r="M298" s="300">
        <v>36</v>
      </c>
      <c r="N298" s="300"/>
      <c r="O298" s="300"/>
      <c r="P298" s="316"/>
      <c r="Q298" s="301"/>
    </row>
    <row r="299" spans="1:17" ht="14.4" customHeight="1" x14ac:dyDescent="0.3">
      <c r="A299" s="296" t="s">
        <v>1174</v>
      </c>
      <c r="B299" s="297" t="s">
        <v>1000</v>
      </c>
      <c r="C299" s="297" t="s">
        <v>1001</v>
      </c>
      <c r="D299" s="297" t="s">
        <v>1028</v>
      </c>
      <c r="E299" s="297" t="s">
        <v>1029</v>
      </c>
      <c r="F299" s="300">
        <v>2</v>
      </c>
      <c r="G299" s="300">
        <v>214</v>
      </c>
      <c r="H299" s="300">
        <v>1</v>
      </c>
      <c r="I299" s="300">
        <v>107</v>
      </c>
      <c r="J299" s="300">
        <v>4</v>
      </c>
      <c r="K299" s="300">
        <v>428</v>
      </c>
      <c r="L299" s="300">
        <v>2</v>
      </c>
      <c r="M299" s="300">
        <v>107</v>
      </c>
      <c r="N299" s="300"/>
      <c r="O299" s="300"/>
      <c r="P299" s="316"/>
      <c r="Q299" s="301"/>
    </row>
    <row r="300" spans="1:17" ht="14.4" customHeight="1" x14ac:dyDescent="0.3">
      <c r="A300" s="296" t="s">
        <v>1174</v>
      </c>
      <c r="B300" s="297" t="s">
        <v>1000</v>
      </c>
      <c r="C300" s="297" t="s">
        <v>1001</v>
      </c>
      <c r="D300" s="297" t="s">
        <v>1030</v>
      </c>
      <c r="E300" s="297" t="s">
        <v>1031</v>
      </c>
      <c r="F300" s="300">
        <v>5</v>
      </c>
      <c r="G300" s="300">
        <v>1200</v>
      </c>
      <c r="H300" s="300">
        <v>1</v>
      </c>
      <c r="I300" s="300">
        <v>240</v>
      </c>
      <c r="J300" s="300">
        <v>1</v>
      </c>
      <c r="K300" s="300">
        <v>242</v>
      </c>
      <c r="L300" s="300">
        <v>0.20166666666666666</v>
      </c>
      <c r="M300" s="300">
        <v>242</v>
      </c>
      <c r="N300" s="300">
        <v>3</v>
      </c>
      <c r="O300" s="300">
        <v>729</v>
      </c>
      <c r="P300" s="316">
        <v>0.60750000000000004</v>
      </c>
      <c r="Q300" s="301">
        <v>243</v>
      </c>
    </row>
    <row r="301" spans="1:17" ht="14.4" customHeight="1" x14ac:dyDescent="0.3">
      <c r="A301" s="296" t="s">
        <v>1174</v>
      </c>
      <c r="B301" s="297" t="s">
        <v>1000</v>
      </c>
      <c r="C301" s="297" t="s">
        <v>1001</v>
      </c>
      <c r="D301" s="297" t="s">
        <v>1032</v>
      </c>
      <c r="E301" s="297" t="s">
        <v>1033</v>
      </c>
      <c r="F301" s="300"/>
      <c r="G301" s="300"/>
      <c r="H301" s="300"/>
      <c r="I301" s="300"/>
      <c r="J301" s="300">
        <v>1</v>
      </c>
      <c r="K301" s="300">
        <v>1985</v>
      </c>
      <c r="L301" s="300"/>
      <c r="M301" s="300">
        <v>1985</v>
      </c>
      <c r="N301" s="300">
        <v>3</v>
      </c>
      <c r="O301" s="300">
        <v>5979</v>
      </c>
      <c r="P301" s="316"/>
      <c r="Q301" s="301">
        <v>1993</v>
      </c>
    </row>
    <row r="302" spans="1:17" ht="14.4" customHeight="1" x14ac:dyDescent="0.3">
      <c r="A302" s="296" t="s">
        <v>1174</v>
      </c>
      <c r="B302" s="297" t="s">
        <v>1000</v>
      </c>
      <c r="C302" s="297" t="s">
        <v>1001</v>
      </c>
      <c r="D302" s="297" t="s">
        <v>1034</v>
      </c>
      <c r="E302" s="297" t="s">
        <v>1035</v>
      </c>
      <c r="F302" s="300">
        <v>26</v>
      </c>
      <c r="G302" s="300">
        <v>4290</v>
      </c>
      <c r="H302" s="300">
        <v>1</v>
      </c>
      <c r="I302" s="300">
        <v>165</v>
      </c>
      <c r="J302" s="300">
        <v>29</v>
      </c>
      <c r="K302" s="300">
        <v>4843</v>
      </c>
      <c r="L302" s="300">
        <v>1.128904428904429</v>
      </c>
      <c r="M302" s="300">
        <v>167</v>
      </c>
      <c r="N302" s="300">
        <v>38</v>
      </c>
      <c r="O302" s="300">
        <v>6384</v>
      </c>
      <c r="P302" s="316">
        <v>1.4881118881118882</v>
      </c>
      <c r="Q302" s="301">
        <v>168</v>
      </c>
    </row>
    <row r="303" spans="1:17" ht="14.4" customHeight="1" x14ac:dyDescent="0.3">
      <c r="A303" s="296" t="s">
        <v>1174</v>
      </c>
      <c r="B303" s="297" t="s">
        <v>1000</v>
      </c>
      <c r="C303" s="297" t="s">
        <v>1001</v>
      </c>
      <c r="D303" s="297" t="s">
        <v>1036</v>
      </c>
      <c r="E303" s="297" t="s">
        <v>1037</v>
      </c>
      <c r="F303" s="300">
        <v>82</v>
      </c>
      <c r="G303" s="300">
        <v>22796</v>
      </c>
      <c r="H303" s="300">
        <v>1</v>
      </c>
      <c r="I303" s="300">
        <v>278</v>
      </c>
      <c r="J303" s="300">
        <v>86</v>
      </c>
      <c r="K303" s="300">
        <v>24080</v>
      </c>
      <c r="L303" s="300">
        <v>1.0563256711703808</v>
      </c>
      <c r="M303" s="300">
        <v>280</v>
      </c>
      <c r="N303" s="300">
        <v>55</v>
      </c>
      <c r="O303" s="300">
        <v>15455</v>
      </c>
      <c r="P303" s="316">
        <v>0.67796981926653799</v>
      </c>
      <c r="Q303" s="301">
        <v>281</v>
      </c>
    </row>
    <row r="304" spans="1:17" ht="14.4" customHeight="1" x14ac:dyDescent="0.3">
      <c r="A304" s="296" t="s">
        <v>1174</v>
      </c>
      <c r="B304" s="297" t="s">
        <v>1000</v>
      </c>
      <c r="C304" s="297" t="s">
        <v>1001</v>
      </c>
      <c r="D304" s="297" t="s">
        <v>1038</v>
      </c>
      <c r="E304" s="297" t="s">
        <v>1039</v>
      </c>
      <c r="F304" s="300">
        <v>1438</v>
      </c>
      <c r="G304" s="300">
        <v>232956</v>
      </c>
      <c r="H304" s="300">
        <v>1</v>
      </c>
      <c r="I304" s="300">
        <v>162</v>
      </c>
      <c r="J304" s="300">
        <v>1354</v>
      </c>
      <c r="K304" s="300">
        <v>222056</v>
      </c>
      <c r="L304" s="300">
        <v>0.95321004824945488</v>
      </c>
      <c r="M304" s="300">
        <v>164</v>
      </c>
      <c r="N304" s="300">
        <v>1368</v>
      </c>
      <c r="O304" s="300">
        <v>225720</v>
      </c>
      <c r="P304" s="316">
        <v>0.96893834028743631</v>
      </c>
      <c r="Q304" s="301">
        <v>165</v>
      </c>
    </row>
    <row r="305" spans="1:17" ht="14.4" customHeight="1" x14ac:dyDescent="0.3">
      <c r="A305" s="296" t="s">
        <v>1174</v>
      </c>
      <c r="B305" s="297" t="s">
        <v>1000</v>
      </c>
      <c r="C305" s="297" t="s">
        <v>1001</v>
      </c>
      <c r="D305" s="297" t="s">
        <v>1040</v>
      </c>
      <c r="E305" s="297" t="s">
        <v>1041</v>
      </c>
      <c r="F305" s="300">
        <v>28</v>
      </c>
      <c r="G305" s="300">
        <v>12628</v>
      </c>
      <c r="H305" s="300">
        <v>1</v>
      </c>
      <c r="I305" s="300">
        <v>451</v>
      </c>
      <c r="J305" s="300">
        <v>35</v>
      </c>
      <c r="K305" s="300">
        <v>15855</v>
      </c>
      <c r="L305" s="300">
        <v>1.2555432372505544</v>
      </c>
      <c r="M305" s="300">
        <v>453</v>
      </c>
      <c r="N305" s="300">
        <v>25</v>
      </c>
      <c r="O305" s="300">
        <v>11400</v>
      </c>
      <c r="P305" s="316">
        <v>0.90275578080456131</v>
      </c>
      <c r="Q305" s="301">
        <v>456</v>
      </c>
    </row>
    <row r="306" spans="1:17" ht="14.4" customHeight="1" x14ac:dyDescent="0.3">
      <c r="A306" s="296" t="s">
        <v>1174</v>
      </c>
      <c r="B306" s="297" t="s">
        <v>1000</v>
      </c>
      <c r="C306" s="297" t="s">
        <v>1001</v>
      </c>
      <c r="D306" s="297" t="s">
        <v>1044</v>
      </c>
      <c r="E306" s="297" t="s">
        <v>1045</v>
      </c>
      <c r="F306" s="300">
        <v>20</v>
      </c>
      <c r="G306" s="300">
        <v>6740</v>
      </c>
      <c r="H306" s="300">
        <v>1</v>
      </c>
      <c r="I306" s="300">
        <v>337</v>
      </c>
      <c r="J306" s="300">
        <v>106</v>
      </c>
      <c r="K306" s="300">
        <v>35722</v>
      </c>
      <c r="L306" s="300">
        <v>5.3</v>
      </c>
      <c r="M306" s="300">
        <v>337</v>
      </c>
      <c r="N306" s="300">
        <v>134</v>
      </c>
      <c r="O306" s="300">
        <v>45292</v>
      </c>
      <c r="P306" s="316">
        <v>6.7198813056379825</v>
      </c>
      <c r="Q306" s="301">
        <v>338</v>
      </c>
    </row>
    <row r="307" spans="1:17" ht="14.4" customHeight="1" x14ac:dyDescent="0.3">
      <c r="A307" s="296" t="s">
        <v>1174</v>
      </c>
      <c r="B307" s="297" t="s">
        <v>1000</v>
      </c>
      <c r="C307" s="297" t="s">
        <v>1001</v>
      </c>
      <c r="D307" s="297" t="s">
        <v>1046</v>
      </c>
      <c r="E307" s="297" t="s">
        <v>1047</v>
      </c>
      <c r="F307" s="300">
        <v>28</v>
      </c>
      <c r="G307" s="300">
        <v>4424</v>
      </c>
      <c r="H307" s="300">
        <v>1</v>
      </c>
      <c r="I307" s="300">
        <v>158</v>
      </c>
      <c r="J307" s="300">
        <v>40</v>
      </c>
      <c r="K307" s="300">
        <v>6360</v>
      </c>
      <c r="L307" s="300">
        <v>1.4376130198915009</v>
      </c>
      <c r="M307" s="300">
        <v>159</v>
      </c>
      <c r="N307" s="300">
        <v>44</v>
      </c>
      <c r="O307" s="300">
        <v>7040</v>
      </c>
      <c r="P307" s="316">
        <v>1.5913200723327305</v>
      </c>
      <c r="Q307" s="301">
        <v>160</v>
      </c>
    </row>
    <row r="308" spans="1:17" ht="14.4" customHeight="1" x14ac:dyDescent="0.3">
      <c r="A308" s="296" t="s">
        <v>1174</v>
      </c>
      <c r="B308" s="297" t="s">
        <v>1000</v>
      </c>
      <c r="C308" s="297" t="s">
        <v>1001</v>
      </c>
      <c r="D308" s="297" t="s">
        <v>1048</v>
      </c>
      <c r="E308" s="297" t="s">
        <v>1049</v>
      </c>
      <c r="F308" s="300"/>
      <c r="G308" s="300"/>
      <c r="H308" s="300"/>
      <c r="I308" s="300"/>
      <c r="J308" s="300">
        <v>1</v>
      </c>
      <c r="K308" s="300">
        <v>2874</v>
      </c>
      <c r="L308" s="300"/>
      <c r="M308" s="300">
        <v>2874</v>
      </c>
      <c r="N308" s="300">
        <v>1</v>
      </c>
      <c r="O308" s="300">
        <v>2886</v>
      </c>
      <c r="P308" s="316"/>
      <c r="Q308" s="301">
        <v>2886</v>
      </c>
    </row>
    <row r="309" spans="1:17" ht="14.4" customHeight="1" x14ac:dyDescent="0.3">
      <c r="A309" s="296" t="s">
        <v>1174</v>
      </c>
      <c r="B309" s="297" t="s">
        <v>1000</v>
      </c>
      <c r="C309" s="297" t="s">
        <v>1001</v>
      </c>
      <c r="D309" s="297" t="s">
        <v>1050</v>
      </c>
      <c r="E309" s="297" t="s">
        <v>1051</v>
      </c>
      <c r="F309" s="300">
        <v>66</v>
      </c>
      <c r="G309" s="300">
        <v>3498</v>
      </c>
      <c r="H309" s="300">
        <v>1</v>
      </c>
      <c r="I309" s="300">
        <v>53</v>
      </c>
      <c r="J309" s="300">
        <v>110</v>
      </c>
      <c r="K309" s="300">
        <v>5830</v>
      </c>
      <c r="L309" s="300">
        <v>1.6666666666666667</v>
      </c>
      <c r="M309" s="300">
        <v>53</v>
      </c>
      <c r="N309" s="300">
        <v>40</v>
      </c>
      <c r="O309" s="300">
        <v>2120</v>
      </c>
      <c r="P309" s="316">
        <v>0.60606060606060608</v>
      </c>
      <c r="Q309" s="301">
        <v>53</v>
      </c>
    </row>
    <row r="310" spans="1:17" ht="14.4" customHeight="1" x14ac:dyDescent="0.3">
      <c r="A310" s="296" t="s">
        <v>1174</v>
      </c>
      <c r="B310" s="297" t="s">
        <v>1000</v>
      </c>
      <c r="C310" s="297" t="s">
        <v>1001</v>
      </c>
      <c r="D310" s="297" t="s">
        <v>1052</v>
      </c>
      <c r="E310" s="297" t="s">
        <v>1053</v>
      </c>
      <c r="F310" s="300">
        <v>143</v>
      </c>
      <c r="G310" s="300">
        <v>17160</v>
      </c>
      <c r="H310" s="300">
        <v>1</v>
      </c>
      <c r="I310" s="300">
        <v>120</v>
      </c>
      <c r="J310" s="300">
        <v>144</v>
      </c>
      <c r="K310" s="300">
        <v>17280</v>
      </c>
      <c r="L310" s="300">
        <v>1.0069930069930071</v>
      </c>
      <c r="M310" s="300">
        <v>120</v>
      </c>
      <c r="N310" s="300">
        <v>98</v>
      </c>
      <c r="O310" s="300">
        <v>11858</v>
      </c>
      <c r="P310" s="316">
        <v>0.69102564102564101</v>
      </c>
      <c r="Q310" s="301">
        <v>121</v>
      </c>
    </row>
    <row r="311" spans="1:17" ht="14.4" customHeight="1" x14ac:dyDescent="0.3">
      <c r="A311" s="296" t="s">
        <v>1174</v>
      </c>
      <c r="B311" s="297" t="s">
        <v>1000</v>
      </c>
      <c r="C311" s="297" t="s">
        <v>1001</v>
      </c>
      <c r="D311" s="297" t="s">
        <v>1054</v>
      </c>
      <c r="E311" s="297" t="s">
        <v>1055</v>
      </c>
      <c r="F311" s="300">
        <v>57</v>
      </c>
      <c r="G311" s="300">
        <v>24111</v>
      </c>
      <c r="H311" s="300">
        <v>1</v>
      </c>
      <c r="I311" s="300">
        <v>423</v>
      </c>
      <c r="J311" s="300">
        <v>42</v>
      </c>
      <c r="K311" s="300">
        <v>17850</v>
      </c>
      <c r="L311" s="300">
        <v>0.74032599228567875</v>
      </c>
      <c r="M311" s="300">
        <v>425</v>
      </c>
      <c r="N311" s="300">
        <v>37</v>
      </c>
      <c r="O311" s="300">
        <v>15873</v>
      </c>
      <c r="P311" s="316">
        <v>0.65833022271992037</v>
      </c>
      <c r="Q311" s="301">
        <v>429</v>
      </c>
    </row>
    <row r="312" spans="1:17" ht="14.4" customHeight="1" x14ac:dyDescent="0.3">
      <c r="A312" s="296" t="s">
        <v>1174</v>
      </c>
      <c r="B312" s="297" t="s">
        <v>1000</v>
      </c>
      <c r="C312" s="297" t="s">
        <v>1001</v>
      </c>
      <c r="D312" s="297" t="s">
        <v>1056</v>
      </c>
      <c r="E312" s="297" t="s">
        <v>1057</v>
      </c>
      <c r="F312" s="300">
        <v>1</v>
      </c>
      <c r="G312" s="300">
        <v>432</v>
      </c>
      <c r="H312" s="300">
        <v>1</v>
      </c>
      <c r="I312" s="300">
        <v>432</v>
      </c>
      <c r="J312" s="300">
        <v>1</v>
      </c>
      <c r="K312" s="300">
        <v>434</v>
      </c>
      <c r="L312" s="300">
        <v>1.0046296296296295</v>
      </c>
      <c r="M312" s="300">
        <v>434</v>
      </c>
      <c r="N312" s="300">
        <v>1</v>
      </c>
      <c r="O312" s="300">
        <v>435</v>
      </c>
      <c r="P312" s="316">
        <v>1.0069444444444444</v>
      </c>
      <c r="Q312" s="301">
        <v>435</v>
      </c>
    </row>
    <row r="313" spans="1:17" ht="14.4" customHeight="1" x14ac:dyDescent="0.3">
      <c r="A313" s="296" t="s">
        <v>1174</v>
      </c>
      <c r="B313" s="297" t="s">
        <v>1000</v>
      </c>
      <c r="C313" s="297" t="s">
        <v>1001</v>
      </c>
      <c r="D313" s="297" t="s">
        <v>1058</v>
      </c>
      <c r="E313" s="297" t="s">
        <v>1059</v>
      </c>
      <c r="F313" s="300">
        <v>1</v>
      </c>
      <c r="G313" s="300">
        <v>135</v>
      </c>
      <c r="H313" s="300">
        <v>1</v>
      </c>
      <c r="I313" s="300">
        <v>135</v>
      </c>
      <c r="J313" s="300">
        <v>1</v>
      </c>
      <c r="K313" s="300">
        <v>135</v>
      </c>
      <c r="L313" s="300">
        <v>1</v>
      </c>
      <c r="M313" s="300">
        <v>135</v>
      </c>
      <c r="N313" s="300">
        <v>1</v>
      </c>
      <c r="O313" s="300">
        <v>136</v>
      </c>
      <c r="P313" s="316">
        <v>1.0074074074074073</v>
      </c>
      <c r="Q313" s="301">
        <v>136</v>
      </c>
    </row>
    <row r="314" spans="1:17" ht="14.4" customHeight="1" x14ac:dyDescent="0.3">
      <c r="A314" s="296" t="s">
        <v>1174</v>
      </c>
      <c r="B314" s="297" t="s">
        <v>1000</v>
      </c>
      <c r="C314" s="297" t="s">
        <v>1001</v>
      </c>
      <c r="D314" s="297" t="s">
        <v>1060</v>
      </c>
      <c r="E314" s="297" t="s">
        <v>1061</v>
      </c>
      <c r="F314" s="300">
        <v>10</v>
      </c>
      <c r="G314" s="300">
        <v>1140</v>
      </c>
      <c r="H314" s="300">
        <v>1</v>
      </c>
      <c r="I314" s="300">
        <v>114</v>
      </c>
      <c r="J314" s="300">
        <v>7</v>
      </c>
      <c r="K314" s="300">
        <v>805</v>
      </c>
      <c r="L314" s="300">
        <v>0.70614035087719296</v>
      </c>
      <c r="M314" s="300">
        <v>115</v>
      </c>
      <c r="N314" s="300">
        <v>4</v>
      </c>
      <c r="O314" s="300">
        <v>460</v>
      </c>
      <c r="P314" s="316">
        <v>0.40350877192982454</v>
      </c>
      <c r="Q314" s="301">
        <v>115</v>
      </c>
    </row>
    <row r="315" spans="1:17" ht="14.4" customHeight="1" x14ac:dyDescent="0.3">
      <c r="A315" s="296" t="s">
        <v>1174</v>
      </c>
      <c r="B315" s="297" t="s">
        <v>1000</v>
      </c>
      <c r="C315" s="297" t="s">
        <v>1001</v>
      </c>
      <c r="D315" s="297" t="s">
        <v>1064</v>
      </c>
      <c r="E315" s="297" t="s">
        <v>1065</v>
      </c>
      <c r="F315" s="300">
        <v>129</v>
      </c>
      <c r="G315" s="300">
        <v>40119</v>
      </c>
      <c r="H315" s="300">
        <v>1</v>
      </c>
      <c r="I315" s="300">
        <v>311</v>
      </c>
      <c r="J315" s="300">
        <v>87</v>
      </c>
      <c r="K315" s="300">
        <v>27231</v>
      </c>
      <c r="L315" s="300">
        <v>0.67875570178718314</v>
      </c>
      <c r="M315" s="300">
        <v>313</v>
      </c>
      <c r="N315" s="300">
        <v>105</v>
      </c>
      <c r="O315" s="300">
        <v>33180</v>
      </c>
      <c r="P315" s="316">
        <v>0.82703955731698198</v>
      </c>
      <c r="Q315" s="301">
        <v>316</v>
      </c>
    </row>
    <row r="316" spans="1:17" ht="14.4" customHeight="1" x14ac:dyDescent="0.3">
      <c r="A316" s="296" t="s">
        <v>1174</v>
      </c>
      <c r="B316" s="297" t="s">
        <v>1000</v>
      </c>
      <c r="C316" s="297" t="s">
        <v>1001</v>
      </c>
      <c r="D316" s="297" t="s">
        <v>1066</v>
      </c>
      <c r="E316" s="297" t="s">
        <v>1067</v>
      </c>
      <c r="F316" s="300">
        <v>101</v>
      </c>
      <c r="G316" s="300">
        <v>34643</v>
      </c>
      <c r="H316" s="300">
        <v>1</v>
      </c>
      <c r="I316" s="300">
        <v>343</v>
      </c>
      <c r="J316" s="300">
        <v>109</v>
      </c>
      <c r="K316" s="300">
        <v>37605</v>
      </c>
      <c r="L316" s="300">
        <v>1.0855006783477181</v>
      </c>
      <c r="M316" s="300">
        <v>345</v>
      </c>
      <c r="N316" s="300">
        <v>81</v>
      </c>
      <c r="O316" s="300">
        <v>28188</v>
      </c>
      <c r="P316" s="316">
        <v>0.81367087146032391</v>
      </c>
      <c r="Q316" s="301">
        <v>348</v>
      </c>
    </row>
    <row r="317" spans="1:17" ht="14.4" customHeight="1" x14ac:dyDescent="0.3">
      <c r="A317" s="296" t="s">
        <v>1174</v>
      </c>
      <c r="B317" s="297" t="s">
        <v>1000</v>
      </c>
      <c r="C317" s="297" t="s">
        <v>1001</v>
      </c>
      <c r="D317" s="297" t="s">
        <v>1068</v>
      </c>
      <c r="E317" s="297" t="s">
        <v>1069</v>
      </c>
      <c r="F317" s="300">
        <v>44</v>
      </c>
      <c r="G317" s="300">
        <v>149292</v>
      </c>
      <c r="H317" s="300">
        <v>1</v>
      </c>
      <c r="I317" s="300">
        <v>3393</v>
      </c>
      <c r="J317" s="300">
        <v>34</v>
      </c>
      <c r="K317" s="300">
        <v>116042</v>
      </c>
      <c r="L317" s="300">
        <v>0.77728210486831173</v>
      </c>
      <c r="M317" s="300">
        <v>3413</v>
      </c>
      <c r="N317" s="300">
        <v>50</v>
      </c>
      <c r="O317" s="300">
        <v>171950</v>
      </c>
      <c r="P317" s="316">
        <v>1.1517696862524449</v>
      </c>
      <c r="Q317" s="301">
        <v>3439</v>
      </c>
    </row>
    <row r="318" spans="1:17" ht="14.4" customHeight="1" x14ac:dyDescent="0.3">
      <c r="A318" s="296" t="s">
        <v>1174</v>
      </c>
      <c r="B318" s="297" t="s">
        <v>1000</v>
      </c>
      <c r="C318" s="297" t="s">
        <v>1001</v>
      </c>
      <c r="D318" s="297" t="s">
        <v>1070</v>
      </c>
      <c r="E318" s="297" t="s">
        <v>1071</v>
      </c>
      <c r="F318" s="300">
        <v>57</v>
      </c>
      <c r="G318" s="300">
        <v>57342</v>
      </c>
      <c r="H318" s="300">
        <v>1</v>
      </c>
      <c r="I318" s="300">
        <v>1006</v>
      </c>
      <c r="J318" s="300">
        <v>46</v>
      </c>
      <c r="K318" s="300">
        <v>46644</v>
      </c>
      <c r="L318" s="300">
        <v>0.81343517840326462</v>
      </c>
      <c r="M318" s="300">
        <v>1014</v>
      </c>
      <c r="N318" s="300">
        <v>68</v>
      </c>
      <c r="O318" s="300">
        <v>69632</v>
      </c>
      <c r="P318" s="316">
        <v>1.2143280666875937</v>
      </c>
      <c r="Q318" s="301">
        <v>1024</v>
      </c>
    </row>
    <row r="319" spans="1:17" ht="14.4" customHeight="1" x14ac:dyDescent="0.3">
      <c r="A319" s="296" t="s">
        <v>1174</v>
      </c>
      <c r="B319" s="297" t="s">
        <v>1000</v>
      </c>
      <c r="C319" s="297" t="s">
        <v>1001</v>
      </c>
      <c r="D319" s="297" t="s">
        <v>1072</v>
      </c>
      <c r="E319" s="297" t="s">
        <v>1073</v>
      </c>
      <c r="F319" s="300">
        <v>14</v>
      </c>
      <c r="G319" s="300">
        <v>10878</v>
      </c>
      <c r="H319" s="300">
        <v>1</v>
      </c>
      <c r="I319" s="300">
        <v>777</v>
      </c>
      <c r="J319" s="300">
        <v>13</v>
      </c>
      <c r="K319" s="300">
        <v>10179</v>
      </c>
      <c r="L319" s="300">
        <v>0.93574186431329287</v>
      </c>
      <c r="M319" s="300">
        <v>783</v>
      </c>
      <c r="N319" s="300">
        <v>17</v>
      </c>
      <c r="O319" s="300">
        <v>13447</v>
      </c>
      <c r="P319" s="316">
        <v>1.2361647361647361</v>
      </c>
      <c r="Q319" s="301">
        <v>791</v>
      </c>
    </row>
    <row r="320" spans="1:17" ht="14.4" customHeight="1" x14ac:dyDescent="0.3">
      <c r="A320" s="296" t="s">
        <v>1174</v>
      </c>
      <c r="B320" s="297" t="s">
        <v>1000</v>
      </c>
      <c r="C320" s="297" t="s">
        <v>1001</v>
      </c>
      <c r="D320" s="297" t="s">
        <v>1074</v>
      </c>
      <c r="E320" s="297" t="s">
        <v>1075</v>
      </c>
      <c r="F320" s="300">
        <v>7</v>
      </c>
      <c r="G320" s="300">
        <v>1211</v>
      </c>
      <c r="H320" s="300">
        <v>1</v>
      </c>
      <c r="I320" s="300">
        <v>173</v>
      </c>
      <c r="J320" s="300">
        <v>7</v>
      </c>
      <c r="K320" s="300">
        <v>1211</v>
      </c>
      <c r="L320" s="300">
        <v>1</v>
      </c>
      <c r="M320" s="300">
        <v>173</v>
      </c>
      <c r="N320" s="300">
        <v>9</v>
      </c>
      <c r="O320" s="300">
        <v>1566</v>
      </c>
      <c r="P320" s="316">
        <v>1.2931461601981833</v>
      </c>
      <c r="Q320" s="301">
        <v>174</v>
      </c>
    </row>
    <row r="321" spans="1:17" ht="14.4" customHeight="1" x14ac:dyDescent="0.3">
      <c r="A321" s="296" t="s">
        <v>1174</v>
      </c>
      <c r="B321" s="297" t="s">
        <v>1000</v>
      </c>
      <c r="C321" s="297" t="s">
        <v>1001</v>
      </c>
      <c r="D321" s="297" t="s">
        <v>1076</v>
      </c>
      <c r="E321" s="297" t="s">
        <v>1077</v>
      </c>
      <c r="F321" s="300">
        <v>4</v>
      </c>
      <c r="G321" s="300">
        <v>1508</v>
      </c>
      <c r="H321" s="300">
        <v>1</v>
      </c>
      <c r="I321" s="300">
        <v>377</v>
      </c>
      <c r="J321" s="300">
        <v>24</v>
      </c>
      <c r="K321" s="300">
        <v>9096</v>
      </c>
      <c r="L321" s="300">
        <v>6.0318302387267906</v>
      </c>
      <c r="M321" s="300">
        <v>379</v>
      </c>
      <c r="N321" s="300">
        <v>1</v>
      </c>
      <c r="O321" s="300">
        <v>380</v>
      </c>
      <c r="P321" s="316">
        <v>0.25198938992042441</v>
      </c>
      <c r="Q321" s="301">
        <v>380</v>
      </c>
    </row>
    <row r="322" spans="1:17" ht="14.4" customHeight="1" x14ac:dyDescent="0.3">
      <c r="A322" s="296" t="s">
        <v>1174</v>
      </c>
      <c r="B322" s="297" t="s">
        <v>1000</v>
      </c>
      <c r="C322" s="297" t="s">
        <v>1001</v>
      </c>
      <c r="D322" s="297" t="s">
        <v>1078</v>
      </c>
      <c r="E322" s="297" t="s">
        <v>1079</v>
      </c>
      <c r="F322" s="300">
        <v>65</v>
      </c>
      <c r="G322" s="300">
        <v>25675</v>
      </c>
      <c r="H322" s="300">
        <v>1</v>
      </c>
      <c r="I322" s="300">
        <v>395</v>
      </c>
      <c r="J322" s="300">
        <v>61</v>
      </c>
      <c r="K322" s="300">
        <v>24339</v>
      </c>
      <c r="L322" s="300">
        <v>0.94796494644595908</v>
      </c>
      <c r="M322" s="300">
        <v>399</v>
      </c>
      <c r="N322" s="300">
        <v>80</v>
      </c>
      <c r="O322" s="300">
        <v>32320</v>
      </c>
      <c r="P322" s="316">
        <v>1.2588120740019475</v>
      </c>
      <c r="Q322" s="301">
        <v>404</v>
      </c>
    </row>
    <row r="323" spans="1:17" ht="14.4" customHeight="1" x14ac:dyDescent="0.3">
      <c r="A323" s="296" t="s">
        <v>1174</v>
      </c>
      <c r="B323" s="297" t="s">
        <v>1000</v>
      </c>
      <c r="C323" s="297" t="s">
        <v>1001</v>
      </c>
      <c r="D323" s="297" t="s">
        <v>1080</v>
      </c>
      <c r="E323" s="297" t="s">
        <v>1081</v>
      </c>
      <c r="F323" s="300">
        <v>26</v>
      </c>
      <c r="G323" s="300">
        <v>1378</v>
      </c>
      <c r="H323" s="300">
        <v>1</v>
      </c>
      <c r="I323" s="300">
        <v>53</v>
      </c>
      <c r="J323" s="300">
        <v>16</v>
      </c>
      <c r="K323" s="300">
        <v>848</v>
      </c>
      <c r="L323" s="300">
        <v>0.61538461538461542</v>
      </c>
      <c r="M323" s="300">
        <v>53</v>
      </c>
      <c r="N323" s="300">
        <v>18</v>
      </c>
      <c r="O323" s="300">
        <v>954</v>
      </c>
      <c r="P323" s="316">
        <v>0.69230769230769229</v>
      </c>
      <c r="Q323" s="301">
        <v>53</v>
      </c>
    </row>
    <row r="324" spans="1:17" ht="14.4" customHeight="1" x14ac:dyDescent="0.3">
      <c r="A324" s="296" t="s">
        <v>1174</v>
      </c>
      <c r="B324" s="297" t="s">
        <v>1000</v>
      </c>
      <c r="C324" s="297" t="s">
        <v>1001</v>
      </c>
      <c r="D324" s="297" t="s">
        <v>1164</v>
      </c>
      <c r="E324" s="297" t="s">
        <v>1165</v>
      </c>
      <c r="F324" s="300"/>
      <c r="G324" s="300"/>
      <c r="H324" s="300"/>
      <c r="I324" s="300"/>
      <c r="J324" s="300">
        <v>1</v>
      </c>
      <c r="K324" s="300">
        <v>2185</v>
      </c>
      <c r="L324" s="300"/>
      <c r="M324" s="300">
        <v>2185</v>
      </c>
      <c r="N324" s="300"/>
      <c r="O324" s="300"/>
      <c r="P324" s="316"/>
      <c r="Q324" s="301"/>
    </row>
    <row r="325" spans="1:17" ht="14.4" customHeight="1" x14ac:dyDescent="0.3">
      <c r="A325" s="296" t="s">
        <v>1174</v>
      </c>
      <c r="B325" s="297" t="s">
        <v>1000</v>
      </c>
      <c r="C325" s="297" t="s">
        <v>1001</v>
      </c>
      <c r="D325" s="297" t="s">
        <v>1082</v>
      </c>
      <c r="E325" s="297" t="s">
        <v>1083</v>
      </c>
      <c r="F325" s="300">
        <v>1</v>
      </c>
      <c r="G325" s="300">
        <v>357</v>
      </c>
      <c r="H325" s="300">
        <v>1</v>
      </c>
      <c r="I325" s="300">
        <v>357</v>
      </c>
      <c r="J325" s="300">
        <v>4</v>
      </c>
      <c r="K325" s="300">
        <v>1444</v>
      </c>
      <c r="L325" s="300">
        <v>4.0448179271708682</v>
      </c>
      <c r="M325" s="300">
        <v>361</v>
      </c>
      <c r="N325" s="300">
        <v>3</v>
      </c>
      <c r="O325" s="300">
        <v>1095</v>
      </c>
      <c r="P325" s="316">
        <v>3.0672268907563027</v>
      </c>
      <c r="Q325" s="301">
        <v>365</v>
      </c>
    </row>
    <row r="326" spans="1:17" ht="14.4" customHeight="1" x14ac:dyDescent="0.3">
      <c r="A326" s="296" t="s">
        <v>1174</v>
      </c>
      <c r="B326" s="297" t="s">
        <v>1000</v>
      </c>
      <c r="C326" s="297" t="s">
        <v>1001</v>
      </c>
      <c r="D326" s="297" t="s">
        <v>1084</v>
      </c>
      <c r="E326" s="297" t="s">
        <v>1085</v>
      </c>
      <c r="F326" s="300">
        <v>10</v>
      </c>
      <c r="G326" s="300">
        <v>1020</v>
      </c>
      <c r="H326" s="300">
        <v>1</v>
      </c>
      <c r="I326" s="300">
        <v>102</v>
      </c>
      <c r="J326" s="300">
        <v>10</v>
      </c>
      <c r="K326" s="300">
        <v>1020</v>
      </c>
      <c r="L326" s="300">
        <v>1</v>
      </c>
      <c r="M326" s="300">
        <v>102</v>
      </c>
      <c r="N326" s="300">
        <v>18</v>
      </c>
      <c r="O326" s="300">
        <v>1854</v>
      </c>
      <c r="P326" s="316">
        <v>1.8176470588235294</v>
      </c>
      <c r="Q326" s="301">
        <v>103</v>
      </c>
    </row>
    <row r="327" spans="1:17" ht="14.4" customHeight="1" x14ac:dyDescent="0.3">
      <c r="A327" s="296" t="s">
        <v>1174</v>
      </c>
      <c r="B327" s="297" t="s">
        <v>1000</v>
      </c>
      <c r="C327" s="297" t="s">
        <v>1001</v>
      </c>
      <c r="D327" s="297" t="s">
        <v>1086</v>
      </c>
      <c r="E327" s="297" t="s">
        <v>1087</v>
      </c>
      <c r="F327" s="300">
        <v>3</v>
      </c>
      <c r="G327" s="300">
        <v>666</v>
      </c>
      <c r="H327" s="300">
        <v>1</v>
      </c>
      <c r="I327" s="300">
        <v>222</v>
      </c>
      <c r="J327" s="300">
        <v>4</v>
      </c>
      <c r="K327" s="300">
        <v>888</v>
      </c>
      <c r="L327" s="300">
        <v>1.3333333333333333</v>
      </c>
      <c r="M327" s="300">
        <v>222</v>
      </c>
      <c r="N327" s="300"/>
      <c r="O327" s="300"/>
      <c r="P327" s="316"/>
      <c r="Q327" s="301"/>
    </row>
    <row r="328" spans="1:17" ht="14.4" customHeight="1" x14ac:dyDescent="0.3">
      <c r="A328" s="296" t="s">
        <v>1174</v>
      </c>
      <c r="B328" s="297" t="s">
        <v>1000</v>
      </c>
      <c r="C328" s="297" t="s">
        <v>1001</v>
      </c>
      <c r="D328" s="297" t="s">
        <v>1096</v>
      </c>
      <c r="E328" s="297" t="s">
        <v>1097</v>
      </c>
      <c r="F328" s="300">
        <v>5</v>
      </c>
      <c r="G328" s="300">
        <v>10185</v>
      </c>
      <c r="H328" s="300">
        <v>1</v>
      </c>
      <c r="I328" s="300">
        <v>2037</v>
      </c>
      <c r="J328" s="300">
        <v>13</v>
      </c>
      <c r="K328" s="300">
        <v>26637</v>
      </c>
      <c r="L328" s="300">
        <v>2.6153166421207659</v>
      </c>
      <c r="M328" s="300">
        <v>2049</v>
      </c>
      <c r="N328" s="300">
        <v>10</v>
      </c>
      <c r="O328" s="300">
        <v>20640</v>
      </c>
      <c r="P328" s="316">
        <v>2.0265095729013254</v>
      </c>
      <c r="Q328" s="301">
        <v>2064</v>
      </c>
    </row>
    <row r="329" spans="1:17" ht="14.4" customHeight="1" x14ac:dyDescent="0.3">
      <c r="A329" s="296" t="s">
        <v>1174</v>
      </c>
      <c r="B329" s="297" t="s">
        <v>1000</v>
      </c>
      <c r="C329" s="297" t="s">
        <v>1001</v>
      </c>
      <c r="D329" s="297" t="s">
        <v>1098</v>
      </c>
      <c r="E329" s="297" t="s">
        <v>1099</v>
      </c>
      <c r="F329" s="300">
        <v>1</v>
      </c>
      <c r="G329" s="300">
        <v>264</v>
      </c>
      <c r="H329" s="300">
        <v>1</v>
      </c>
      <c r="I329" s="300">
        <v>264</v>
      </c>
      <c r="J329" s="300">
        <v>2</v>
      </c>
      <c r="K329" s="300">
        <v>530</v>
      </c>
      <c r="L329" s="300">
        <v>2.0075757575757578</v>
      </c>
      <c r="M329" s="300">
        <v>265</v>
      </c>
      <c r="N329" s="300">
        <v>1</v>
      </c>
      <c r="O329" s="300">
        <v>266</v>
      </c>
      <c r="P329" s="316">
        <v>1.0075757575757576</v>
      </c>
      <c r="Q329" s="301">
        <v>266</v>
      </c>
    </row>
    <row r="330" spans="1:17" ht="14.4" customHeight="1" x14ac:dyDescent="0.3">
      <c r="A330" s="296" t="s">
        <v>1174</v>
      </c>
      <c r="B330" s="297" t="s">
        <v>1000</v>
      </c>
      <c r="C330" s="297" t="s">
        <v>1001</v>
      </c>
      <c r="D330" s="297" t="s">
        <v>1102</v>
      </c>
      <c r="E330" s="297" t="s">
        <v>1103</v>
      </c>
      <c r="F330" s="300">
        <v>3</v>
      </c>
      <c r="G330" s="300">
        <v>1560</v>
      </c>
      <c r="H330" s="300">
        <v>1</v>
      </c>
      <c r="I330" s="300">
        <v>520</v>
      </c>
      <c r="J330" s="300">
        <v>3</v>
      </c>
      <c r="K330" s="300">
        <v>1566</v>
      </c>
      <c r="L330" s="300">
        <v>1.0038461538461538</v>
      </c>
      <c r="M330" s="300">
        <v>522</v>
      </c>
      <c r="N330" s="300">
        <v>5</v>
      </c>
      <c r="O330" s="300">
        <v>2625</v>
      </c>
      <c r="P330" s="316">
        <v>1.6826923076923077</v>
      </c>
      <c r="Q330" s="301">
        <v>525</v>
      </c>
    </row>
    <row r="331" spans="1:17" ht="14.4" customHeight="1" x14ac:dyDescent="0.3">
      <c r="A331" s="296" t="s">
        <v>1174</v>
      </c>
      <c r="B331" s="297" t="s">
        <v>1000</v>
      </c>
      <c r="C331" s="297" t="s">
        <v>1001</v>
      </c>
      <c r="D331" s="297" t="s">
        <v>1104</v>
      </c>
      <c r="E331" s="297" t="s">
        <v>1105</v>
      </c>
      <c r="F331" s="300">
        <v>3</v>
      </c>
      <c r="G331" s="300">
        <v>18039</v>
      </c>
      <c r="H331" s="300">
        <v>1</v>
      </c>
      <c r="I331" s="300">
        <v>6013</v>
      </c>
      <c r="J331" s="300">
        <v>13</v>
      </c>
      <c r="K331" s="300">
        <v>78637</v>
      </c>
      <c r="L331" s="300">
        <v>4.3592771217916733</v>
      </c>
      <c r="M331" s="300">
        <v>6049</v>
      </c>
      <c r="N331" s="300">
        <v>10</v>
      </c>
      <c r="O331" s="300">
        <v>60940</v>
      </c>
      <c r="P331" s="316">
        <v>3.3782360441266146</v>
      </c>
      <c r="Q331" s="301">
        <v>6094</v>
      </c>
    </row>
    <row r="332" spans="1:17" ht="14.4" customHeight="1" x14ac:dyDescent="0.3">
      <c r="A332" s="296" t="s">
        <v>1174</v>
      </c>
      <c r="B332" s="297" t="s">
        <v>1000</v>
      </c>
      <c r="C332" s="297" t="s">
        <v>1001</v>
      </c>
      <c r="D332" s="297" t="s">
        <v>1106</v>
      </c>
      <c r="E332" s="297" t="s">
        <v>1107</v>
      </c>
      <c r="F332" s="300">
        <v>3</v>
      </c>
      <c r="G332" s="300">
        <v>666</v>
      </c>
      <c r="H332" s="300">
        <v>1</v>
      </c>
      <c r="I332" s="300">
        <v>222</v>
      </c>
      <c r="J332" s="300">
        <v>2</v>
      </c>
      <c r="K332" s="300">
        <v>448</v>
      </c>
      <c r="L332" s="300">
        <v>0.67267267267267272</v>
      </c>
      <c r="M332" s="300">
        <v>224</v>
      </c>
      <c r="N332" s="300"/>
      <c r="O332" s="300"/>
      <c r="P332" s="316"/>
      <c r="Q332" s="301"/>
    </row>
    <row r="333" spans="1:17" ht="14.4" customHeight="1" x14ac:dyDescent="0.3">
      <c r="A333" s="296" t="s">
        <v>1174</v>
      </c>
      <c r="B333" s="297" t="s">
        <v>1000</v>
      </c>
      <c r="C333" s="297" t="s">
        <v>1001</v>
      </c>
      <c r="D333" s="297" t="s">
        <v>1110</v>
      </c>
      <c r="E333" s="297" t="s">
        <v>1111</v>
      </c>
      <c r="F333" s="300"/>
      <c r="G333" s="300"/>
      <c r="H333" s="300"/>
      <c r="I333" s="300"/>
      <c r="J333" s="300">
        <v>2</v>
      </c>
      <c r="K333" s="300">
        <v>952</v>
      </c>
      <c r="L333" s="300"/>
      <c r="M333" s="300">
        <v>476</v>
      </c>
      <c r="N333" s="300"/>
      <c r="O333" s="300"/>
      <c r="P333" s="316"/>
      <c r="Q333" s="301"/>
    </row>
    <row r="334" spans="1:17" ht="14.4" customHeight="1" x14ac:dyDescent="0.3">
      <c r="A334" s="296" t="s">
        <v>1175</v>
      </c>
      <c r="B334" s="297" t="s">
        <v>1000</v>
      </c>
      <c r="C334" s="297" t="s">
        <v>1001</v>
      </c>
      <c r="D334" s="297" t="s">
        <v>1004</v>
      </c>
      <c r="E334" s="297" t="s">
        <v>1005</v>
      </c>
      <c r="F334" s="300">
        <v>2</v>
      </c>
      <c r="G334" s="300">
        <v>2456</v>
      </c>
      <c r="H334" s="300">
        <v>1</v>
      </c>
      <c r="I334" s="300">
        <v>1228</v>
      </c>
      <c r="J334" s="300">
        <v>1</v>
      </c>
      <c r="K334" s="300">
        <v>1236</v>
      </c>
      <c r="L334" s="300">
        <v>0.50325732899022801</v>
      </c>
      <c r="M334" s="300">
        <v>1236</v>
      </c>
      <c r="N334" s="300">
        <v>1</v>
      </c>
      <c r="O334" s="300">
        <v>1245</v>
      </c>
      <c r="P334" s="316">
        <v>0.50692182410423448</v>
      </c>
      <c r="Q334" s="301">
        <v>1245</v>
      </c>
    </row>
    <row r="335" spans="1:17" ht="14.4" customHeight="1" x14ac:dyDescent="0.3">
      <c r="A335" s="296" t="s">
        <v>1175</v>
      </c>
      <c r="B335" s="297" t="s">
        <v>1000</v>
      </c>
      <c r="C335" s="297" t="s">
        <v>1001</v>
      </c>
      <c r="D335" s="297" t="s">
        <v>1006</v>
      </c>
      <c r="E335" s="297" t="s">
        <v>1007</v>
      </c>
      <c r="F335" s="300"/>
      <c r="G335" s="300"/>
      <c r="H335" s="300"/>
      <c r="I335" s="300"/>
      <c r="J335" s="300"/>
      <c r="K335" s="300"/>
      <c r="L335" s="300"/>
      <c r="M335" s="300"/>
      <c r="N335" s="300">
        <v>1</v>
      </c>
      <c r="O335" s="300">
        <v>167</v>
      </c>
      <c r="P335" s="316"/>
      <c r="Q335" s="301">
        <v>167</v>
      </c>
    </row>
    <row r="336" spans="1:17" ht="14.4" customHeight="1" x14ac:dyDescent="0.3">
      <c r="A336" s="296" t="s">
        <v>1175</v>
      </c>
      <c r="B336" s="297" t="s">
        <v>1000</v>
      </c>
      <c r="C336" s="297" t="s">
        <v>1001</v>
      </c>
      <c r="D336" s="297" t="s">
        <v>1008</v>
      </c>
      <c r="E336" s="297" t="s">
        <v>1009</v>
      </c>
      <c r="F336" s="300"/>
      <c r="G336" s="300"/>
      <c r="H336" s="300"/>
      <c r="I336" s="300"/>
      <c r="J336" s="300">
        <v>7</v>
      </c>
      <c r="K336" s="300">
        <v>7000</v>
      </c>
      <c r="L336" s="300"/>
      <c r="M336" s="300">
        <v>1000</v>
      </c>
      <c r="N336" s="300">
        <v>7</v>
      </c>
      <c r="O336" s="300">
        <v>7014</v>
      </c>
      <c r="P336" s="316"/>
      <c r="Q336" s="301">
        <v>1002</v>
      </c>
    </row>
    <row r="337" spans="1:17" ht="14.4" customHeight="1" x14ac:dyDescent="0.3">
      <c r="A337" s="296" t="s">
        <v>1175</v>
      </c>
      <c r="B337" s="297" t="s">
        <v>1000</v>
      </c>
      <c r="C337" s="297" t="s">
        <v>1001</v>
      </c>
      <c r="D337" s="297" t="s">
        <v>1012</v>
      </c>
      <c r="E337" s="297" t="s">
        <v>1013</v>
      </c>
      <c r="F337" s="300"/>
      <c r="G337" s="300"/>
      <c r="H337" s="300"/>
      <c r="I337" s="300"/>
      <c r="J337" s="300"/>
      <c r="K337" s="300"/>
      <c r="L337" s="300"/>
      <c r="M337" s="300"/>
      <c r="N337" s="300">
        <v>1</v>
      </c>
      <c r="O337" s="300">
        <v>164</v>
      </c>
      <c r="P337" s="316"/>
      <c r="Q337" s="301">
        <v>164</v>
      </c>
    </row>
    <row r="338" spans="1:17" ht="14.4" customHeight="1" x14ac:dyDescent="0.3">
      <c r="A338" s="296" t="s">
        <v>1175</v>
      </c>
      <c r="B338" s="297" t="s">
        <v>1000</v>
      </c>
      <c r="C338" s="297" t="s">
        <v>1001</v>
      </c>
      <c r="D338" s="297" t="s">
        <v>1014</v>
      </c>
      <c r="E338" s="297" t="s">
        <v>1015</v>
      </c>
      <c r="F338" s="300"/>
      <c r="G338" s="300"/>
      <c r="H338" s="300"/>
      <c r="I338" s="300"/>
      <c r="J338" s="300">
        <v>7</v>
      </c>
      <c r="K338" s="300">
        <v>15547</v>
      </c>
      <c r="L338" s="300"/>
      <c r="M338" s="300">
        <v>2221</v>
      </c>
      <c r="N338" s="300">
        <v>7</v>
      </c>
      <c r="O338" s="300">
        <v>15631</v>
      </c>
      <c r="P338" s="316"/>
      <c r="Q338" s="301">
        <v>2233</v>
      </c>
    </row>
    <row r="339" spans="1:17" ht="14.4" customHeight="1" x14ac:dyDescent="0.3">
      <c r="A339" s="296" t="s">
        <v>1175</v>
      </c>
      <c r="B339" s="297" t="s">
        <v>1000</v>
      </c>
      <c r="C339" s="297" t="s">
        <v>1001</v>
      </c>
      <c r="D339" s="297" t="s">
        <v>1016</v>
      </c>
      <c r="E339" s="297" t="s">
        <v>1017</v>
      </c>
      <c r="F339" s="300">
        <v>34</v>
      </c>
      <c r="G339" s="300">
        <v>22304</v>
      </c>
      <c r="H339" s="300">
        <v>1</v>
      </c>
      <c r="I339" s="300">
        <v>656</v>
      </c>
      <c r="J339" s="300">
        <v>45</v>
      </c>
      <c r="K339" s="300">
        <v>29700</v>
      </c>
      <c r="L339" s="300">
        <v>1.331599713055954</v>
      </c>
      <c r="M339" s="300">
        <v>660</v>
      </c>
      <c r="N339" s="300">
        <v>47</v>
      </c>
      <c r="O339" s="300">
        <v>31208</v>
      </c>
      <c r="P339" s="316">
        <v>1.3992109038737446</v>
      </c>
      <c r="Q339" s="301">
        <v>664</v>
      </c>
    </row>
    <row r="340" spans="1:17" ht="14.4" customHeight="1" x14ac:dyDescent="0.3">
      <c r="A340" s="296" t="s">
        <v>1175</v>
      </c>
      <c r="B340" s="297" t="s">
        <v>1000</v>
      </c>
      <c r="C340" s="297" t="s">
        <v>1001</v>
      </c>
      <c r="D340" s="297" t="s">
        <v>1018</v>
      </c>
      <c r="E340" s="297" t="s">
        <v>1019</v>
      </c>
      <c r="F340" s="300">
        <v>30</v>
      </c>
      <c r="G340" s="300">
        <v>13560</v>
      </c>
      <c r="H340" s="300">
        <v>1</v>
      </c>
      <c r="I340" s="300">
        <v>452</v>
      </c>
      <c r="J340" s="300">
        <v>18</v>
      </c>
      <c r="K340" s="300">
        <v>8172</v>
      </c>
      <c r="L340" s="300">
        <v>0.60265486725663719</v>
      </c>
      <c r="M340" s="300">
        <v>454</v>
      </c>
      <c r="N340" s="300">
        <v>24</v>
      </c>
      <c r="O340" s="300">
        <v>10968</v>
      </c>
      <c r="P340" s="316">
        <v>0.80884955752212384</v>
      </c>
      <c r="Q340" s="301">
        <v>457</v>
      </c>
    </row>
    <row r="341" spans="1:17" ht="14.4" customHeight="1" x14ac:dyDescent="0.3">
      <c r="A341" s="296" t="s">
        <v>1175</v>
      </c>
      <c r="B341" s="297" t="s">
        <v>1000</v>
      </c>
      <c r="C341" s="297" t="s">
        <v>1001</v>
      </c>
      <c r="D341" s="297" t="s">
        <v>1024</v>
      </c>
      <c r="E341" s="297" t="s">
        <v>1025</v>
      </c>
      <c r="F341" s="300">
        <v>74</v>
      </c>
      <c r="G341" s="300">
        <v>5772</v>
      </c>
      <c r="H341" s="300">
        <v>1</v>
      </c>
      <c r="I341" s="300">
        <v>78</v>
      </c>
      <c r="J341" s="300">
        <v>87</v>
      </c>
      <c r="K341" s="300">
        <v>6786</v>
      </c>
      <c r="L341" s="300">
        <v>1.1756756756756757</v>
      </c>
      <c r="M341" s="300">
        <v>78</v>
      </c>
      <c r="N341" s="300">
        <v>99</v>
      </c>
      <c r="O341" s="300">
        <v>7821</v>
      </c>
      <c r="P341" s="316">
        <v>1.3549896049896051</v>
      </c>
      <c r="Q341" s="301">
        <v>79</v>
      </c>
    </row>
    <row r="342" spans="1:17" ht="14.4" customHeight="1" x14ac:dyDescent="0.3">
      <c r="A342" s="296" t="s">
        <v>1175</v>
      </c>
      <c r="B342" s="297" t="s">
        <v>1000</v>
      </c>
      <c r="C342" s="297" t="s">
        <v>1001</v>
      </c>
      <c r="D342" s="297" t="s">
        <v>1026</v>
      </c>
      <c r="E342" s="297" t="s">
        <v>1027</v>
      </c>
      <c r="F342" s="300">
        <v>15</v>
      </c>
      <c r="G342" s="300">
        <v>540</v>
      </c>
      <c r="H342" s="300">
        <v>1</v>
      </c>
      <c r="I342" s="300">
        <v>36</v>
      </c>
      <c r="J342" s="300">
        <v>6</v>
      </c>
      <c r="K342" s="300">
        <v>216</v>
      </c>
      <c r="L342" s="300">
        <v>0.4</v>
      </c>
      <c r="M342" s="300">
        <v>36</v>
      </c>
      <c r="N342" s="300">
        <v>10</v>
      </c>
      <c r="O342" s="300">
        <v>370</v>
      </c>
      <c r="P342" s="316">
        <v>0.68518518518518523</v>
      </c>
      <c r="Q342" s="301">
        <v>37</v>
      </c>
    </row>
    <row r="343" spans="1:17" ht="14.4" customHeight="1" x14ac:dyDescent="0.3">
      <c r="A343" s="296" t="s">
        <v>1175</v>
      </c>
      <c r="B343" s="297" t="s">
        <v>1000</v>
      </c>
      <c r="C343" s="297" t="s">
        <v>1001</v>
      </c>
      <c r="D343" s="297" t="s">
        <v>1028</v>
      </c>
      <c r="E343" s="297" t="s">
        <v>1029</v>
      </c>
      <c r="F343" s="300">
        <v>12</v>
      </c>
      <c r="G343" s="300">
        <v>1284</v>
      </c>
      <c r="H343" s="300">
        <v>1</v>
      </c>
      <c r="I343" s="300">
        <v>107</v>
      </c>
      <c r="J343" s="300">
        <v>6</v>
      </c>
      <c r="K343" s="300">
        <v>642</v>
      </c>
      <c r="L343" s="300">
        <v>0.5</v>
      </c>
      <c r="M343" s="300">
        <v>107</v>
      </c>
      <c r="N343" s="300">
        <v>11</v>
      </c>
      <c r="O343" s="300">
        <v>1188</v>
      </c>
      <c r="P343" s="316">
        <v>0.92523364485981308</v>
      </c>
      <c r="Q343" s="301">
        <v>108</v>
      </c>
    </row>
    <row r="344" spans="1:17" ht="14.4" customHeight="1" x14ac:dyDescent="0.3">
      <c r="A344" s="296" t="s">
        <v>1175</v>
      </c>
      <c r="B344" s="297" t="s">
        <v>1000</v>
      </c>
      <c r="C344" s="297" t="s">
        <v>1001</v>
      </c>
      <c r="D344" s="297" t="s">
        <v>1030</v>
      </c>
      <c r="E344" s="297" t="s">
        <v>1031</v>
      </c>
      <c r="F344" s="300">
        <v>20</v>
      </c>
      <c r="G344" s="300">
        <v>4800</v>
      </c>
      <c r="H344" s="300">
        <v>1</v>
      </c>
      <c r="I344" s="300">
        <v>240</v>
      </c>
      <c r="J344" s="300">
        <v>30</v>
      </c>
      <c r="K344" s="300">
        <v>7260</v>
      </c>
      <c r="L344" s="300">
        <v>1.5125</v>
      </c>
      <c r="M344" s="300">
        <v>242</v>
      </c>
      <c r="N344" s="300">
        <v>35</v>
      </c>
      <c r="O344" s="300">
        <v>8505</v>
      </c>
      <c r="P344" s="316">
        <v>1.7718750000000001</v>
      </c>
      <c r="Q344" s="301">
        <v>243</v>
      </c>
    </row>
    <row r="345" spans="1:17" ht="14.4" customHeight="1" x14ac:dyDescent="0.3">
      <c r="A345" s="296" t="s">
        <v>1175</v>
      </c>
      <c r="B345" s="297" t="s">
        <v>1000</v>
      </c>
      <c r="C345" s="297" t="s">
        <v>1001</v>
      </c>
      <c r="D345" s="297" t="s">
        <v>1032</v>
      </c>
      <c r="E345" s="297" t="s">
        <v>1033</v>
      </c>
      <c r="F345" s="300">
        <v>8</v>
      </c>
      <c r="G345" s="300">
        <v>15832</v>
      </c>
      <c r="H345" s="300">
        <v>1</v>
      </c>
      <c r="I345" s="300">
        <v>1979</v>
      </c>
      <c r="J345" s="300">
        <v>31</v>
      </c>
      <c r="K345" s="300">
        <v>61535</v>
      </c>
      <c r="L345" s="300">
        <v>3.8867483577564426</v>
      </c>
      <c r="M345" s="300">
        <v>1985</v>
      </c>
      <c r="N345" s="300">
        <v>42</v>
      </c>
      <c r="O345" s="300">
        <v>83706</v>
      </c>
      <c r="P345" s="316">
        <v>5.2871399696816574</v>
      </c>
      <c r="Q345" s="301">
        <v>1993</v>
      </c>
    </row>
    <row r="346" spans="1:17" ht="14.4" customHeight="1" x14ac:dyDescent="0.3">
      <c r="A346" s="296" t="s">
        <v>1175</v>
      </c>
      <c r="B346" s="297" t="s">
        <v>1000</v>
      </c>
      <c r="C346" s="297" t="s">
        <v>1001</v>
      </c>
      <c r="D346" s="297" t="s">
        <v>1034</v>
      </c>
      <c r="E346" s="297" t="s">
        <v>1035</v>
      </c>
      <c r="F346" s="300">
        <v>343</v>
      </c>
      <c r="G346" s="300">
        <v>56595</v>
      </c>
      <c r="H346" s="300">
        <v>1</v>
      </c>
      <c r="I346" s="300">
        <v>165</v>
      </c>
      <c r="J346" s="300">
        <v>321</v>
      </c>
      <c r="K346" s="300">
        <v>53607</v>
      </c>
      <c r="L346" s="300">
        <v>0.94720381659157171</v>
      </c>
      <c r="M346" s="300">
        <v>167</v>
      </c>
      <c r="N346" s="300">
        <v>401</v>
      </c>
      <c r="O346" s="300">
        <v>67368</v>
      </c>
      <c r="P346" s="316">
        <v>1.1903525046382188</v>
      </c>
      <c r="Q346" s="301">
        <v>168</v>
      </c>
    </row>
    <row r="347" spans="1:17" ht="14.4" customHeight="1" x14ac:dyDescent="0.3">
      <c r="A347" s="296" t="s">
        <v>1175</v>
      </c>
      <c r="B347" s="297" t="s">
        <v>1000</v>
      </c>
      <c r="C347" s="297" t="s">
        <v>1001</v>
      </c>
      <c r="D347" s="297" t="s">
        <v>1036</v>
      </c>
      <c r="E347" s="297" t="s">
        <v>1037</v>
      </c>
      <c r="F347" s="300">
        <v>1997</v>
      </c>
      <c r="G347" s="300">
        <v>555166</v>
      </c>
      <c r="H347" s="300">
        <v>1</v>
      </c>
      <c r="I347" s="300">
        <v>278</v>
      </c>
      <c r="J347" s="300">
        <v>2192</v>
      </c>
      <c r="K347" s="300">
        <v>613760</v>
      </c>
      <c r="L347" s="300">
        <v>1.105543206896676</v>
      </c>
      <c r="M347" s="300">
        <v>280</v>
      </c>
      <c r="N347" s="300">
        <v>2088</v>
      </c>
      <c r="O347" s="300">
        <v>586728</v>
      </c>
      <c r="P347" s="316">
        <v>1.0568514642467297</v>
      </c>
      <c r="Q347" s="301">
        <v>281</v>
      </c>
    </row>
    <row r="348" spans="1:17" ht="14.4" customHeight="1" x14ac:dyDescent="0.3">
      <c r="A348" s="296" t="s">
        <v>1175</v>
      </c>
      <c r="B348" s="297" t="s">
        <v>1000</v>
      </c>
      <c r="C348" s="297" t="s">
        <v>1001</v>
      </c>
      <c r="D348" s="297" t="s">
        <v>1038</v>
      </c>
      <c r="E348" s="297" t="s">
        <v>1039</v>
      </c>
      <c r="F348" s="300">
        <v>7128</v>
      </c>
      <c r="G348" s="300">
        <v>1154736</v>
      </c>
      <c r="H348" s="300">
        <v>1</v>
      </c>
      <c r="I348" s="300">
        <v>162</v>
      </c>
      <c r="J348" s="300">
        <v>7597</v>
      </c>
      <c r="K348" s="300">
        <v>1245908</v>
      </c>
      <c r="L348" s="300">
        <v>1.0789548433581355</v>
      </c>
      <c r="M348" s="300">
        <v>164</v>
      </c>
      <c r="N348" s="300">
        <v>7001</v>
      </c>
      <c r="O348" s="300">
        <v>1155165</v>
      </c>
      <c r="P348" s="316">
        <v>1.0003715134887974</v>
      </c>
      <c r="Q348" s="301">
        <v>165</v>
      </c>
    </row>
    <row r="349" spans="1:17" ht="14.4" customHeight="1" x14ac:dyDescent="0.3">
      <c r="A349" s="296" t="s">
        <v>1175</v>
      </c>
      <c r="B349" s="297" t="s">
        <v>1000</v>
      </c>
      <c r="C349" s="297" t="s">
        <v>1001</v>
      </c>
      <c r="D349" s="297" t="s">
        <v>1040</v>
      </c>
      <c r="E349" s="297" t="s">
        <v>1041</v>
      </c>
      <c r="F349" s="300">
        <v>304</v>
      </c>
      <c r="G349" s="300">
        <v>137104</v>
      </c>
      <c r="H349" s="300">
        <v>1</v>
      </c>
      <c r="I349" s="300">
        <v>451</v>
      </c>
      <c r="J349" s="300">
        <v>305</v>
      </c>
      <c r="K349" s="300">
        <v>138165</v>
      </c>
      <c r="L349" s="300">
        <v>1.0077386509511028</v>
      </c>
      <c r="M349" s="300">
        <v>453</v>
      </c>
      <c r="N349" s="300">
        <v>326</v>
      </c>
      <c r="O349" s="300">
        <v>148656</v>
      </c>
      <c r="P349" s="316">
        <v>1.0842572062084257</v>
      </c>
      <c r="Q349" s="301">
        <v>456</v>
      </c>
    </row>
    <row r="350" spans="1:17" ht="14.4" customHeight="1" x14ac:dyDescent="0.3">
      <c r="A350" s="296" t="s">
        <v>1175</v>
      </c>
      <c r="B350" s="297" t="s">
        <v>1000</v>
      </c>
      <c r="C350" s="297" t="s">
        <v>1001</v>
      </c>
      <c r="D350" s="297" t="s">
        <v>1044</v>
      </c>
      <c r="E350" s="297" t="s">
        <v>1045</v>
      </c>
      <c r="F350" s="300">
        <v>452</v>
      </c>
      <c r="G350" s="300">
        <v>152324</v>
      </c>
      <c r="H350" s="300">
        <v>1</v>
      </c>
      <c r="I350" s="300">
        <v>337</v>
      </c>
      <c r="J350" s="300">
        <v>775</v>
      </c>
      <c r="K350" s="300">
        <v>261175</v>
      </c>
      <c r="L350" s="300">
        <v>1.7146017699115044</v>
      </c>
      <c r="M350" s="300">
        <v>337</v>
      </c>
      <c r="N350" s="300">
        <v>668</v>
      </c>
      <c r="O350" s="300">
        <v>225784</v>
      </c>
      <c r="P350" s="316">
        <v>1.4822614952338435</v>
      </c>
      <c r="Q350" s="301">
        <v>338</v>
      </c>
    </row>
    <row r="351" spans="1:17" ht="14.4" customHeight="1" x14ac:dyDescent="0.3">
      <c r="A351" s="296" t="s">
        <v>1175</v>
      </c>
      <c r="B351" s="297" t="s">
        <v>1000</v>
      </c>
      <c r="C351" s="297" t="s">
        <v>1001</v>
      </c>
      <c r="D351" s="297" t="s">
        <v>1046</v>
      </c>
      <c r="E351" s="297" t="s">
        <v>1047</v>
      </c>
      <c r="F351" s="300">
        <v>15</v>
      </c>
      <c r="G351" s="300">
        <v>2370</v>
      </c>
      <c r="H351" s="300">
        <v>1</v>
      </c>
      <c r="I351" s="300">
        <v>158</v>
      </c>
      <c r="J351" s="300">
        <v>18</v>
      </c>
      <c r="K351" s="300">
        <v>2862</v>
      </c>
      <c r="L351" s="300">
        <v>1.2075949367088608</v>
      </c>
      <c r="M351" s="300">
        <v>159</v>
      </c>
      <c r="N351" s="300">
        <v>15</v>
      </c>
      <c r="O351" s="300">
        <v>2400</v>
      </c>
      <c r="P351" s="316">
        <v>1.0126582278481013</v>
      </c>
      <c r="Q351" s="301">
        <v>160</v>
      </c>
    </row>
    <row r="352" spans="1:17" ht="14.4" customHeight="1" x14ac:dyDescent="0.3">
      <c r="A352" s="296" t="s">
        <v>1175</v>
      </c>
      <c r="B352" s="297" t="s">
        <v>1000</v>
      </c>
      <c r="C352" s="297" t="s">
        <v>1001</v>
      </c>
      <c r="D352" s="297" t="s">
        <v>1048</v>
      </c>
      <c r="E352" s="297" t="s">
        <v>1049</v>
      </c>
      <c r="F352" s="300">
        <v>1</v>
      </c>
      <c r="G352" s="300">
        <v>2864</v>
      </c>
      <c r="H352" s="300">
        <v>1</v>
      </c>
      <c r="I352" s="300">
        <v>2864</v>
      </c>
      <c r="J352" s="300"/>
      <c r="K352" s="300"/>
      <c r="L352" s="300"/>
      <c r="M352" s="300"/>
      <c r="N352" s="300"/>
      <c r="O352" s="300"/>
      <c r="P352" s="316"/>
      <c r="Q352" s="301"/>
    </row>
    <row r="353" spans="1:17" ht="14.4" customHeight="1" x14ac:dyDescent="0.3">
      <c r="A353" s="296" t="s">
        <v>1175</v>
      </c>
      <c r="B353" s="297" t="s">
        <v>1000</v>
      </c>
      <c r="C353" s="297" t="s">
        <v>1001</v>
      </c>
      <c r="D353" s="297" t="s">
        <v>1050</v>
      </c>
      <c r="E353" s="297" t="s">
        <v>1051</v>
      </c>
      <c r="F353" s="300">
        <v>774</v>
      </c>
      <c r="G353" s="300">
        <v>41022</v>
      </c>
      <c r="H353" s="300">
        <v>1</v>
      </c>
      <c r="I353" s="300">
        <v>53</v>
      </c>
      <c r="J353" s="300">
        <v>748</v>
      </c>
      <c r="K353" s="300">
        <v>39644</v>
      </c>
      <c r="L353" s="300">
        <v>0.96640826873385011</v>
      </c>
      <c r="M353" s="300">
        <v>53</v>
      </c>
      <c r="N353" s="300">
        <v>777</v>
      </c>
      <c r="O353" s="300">
        <v>41181</v>
      </c>
      <c r="P353" s="316">
        <v>1.0038759689922481</v>
      </c>
      <c r="Q353" s="301">
        <v>53</v>
      </c>
    </row>
    <row r="354" spans="1:17" ht="14.4" customHeight="1" x14ac:dyDescent="0.3">
      <c r="A354" s="296" t="s">
        <v>1175</v>
      </c>
      <c r="B354" s="297" t="s">
        <v>1000</v>
      </c>
      <c r="C354" s="297" t="s">
        <v>1001</v>
      </c>
      <c r="D354" s="297" t="s">
        <v>1052</v>
      </c>
      <c r="E354" s="297" t="s">
        <v>1053</v>
      </c>
      <c r="F354" s="300">
        <v>2468</v>
      </c>
      <c r="G354" s="300">
        <v>296160</v>
      </c>
      <c r="H354" s="300">
        <v>1</v>
      </c>
      <c r="I354" s="300">
        <v>120</v>
      </c>
      <c r="J354" s="300">
        <v>2695</v>
      </c>
      <c r="K354" s="300">
        <v>323400</v>
      </c>
      <c r="L354" s="300">
        <v>1.0919773095623988</v>
      </c>
      <c r="M354" s="300">
        <v>120</v>
      </c>
      <c r="N354" s="300">
        <v>2366</v>
      </c>
      <c r="O354" s="300">
        <v>286286</v>
      </c>
      <c r="P354" s="316">
        <v>0.96665991356023773</v>
      </c>
      <c r="Q354" s="301">
        <v>121</v>
      </c>
    </row>
    <row r="355" spans="1:17" ht="14.4" customHeight="1" x14ac:dyDescent="0.3">
      <c r="A355" s="296" t="s">
        <v>1175</v>
      </c>
      <c r="B355" s="297" t="s">
        <v>1000</v>
      </c>
      <c r="C355" s="297" t="s">
        <v>1001</v>
      </c>
      <c r="D355" s="297" t="s">
        <v>1054</v>
      </c>
      <c r="E355" s="297" t="s">
        <v>1055</v>
      </c>
      <c r="F355" s="300">
        <v>13</v>
      </c>
      <c r="G355" s="300">
        <v>5499</v>
      </c>
      <c r="H355" s="300">
        <v>1</v>
      </c>
      <c r="I355" s="300">
        <v>423</v>
      </c>
      <c r="J355" s="300">
        <v>29</v>
      </c>
      <c r="K355" s="300">
        <v>12325</v>
      </c>
      <c r="L355" s="300">
        <v>2.2413166030187308</v>
      </c>
      <c r="M355" s="300">
        <v>425</v>
      </c>
      <c r="N355" s="300">
        <v>23</v>
      </c>
      <c r="O355" s="300">
        <v>9867</v>
      </c>
      <c r="P355" s="316">
        <v>1.7943262411347518</v>
      </c>
      <c r="Q355" s="301">
        <v>429</v>
      </c>
    </row>
    <row r="356" spans="1:17" ht="14.4" customHeight="1" x14ac:dyDescent="0.3">
      <c r="A356" s="296" t="s">
        <v>1175</v>
      </c>
      <c r="B356" s="297" t="s">
        <v>1000</v>
      </c>
      <c r="C356" s="297" t="s">
        <v>1001</v>
      </c>
      <c r="D356" s="297" t="s">
        <v>1056</v>
      </c>
      <c r="E356" s="297" t="s">
        <v>1057</v>
      </c>
      <c r="F356" s="300">
        <v>2</v>
      </c>
      <c r="G356" s="300">
        <v>864</v>
      </c>
      <c r="H356" s="300">
        <v>1</v>
      </c>
      <c r="I356" s="300">
        <v>432</v>
      </c>
      <c r="J356" s="300">
        <v>3</v>
      </c>
      <c r="K356" s="300">
        <v>1302</v>
      </c>
      <c r="L356" s="300">
        <v>1.5069444444444444</v>
      </c>
      <c r="M356" s="300">
        <v>434</v>
      </c>
      <c r="N356" s="300"/>
      <c r="O356" s="300"/>
      <c r="P356" s="316"/>
      <c r="Q356" s="301"/>
    </row>
    <row r="357" spans="1:17" ht="14.4" customHeight="1" x14ac:dyDescent="0.3">
      <c r="A357" s="296" t="s">
        <v>1175</v>
      </c>
      <c r="B357" s="297" t="s">
        <v>1000</v>
      </c>
      <c r="C357" s="297" t="s">
        <v>1001</v>
      </c>
      <c r="D357" s="297" t="s">
        <v>1058</v>
      </c>
      <c r="E357" s="297" t="s">
        <v>1059</v>
      </c>
      <c r="F357" s="300">
        <v>3</v>
      </c>
      <c r="G357" s="300">
        <v>405</v>
      </c>
      <c r="H357" s="300">
        <v>1</v>
      </c>
      <c r="I357" s="300">
        <v>135</v>
      </c>
      <c r="J357" s="300">
        <v>2</v>
      </c>
      <c r="K357" s="300">
        <v>270</v>
      </c>
      <c r="L357" s="300">
        <v>0.66666666666666663</v>
      </c>
      <c r="M357" s="300">
        <v>135</v>
      </c>
      <c r="N357" s="300">
        <v>5</v>
      </c>
      <c r="O357" s="300">
        <v>680</v>
      </c>
      <c r="P357" s="316">
        <v>1.6790123456790123</v>
      </c>
      <c r="Q357" s="301">
        <v>136</v>
      </c>
    </row>
    <row r="358" spans="1:17" ht="14.4" customHeight="1" x14ac:dyDescent="0.3">
      <c r="A358" s="296" t="s">
        <v>1175</v>
      </c>
      <c r="B358" s="297" t="s">
        <v>1000</v>
      </c>
      <c r="C358" s="297" t="s">
        <v>1001</v>
      </c>
      <c r="D358" s="297" t="s">
        <v>1060</v>
      </c>
      <c r="E358" s="297" t="s">
        <v>1061</v>
      </c>
      <c r="F358" s="300">
        <v>377</v>
      </c>
      <c r="G358" s="300">
        <v>42978</v>
      </c>
      <c r="H358" s="300">
        <v>1</v>
      </c>
      <c r="I358" s="300">
        <v>114</v>
      </c>
      <c r="J358" s="300">
        <v>333</v>
      </c>
      <c r="K358" s="300">
        <v>38295</v>
      </c>
      <c r="L358" s="300">
        <v>0.89103727488482476</v>
      </c>
      <c r="M358" s="300">
        <v>115</v>
      </c>
      <c r="N358" s="300">
        <v>244</v>
      </c>
      <c r="O358" s="300">
        <v>28060</v>
      </c>
      <c r="P358" s="316">
        <v>0.6528921773930848</v>
      </c>
      <c r="Q358" s="301">
        <v>115</v>
      </c>
    </row>
    <row r="359" spans="1:17" ht="14.4" customHeight="1" x14ac:dyDescent="0.3">
      <c r="A359" s="296" t="s">
        <v>1175</v>
      </c>
      <c r="B359" s="297" t="s">
        <v>1000</v>
      </c>
      <c r="C359" s="297" t="s">
        <v>1001</v>
      </c>
      <c r="D359" s="297" t="s">
        <v>1062</v>
      </c>
      <c r="E359" s="297" t="s">
        <v>1063</v>
      </c>
      <c r="F359" s="300">
        <v>4</v>
      </c>
      <c r="G359" s="300">
        <v>108</v>
      </c>
      <c r="H359" s="300">
        <v>1</v>
      </c>
      <c r="I359" s="300">
        <v>27</v>
      </c>
      <c r="J359" s="300"/>
      <c r="K359" s="300"/>
      <c r="L359" s="300"/>
      <c r="M359" s="300"/>
      <c r="N359" s="300"/>
      <c r="O359" s="300"/>
      <c r="P359" s="316"/>
      <c r="Q359" s="301"/>
    </row>
    <row r="360" spans="1:17" ht="14.4" customHeight="1" x14ac:dyDescent="0.3">
      <c r="A360" s="296" t="s">
        <v>1175</v>
      </c>
      <c r="B360" s="297" t="s">
        <v>1000</v>
      </c>
      <c r="C360" s="297" t="s">
        <v>1001</v>
      </c>
      <c r="D360" s="297" t="s">
        <v>1064</v>
      </c>
      <c r="E360" s="297" t="s">
        <v>1065</v>
      </c>
      <c r="F360" s="300">
        <v>141</v>
      </c>
      <c r="G360" s="300">
        <v>43851</v>
      </c>
      <c r="H360" s="300">
        <v>1</v>
      </c>
      <c r="I360" s="300">
        <v>311</v>
      </c>
      <c r="J360" s="300">
        <v>168</v>
      </c>
      <c r="K360" s="300">
        <v>52584</v>
      </c>
      <c r="L360" s="300">
        <v>1.1991516727098583</v>
      </c>
      <c r="M360" s="300">
        <v>313</v>
      </c>
      <c r="N360" s="300">
        <v>153</v>
      </c>
      <c r="O360" s="300">
        <v>48348</v>
      </c>
      <c r="P360" s="316">
        <v>1.1025518232195388</v>
      </c>
      <c r="Q360" s="301">
        <v>316</v>
      </c>
    </row>
    <row r="361" spans="1:17" ht="14.4" customHeight="1" x14ac:dyDescent="0.3">
      <c r="A361" s="296" t="s">
        <v>1175</v>
      </c>
      <c r="B361" s="297" t="s">
        <v>1000</v>
      </c>
      <c r="C361" s="297" t="s">
        <v>1001</v>
      </c>
      <c r="D361" s="297" t="s">
        <v>1066</v>
      </c>
      <c r="E361" s="297" t="s">
        <v>1067</v>
      </c>
      <c r="F361" s="300">
        <v>2357</v>
      </c>
      <c r="G361" s="300">
        <v>808451</v>
      </c>
      <c r="H361" s="300">
        <v>1</v>
      </c>
      <c r="I361" s="300">
        <v>343</v>
      </c>
      <c r="J361" s="300">
        <v>2552</v>
      </c>
      <c r="K361" s="300">
        <v>880440</v>
      </c>
      <c r="L361" s="300">
        <v>1.0890455946000437</v>
      </c>
      <c r="M361" s="300">
        <v>345</v>
      </c>
      <c r="N361" s="300">
        <v>2351</v>
      </c>
      <c r="O361" s="300">
        <v>818148</v>
      </c>
      <c r="P361" s="316">
        <v>1.0119945426500803</v>
      </c>
      <c r="Q361" s="301">
        <v>348</v>
      </c>
    </row>
    <row r="362" spans="1:17" ht="14.4" customHeight="1" x14ac:dyDescent="0.3">
      <c r="A362" s="296" t="s">
        <v>1175</v>
      </c>
      <c r="B362" s="297" t="s">
        <v>1000</v>
      </c>
      <c r="C362" s="297" t="s">
        <v>1001</v>
      </c>
      <c r="D362" s="297" t="s">
        <v>1068</v>
      </c>
      <c r="E362" s="297" t="s">
        <v>1069</v>
      </c>
      <c r="F362" s="300">
        <v>1</v>
      </c>
      <c r="G362" s="300">
        <v>3393</v>
      </c>
      <c r="H362" s="300">
        <v>1</v>
      </c>
      <c r="I362" s="300">
        <v>3393</v>
      </c>
      <c r="J362" s="300">
        <v>4</v>
      </c>
      <c r="K362" s="300">
        <v>13652</v>
      </c>
      <c r="L362" s="300">
        <v>4.0235779546124375</v>
      </c>
      <c r="M362" s="300">
        <v>3413</v>
      </c>
      <c r="N362" s="300">
        <v>4</v>
      </c>
      <c r="O362" s="300">
        <v>13756</v>
      </c>
      <c r="P362" s="316">
        <v>4.0542292956086063</v>
      </c>
      <c r="Q362" s="301">
        <v>3439</v>
      </c>
    </row>
    <row r="363" spans="1:17" ht="14.4" customHeight="1" x14ac:dyDescent="0.3">
      <c r="A363" s="296" t="s">
        <v>1175</v>
      </c>
      <c r="B363" s="297" t="s">
        <v>1000</v>
      </c>
      <c r="C363" s="297" t="s">
        <v>1001</v>
      </c>
      <c r="D363" s="297" t="s">
        <v>1070</v>
      </c>
      <c r="E363" s="297" t="s">
        <v>1071</v>
      </c>
      <c r="F363" s="300">
        <v>1</v>
      </c>
      <c r="G363" s="300">
        <v>1006</v>
      </c>
      <c r="H363" s="300">
        <v>1</v>
      </c>
      <c r="I363" s="300">
        <v>1006</v>
      </c>
      <c r="J363" s="300">
        <v>1</v>
      </c>
      <c r="K363" s="300">
        <v>1014</v>
      </c>
      <c r="L363" s="300">
        <v>1.0079522862823063</v>
      </c>
      <c r="M363" s="300">
        <v>1014</v>
      </c>
      <c r="N363" s="300">
        <v>1</v>
      </c>
      <c r="O363" s="300">
        <v>1024</v>
      </c>
      <c r="P363" s="316">
        <v>1.0178926441351888</v>
      </c>
      <c r="Q363" s="301">
        <v>1024</v>
      </c>
    </row>
    <row r="364" spans="1:17" ht="14.4" customHeight="1" x14ac:dyDescent="0.3">
      <c r="A364" s="296" t="s">
        <v>1175</v>
      </c>
      <c r="B364" s="297" t="s">
        <v>1000</v>
      </c>
      <c r="C364" s="297" t="s">
        <v>1001</v>
      </c>
      <c r="D364" s="297" t="s">
        <v>1074</v>
      </c>
      <c r="E364" s="297" t="s">
        <v>1075</v>
      </c>
      <c r="F364" s="300">
        <v>183</v>
      </c>
      <c r="G364" s="300">
        <v>31659</v>
      </c>
      <c r="H364" s="300">
        <v>1</v>
      </c>
      <c r="I364" s="300">
        <v>173</v>
      </c>
      <c r="J364" s="300">
        <v>195</v>
      </c>
      <c r="K364" s="300">
        <v>33735</v>
      </c>
      <c r="L364" s="300">
        <v>1.0655737704918034</v>
      </c>
      <c r="M364" s="300">
        <v>173</v>
      </c>
      <c r="N364" s="300">
        <v>180</v>
      </c>
      <c r="O364" s="300">
        <v>31320</v>
      </c>
      <c r="P364" s="316">
        <v>0.98929214441391078</v>
      </c>
      <c r="Q364" s="301">
        <v>174</v>
      </c>
    </row>
    <row r="365" spans="1:17" ht="14.4" customHeight="1" x14ac:dyDescent="0.3">
      <c r="A365" s="296" t="s">
        <v>1175</v>
      </c>
      <c r="B365" s="297" t="s">
        <v>1000</v>
      </c>
      <c r="C365" s="297" t="s">
        <v>1001</v>
      </c>
      <c r="D365" s="297" t="s">
        <v>1076</v>
      </c>
      <c r="E365" s="297" t="s">
        <v>1077</v>
      </c>
      <c r="F365" s="300">
        <v>24</v>
      </c>
      <c r="G365" s="300">
        <v>9048</v>
      </c>
      <c r="H365" s="300">
        <v>1</v>
      </c>
      <c r="I365" s="300">
        <v>377</v>
      </c>
      <c r="J365" s="300">
        <v>5</v>
      </c>
      <c r="K365" s="300">
        <v>1895</v>
      </c>
      <c r="L365" s="300">
        <v>0.20943854995579134</v>
      </c>
      <c r="M365" s="300">
        <v>379</v>
      </c>
      <c r="N365" s="300">
        <v>18</v>
      </c>
      <c r="O365" s="300">
        <v>6840</v>
      </c>
      <c r="P365" s="316">
        <v>0.75596816976127323</v>
      </c>
      <c r="Q365" s="301">
        <v>380</v>
      </c>
    </row>
    <row r="366" spans="1:17" ht="14.4" customHeight="1" x14ac:dyDescent="0.3">
      <c r="A366" s="296" t="s">
        <v>1175</v>
      </c>
      <c r="B366" s="297" t="s">
        <v>1000</v>
      </c>
      <c r="C366" s="297" t="s">
        <v>1001</v>
      </c>
      <c r="D366" s="297" t="s">
        <v>1078</v>
      </c>
      <c r="E366" s="297" t="s">
        <v>1079</v>
      </c>
      <c r="F366" s="300">
        <v>4</v>
      </c>
      <c r="G366" s="300">
        <v>1580</v>
      </c>
      <c r="H366" s="300">
        <v>1</v>
      </c>
      <c r="I366" s="300">
        <v>395</v>
      </c>
      <c r="J366" s="300">
        <v>5</v>
      </c>
      <c r="K366" s="300">
        <v>1995</v>
      </c>
      <c r="L366" s="300">
        <v>1.2626582278481013</v>
      </c>
      <c r="M366" s="300">
        <v>399</v>
      </c>
      <c r="N366" s="300">
        <v>9</v>
      </c>
      <c r="O366" s="300">
        <v>3636</v>
      </c>
      <c r="P366" s="316">
        <v>2.30126582278481</v>
      </c>
      <c r="Q366" s="301">
        <v>404</v>
      </c>
    </row>
    <row r="367" spans="1:17" ht="14.4" customHeight="1" x14ac:dyDescent="0.3">
      <c r="A367" s="296" t="s">
        <v>1175</v>
      </c>
      <c r="B367" s="297" t="s">
        <v>1000</v>
      </c>
      <c r="C367" s="297" t="s">
        <v>1001</v>
      </c>
      <c r="D367" s="297" t="s">
        <v>1080</v>
      </c>
      <c r="E367" s="297" t="s">
        <v>1081</v>
      </c>
      <c r="F367" s="300">
        <v>2194</v>
      </c>
      <c r="G367" s="300">
        <v>116282</v>
      </c>
      <c r="H367" s="300">
        <v>1</v>
      </c>
      <c r="I367" s="300">
        <v>53</v>
      </c>
      <c r="J367" s="300">
        <v>2444</v>
      </c>
      <c r="K367" s="300">
        <v>129532</v>
      </c>
      <c r="L367" s="300">
        <v>1.113947128532361</v>
      </c>
      <c r="M367" s="300">
        <v>53</v>
      </c>
      <c r="N367" s="300">
        <v>2378</v>
      </c>
      <c r="O367" s="300">
        <v>126034</v>
      </c>
      <c r="P367" s="316">
        <v>1.0838650865998176</v>
      </c>
      <c r="Q367" s="301">
        <v>53</v>
      </c>
    </row>
    <row r="368" spans="1:17" ht="14.4" customHeight="1" x14ac:dyDescent="0.3">
      <c r="A368" s="296" t="s">
        <v>1175</v>
      </c>
      <c r="B368" s="297" t="s">
        <v>1000</v>
      </c>
      <c r="C368" s="297" t="s">
        <v>1001</v>
      </c>
      <c r="D368" s="297" t="s">
        <v>1082</v>
      </c>
      <c r="E368" s="297" t="s">
        <v>1083</v>
      </c>
      <c r="F368" s="300">
        <v>26</v>
      </c>
      <c r="G368" s="300">
        <v>9282</v>
      </c>
      <c r="H368" s="300">
        <v>1</v>
      </c>
      <c r="I368" s="300">
        <v>357</v>
      </c>
      <c r="J368" s="300">
        <v>39</v>
      </c>
      <c r="K368" s="300">
        <v>14079</v>
      </c>
      <c r="L368" s="300">
        <v>1.5168067226890756</v>
      </c>
      <c r="M368" s="300">
        <v>361</v>
      </c>
      <c r="N368" s="300">
        <v>36</v>
      </c>
      <c r="O368" s="300">
        <v>13140</v>
      </c>
      <c r="P368" s="316">
        <v>1.4156431803490628</v>
      </c>
      <c r="Q368" s="301">
        <v>365</v>
      </c>
    </row>
    <row r="369" spans="1:17" ht="14.4" customHeight="1" x14ac:dyDescent="0.3">
      <c r="A369" s="296" t="s">
        <v>1175</v>
      </c>
      <c r="B369" s="297" t="s">
        <v>1000</v>
      </c>
      <c r="C369" s="297" t="s">
        <v>1001</v>
      </c>
      <c r="D369" s="297" t="s">
        <v>1084</v>
      </c>
      <c r="E369" s="297" t="s">
        <v>1085</v>
      </c>
      <c r="F369" s="300">
        <v>3</v>
      </c>
      <c r="G369" s="300">
        <v>306</v>
      </c>
      <c r="H369" s="300">
        <v>1</v>
      </c>
      <c r="I369" s="300">
        <v>102</v>
      </c>
      <c r="J369" s="300">
        <v>13</v>
      </c>
      <c r="K369" s="300">
        <v>1326</v>
      </c>
      <c r="L369" s="300">
        <v>4.333333333333333</v>
      </c>
      <c r="M369" s="300">
        <v>102</v>
      </c>
      <c r="N369" s="300">
        <v>15</v>
      </c>
      <c r="O369" s="300">
        <v>1545</v>
      </c>
      <c r="P369" s="316">
        <v>5.0490196078431371</v>
      </c>
      <c r="Q369" s="301">
        <v>103</v>
      </c>
    </row>
    <row r="370" spans="1:17" ht="14.4" customHeight="1" x14ac:dyDescent="0.3">
      <c r="A370" s="296" t="s">
        <v>1175</v>
      </c>
      <c r="B370" s="297" t="s">
        <v>1000</v>
      </c>
      <c r="C370" s="297" t="s">
        <v>1001</v>
      </c>
      <c r="D370" s="297" t="s">
        <v>1086</v>
      </c>
      <c r="E370" s="297" t="s">
        <v>1087</v>
      </c>
      <c r="F370" s="300">
        <v>15</v>
      </c>
      <c r="G370" s="300">
        <v>3330</v>
      </c>
      <c r="H370" s="300">
        <v>1</v>
      </c>
      <c r="I370" s="300">
        <v>222</v>
      </c>
      <c r="J370" s="300">
        <v>8</v>
      </c>
      <c r="K370" s="300">
        <v>1776</v>
      </c>
      <c r="L370" s="300">
        <v>0.53333333333333333</v>
      </c>
      <c r="M370" s="300">
        <v>222</v>
      </c>
      <c r="N370" s="300">
        <v>12</v>
      </c>
      <c r="O370" s="300">
        <v>2676</v>
      </c>
      <c r="P370" s="316">
        <v>0.80360360360360361</v>
      </c>
      <c r="Q370" s="301">
        <v>223</v>
      </c>
    </row>
    <row r="371" spans="1:17" ht="14.4" customHeight="1" x14ac:dyDescent="0.3">
      <c r="A371" s="296" t="s">
        <v>1175</v>
      </c>
      <c r="B371" s="297" t="s">
        <v>1000</v>
      </c>
      <c r="C371" s="297" t="s">
        <v>1001</v>
      </c>
      <c r="D371" s="297" t="s">
        <v>1090</v>
      </c>
      <c r="E371" s="297" t="s">
        <v>1091</v>
      </c>
      <c r="F371" s="300">
        <v>2</v>
      </c>
      <c r="G371" s="300">
        <v>9996</v>
      </c>
      <c r="H371" s="300">
        <v>1</v>
      </c>
      <c r="I371" s="300">
        <v>4998</v>
      </c>
      <c r="J371" s="300"/>
      <c r="K371" s="300"/>
      <c r="L371" s="300"/>
      <c r="M371" s="300"/>
      <c r="N371" s="300"/>
      <c r="O371" s="300"/>
      <c r="P371" s="316"/>
      <c r="Q371" s="301"/>
    </row>
    <row r="372" spans="1:17" ht="14.4" customHeight="1" x14ac:dyDescent="0.3">
      <c r="A372" s="296" t="s">
        <v>1175</v>
      </c>
      <c r="B372" s="297" t="s">
        <v>1000</v>
      </c>
      <c r="C372" s="297" t="s">
        <v>1001</v>
      </c>
      <c r="D372" s="297" t="s">
        <v>1096</v>
      </c>
      <c r="E372" s="297" t="s">
        <v>1097</v>
      </c>
      <c r="F372" s="300">
        <v>1</v>
      </c>
      <c r="G372" s="300">
        <v>2037</v>
      </c>
      <c r="H372" s="300">
        <v>1</v>
      </c>
      <c r="I372" s="300">
        <v>2037</v>
      </c>
      <c r="J372" s="300">
        <v>4</v>
      </c>
      <c r="K372" s="300">
        <v>8196</v>
      </c>
      <c r="L372" s="300">
        <v>4.0235640648011781</v>
      </c>
      <c r="M372" s="300">
        <v>2049</v>
      </c>
      <c r="N372" s="300">
        <v>7</v>
      </c>
      <c r="O372" s="300">
        <v>14448</v>
      </c>
      <c r="P372" s="316">
        <v>7.0927835051546388</v>
      </c>
      <c r="Q372" s="301">
        <v>2064</v>
      </c>
    </row>
    <row r="373" spans="1:17" ht="14.4" customHeight="1" x14ac:dyDescent="0.3">
      <c r="A373" s="296" t="s">
        <v>1175</v>
      </c>
      <c r="B373" s="297" t="s">
        <v>1000</v>
      </c>
      <c r="C373" s="297" t="s">
        <v>1001</v>
      </c>
      <c r="D373" s="297" t="s">
        <v>1098</v>
      </c>
      <c r="E373" s="297" t="s">
        <v>1099</v>
      </c>
      <c r="F373" s="300">
        <v>1</v>
      </c>
      <c r="G373" s="300">
        <v>264</v>
      </c>
      <c r="H373" s="300">
        <v>1</v>
      </c>
      <c r="I373" s="300">
        <v>264</v>
      </c>
      <c r="J373" s="300">
        <v>1</v>
      </c>
      <c r="K373" s="300">
        <v>265</v>
      </c>
      <c r="L373" s="300">
        <v>1.0037878787878789</v>
      </c>
      <c r="M373" s="300">
        <v>265</v>
      </c>
      <c r="N373" s="300">
        <v>1</v>
      </c>
      <c r="O373" s="300">
        <v>266</v>
      </c>
      <c r="P373" s="316">
        <v>1.0075757575757576</v>
      </c>
      <c r="Q373" s="301">
        <v>266</v>
      </c>
    </row>
    <row r="374" spans="1:17" ht="14.4" customHeight="1" x14ac:dyDescent="0.3">
      <c r="A374" s="296" t="s">
        <v>1175</v>
      </c>
      <c r="B374" s="297" t="s">
        <v>1000</v>
      </c>
      <c r="C374" s="297" t="s">
        <v>1001</v>
      </c>
      <c r="D374" s="297" t="s">
        <v>1100</v>
      </c>
      <c r="E374" s="297" t="s">
        <v>1101</v>
      </c>
      <c r="F374" s="300"/>
      <c r="G374" s="300"/>
      <c r="H374" s="300"/>
      <c r="I374" s="300"/>
      <c r="J374" s="300">
        <v>1</v>
      </c>
      <c r="K374" s="300">
        <v>409</v>
      </c>
      <c r="L374" s="300"/>
      <c r="M374" s="300">
        <v>409</v>
      </c>
      <c r="N374" s="300"/>
      <c r="O374" s="300"/>
      <c r="P374" s="316"/>
      <c r="Q374" s="301"/>
    </row>
    <row r="375" spans="1:17" ht="14.4" customHeight="1" x14ac:dyDescent="0.3">
      <c r="A375" s="296" t="s">
        <v>1175</v>
      </c>
      <c r="B375" s="297" t="s">
        <v>1000</v>
      </c>
      <c r="C375" s="297" t="s">
        <v>1001</v>
      </c>
      <c r="D375" s="297" t="s">
        <v>1104</v>
      </c>
      <c r="E375" s="297" t="s">
        <v>1105</v>
      </c>
      <c r="F375" s="300">
        <v>1</v>
      </c>
      <c r="G375" s="300">
        <v>6013</v>
      </c>
      <c r="H375" s="300">
        <v>1</v>
      </c>
      <c r="I375" s="300">
        <v>6013</v>
      </c>
      <c r="J375" s="300">
        <v>1</v>
      </c>
      <c r="K375" s="300">
        <v>6049</v>
      </c>
      <c r="L375" s="300">
        <v>1.0059870281057708</v>
      </c>
      <c r="M375" s="300">
        <v>6049</v>
      </c>
      <c r="N375" s="300">
        <v>3</v>
      </c>
      <c r="O375" s="300">
        <v>18282</v>
      </c>
      <c r="P375" s="316">
        <v>3.0404124397139531</v>
      </c>
      <c r="Q375" s="301">
        <v>6094</v>
      </c>
    </row>
    <row r="376" spans="1:17" ht="14.4" customHeight="1" x14ac:dyDescent="0.3">
      <c r="A376" s="296" t="s">
        <v>1175</v>
      </c>
      <c r="B376" s="297" t="s">
        <v>1000</v>
      </c>
      <c r="C376" s="297" t="s">
        <v>1001</v>
      </c>
      <c r="D376" s="297" t="s">
        <v>1170</v>
      </c>
      <c r="E376" s="297" t="s">
        <v>1171</v>
      </c>
      <c r="F376" s="300"/>
      <c r="G376" s="300"/>
      <c r="H376" s="300"/>
      <c r="I376" s="300"/>
      <c r="J376" s="300"/>
      <c r="K376" s="300"/>
      <c r="L376" s="300"/>
      <c r="M376" s="300"/>
      <c r="N376" s="300">
        <v>1</v>
      </c>
      <c r="O376" s="300">
        <v>212</v>
      </c>
      <c r="P376" s="316"/>
      <c r="Q376" s="301">
        <v>212</v>
      </c>
    </row>
    <row r="377" spans="1:17" ht="14.4" customHeight="1" x14ac:dyDescent="0.3">
      <c r="A377" s="296" t="s">
        <v>1175</v>
      </c>
      <c r="B377" s="297" t="s">
        <v>1000</v>
      </c>
      <c r="C377" s="297" t="s">
        <v>1001</v>
      </c>
      <c r="D377" s="297" t="s">
        <v>1118</v>
      </c>
      <c r="E377" s="297" t="s">
        <v>1051</v>
      </c>
      <c r="F377" s="300"/>
      <c r="G377" s="300"/>
      <c r="H377" s="300"/>
      <c r="I377" s="300"/>
      <c r="J377" s="300">
        <v>10</v>
      </c>
      <c r="K377" s="300">
        <v>340</v>
      </c>
      <c r="L377" s="300"/>
      <c r="M377" s="300">
        <v>34</v>
      </c>
      <c r="N377" s="300"/>
      <c r="O377" s="300"/>
      <c r="P377" s="316"/>
      <c r="Q377" s="301"/>
    </row>
    <row r="378" spans="1:17" ht="14.4" customHeight="1" x14ac:dyDescent="0.3">
      <c r="A378" s="296" t="s">
        <v>1176</v>
      </c>
      <c r="B378" s="297" t="s">
        <v>1000</v>
      </c>
      <c r="C378" s="297" t="s">
        <v>1001</v>
      </c>
      <c r="D378" s="297" t="s">
        <v>1016</v>
      </c>
      <c r="E378" s="297" t="s">
        <v>1017</v>
      </c>
      <c r="F378" s="300">
        <v>1</v>
      </c>
      <c r="G378" s="300">
        <v>656</v>
      </c>
      <c r="H378" s="300">
        <v>1</v>
      </c>
      <c r="I378" s="300">
        <v>656</v>
      </c>
      <c r="J378" s="300"/>
      <c r="K378" s="300"/>
      <c r="L378" s="300"/>
      <c r="M378" s="300"/>
      <c r="N378" s="300"/>
      <c r="O378" s="300"/>
      <c r="P378" s="316"/>
      <c r="Q378" s="301"/>
    </row>
    <row r="379" spans="1:17" ht="14.4" customHeight="1" x14ac:dyDescent="0.3">
      <c r="A379" s="296" t="s">
        <v>1176</v>
      </c>
      <c r="B379" s="297" t="s">
        <v>1000</v>
      </c>
      <c r="C379" s="297" t="s">
        <v>1001</v>
      </c>
      <c r="D379" s="297" t="s">
        <v>1018</v>
      </c>
      <c r="E379" s="297" t="s">
        <v>1019</v>
      </c>
      <c r="F379" s="300">
        <v>1</v>
      </c>
      <c r="G379" s="300">
        <v>452</v>
      </c>
      <c r="H379" s="300">
        <v>1</v>
      </c>
      <c r="I379" s="300">
        <v>452</v>
      </c>
      <c r="J379" s="300">
        <v>1</v>
      </c>
      <c r="K379" s="300">
        <v>454</v>
      </c>
      <c r="L379" s="300">
        <v>1.0044247787610618</v>
      </c>
      <c r="M379" s="300">
        <v>454</v>
      </c>
      <c r="N379" s="300"/>
      <c r="O379" s="300"/>
      <c r="P379" s="316"/>
      <c r="Q379" s="301"/>
    </row>
    <row r="380" spans="1:17" ht="14.4" customHeight="1" x14ac:dyDescent="0.3">
      <c r="A380" s="296" t="s">
        <v>1176</v>
      </c>
      <c r="B380" s="297" t="s">
        <v>1000</v>
      </c>
      <c r="C380" s="297" t="s">
        <v>1001</v>
      </c>
      <c r="D380" s="297" t="s">
        <v>1024</v>
      </c>
      <c r="E380" s="297" t="s">
        <v>1025</v>
      </c>
      <c r="F380" s="300">
        <v>3</v>
      </c>
      <c r="G380" s="300">
        <v>234</v>
      </c>
      <c r="H380" s="300">
        <v>1</v>
      </c>
      <c r="I380" s="300">
        <v>78</v>
      </c>
      <c r="J380" s="300"/>
      <c r="K380" s="300"/>
      <c r="L380" s="300"/>
      <c r="M380" s="300"/>
      <c r="N380" s="300"/>
      <c r="O380" s="300"/>
      <c r="P380" s="316"/>
      <c r="Q380" s="301"/>
    </row>
    <row r="381" spans="1:17" ht="14.4" customHeight="1" x14ac:dyDescent="0.3">
      <c r="A381" s="296" t="s">
        <v>1176</v>
      </c>
      <c r="B381" s="297" t="s">
        <v>1000</v>
      </c>
      <c r="C381" s="297" t="s">
        <v>1001</v>
      </c>
      <c r="D381" s="297" t="s">
        <v>1026</v>
      </c>
      <c r="E381" s="297" t="s">
        <v>1027</v>
      </c>
      <c r="F381" s="300">
        <v>2</v>
      </c>
      <c r="G381" s="300">
        <v>72</v>
      </c>
      <c r="H381" s="300">
        <v>1</v>
      </c>
      <c r="I381" s="300">
        <v>36</v>
      </c>
      <c r="J381" s="300">
        <v>1</v>
      </c>
      <c r="K381" s="300">
        <v>36</v>
      </c>
      <c r="L381" s="300">
        <v>0.5</v>
      </c>
      <c r="M381" s="300">
        <v>36</v>
      </c>
      <c r="N381" s="300"/>
      <c r="O381" s="300"/>
      <c r="P381" s="316"/>
      <c r="Q381" s="301"/>
    </row>
    <row r="382" spans="1:17" ht="14.4" customHeight="1" x14ac:dyDescent="0.3">
      <c r="A382" s="296" t="s">
        <v>1176</v>
      </c>
      <c r="B382" s="297" t="s">
        <v>1000</v>
      </c>
      <c r="C382" s="297" t="s">
        <v>1001</v>
      </c>
      <c r="D382" s="297" t="s">
        <v>1028</v>
      </c>
      <c r="E382" s="297" t="s">
        <v>1029</v>
      </c>
      <c r="F382" s="300">
        <v>1</v>
      </c>
      <c r="G382" s="300">
        <v>107</v>
      </c>
      <c r="H382" s="300">
        <v>1</v>
      </c>
      <c r="I382" s="300">
        <v>107</v>
      </c>
      <c r="J382" s="300">
        <v>1</v>
      </c>
      <c r="K382" s="300">
        <v>107</v>
      </c>
      <c r="L382" s="300">
        <v>1</v>
      </c>
      <c r="M382" s="300">
        <v>107</v>
      </c>
      <c r="N382" s="300"/>
      <c r="O382" s="300"/>
      <c r="P382" s="316"/>
      <c r="Q382" s="301"/>
    </row>
    <row r="383" spans="1:17" ht="14.4" customHeight="1" x14ac:dyDescent="0.3">
      <c r="A383" s="296" t="s">
        <v>1176</v>
      </c>
      <c r="B383" s="297" t="s">
        <v>1000</v>
      </c>
      <c r="C383" s="297" t="s">
        <v>1001</v>
      </c>
      <c r="D383" s="297" t="s">
        <v>1030</v>
      </c>
      <c r="E383" s="297" t="s">
        <v>1031</v>
      </c>
      <c r="F383" s="300">
        <v>1</v>
      </c>
      <c r="G383" s="300">
        <v>240</v>
      </c>
      <c r="H383" s="300">
        <v>1</v>
      </c>
      <c r="I383" s="300">
        <v>240</v>
      </c>
      <c r="J383" s="300"/>
      <c r="K383" s="300"/>
      <c r="L383" s="300"/>
      <c r="M383" s="300"/>
      <c r="N383" s="300"/>
      <c r="O383" s="300"/>
      <c r="P383" s="316"/>
      <c r="Q383" s="301"/>
    </row>
    <row r="384" spans="1:17" ht="14.4" customHeight="1" x14ac:dyDescent="0.3">
      <c r="A384" s="296" t="s">
        <v>1176</v>
      </c>
      <c r="B384" s="297" t="s">
        <v>1000</v>
      </c>
      <c r="C384" s="297" t="s">
        <v>1001</v>
      </c>
      <c r="D384" s="297" t="s">
        <v>1032</v>
      </c>
      <c r="E384" s="297" t="s">
        <v>1033</v>
      </c>
      <c r="F384" s="300"/>
      <c r="G384" s="300"/>
      <c r="H384" s="300"/>
      <c r="I384" s="300"/>
      <c r="J384" s="300"/>
      <c r="K384" s="300"/>
      <c r="L384" s="300"/>
      <c r="M384" s="300"/>
      <c r="N384" s="300">
        <v>1</v>
      </c>
      <c r="O384" s="300">
        <v>1993</v>
      </c>
      <c r="P384" s="316"/>
      <c r="Q384" s="301">
        <v>1993</v>
      </c>
    </row>
    <row r="385" spans="1:17" ht="14.4" customHeight="1" x14ac:dyDescent="0.3">
      <c r="A385" s="296" t="s">
        <v>1176</v>
      </c>
      <c r="B385" s="297" t="s">
        <v>1000</v>
      </c>
      <c r="C385" s="297" t="s">
        <v>1001</v>
      </c>
      <c r="D385" s="297" t="s">
        <v>1034</v>
      </c>
      <c r="E385" s="297" t="s">
        <v>1035</v>
      </c>
      <c r="F385" s="300">
        <v>34</v>
      </c>
      <c r="G385" s="300">
        <v>5610</v>
      </c>
      <c r="H385" s="300">
        <v>1</v>
      </c>
      <c r="I385" s="300">
        <v>165</v>
      </c>
      <c r="J385" s="300">
        <v>4</v>
      </c>
      <c r="K385" s="300">
        <v>668</v>
      </c>
      <c r="L385" s="300">
        <v>0.11907308377896614</v>
      </c>
      <c r="M385" s="300">
        <v>167</v>
      </c>
      <c r="N385" s="300">
        <v>14</v>
      </c>
      <c r="O385" s="300">
        <v>2352</v>
      </c>
      <c r="P385" s="316">
        <v>0.41925133689839572</v>
      </c>
      <c r="Q385" s="301">
        <v>168</v>
      </c>
    </row>
    <row r="386" spans="1:17" ht="14.4" customHeight="1" x14ac:dyDescent="0.3">
      <c r="A386" s="296" t="s">
        <v>1176</v>
      </c>
      <c r="B386" s="297" t="s">
        <v>1000</v>
      </c>
      <c r="C386" s="297" t="s">
        <v>1001</v>
      </c>
      <c r="D386" s="297" t="s">
        <v>1036</v>
      </c>
      <c r="E386" s="297" t="s">
        <v>1037</v>
      </c>
      <c r="F386" s="300">
        <v>19</v>
      </c>
      <c r="G386" s="300">
        <v>5282</v>
      </c>
      <c r="H386" s="300">
        <v>1</v>
      </c>
      <c r="I386" s="300">
        <v>278</v>
      </c>
      <c r="J386" s="300">
        <v>8</v>
      </c>
      <c r="K386" s="300">
        <v>2240</v>
      </c>
      <c r="L386" s="300">
        <v>0.42408178720181749</v>
      </c>
      <c r="M386" s="300">
        <v>280</v>
      </c>
      <c r="N386" s="300">
        <v>14</v>
      </c>
      <c r="O386" s="300">
        <v>3934</v>
      </c>
      <c r="P386" s="316">
        <v>0.74479363877319193</v>
      </c>
      <c r="Q386" s="301">
        <v>281</v>
      </c>
    </row>
    <row r="387" spans="1:17" ht="14.4" customHeight="1" x14ac:dyDescent="0.3">
      <c r="A387" s="296" t="s">
        <v>1176</v>
      </c>
      <c r="B387" s="297" t="s">
        <v>1000</v>
      </c>
      <c r="C387" s="297" t="s">
        <v>1001</v>
      </c>
      <c r="D387" s="297" t="s">
        <v>1038</v>
      </c>
      <c r="E387" s="297" t="s">
        <v>1039</v>
      </c>
      <c r="F387" s="300">
        <v>246</v>
      </c>
      <c r="G387" s="300">
        <v>39852</v>
      </c>
      <c r="H387" s="300">
        <v>1</v>
      </c>
      <c r="I387" s="300">
        <v>162</v>
      </c>
      <c r="J387" s="300">
        <v>125</v>
      </c>
      <c r="K387" s="300">
        <v>20500</v>
      </c>
      <c r="L387" s="300">
        <v>0.51440329218106995</v>
      </c>
      <c r="M387" s="300">
        <v>164</v>
      </c>
      <c r="N387" s="300">
        <v>204</v>
      </c>
      <c r="O387" s="300">
        <v>33660</v>
      </c>
      <c r="P387" s="316">
        <v>0.84462511291779585</v>
      </c>
      <c r="Q387" s="301">
        <v>165</v>
      </c>
    </row>
    <row r="388" spans="1:17" ht="14.4" customHeight="1" x14ac:dyDescent="0.3">
      <c r="A388" s="296" t="s">
        <v>1176</v>
      </c>
      <c r="B388" s="297" t="s">
        <v>1000</v>
      </c>
      <c r="C388" s="297" t="s">
        <v>1001</v>
      </c>
      <c r="D388" s="297" t="s">
        <v>1040</v>
      </c>
      <c r="E388" s="297" t="s">
        <v>1041</v>
      </c>
      <c r="F388" s="300">
        <v>4</v>
      </c>
      <c r="G388" s="300">
        <v>1804</v>
      </c>
      <c r="H388" s="300">
        <v>1</v>
      </c>
      <c r="I388" s="300">
        <v>451</v>
      </c>
      <c r="J388" s="300">
        <v>1</v>
      </c>
      <c r="K388" s="300">
        <v>453</v>
      </c>
      <c r="L388" s="300">
        <v>0.25110864745011086</v>
      </c>
      <c r="M388" s="300">
        <v>453</v>
      </c>
      <c r="N388" s="300">
        <v>3</v>
      </c>
      <c r="O388" s="300">
        <v>1368</v>
      </c>
      <c r="P388" s="316">
        <v>0.75831485587583147</v>
      </c>
      <c r="Q388" s="301">
        <v>456</v>
      </c>
    </row>
    <row r="389" spans="1:17" ht="14.4" customHeight="1" x14ac:dyDescent="0.3">
      <c r="A389" s="296" t="s">
        <v>1176</v>
      </c>
      <c r="B389" s="297" t="s">
        <v>1000</v>
      </c>
      <c r="C389" s="297" t="s">
        <v>1001</v>
      </c>
      <c r="D389" s="297" t="s">
        <v>1044</v>
      </c>
      <c r="E389" s="297" t="s">
        <v>1045</v>
      </c>
      <c r="F389" s="300">
        <v>11</v>
      </c>
      <c r="G389" s="300">
        <v>3707</v>
      </c>
      <c r="H389" s="300">
        <v>1</v>
      </c>
      <c r="I389" s="300">
        <v>337</v>
      </c>
      <c r="J389" s="300">
        <v>12</v>
      </c>
      <c r="K389" s="300">
        <v>4044</v>
      </c>
      <c r="L389" s="300">
        <v>1.0909090909090908</v>
      </c>
      <c r="M389" s="300">
        <v>337</v>
      </c>
      <c r="N389" s="300">
        <v>7</v>
      </c>
      <c r="O389" s="300">
        <v>2366</v>
      </c>
      <c r="P389" s="316">
        <v>0.63825195575937421</v>
      </c>
      <c r="Q389" s="301">
        <v>338</v>
      </c>
    </row>
    <row r="390" spans="1:17" ht="14.4" customHeight="1" x14ac:dyDescent="0.3">
      <c r="A390" s="296" t="s">
        <v>1176</v>
      </c>
      <c r="B390" s="297" t="s">
        <v>1000</v>
      </c>
      <c r="C390" s="297" t="s">
        <v>1001</v>
      </c>
      <c r="D390" s="297" t="s">
        <v>1046</v>
      </c>
      <c r="E390" s="297" t="s">
        <v>1047</v>
      </c>
      <c r="F390" s="300">
        <v>11</v>
      </c>
      <c r="G390" s="300">
        <v>1738</v>
      </c>
      <c r="H390" s="300">
        <v>1</v>
      </c>
      <c r="I390" s="300">
        <v>158</v>
      </c>
      <c r="J390" s="300">
        <v>5</v>
      </c>
      <c r="K390" s="300">
        <v>795</v>
      </c>
      <c r="L390" s="300">
        <v>0.45742232451093212</v>
      </c>
      <c r="M390" s="300">
        <v>159</v>
      </c>
      <c r="N390" s="300">
        <v>4</v>
      </c>
      <c r="O390" s="300">
        <v>640</v>
      </c>
      <c r="P390" s="316">
        <v>0.36823935558112775</v>
      </c>
      <c r="Q390" s="301">
        <v>160</v>
      </c>
    </row>
    <row r="391" spans="1:17" ht="14.4" customHeight="1" x14ac:dyDescent="0.3">
      <c r="A391" s="296" t="s">
        <v>1176</v>
      </c>
      <c r="B391" s="297" t="s">
        <v>1000</v>
      </c>
      <c r="C391" s="297" t="s">
        <v>1001</v>
      </c>
      <c r="D391" s="297" t="s">
        <v>1050</v>
      </c>
      <c r="E391" s="297" t="s">
        <v>1051</v>
      </c>
      <c r="F391" s="300">
        <v>30</v>
      </c>
      <c r="G391" s="300">
        <v>1590</v>
      </c>
      <c r="H391" s="300">
        <v>1</v>
      </c>
      <c r="I391" s="300">
        <v>53</v>
      </c>
      <c r="J391" s="300">
        <v>12</v>
      </c>
      <c r="K391" s="300">
        <v>636</v>
      </c>
      <c r="L391" s="300">
        <v>0.4</v>
      </c>
      <c r="M391" s="300">
        <v>53</v>
      </c>
      <c r="N391" s="300">
        <v>12</v>
      </c>
      <c r="O391" s="300">
        <v>636</v>
      </c>
      <c r="P391" s="316">
        <v>0.4</v>
      </c>
      <c r="Q391" s="301">
        <v>53</v>
      </c>
    </row>
    <row r="392" spans="1:17" ht="14.4" customHeight="1" x14ac:dyDescent="0.3">
      <c r="A392" s="296" t="s">
        <v>1176</v>
      </c>
      <c r="B392" s="297" t="s">
        <v>1000</v>
      </c>
      <c r="C392" s="297" t="s">
        <v>1001</v>
      </c>
      <c r="D392" s="297" t="s">
        <v>1052</v>
      </c>
      <c r="E392" s="297" t="s">
        <v>1053</v>
      </c>
      <c r="F392" s="300">
        <v>24</v>
      </c>
      <c r="G392" s="300">
        <v>2880</v>
      </c>
      <c r="H392" s="300">
        <v>1</v>
      </c>
      <c r="I392" s="300">
        <v>120</v>
      </c>
      <c r="J392" s="300">
        <v>8</v>
      </c>
      <c r="K392" s="300">
        <v>960</v>
      </c>
      <c r="L392" s="300">
        <v>0.33333333333333331</v>
      </c>
      <c r="M392" s="300">
        <v>120</v>
      </c>
      <c r="N392" s="300">
        <v>22</v>
      </c>
      <c r="O392" s="300">
        <v>2662</v>
      </c>
      <c r="P392" s="316">
        <v>0.9243055555555556</v>
      </c>
      <c r="Q392" s="301">
        <v>121</v>
      </c>
    </row>
    <row r="393" spans="1:17" ht="14.4" customHeight="1" x14ac:dyDescent="0.3">
      <c r="A393" s="296" t="s">
        <v>1176</v>
      </c>
      <c r="B393" s="297" t="s">
        <v>1000</v>
      </c>
      <c r="C393" s="297" t="s">
        <v>1001</v>
      </c>
      <c r="D393" s="297" t="s">
        <v>1054</v>
      </c>
      <c r="E393" s="297" t="s">
        <v>1055</v>
      </c>
      <c r="F393" s="300">
        <v>17</v>
      </c>
      <c r="G393" s="300">
        <v>7191</v>
      </c>
      <c r="H393" s="300">
        <v>1</v>
      </c>
      <c r="I393" s="300">
        <v>423</v>
      </c>
      <c r="J393" s="300">
        <v>3</v>
      </c>
      <c r="K393" s="300">
        <v>1275</v>
      </c>
      <c r="L393" s="300">
        <v>0.1773049645390071</v>
      </c>
      <c r="M393" s="300">
        <v>425</v>
      </c>
      <c r="N393" s="300">
        <v>4</v>
      </c>
      <c r="O393" s="300">
        <v>1716</v>
      </c>
      <c r="P393" s="316">
        <v>0.23863162286191072</v>
      </c>
      <c r="Q393" s="301">
        <v>429</v>
      </c>
    </row>
    <row r="394" spans="1:17" ht="14.4" customHeight="1" x14ac:dyDescent="0.3">
      <c r="A394" s="296" t="s">
        <v>1176</v>
      </c>
      <c r="B394" s="297" t="s">
        <v>1000</v>
      </c>
      <c r="C394" s="297" t="s">
        <v>1001</v>
      </c>
      <c r="D394" s="297" t="s">
        <v>1056</v>
      </c>
      <c r="E394" s="297" t="s">
        <v>1057</v>
      </c>
      <c r="F394" s="300"/>
      <c r="G394" s="300"/>
      <c r="H394" s="300"/>
      <c r="I394" s="300"/>
      <c r="J394" s="300"/>
      <c r="K394" s="300"/>
      <c r="L394" s="300"/>
      <c r="M394" s="300"/>
      <c r="N394" s="300">
        <v>1</v>
      </c>
      <c r="O394" s="300">
        <v>435</v>
      </c>
      <c r="P394" s="316"/>
      <c r="Q394" s="301">
        <v>435</v>
      </c>
    </row>
    <row r="395" spans="1:17" ht="14.4" customHeight="1" x14ac:dyDescent="0.3">
      <c r="A395" s="296" t="s">
        <v>1176</v>
      </c>
      <c r="B395" s="297" t="s">
        <v>1000</v>
      </c>
      <c r="C395" s="297" t="s">
        <v>1001</v>
      </c>
      <c r="D395" s="297" t="s">
        <v>1060</v>
      </c>
      <c r="E395" s="297" t="s">
        <v>1061</v>
      </c>
      <c r="F395" s="300">
        <v>4</v>
      </c>
      <c r="G395" s="300">
        <v>456</v>
      </c>
      <c r="H395" s="300">
        <v>1</v>
      </c>
      <c r="I395" s="300">
        <v>114</v>
      </c>
      <c r="J395" s="300">
        <v>1</v>
      </c>
      <c r="K395" s="300">
        <v>115</v>
      </c>
      <c r="L395" s="300">
        <v>0.25219298245614036</v>
      </c>
      <c r="M395" s="300">
        <v>115</v>
      </c>
      <c r="N395" s="300">
        <v>1</v>
      </c>
      <c r="O395" s="300">
        <v>115</v>
      </c>
      <c r="P395" s="316">
        <v>0.25219298245614036</v>
      </c>
      <c r="Q395" s="301">
        <v>115</v>
      </c>
    </row>
    <row r="396" spans="1:17" ht="14.4" customHeight="1" x14ac:dyDescent="0.3">
      <c r="A396" s="296" t="s">
        <v>1176</v>
      </c>
      <c r="B396" s="297" t="s">
        <v>1000</v>
      </c>
      <c r="C396" s="297" t="s">
        <v>1001</v>
      </c>
      <c r="D396" s="297" t="s">
        <v>1062</v>
      </c>
      <c r="E396" s="297" t="s">
        <v>1063</v>
      </c>
      <c r="F396" s="300">
        <v>1</v>
      </c>
      <c r="G396" s="300">
        <v>27</v>
      </c>
      <c r="H396" s="300">
        <v>1</v>
      </c>
      <c r="I396" s="300">
        <v>27</v>
      </c>
      <c r="J396" s="300"/>
      <c r="K396" s="300"/>
      <c r="L396" s="300"/>
      <c r="M396" s="300"/>
      <c r="N396" s="300"/>
      <c r="O396" s="300"/>
      <c r="P396" s="316"/>
      <c r="Q396" s="301"/>
    </row>
    <row r="397" spans="1:17" ht="14.4" customHeight="1" x14ac:dyDescent="0.3">
      <c r="A397" s="296" t="s">
        <v>1176</v>
      </c>
      <c r="B397" s="297" t="s">
        <v>1000</v>
      </c>
      <c r="C397" s="297" t="s">
        <v>1001</v>
      </c>
      <c r="D397" s="297" t="s">
        <v>1064</v>
      </c>
      <c r="E397" s="297" t="s">
        <v>1065</v>
      </c>
      <c r="F397" s="300">
        <v>9</v>
      </c>
      <c r="G397" s="300">
        <v>2799</v>
      </c>
      <c r="H397" s="300">
        <v>1</v>
      </c>
      <c r="I397" s="300">
        <v>311</v>
      </c>
      <c r="J397" s="300">
        <v>5</v>
      </c>
      <c r="K397" s="300">
        <v>1565</v>
      </c>
      <c r="L397" s="300">
        <v>0.55912826009289029</v>
      </c>
      <c r="M397" s="300">
        <v>313</v>
      </c>
      <c r="N397" s="300">
        <v>4</v>
      </c>
      <c r="O397" s="300">
        <v>1264</v>
      </c>
      <c r="P397" s="316">
        <v>0.45158985351911396</v>
      </c>
      <c r="Q397" s="301">
        <v>316</v>
      </c>
    </row>
    <row r="398" spans="1:17" ht="14.4" customHeight="1" x14ac:dyDescent="0.3">
      <c r="A398" s="296" t="s">
        <v>1176</v>
      </c>
      <c r="B398" s="297" t="s">
        <v>1000</v>
      </c>
      <c r="C398" s="297" t="s">
        <v>1001</v>
      </c>
      <c r="D398" s="297" t="s">
        <v>1066</v>
      </c>
      <c r="E398" s="297" t="s">
        <v>1067</v>
      </c>
      <c r="F398" s="300">
        <v>26</v>
      </c>
      <c r="G398" s="300">
        <v>8918</v>
      </c>
      <c r="H398" s="300">
        <v>1</v>
      </c>
      <c r="I398" s="300">
        <v>343</v>
      </c>
      <c r="J398" s="300">
        <v>10</v>
      </c>
      <c r="K398" s="300">
        <v>3450</v>
      </c>
      <c r="L398" s="300">
        <v>0.38685803991926443</v>
      </c>
      <c r="M398" s="300">
        <v>345</v>
      </c>
      <c r="N398" s="300">
        <v>17</v>
      </c>
      <c r="O398" s="300">
        <v>5916</v>
      </c>
      <c r="P398" s="316">
        <v>0.663377438887643</v>
      </c>
      <c r="Q398" s="301">
        <v>348</v>
      </c>
    </row>
    <row r="399" spans="1:17" ht="14.4" customHeight="1" x14ac:dyDescent="0.3">
      <c r="A399" s="296" t="s">
        <v>1176</v>
      </c>
      <c r="B399" s="297" t="s">
        <v>1000</v>
      </c>
      <c r="C399" s="297" t="s">
        <v>1001</v>
      </c>
      <c r="D399" s="297" t="s">
        <v>1068</v>
      </c>
      <c r="E399" s="297" t="s">
        <v>1069</v>
      </c>
      <c r="F399" s="300">
        <v>8</v>
      </c>
      <c r="G399" s="300">
        <v>27144</v>
      </c>
      <c r="H399" s="300">
        <v>1</v>
      </c>
      <c r="I399" s="300">
        <v>3393</v>
      </c>
      <c r="J399" s="300">
        <v>4</v>
      </c>
      <c r="K399" s="300">
        <v>13652</v>
      </c>
      <c r="L399" s="300">
        <v>0.50294724432655469</v>
      </c>
      <c r="M399" s="300">
        <v>3413</v>
      </c>
      <c r="N399" s="300">
        <v>9</v>
      </c>
      <c r="O399" s="300">
        <v>30951</v>
      </c>
      <c r="P399" s="316">
        <v>1.1402519893899203</v>
      </c>
      <c r="Q399" s="301">
        <v>3439</v>
      </c>
    </row>
    <row r="400" spans="1:17" ht="14.4" customHeight="1" x14ac:dyDescent="0.3">
      <c r="A400" s="296" t="s">
        <v>1176</v>
      </c>
      <c r="B400" s="297" t="s">
        <v>1000</v>
      </c>
      <c r="C400" s="297" t="s">
        <v>1001</v>
      </c>
      <c r="D400" s="297" t="s">
        <v>1070</v>
      </c>
      <c r="E400" s="297" t="s">
        <v>1071</v>
      </c>
      <c r="F400" s="300">
        <v>2</v>
      </c>
      <c r="G400" s="300">
        <v>2012</v>
      </c>
      <c r="H400" s="300">
        <v>1</v>
      </c>
      <c r="I400" s="300">
        <v>1006</v>
      </c>
      <c r="J400" s="300">
        <v>1</v>
      </c>
      <c r="K400" s="300">
        <v>1014</v>
      </c>
      <c r="L400" s="300">
        <v>0.50397614314115313</v>
      </c>
      <c r="M400" s="300">
        <v>1014</v>
      </c>
      <c r="N400" s="300">
        <v>3</v>
      </c>
      <c r="O400" s="300">
        <v>3072</v>
      </c>
      <c r="P400" s="316">
        <v>1.5268389662027833</v>
      </c>
      <c r="Q400" s="301">
        <v>1024</v>
      </c>
    </row>
    <row r="401" spans="1:17" ht="14.4" customHeight="1" x14ac:dyDescent="0.3">
      <c r="A401" s="296" t="s">
        <v>1176</v>
      </c>
      <c r="B401" s="297" t="s">
        <v>1000</v>
      </c>
      <c r="C401" s="297" t="s">
        <v>1001</v>
      </c>
      <c r="D401" s="297" t="s">
        <v>1072</v>
      </c>
      <c r="E401" s="297" t="s">
        <v>1073</v>
      </c>
      <c r="F401" s="300">
        <v>1</v>
      </c>
      <c r="G401" s="300">
        <v>777</v>
      </c>
      <c r="H401" s="300">
        <v>1</v>
      </c>
      <c r="I401" s="300">
        <v>777</v>
      </c>
      <c r="J401" s="300"/>
      <c r="K401" s="300"/>
      <c r="L401" s="300"/>
      <c r="M401" s="300"/>
      <c r="N401" s="300"/>
      <c r="O401" s="300"/>
      <c r="P401" s="316"/>
      <c r="Q401" s="301"/>
    </row>
    <row r="402" spans="1:17" ht="14.4" customHeight="1" x14ac:dyDescent="0.3">
      <c r="A402" s="296" t="s">
        <v>1176</v>
      </c>
      <c r="B402" s="297" t="s">
        <v>1000</v>
      </c>
      <c r="C402" s="297" t="s">
        <v>1001</v>
      </c>
      <c r="D402" s="297" t="s">
        <v>1076</v>
      </c>
      <c r="E402" s="297" t="s">
        <v>1077</v>
      </c>
      <c r="F402" s="300">
        <v>3</v>
      </c>
      <c r="G402" s="300">
        <v>1131</v>
      </c>
      <c r="H402" s="300">
        <v>1</v>
      </c>
      <c r="I402" s="300">
        <v>377</v>
      </c>
      <c r="J402" s="300">
        <v>1</v>
      </c>
      <c r="K402" s="300">
        <v>379</v>
      </c>
      <c r="L402" s="300">
        <v>0.33510167992926615</v>
      </c>
      <c r="M402" s="300">
        <v>379</v>
      </c>
      <c r="N402" s="300"/>
      <c r="O402" s="300"/>
      <c r="P402" s="316"/>
      <c r="Q402" s="301"/>
    </row>
    <row r="403" spans="1:17" ht="14.4" customHeight="1" x14ac:dyDescent="0.3">
      <c r="A403" s="296" t="s">
        <v>1176</v>
      </c>
      <c r="B403" s="297" t="s">
        <v>1000</v>
      </c>
      <c r="C403" s="297" t="s">
        <v>1001</v>
      </c>
      <c r="D403" s="297" t="s">
        <v>1078</v>
      </c>
      <c r="E403" s="297" t="s">
        <v>1079</v>
      </c>
      <c r="F403" s="300">
        <v>11</v>
      </c>
      <c r="G403" s="300">
        <v>4345</v>
      </c>
      <c r="H403" s="300">
        <v>1</v>
      </c>
      <c r="I403" s="300">
        <v>395</v>
      </c>
      <c r="J403" s="300">
        <v>7</v>
      </c>
      <c r="K403" s="300">
        <v>2793</v>
      </c>
      <c r="L403" s="300">
        <v>0.64280782508630607</v>
      </c>
      <c r="M403" s="300">
        <v>399</v>
      </c>
      <c r="N403" s="300">
        <v>9</v>
      </c>
      <c r="O403" s="300">
        <v>3636</v>
      </c>
      <c r="P403" s="316">
        <v>0.83682393555811274</v>
      </c>
      <c r="Q403" s="301">
        <v>404</v>
      </c>
    </row>
    <row r="404" spans="1:17" ht="14.4" customHeight="1" x14ac:dyDescent="0.3">
      <c r="A404" s="296" t="s">
        <v>1176</v>
      </c>
      <c r="B404" s="297" t="s">
        <v>1000</v>
      </c>
      <c r="C404" s="297" t="s">
        <v>1001</v>
      </c>
      <c r="D404" s="297" t="s">
        <v>1082</v>
      </c>
      <c r="E404" s="297" t="s">
        <v>1083</v>
      </c>
      <c r="F404" s="300">
        <v>1</v>
      </c>
      <c r="G404" s="300">
        <v>357</v>
      </c>
      <c r="H404" s="300">
        <v>1</v>
      </c>
      <c r="I404" s="300">
        <v>357</v>
      </c>
      <c r="J404" s="300"/>
      <c r="K404" s="300"/>
      <c r="L404" s="300"/>
      <c r="M404" s="300"/>
      <c r="N404" s="300"/>
      <c r="O404" s="300"/>
      <c r="P404" s="316"/>
      <c r="Q404" s="301"/>
    </row>
    <row r="405" spans="1:17" ht="14.4" customHeight="1" x14ac:dyDescent="0.3">
      <c r="A405" s="296" t="s">
        <v>1176</v>
      </c>
      <c r="B405" s="297" t="s">
        <v>1000</v>
      </c>
      <c r="C405" s="297" t="s">
        <v>1001</v>
      </c>
      <c r="D405" s="297" t="s">
        <v>1084</v>
      </c>
      <c r="E405" s="297" t="s">
        <v>1085</v>
      </c>
      <c r="F405" s="300"/>
      <c r="G405" s="300"/>
      <c r="H405" s="300"/>
      <c r="I405" s="300"/>
      <c r="J405" s="300"/>
      <c r="K405" s="300"/>
      <c r="L405" s="300"/>
      <c r="M405" s="300"/>
      <c r="N405" s="300">
        <v>2</v>
      </c>
      <c r="O405" s="300">
        <v>206</v>
      </c>
      <c r="P405" s="316"/>
      <c r="Q405" s="301">
        <v>103</v>
      </c>
    </row>
    <row r="406" spans="1:17" ht="14.4" customHeight="1" x14ac:dyDescent="0.3">
      <c r="A406" s="296" t="s">
        <v>1176</v>
      </c>
      <c r="B406" s="297" t="s">
        <v>1000</v>
      </c>
      <c r="C406" s="297" t="s">
        <v>1001</v>
      </c>
      <c r="D406" s="297" t="s">
        <v>1086</v>
      </c>
      <c r="E406" s="297" t="s">
        <v>1087</v>
      </c>
      <c r="F406" s="300">
        <v>1</v>
      </c>
      <c r="G406" s="300">
        <v>222</v>
      </c>
      <c r="H406" s="300">
        <v>1</v>
      </c>
      <c r="I406" s="300">
        <v>222</v>
      </c>
      <c r="J406" s="300">
        <v>1</v>
      </c>
      <c r="K406" s="300">
        <v>222</v>
      </c>
      <c r="L406" s="300">
        <v>1</v>
      </c>
      <c r="M406" s="300">
        <v>222</v>
      </c>
      <c r="N406" s="300"/>
      <c r="O406" s="300"/>
      <c r="P406" s="316"/>
      <c r="Q406" s="301"/>
    </row>
    <row r="407" spans="1:17" ht="14.4" customHeight="1" x14ac:dyDescent="0.3">
      <c r="A407" s="296" t="s">
        <v>1176</v>
      </c>
      <c r="B407" s="297" t="s">
        <v>1000</v>
      </c>
      <c r="C407" s="297" t="s">
        <v>1001</v>
      </c>
      <c r="D407" s="297" t="s">
        <v>1096</v>
      </c>
      <c r="E407" s="297" t="s">
        <v>1097</v>
      </c>
      <c r="F407" s="300">
        <v>9</v>
      </c>
      <c r="G407" s="300">
        <v>18333</v>
      </c>
      <c r="H407" s="300">
        <v>1</v>
      </c>
      <c r="I407" s="300">
        <v>2037</v>
      </c>
      <c r="J407" s="300">
        <v>6</v>
      </c>
      <c r="K407" s="300">
        <v>12294</v>
      </c>
      <c r="L407" s="300">
        <v>0.67059401080019632</v>
      </c>
      <c r="M407" s="300">
        <v>2049</v>
      </c>
      <c r="N407" s="300">
        <v>7</v>
      </c>
      <c r="O407" s="300">
        <v>14448</v>
      </c>
      <c r="P407" s="316">
        <v>0.78808705612829322</v>
      </c>
      <c r="Q407" s="301">
        <v>2064</v>
      </c>
    </row>
    <row r="408" spans="1:17" ht="14.4" customHeight="1" x14ac:dyDescent="0.3">
      <c r="A408" s="296" t="s">
        <v>1176</v>
      </c>
      <c r="B408" s="297" t="s">
        <v>1000</v>
      </c>
      <c r="C408" s="297" t="s">
        <v>1001</v>
      </c>
      <c r="D408" s="297" t="s">
        <v>1098</v>
      </c>
      <c r="E408" s="297" t="s">
        <v>1099</v>
      </c>
      <c r="F408" s="300">
        <v>1</v>
      </c>
      <c r="G408" s="300">
        <v>264</v>
      </c>
      <c r="H408" s="300">
        <v>1</v>
      </c>
      <c r="I408" s="300">
        <v>264</v>
      </c>
      <c r="J408" s="300"/>
      <c r="K408" s="300"/>
      <c r="L408" s="300"/>
      <c r="M408" s="300"/>
      <c r="N408" s="300"/>
      <c r="O408" s="300"/>
      <c r="P408" s="316"/>
      <c r="Q408" s="301"/>
    </row>
    <row r="409" spans="1:17" ht="14.4" customHeight="1" x14ac:dyDescent="0.3">
      <c r="A409" s="296" t="s">
        <v>1176</v>
      </c>
      <c r="B409" s="297" t="s">
        <v>1000</v>
      </c>
      <c r="C409" s="297" t="s">
        <v>1001</v>
      </c>
      <c r="D409" s="297" t="s">
        <v>1104</v>
      </c>
      <c r="E409" s="297" t="s">
        <v>1105</v>
      </c>
      <c r="F409" s="300">
        <v>2</v>
      </c>
      <c r="G409" s="300">
        <v>12026</v>
      </c>
      <c r="H409" s="300">
        <v>1</v>
      </c>
      <c r="I409" s="300">
        <v>6013</v>
      </c>
      <c r="J409" s="300">
        <v>3</v>
      </c>
      <c r="K409" s="300">
        <v>18147</v>
      </c>
      <c r="L409" s="300">
        <v>1.5089805421586562</v>
      </c>
      <c r="M409" s="300">
        <v>6049</v>
      </c>
      <c r="N409" s="300"/>
      <c r="O409" s="300"/>
      <c r="P409" s="316"/>
      <c r="Q409" s="301"/>
    </row>
    <row r="410" spans="1:17" ht="14.4" customHeight="1" x14ac:dyDescent="0.3">
      <c r="A410" s="296" t="s">
        <v>1177</v>
      </c>
      <c r="B410" s="297" t="s">
        <v>1000</v>
      </c>
      <c r="C410" s="297" t="s">
        <v>1001</v>
      </c>
      <c r="D410" s="297" t="s">
        <v>1002</v>
      </c>
      <c r="E410" s="297" t="s">
        <v>1003</v>
      </c>
      <c r="F410" s="300">
        <v>4</v>
      </c>
      <c r="G410" s="300">
        <v>180</v>
      </c>
      <c r="H410" s="300">
        <v>1</v>
      </c>
      <c r="I410" s="300">
        <v>45</v>
      </c>
      <c r="J410" s="300"/>
      <c r="K410" s="300"/>
      <c r="L410" s="300"/>
      <c r="M410" s="300"/>
      <c r="N410" s="300"/>
      <c r="O410" s="300"/>
      <c r="P410" s="316"/>
      <c r="Q410" s="301"/>
    </row>
    <row r="411" spans="1:17" ht="14.4" customHeight="1" x14ac:dyDescent="0.3">
      <c r="A411" s="296" t="s">
        <v>1177</v>
      </c>
      <c r="B411" s="297" t="s">
        <v>1000</v>
      </c>
      <c r="C411" s="297" t="s">
        <v>1001</v>
      </c>
      <c r="D411" s="297" t="s">
        <v>1004</v>
      </c>
      <c r="E411" s="297" t="s">
        <v>1005</v>
      </c>
      <c r="F411" s="300"/>
      <c r="G411" s="300"/>
      <c r="H411" s="300"/>
      <c r="I411" s="300"/>
      <c r="J411" s="300">
        <v>2</v>
      </c>
      <c r="K411" s="300">
        <v>2472</v>
      </c>
      <c r="L411" s="300"/>
      <c r="M411" s="300">
        <v>1236</v>
      </c>
      <c r="N411" s="300">
        <v>4</v>
      </c>
      <c r="O411" s="300">
        <v>4980</v>
      </c>
      <c r="P411" s="316"/>
      <c r="Q411" s="301">
        <v>1245</v>
      </c>
    </row>
    <row r="412" spans="1:17" ht="14.4" customHeight="1" x14ac:dyDescent="0.3">
      <c r="A412" s="296" t="s">
        <v>1177</v>
      </c>
      <c r="B412" s="297" t="s">
        <v>1000</v>
      </c>
      <c r="C412" s="297" t="s">
        <v>1001</v>
      </c>
      <c r="D412" s="297" t="s">
        <v>1006</v>
      </c>
      <c r="E412" s="297" t="s">
        <v>1007</v>
      </c>
      <c r="F412" s="300">
        <v>4</v>
      </c>
      <c r="G412" s="300">
        <v>664</v>
      </c>
      <c r="H412" s="300">
        <v>1</v>
      </c>
      <c r="I412" s="300">
        <v>166</v>
      </c>
      <c r="J412" s="300">
        <v>2</v>
      </c>
      <c r="K412" s="300">
        <v>332</v>
      </c>
      <c r="L412" s="300">
        <v>0.5</v>
      </c>
      <c r="M412" s="300">
        <v>166</v>
      </c>
      <c r="N412" s="300">
        <v>2</v>
      </c>
      <c r="O412" s="300">
        <v>334</v>
      </c>
      <c r="P412" s="316">
        <v>0.50301204819277112</v>
      </c>
      <c r="Q412" s="301">
        <v>167</v>
      </c>
    </row>
    <row r="413" spans="1:17" ht="14.4" customHeight="1" x14ac:dyDescent="0.3">
      <c r="A413" s="296" t="s">
        <v>1177</v>
      </c>
      <c r="B413" s="297" t="s">
        <v>1000</v>
      </c>
      <c r="C413" s="297" t="s">
        <v>1001</v>
      </c>
      <c r="D413" s="297" t="s">
        <v>1008</v>
      </c>
      <c r="E413" s="297" t="s">
        <v>1009</v>
      </c>
      <c r="F413" s="300"/>
      <c r="G413" s="300"/>
      <c r="H413" s="300"/>
      <c r="I413" s="300"/>
      <c r="J413" s="300">
        <v>6</v>
      </c>
      <c r="K413" s="300">
        <v>6000</v>
      </c>
      <c r="L413" s="300"/>
      <c r="M413" s="300">
        <v>1000</v>
      </c>
      <c r="N413" s="300">
        <v>8</v>
      </c>
      <c r="O413" s="300">
        <v>8016</v>
      </c>
      <c r="P413" s="316"/>
      <c r="Q413" s="301">
        <v>1002</v>
      </c>
    </row>
    <row r="414" spans="1:17" ht="14.4" customHeight="1" x14ac:dyDescent="0.3">
      <c r="A414" s="296" t="s">
        <v>1177</v>
      </c>
      <c r="B414" s="297" t="s">
        <v>1000</v>
      </c>
      <c r="C414" s="297" t="s">
        <v>1001</v>
      </c>
      <c r="D414" s="297" t="s">
        <v>1012</v>
      </c>
      <c r="E414" s="297" t="s">
        <v>1013</v>
      </c>
      <c r="F414" s="300">
        <v>1</v>
      </c>
      <c r="G414" s="300">
        <v>163</v>
      </c>
      <c r="H414" s="300">
        <v>1</v>
      </c>
      <c r="I414" s="300">
        <v>163</v>
      </c>
      <c r="J414" s="300"/>
      <c r="K414" s="300"/>
      <c r="L414" s="300"/>
      <c r="M414" s="300"/>
      <c r="N414" s="300">
        <v>1</v>
      </c>
      <c r="O414" s="300">
        <v>164</v>
      </c>
      <c r="P414" s="316">
        <v>1.0061349693251533</v>
      </c>
      <c r="Q414" s="301">
        <v>164</v>
      </c>
    </row>
    <row r="415" spans="1:17" ht="14.4" customHeight="1" x14ac:dyDescent="0.3">
      <c r="A415" s="296" t="s">
        <v>1177</v>
      </c>
      <c r="B415" s="297" t="s">
        <v>1000</v>
      </c>
      <c r="C415" s="297" t="s">
        <v>1001</v>
      </c>
      <c r="D415" s="297" t="s">
        <v>1014</v>
      </c>
      <c r="E415" s="297" t="s">
        <v>1015</v>
      </c>
      <c r="F415" s="300"/>
      <c r="G415" s="300"/>
      <c r="H415" s="300"/>
      <c r="I415" s="300"/>
      <c r="J415" s="300">
        <v>6</v>
      </c>
      <c r="K415" s="300">
        <v>13326</v>
      </c>
      <c r="L415" s="300"/>
      <c r="M415" s="300">
        <v>2221</v>
      </c>
      <c r="N415" s="300">
        <v>8</v>
      </c>
      <c r="O415" s="300">
        <v>17864</v>
      </c>
      <c r="P415" s="316"/>
      <c r="Q415" s="301">
        <v>2233</v>
      </c>
    </row>
    <row r="416" spans="1:17" ht="14.4" customHeight="1" x14ac:dyDescent="0.3">
      <c r="A416" s="296" t="s">
        <v>1177</v>
      </c>
      <c r="B416" s="297" t="s">
        <v>1000</v>
      </c>
      <c r="C416" s="297" t="s">
        <v>1001</v>
      </c>
      <c r="D416" s="297" t="s">
        <v>1016</v>
      </c>
      <c r="E416" s="297" t="s">
        <v>1017</v>
      </c>
      <c r="F416" s="300">
        <v>15</v>
      </c>
      <c r="G416" s="300">
        <v>9840</v>
      </c>
      <c r="H416" s="300">
        <v>1</v>
      </c>
      <c r="I416" s="300">
        <v>656</v>
      </c>
      <c r="J416" s="300">
        <v>12</v>
      </c>
      <c r="K416" s="300">
        <v>7920</v>
      </c>
      <c r="L416" s="300">
        <v>0.80487804878048785</v>
      </c>
      <c r="M416" s="300">
        <v>660</v>
      </c>
      <c r="N416" s="300">
        <v>6</v>
      </c>
      <c r="O416" s="300">
        <v>3984</v>
      </c>
      <c r="P416" s="316">
        <v>0.40487804878048783</v>
      </c>
      <c r="Q416" s="301">
        <v>664</v>
      </c>
    </row>
    <row r="417" spans="1:17" ht="14.4" customHeight="1" x14ac:dyDescent="0.3">
      <c r="A417" s="296" t="s">
        <v>1177</v>
      </c>
      <c r="B417" s="297" t="s">
        <v>1000</v>
      </c>
      <c r="C417" s="297" t="s">
        <v>1001</v>
      </c>
      <c r="D417" s="297" t="s">
        <v>1018</v>
      </c>
      <c r="E417" s="297" t="s">
        <v>1019</v>
      </c>
      <c r="F417" s="300">
        <v>8</v>
      </c>
      <c r="G417" s="300">
        <v>3616</v>
      </c>
      <c r="H417" s="300">
        <v>1</v>
      </c>
      <c r="I417" s="300">
        <v>452</v>
      </c>
      <c r="J417" s="300">
        <v>8</v>
      </c>
      <c r="K417" s="300">
        <v>3632</v>
      </c>
      <c r="L417" s="300">
        <v>1.0044247787610618</v>
      </c>
      <c r="M417" s="300">
        <v>454</v>
      </c>
      <c r="N417" s="300">
        <v>8</v>
      </c>
      <c r="O417" s="300">
        <v>3656</v>
      </c>
      <c r="P417" s="316">
        <v>1.0110619469026549</v>
      </c>
      <c r="Q417" s="301">
        <v>457</v>
      </c>
    </row>
    <row r="418" spans="1:17" ht="14.4" customHeight="1" x14ac:dyDescent="0.3">
      <c r="A418" s="296" t="s">
        <v>1177</v>
      </c>
      <c r="B418" s="297" t="s">
        <v>1000</v>
      </c>
      <c r="C418" s="297" t="s">
        <v>1001</v>
      </c>
      <c r="D418" s="297" t="s">
        <v>1024</v>
      </c>
      <c r="E418" s="297" t="s">
        <v>1025</v>
      </c>
      <c r="F418" s="300">
        <v>50</v>
      </c>
      <c r="G418" s="300">
        <v>3900</v>
      </c>
      <c r="H418" s="300">
        <v>1</v>
      </c>
      <c r="I418" s="300">
        <v>78</v>
      </c>
      <c r="J418" s="300">
        <v>47</v>
      </c>
      <c r="K418" s="300">
        <v>3666</v>
      </c>
      <c r="L418" s="300">
        <v>0.94</v>
      </c>
      <c r="M418" s="300">
        <v>78</v>
      </c>
      <c r="N418" s="300">
        <v>24</v>
      </c>
      <c r="O418" s="300">
        <v>1896</v>
      </c>
      <c r="P418" s="316">
        <v>0.48615384615384616</v>
      </c>
      <c r="Q418" s="301">
        <v>79</v>
      </c>
    </row>
    <row r="419" spans="1:17" ht="14.4" customHeight="1" x14ac:dyDescent="0.3">
      <c r="A419" s="296" t="s">
        <v>1177</v>
      </c>
      <c r="B419" s="297" t="s">
        <v>1000</v>
      </c>
      <c r="C419" s="297" t="s">
        <v>1001</v>
      </c>
      <c r="D419" s="297" t="s">
        <v>1026</v>
      </c>
      <c r="E419" s="297" t="s">
        <v>1027</v>
      </c>
      <c r="F419" s="300">
        <v>9</v>
      </c>
      <c r="G419" s="300">
        <v>324</v>
      </c>
      <c r="H419" s="300">
        <v>1</v>
      </c>
      <c r="I419" s="300">
        <v>36</v>
      </c>
      <c r="J419" s="300">
        <v>7</v>
      </c>
      <c r="K419" s="300">
        <v>252</v>
      </c>
      <c r="L419" s="300">
        <v>0.77777777777777779</v>
      </c>
      <c r="M419" s="300">
        <v>36</v>
      </c>
      <c r="N419" s="300">
        <v>4</v>
      </c>
      <c r="O419" s="300">
        <v>148</v>
      </c>
      <c r="P419" s="316">
        <v>0.4567901234567901</v>
      </c>
      <c r="Q419" s="301">
        <v>37</v>
      </c>
    </row>
    <row r="420" spans="1:17" ht="14.4" customHeight="1" x14ac:dyDescent="0.3">
      <c r="A420" s="296" t="s">
        <v>1177</v>
      </c>
      <c r="B420" s="297" t="s">
        <v>1000</v>
      </c>
      <c r="C420" s="297" t="s">
        <v>1001</v>
      </c>
      <c r="D420" s="297" t="s">
        <v>1028</v>
      </c>
      <c r="E420" s="297" t="s">
        <v>1029</v>
      </c>
      <c r="F420" s="300">
        <v>6</v>
      </c>
      <c r="G420" s="300">
        <v>642</v>
      </c>
      <c r="H420" s="300">
        <v>1</v>
      </c>
      <c r="I420" s="300">
        <v>107</v>
      </c>
      <c r="J420" s="300">
        <v>7</v>
      </c>
      <c r="K420" s="300">
        <v>749</v>
      </c>
      <c r="L420" s="300">
        <v>1.1666666666666667</v>
      </c>
      <c r="M420" s="300">
        <v>107</v>
      </c>
      <c r="N420" s="300">
        <v>4</v>
      </c>
      <c r="O420" s="300">
        <v>432</v>
      </c>
      <c r="P420" s="316">
        <v>0.67289719626168221</v>
      </c>
      <c r="Q420" s="301">
        <v>108</v>
      </c>
    </row>
    <row r="421" spans="1:17" ht="14.4" customHeight="1" x14ac:dyDescent="0.3">
      <c r="A421" s="296" t="s">
        <v>1177</v>
      </c>
      <c r="B421" s="297" t="s">
        <v>1000</v>
      </c>
      <c r="C421" s="297" t="s">
        <v>1001</v>
      </c>
      <c r="D421" s="297" t="s">
        <v>1030</v>
      </c>
      <c r="E421" s="297" t="s">
        <v>1031</v>
      </c>
      <c r="F421" s="300">
        <v>16</v>
      </c>
      <c r="G421" s="300">
        <v>3840</v>
      </c>
      <c r="H421" s="300">
        <v>1</v>
      </c>
      <c r="I421" s="300">
        <v>240</v>
      </c>
      <c r="J421" s="300">
        <v>15</v>
      </c>
      <c r="K421" s="300">
        <v>3630</v>
      </c>
      <c r="L421" s="300">
        <v>0.9453125</v>
      </c>
      <c r="M421" s="300">
        <v>242</v>
      </c>
      <c r="N421" s="300">
        <v>8</v>
      </c>
      <c r="O421" s="300">
        <v>1944</v>
      </c>
      <c r="P421" s="316">
        <v>0.50624999999999998</v>
      </c>
      <c r="Q421" s="301">
        <v>243</v>
      </c>
    </row>
    <row r="422" spans="1:17" ht="14.4" customHeight="1" x14ac:dyDescent="0.3">
      <c r="A422" s="296" t="s">
        <v>1177</v>
      </c>
      <c r="B422" s="297" t="s">
        <v>1000</v>
      </c>
      <c r="C422" s="297" t="s">
        <v>1001</v>
      </c>
      <c r="D422" s="297" t="s">
        <v>1032</v>
      </c>
      <c r="E422" s="297" t="s">
        <v>1033</v>
      </c>
      <c r="F422" s="300">
        <v>12</v>
      </c>
      <c r="G422" s="300">
        <v>23748</v>
      </c>
      <c r="H422" s="300">
        <v>1</v>
      </c>
      <c r="I422" s="300">
        <v>1979</v>
      </c>
      <c r="J422" s="300">
        <v>18</v>
      </c>
      <c r="K422" s="300">
        <v>35730</v>
      </c>
      <c r="L422" s="300">
        <v>1.5045477513895906</v>
      </c>
      <c r="M422" s="300">
        <v>1985</v>
      </c>
      <c r="N422" s="300">
        <v>17</v>
      </c>
      <c r="O422" s="300">
        <v>33881</v>
      </c>
      <c r="P422" s="316">
        <v>1.4266885632474313</v>
      </c>
      <c r="Q422" s="301">
        <v>1993</v>
      </c>
    </row>
    <row r="423" spans="1:17" ht="14.4" customHeight="1" x14ac:dyDescent="0.3">
      <c r="A423" s="296" t="s">
        <v>1177</v>
      </c>
      <c r="B423" s="297" t="s">
        <v>1000</v>
      </c>
      <c r="C423" s="297" t="s">
        <v>1001</v>
      </c>
      <c r="D423" s="297" t="s">
        <v>1034</v>
      </c>
      <c r="E423" s="297" t="s">
        <v>1035</v>
      </c>
      <c r="F423" s="300">
        <v>103</v>
      </c>
      <c r="G423" s="300">
        <v>16995</v>
      </c>
      <c r="H423" s="300">
        <v>1</v>
      </c>
      <c r="I423" s="300">
        <v>165</v>
      </c>
      <c r="J423" s="300">
        <v>74</v>
      </c>
      <c r="K423" s="300">
        <v>12358</v>
      </c>
      <c r="L423" s="300">
        <v>0.72715504560164756</v>
      </c>
      <c r="M423" s="300">
        <v>167</v>
      </c>
      <c r="N423" s="300">
        <v>121</v>
      </c>
      <c r="O423" s="300">
        <v>20328</v>
      </c>
      <c r="P423" s="316">
        <v>1.1961165048543689</v>
      </c>
      <c r="Q423" s="301">
        <v>168</v>
      </c>
    </row>
    <row r="424" spans="1:17" ht="14.4" customHeight="1" x14ac:dyDescent="0.3">
      <c r="A424" s="296" t="s">
        <v>1177</v>
      </c>
      <c r="B424" s="297" t="s">
        <v>1000</v>
      </c>
      <c r="C424" s="297" t="s">
        <v>1001</v>
      </c>
      <c r="D424" s="297" t="s">
        <v>1036</v>
      </c>
      <c r="E424" s="297" t="s">
        <v>1037</v>
      </c>
      <c r="F424" s="300">
        <v>276</v>
      </c>
      <c r="G424" s="300">
        <v>76728</v>
      </c>
      <c r="H424" s="300">
        <v>1</v>
      </c>
      <c r="I424" s="300">
        <v>278</v>
      </c>
      <c r="J424" s="300">
        <v>309</v>
      </c>
      <c r="K424" s="300">
        <v>86520</v>
      </c>
      <c r="L424" s="300">
        <v>1.1276196434157022</v>
      </c>
      <c r="M424" s="300">
        <v>280</v>
      </c>
      <c r="N424" s="300">
        <v>308</v>
      </c>
      <c r="O424" s="300">
        <v>86548</v>
      </c>
      <c r="P424" s="316">
        <v>1.1279845688666459</v>
      </c>
      <c r="Q424" s="301">
        <v>281</v>
      </c>
    </row>
    <row r="425" spans="1:17" ht="14.4" customHeight="1" x14ac:dyDescent="0.3">
      <c r="A425" s="296" t="s">
        <v>1177</v>
      </c>
      <c r="B425" s="297" t="s">
        <v>1000</v>
      </c>
      <c r="C425" s="297" t="s">
        <v>1001</v>
      </c>
      <c r="D425" s="297" t="s">
        <v>1038</v>
      </c>
      <c r="E425" s="297" t="s">
        <v>1039</v>
      </c>
      <c r="F425" s="300">
        <v>606</v>
      </c>
      <c r="G425" s="300">
        <v>98172</v>
      </c>
      <c r="H425" s="300">
        <v>1</v>
      </c>
      <c r="I425" s="300">
        <v>162</v>
      </c>
      <c r="J425" s="300">
        <v>642</v>
      </c>
      <c r="K425" s="300">
        <v>105288</v>
      </c>
      <c r="L425" s="300">
        <v>1.0724850262804058</v>
      </c>
      <c r="M425" s="300">
        <v>164</v>
      </c>
      <c r="N425" s="300">
        <v>715</v>
      </c>
      <c r="O425" s="300">
        <v>117975</v>
      </c>
      <c r="P425" s="316">
        <v>1.2017173939616184</v>
      </c>
      <c r="Q425" s="301">
        <v>165</v>
      </c>
    </row>
    <row r="426" spans="1:17" ht="14.4" customHeight="1" x14ac:dyDescent="0.3">
      <c r="A426" s="296" t="s">
        <v>1177</v>
      </c>
      <c r="B426" s="297" t="s">
        <v>1000</v>
      </c>
      <c r="C426" s="297" t="s">
        <v>1001</v>
      </c>
      <c r="D426" s="297" t="s">
        <v>1040</v>
      </c>
      <c r="E426" s="297" t="s">
        <v>1041</v>
      </c>
      <c r="F426" s="300">
        <v>118</v>
      </c>
      <c r="G426" s="300">
        <v>53218</v>
      </c>
      <c r="H426" s="300">
        <v>1</v>
      </c>
      <c r="I426" s="300">
        <v>451</v>
      </c>
      <c r="J426" s="300">
        <v>204</v>
      </c>
      <c r="K426" s="300">
        <v>92412</v>
      </c>
      <c r="L426" s="300">
        <v>1.7364801382990718</v>
      </c>
      <c r="M426" s="300">
        <v>453</v>
      </c>
      <c r="N426" s="300">
        <v>215</v>
      </c>
      <c r="O426" s="300">
        <v>98040</v>
      </c>
      <c r="P426" s="316">
        <v>1.8422338306587998</v>
      </c>
      <c r="Q426" s="301">
        <v>456</v>
      </c>
    </row>
    <row r="427" spans="1:17" ht="14.4" customHeight="1" x14ac:dyDescent="0.3">
      <c r="A427" s="296" t="s">
        <v>1177</v>
      </c>
      <c r="B427" s="297" t="s">
        <v>1000</v>
      </c>
      <c r="C427" s="297" t="s">
        <v>1001</v>
      </c>
      <c r="D427" s="297" t="s">
        <v>1044</v>
      </c>
      <c r="E427" s="297" t="s">
        <v>1045</v>
      </c>
      <c r="F427" s="300">
        <v>290</v>
      </c>
      <c r="G427" s="300">
        <v>97730</v>
      </c>
      <c r="H427" s="300">
        <v>1</v>
      </c>
      <c r="I427" s="300">
        <v>337</v>
      </c>
      <c r="J427" s="300">
        <v>551</v>
      </c>
      <c r="K427" s="300">
        <v>185687</v>
      </c>
      <c r="L427" s="300">
        <v>1.9</v>
      </c>
      <c r="M427" s="300">
        <v>337</v>
      </c>
      <c r="N427" s="300">
        <v>434</v>
      </c>
      <c r="O427" s="300">
        <v>146692</v>
      </c>
      <c r="P427" s="316">
        <v>1.500992530441011</v>
      </c>
      <c r="Q427" s="301">
        <v>338</v>
      </c>
    </row>
    <row r="428" spans="1:17" ht="14.4" customHeight="1" x14ac:dyDescent="0.3">
      <c r="A428" s="296" t="s">
        <v>1177</v>
      </c>
      <c r="B428" s="297" t="s">
        <v>1000</v>
      </c>
      <c r="C428" s="297" t="s">
        <v>1001</v>
      </c>
      <c r="D428" s="297" t="s">
        <v>1046</v>
      </c>
      <c r="E428" s="297" t="s">
        <v>1047</v>
      </c>
      <c r="F428" s="300">
        <v>38</v>
      </c>
      <c r="G428" s="300">
        <v>6004</v>
      </c>
      <c r="H428" s="300">
        <v>1</v>
      </c>
      <c r="I428" s="300">
        <v>158</v>
      </c>
      <c r="J428" s="300">
        <v>32</v>
      </c>
      <c r="K428" s="300">
        <v>5088</v>
      </c>
      <c r="L428" s="300">
        <v>0.84743504330446373</v>
      </c>
      <c r="M428" s="300">
        <v>159</v>
      </c>
      <c r="N428" s="300">
        <v>28</v>
      </c>
      <c r="O428" s="300">
        <v>4480</v>
      </c>
      <c r="P428" s="316">
        <v>0.74616922051965351</v>
      </c>
      <c r="Q428" s="301">
        <v>160</v>
      </c>
    </row>
    <row r="429" spans="1:17" ht="14.4" customHeight="1" x14ac:dyDescent="0.3">
      <c r="A429" s="296" t="s">
        <v>1177</v>
      </c>
      <c r="B429" s="297" t="s">
        <v>1000</v>
      </c>
      <c r="C429" s="297" t="s">
        <v>1001</v>
      </c>
      <c r="D429" s="297" t="s">
        <v>1048</v>
      </c>
      <c r="E429" s="297" t="s">
        <v>1049</v>
      </c>
      <c r="F429" s="300"/>
      <c r="G429" s="300"/>
      <c r="H429" s="300"/>
      <c r="I429" s="300"/>
      <c r="J429" s="300">
        <v>2</v>
      </c>
      <c r="K429" s="300">
        <v>5748</v>
      </c>
      <c r="L429" s="300"/>
      <c r="M429" s="300">
        <v>2874</v>
      </c>
      <c r="N429" s="300"/>
      <c r="O429" s="300"/>
      <c r="P429" s="316"/>
      <c r="Q429" s="301"/>
    </row>
    <row r="430" spans="1:17" ht="14.4" customHeight="1" x14ac:dyDescent="0.3">
      <c r="A430" s="296" t="s">
        <v>1177</v>
      </c>
      <c r="B430" s="297" t="s">
        <v>1000</v>
      </c>
      <c r="C430" s="297" t="s">
        <v>1001</v>
      </c>
      <c r="D430" s="297" t="s">
        <v>1050</v>
      </c>
      <c r="E430" s="297" t="s">
        <v>1051</v>
      </c>
      <c r="F430" s="300">
        <v>379</v>
      </c>
      <c r="G430" s="300">
        <v>20087</v>
      </c>
      <c r="H430" s="300">
        <v>1</v>
      </c>
      <c r="I430" s="300">
        <v>53</v>
      </c>
      <c r="J430" s="300">
        <v>424</v>
      </c>
      <c r="K430" s="300">
        <v>22472</v>
      </c>
      <c r="L430" s="300">
        <v>1.1187335092348285</v>
      </c>
      <c r="M430" s="300">
        <v>53</v>
      </c>
      <c r="N430" s="300">
        <v>380</v>
      </c>
      <c r="O430" s="300">
        <v>20140</v>
      </c>
      <c r="P430" s="316">
        <v>1.0026385224274406</v>
      </c>
      <c r="Q430" s="301">
        <v>53</v>
      </c>
    </row>
    <row r="431" spans="1:17" ht="14.4" customHeight="1" x14ac:dyDescent="0.3">
      <c r="A431" s="296" t="s">
        <v>1177</v>
      </c>
      <c r="B431" s="297" t="s">
        <v>1000</v>
      </c>
      <c r="C431" s="297" t="s">
        <v>1001</v>
      </c>
      <c r="D431" s="297" t="s">
        <v>1052</v>
      </c>
      <c r="E431" s="297" t="s">
        <v>1053</v>
      </c>
      <c r="F431" s="300">
        <v>346</v>
      </c>
      <c r="G431" s="300">
        <v>41520</v>
      </c>
      <c r="H431" s="300">
        <v>1</v>
      </c>
      <c r="I431" s="300">
        <v>120</v>
      </c>
      <c r="J431" s="300">
        <v>382</v>
      </c>
      <c r="K431" s="300">
        <v>45840</v>
      </c>
      <c r="L431" s="300">
        <v>1.1040462427745665</v>
      </c>
      <c r="M431" s="300">
        <v>120</v>
      </c>
      <c r="N431" s="300">
        <v>372</v>
      </c>
      <c r="O431" s="300">
        <v>45012</v>
      </c>
      <c r="P431" s="316">
        <v>1.0841040462427747</v>
      </c>
      <c r="Q431" s="301">
        <v>121</v>
      </c>
    </row>
    <row r="432" spans="1:17" ht="14.4" customHeight="1" x14ac:dyDescent="0.3">
      <c r="A432" s="296" t="s">
        <v>1177</v>
      </c>
      <c r="B432" s="297" t="s">
        <v>1000</v>
      </c>
      <c r="C432" s="297" t="s">
        <v>1001</v>
      </c>
      <c r="D432" s="297" t="s">
        <v>1054</v>
      </c>
      <c r="E432" s="297" t="s">
        <v>1055</v>
      </c>
      <c r="F432" s="300">
        <v>90</v>
      </c>
      <c r="G432" s="300">
        <v>38070</v>
      </c>
      <c r="H432" s="300">
        <v>1</v>
      </c>
      <c r="I432" s="300">
        <v>423</v>
      </c>
      <c r="J432" s="300">
        <v>124</v>
      </c>
      <c r="K432" s="300">
        <v>52700</v>
      </c>
      <c r="L432" s="300">
        <v>1.3842920935119516</v>
      </c>
      <c r="M432" s="300">
        <v>425</v>
      </c>
      <c r="N432" s="300">
        <v>163</v>
      </c>
      <c r="O432" s="300">
        <v>69927</v>
      </c>
      <c r="P432" s="316">
        <v>1.8368006304176516</v>
      </c>
      <c r="Q432" s="301">
        <v>429</v>
      </c>
    </row>
    <row r="433" spans="1:17" ht="14.4" customHeight="1" x14ac:dyDescent="0.3">
      <c r="A433" s="296" t="s">
        <v>1177</v>
      </c>
      <c r="B433" s="297" t="s">
        <v>1000</v>
      </c>
      <c r="C433" s="297" t="s">
        <v>1001</v>
      </c>
      <c r="D433" s="297" t="s">
        <v>1056</v>
      </c>
      <c r="E433" s="297" t="s">
        <v>1057</v>
      </c>
      <c r="F433" s="300">
        <v>28</v>
      </c>
      <c r="G433" s="300">
        <v>12096</v>
      </c>
      <c r="H433" s="300">
        <v>1</v>
      </c>
      <c r="I433" s="300">
        <v>432</v>
      </c>
      <c r="J433" s="300">
        <v>36</v>
      </c>
      <c r="K433" s="300">
        <v>15624</v>
      </c>
      <c r="L433" s="300">
        <v>1.2916666666666667</v>
      </c>
      <c r="M433" s="300">
        <v>434</v>
      </c>
      <c r="N433" s="300">
        <v>30</v>
      </c>
      <c r="O433" s="300">
        <v>13050</v>
      </c>
      <c r="P433" s="316">
        <v>1.0788690476190477</v>
      </c>
      <c r="Q433" s="301">
        <v>435</v>
      </c>
    </row>
    <row r="434" spans="1:17" ht="14.4" customHeight="1" x14ac:dyDescent="0.3">
      <c r="A434" s="296" t="s">
        <v>1177</v>
      </c>
      <c r="B434" s="297" t="s">
        <v>1000</v>
      </c>
      <c r="C434" s="297" t="s">
        <v>1001</v>
      </c>
      <c r="D434" s="297" t="s">
        <v>1058</v>
      </c>
      <c r="E434" s="297" t="s">
        <v>1059</v>
      </c>
      <c r="F434" s="300">
        <v>3</v>
      </c>
      <c r="G434" s="300">
        <v>405</v>
      </c>
      <c r="H434" s="300">
        <v>1</v>
      </c>
      <c r="I434" s="300">
        <v>135</v>
      </c>
      <c r="J434" s="300">
        <v>2</v>
      </c>
      <c r="K434" s="300">
        <v>270</v>
      </c>
      <c r="L434" s="300">
        <v>0.66666666666666663</v>
      </c>
      <c r="M434" s="300">
        <v>135</v>
      </c>
      <c r="N434" s="300">
        <v>1</v>
      </c>
      <c r="O434" s="300">
        <v>136</v>
      </c>
      <c r="P434" s="316">
        <v>0.33580246913580247</v>
      </c>
      <c r="Q434" s="301">
        <v>136</v>
      </c>
    </row>
    <row r="435" spans="1:17" ht="14.4" customHeight="1" x14ac:dyDescent="0.3">
      <c r="A435" s="296" t="s">
        <v>1177</v>
      </c>
      <c r="B435" s="297" t="s">
        <v>1000</v>
      </c>
      <c r="C435" s="297" t="s">
        <v>1001</v>
      </c>
      <c r="D435" s="297" t="s">
        <v>1060</v>
      </c>
      <c r="E435" s="297" t="s">
        <v>1061</v>
      </c>
      <c r="F435" s="300">
        <v>51</v>
      </c>
      <c r="G435" s="300">
        <v>5814</v>
      </c>
      <c r="H435" s="300">
        <v>1</v>
      </c>
      <c r="I435" s="300">
        <v>114</v>
      </c>
      <c r="J435" s="300">
        <v>53</v>
      </c>
      <c r="K435" s="300">
        <v>6095</v>
      </c>
      <c r="L435" s="300">
        <v>1.0483316133470932</v>
      </c>
      <c r="M435" s="300">
        <v>115</v>
      </c>
      <c r="N435" s="300">
        <v>38</v>
      </c>
      <c r="O435" s="300">
        <v>4370</v>
      </c>
      <c r="P435" s="316">
        <v>0.75163398692810457</v>
      </c>
      <c r="Q435" s="301">
        <v>115</v>
      </c>
    </row>
    <row r="436" spans="1:17" ht="14.4" customHeight="1" x14ac:dyDescent="0.3">
      <c r="A436" s="296" t="s">
        <v>1177</v>
      </c>
      <c r="B436" s="297" t="s">
        <v>1000</v>
      </c>
      <c r="C436" s="297" t="s">
        <v>1001</v>
      </c>
      <c r="D436" s="297" t="s">
        <v>1062</v>
      </c>
      <c r="E436" s="297" t="s">
        <v>1063</v>
      </c>
      <c r="F436" s="300">
        <v>4</v>
      </c>
      <c r="G436" s="300">
        <v>108</v>
      </c>
      <c r="H436" s="300">
        <v>1</v>
      </c>
      <c r="I436" s="300">
        <v>27</v>
      </c>
      <c r="J436" s="300">
        <v>1</v>
      </c>
      <c r="K436" s="300">
        <v>27</v>
      </c>
      <c r="L436" s="300">
        <v>0.25</v>
      </c>
      <c r="M436" s="300">
        <v>27</v>
      </c>
      <c r="N436" s="300"/>
      <c r="O436" s="300"/>
      <c r="P436" s="316"/>
      <c r="Q436" s="301"/>
    </row>
    <row r="437" spans="1:17" ht="14.4" customHeight="1" x14ac:dyDescent="0.3">
      <c r="A437" s="296" t="s">
        <v>1177</v>
      </c>
      <c r="B437" s="297" t="s">
        <v>1000</v>
      </c>
      <c r="C437" s="297" t="s">
        <v>1001</v>
      </c>
      <c r="D437" s="297" t="s">
        <v>1064</v>
      </c>
      <c r="E437" s="297" t="s">
        <v>1065</v>
      </c>
      <c r="F437" s="300">
        <v>122</v>
      </c>
      <c r="G437" s="300">
        <v>37942</v>
      </c>
      <c r="H437" s="300">
        <v>1</v>
      </c>
      <c r="I437" s="300">
        <v>311</v>
      </c>
      <c r="J437" s="300">
        <v>129</v>
      </c>
      <c r="K437" s="300">
        <v>40377</v>
      </c>
      <c r="L437" s="300">
        <v>1.0641769015866323</v>
      </c>
      <c r="M437" s="300">
        <v>313</v>
      </c>
      <c r="N437" s="300">
        <v>173</v>
      </c>
      <c r="O437" s="300">
        <v>54668</v>
      </c>
      <c r="P437" s="316">
        <v>1.4408307416583206</v>
      </c>
      <c r="Q437" s="301">
        <v>316</v>
      </c>
    </row>
    <row r="438" spans="1:17" ht="14.4" customHeight="1" x14ac:dyDescent="0.3">
      <c r="A438" s="296" t="s">
        <v>1177</v>
      </c>
      <c r="B438" s="297" t="s">
        <v>1000</v>
      </c>
      <c r="C438" s="297" t="s">
        <v>1001</v>
      </c>
      <c r="D438" s="297" t="s">
        <v>1066</v>
      </c>
      <c r="E438" s="297" t="s">
        <v>1067</v>
      </c>
      <c r="F438" s="300">
        <v>417</v>
      </c>
      <c r="G438" s="300">
        <v>143031</v>
      </c>
      <c r="H438" s="300">
        <v>1</v>
      </c>
      <c r="I438" s="300">
        <v>343</v>
      </c>
      <c r="J438" s="300">
        <v>503</v>
      </c>
      <c r="K438" s="300">
        <v>173535</v>
      </c>
      <c r="L438" s="300">
        <v>1.2132684522935588</v>
      </c>
      <c r="M438" s="300">
        <v>345</v>
      </c>
      <c r="N438" s="300">
        <v>490</v>
      </c>
      <c r="O438" s="300">
        <v>170520</v>
      </c>
      <c r="P438" s="316">
        <v>1.1921891058581706</v>
      </c>
      <c r="Q438" s="301">
        <v>348</v>
      </c>
    </row>
    <row r="439" spans="1:17" ht="14.4" customHeight="1" x14ac:dyDescent="0.3">
      <c r="A439" s="296" t="s">
        <v>1177</v>
      </c>
      <c r="B439" s="297" t="s">
        <v>1000</v>
      </c>
      <c r="C439" s="297" t="s">
        <v>1001</v>
      </c>
      <c r="D439" s="297" t="s">
        <v>1068</v>
      </c>
      <c r="E439" s="297" t="s">
        <v>1069</v>
      </c>
      <c r="F439" s="300">
        <v>2</v>
      </c>
      <c r="G439" s="300">
        <v>6786</v>
      </c>
      <c r="H439" s="300">
        <v>1</v>
      </c>
      <c r="I439" s="300">
        <v>3393</v>
      </c>
      <c r="J439" s="300">
        <v>1</v>
      </c>
      <c r="K439" s="300">
        <v>3413</v>
      </c>
      <c r="L439" s="300">
        <v>0.50294724432655469</v>
      </c>
      <c r="M439" s="300">
        <v>3413</v>
      </c>
      <c r="N439" s="300"/>
      <c r="O439" s="300"/>
      <c r="P439" s="316"/>
      <c r="Q439" s="301"/>
    </row>
    <row r="440" spans="1:17" ht="14.4" customHeight="1" x14ac:dyDescent="0.3">
      <c r="A440" s="296" t="s">
        <v>1177</v>
      </c>
      <c r="B440" s="297" t="s">
        <v>1000</v>
      </c>
      <c r="C440" s="297" t="s">
        <v>1001</v>
      </c>
      <c r="D440" s="297" t="s">
        <v>1070</v>
      </c>
      <c r="E440" s="297" t="s">
        <v>1071</v>
      </c>
      <c r="F440" s="300">
        <v>2</v>
      </c>
      <c r="G440" s="300">
        <v>2012</v>
      </c>
      <c r="H440" s="300">
        <v>1</v>
      </c>
      <c r="I440" s="300">
        <v>1006</v>
      </c>
      <c r="J440" s="300"/>
      <c r="K440" s="300"/>
      <c r="L440" s="300"/>
      <c r="M440" s="300"/>
      <c r="N440" s="300">
        <v>1</v>
      </c>
      <c r="O440" s="300">
        <v>1024</v>
      </c>
      <c r="P440" s="316">
        <v>0.50894632206759438</v>
      </c>
      <c r="Q440" s="301">
        <v>1024</v>
      </c>
    </row>
    <row r="441" spans="1:17" ht="14.4" customHeight="1" x14ac:dyDescent="0.3">
      <c r="A441" s="296" t="s">
        <v>1177</v>
      </c>
      <c r="B441" s="297" t="s">
        <v>1000</v>
      </c>
      <c r="C441" s="297" t="s">
        <v>1001</v>
      </c>
      <c r="D441" s="297" t="s">
        <v>1072</v>
      </c>
      <c r="E441" s="297" t="s">
        <v>1073</v>
      </c>
      <c r="F441" s="300"/>
      <c r="G441" s="300"/>
      <c r="H441" s="300"/>
      <c r="I441" s="300"/>
      <c r="J441" s="300"/>
      <c r="K441" s="300"/>
      <c r="L441" s="300"/>
      <c r="M441" s="300"/>
      <c r="N441" s="300">
        <v>1</v>
      </c>
      <c r="O441" s="300">
        <v>791</v>
      </c>
      <c r="P441" s="316"/>
      <c r="Q441" s="301">
        <v>791</v>
      </c>
    </row>
    <row r="442" spans="1:17" ht="14.4" customHeight="1" x14ac:dyDescent="0.3">
      <c r="A442" s="296" t="s">
        <v>1177</v>
      </c>
      <c r="B442" s="297" t="s">
        <v>1000</v>
      </c>
      <c r="C442" s="297" t="s">
        <v>1001</v>
      </c>
      <c r="D442" s="297" t="s">
        <v>1074</v>
      </c>
      <c r="E442" s="297" t="s">
        <v>1075</v>
      </c>
      <c r="F442" s="300">
        <v>5</v>
      </c>
      <c r="G442" s="300">
        <v>865</v>
      </c>
      <c r="H442" s="300">
        <v>1</v>
      </c>
      <c r="I442" s="300">
        <v>173</v>
      </c>
      <c r="J442" s="300">
        <v>1</v>
      </c>
      <c r="K442" s="300">
        <v>173</v>
      </c>
      <c r="L442" s="300">
        <v>0.2</v>
      </c>
      <c r="M442" s="300">
        <v>173</v>
      </c>
      <c r="N442" s="300">
        <v>5</v>
      </c>
      <c r="O442" s="300">
        <v>870</v>
      </c>
      <c r="P442" s="316">
        <v>1.0057803468208093</v>
      </c>
      <c r="Q442" s="301">
        <v>174</v>
      </c>
    </row>
    <row r="443" spans="1:17" ht="14.4" customHeight="1" x14ac:dyDescent="0.3">
      <c r="A443" s="296" t="s">
        <v>1177</v>
      </c>
      <c r="B443" s="297" t="s">
        <v>1000</v>
      </c>
      <c r="C443" s="297" t="s">
        <v>1001</v>
      </c>
      <c r="D443" s="297" t="s">
        <v>1076</v>
      </c>
      <c r="E443" s="297" t="s">
        <v>1077</v>
      </c>
      <c r="F443" s="300">
        <v>20</v>
      </c>
      <c r="G443" s="300">
        <v>7540</v>
      </c>
      <c r="H443" s="300">
        <v>1</v>
      </c>
      <c r="I443" s="300">
        <v>377</v>
      </c>
      <c r="J443" s="300">
        <v>8</v>
      </c>
      <c r="K443" s="300">
        <v>3032</v>
      </c>
      <c r="L443" s="300">
        <v>0.40212201591511937</v>
      </c>
      <c r="M443" s="300">
        <v>379</v>
      </c>
      <c r="N443" s="300">
        <v>8</v>
      </c>
      <c r="O443" s="300">
        <v>3040</v>
      </c>
      <c r="P443" s="316">
        <v>0.40318302387267907</v>
      </c>
      <c r="Q443" s="301">
        <v>380</v>
      </c>
    </row>
    <row r="444" spans="1:17" ht="14.4" customHeight="1" x14ac:dyDescent="0.3">
      <c r="A444" s="296" t="s">
        <v>1177</v>
      </c>
      <c r="B444" s="297" t="s">
        <v>1000</v>
      </c>
      <c r="C444" s="297" t="s">
        <v>1001</v>
      </c>
      <c r="D444" s="297" t="s">
        <v>1078</v>
      </c>
      <c r="E444" s="297" t="s">
        <v>1079</v>
      </c>
      <c r="F444" s="300">
        <v>2</v>
      </c>
      <c r="G444" s="300">
        <v>790</v>
      </c>
      <c r="H444" s="300">
        <v>1</v>
      </c>
      <c r="I444" s="300">
        <v>395</v>
      </c>
      <c r="J444" s="300">
        <v>1</v>
      </c>
      <c r="K444" s="300">
        <v>399</v>
      </c>
      <c r="L444" s="300">
        <v>0.50506329113924053</v>
      </c>
      <c r="M444" s="300">
        <v>399</v>
      </c>
      <c r="N444" s="300">
        <v>2</v>
      </c>
      <c r="O444" s="300">
        <v>808</v>
      </c>
      <c r="P444" s="316">
        <v>1.0227848101265822</v>
      </c>
      <c r="Q444" s="301">
        <v>404</v>
      </c>
    </row>
    <row r="445" spans="1:17" ht="14.4" customHeight="1" x14ac:dyDescent="0.3">
      <c r="A445" s="296" t="s">
        <v>1177</v>
      </c>
      <c r="B445" s="297" t="s">
        <v>1000</v>
      </c>
      <c r="C445" s="297" t="s">
        <v>1001</v>
      </c>
      <c r="D445" s="297" t="s">
        <v>1080</v>
      </c>
      <c r="E445" s="297" t="s">
        <v>1081</v>
      </c>
      <c r="F445" s="300">
        <v>184</v>
      </c>
      <c r="G445" s="300">
        <v>9752</v>
      </c>
      <c r="H445" s="300">
        <v>1</v>
      </c>
      <c r="I445" s="300">
        <v>53</v>
      </c>
      <c r="J445" s="300">
        <v>482</v>
      </c>
      <c r="K445" s="300">
        <v>25546</v>
      </c>
      <c r="L445" s="300">
        <v>2.6195652173913042</v>
      </c>
      <c r="M445" s="300">
        <v>53</v>
      </c>
      <c r="N445" s="300">
        <v>498</v>
      </c>
      <c r="O445" s="300">
        <v>26394</v>
      </c>
      <c r="P445" s="316">
        <v>2.7065217391304346</v>
      </c>
      <c r="Q445" s="301">
        <v>53</v>
      </c>
    </row>
    <row r="446" spans="1:17" ht="14.4" customHeight="1" x14ac:dyDescent="0.3">
      <c r="A446" s="296" t="s">
        <v>1177</v>
      </c>
      <c r="B446" s="297" t="s">
        <v>1000</v>
      </c>
      <c r="C446" s="297" t="s">
        <v>1001</v>
      </c>
      <c r="D446" s="297" t="s">
        <v>1082</v>
      </c>
      <c r="E446" s="297" t="s">
        <v>1083</v>
      </c>
      <c r="F446" s="300">
        <v>8</v>
      </c>
      <c r="G446" s="300">
        <v>2856</v>
      </c>
      <c r="H446" s="300">
        <v>1</v>
      </c>
      <c r="I446" s="300">
        <v>357</v>
      </c>
      <c r="J446" s="300">
        <v>4</v>
      </c>
      <c r="K446" s="300">
        <v>1444</v>
      </c>
      <c r="L446" s="300">
        <v>0.50560224089635852</v>
      </c>
      <c r="M446" s="300">
        <v>361</v>
      </c>
      <c r="N446" s="300">
        <v>5</v>
      </c>
      <c r="O446" s="300">
        <v>1825</v>
      </c>
      <c r="P446" s="316">
        <v>0.63900560224089631</v>
      </c>
      <c r="Q446" s="301">
        <v>365</v>
      </c>
    </row>
    <row r="447" spans="1:17" ht="14.4" customHeight="1" x14ac:dyDescent="0.3">
      <c r="A447" s="296" t="s">
        <v>1177</v>
      </c>
      <c r="B447" s="297" t="s">
        <v>1000</v>
      </c>
      <c r="C447" s="297" t="s">
        <v>1001</v>
      </c>
      <c r="D447" s="297" t="s">
        <v>1084</v>
      </c>
      <c r="E447" s="297" t="s">
        <v>1085</v>
      </c>
      <c r="F447" s="300">
        <v>32</v>
      </c>
      <c r="G447" s="300">
        <v>3264</v>
      </c>
      <c r="H447" s="300">
        <v>1</v>
      </c>
      <c r="I447" s="300">
        <v>102</v>
      </c>
      <c r="J447" s="300">
        <v>39</v>
      </c>
      <c r="K447" s="300">
        <v>3978</v>
      </c>
      <c r="L447" s="300">
        <v>1.21875</v>
      </c>
      <c r="M447" s="300">
        <v>102</v>
      </c>
      <c r="N447" s="300">
        <v>59</v>
      </c>
      <c r="O447" s="300">
        <v>6077</v>
      </c>
      <c r="P447" s="316">
        <v>1.8618259803921569</v>
      </c>
      <c r="Q447" s="301">
        <v>103</v>
      </c>
    </row>
    <row r="448" spans="1:17" ht="14.4" customHeight="1" x14ac:dyDescent="0.3">
      <c r="A448" s="296" t="s">
        <v>1177</v>
      </c>
      <c r="B448" s="297" t="s">
        <v>1000</v>
      </c>
      <c r="C448" s="297" t="s">
        <v>1001</v>
      </c>
      <c r="D448" s="297" t="s">
        <v>1086</v>
      </c>
      <c r="E448" s="297" t="s">
        <v>1087</v>
      </c>
      <c r="F448" s="300">
        <v>7</v>
      </c>
      <c r="G448" s="300">
        <v>1554</v>
      </c>
      <c r="H448" s="300">
        <v>1</v>
      </c>
      <c r="I448" s="300">
        <v>222</v>
      </c>
      <c r="J448" s="300">
        <v>6</v>
      </c>
      <c r="K448" s="300">
        <v>1332</v>
      </c>
      <c r="L448" s="300">
        <v>0.8571428571428571</v>
      </c>
      <c r="M448" s="300">
        <v>222</v>
      </c>
      <c r="N448" s="300">
        <v>10</v>
      </c>
      <c r="O448" s="300">
        <v>2230</v>
      </c>
      <c r="P448" s="316">
        <v>1.4350064350064351</v>
      </c>
      <c r="Q448" s="301">
        <v>223</v>
      </c>
    </row>
    <row r="449" spans="1:17" ht="14.4" customHeight="1" x14ac:dyDescent="0.3">
      <c r="A449" s="296" t="s">
        <v>1177</v>
      </c>
      <c r="B449" s="297" t="s">
        <v>1000</v>
      </c>
      <c r="C449" s="297" t="s">
        <v>1001</v>
      </c>
      <c r="D449" s="297" t="s">
        <v>1088</v>
      </c>
      <c r="E449" s="297" t="s">
        <v>1089</v>
      </c>
      <c r="F449" s="300">
        <v>6</v>
      </c>
      <c r="G449" s="300">
        <v>9498</v>
      </c>
      <c r="H449" s="300">
        <v>1</v>
      </c>
      <c r="I449" s="300">
        <v>1583</v>
      </c>
      <c r="J449" s="300">
        <v>2</v>
      </c>
      <c r="K449" s="300">
        <v>3170</v>
      </c>
      <c r="L449" s="300">
        <v>0.33375447462623709</v>
      </c>
      <c r="M449" s="300">
        <v>1585</v>
      </c>
      <c r="N449" s="300">
        <v>8</v>
      </c>
      <c r="O449" s="300">
        <v>12712</v>
      </c>
      <c r="P449" s="316">
        <v>1.3383870288481785</v>
      </c>
      <c r="Q449" s="301">
        <v>1589</v>
      </c>
    </row>
    <row r="450" spans="1:17" ht="14.4" customHeight="1" x14ac:dyDescent="0.3">
      <c r="A450" s="296" t="s">
        <v>1177</v>
      </c>
      <c r="B450" s="297" t="s">
        <v>1000</v>
      </c>
      <c r="C450" s="297" t="s">
        <v>1001</v>
      </c>
      <c r="D450" s="297" t="s">
        <v>1090</v>
      </c>
      <c r="E450" s="297" t="s">
        <v>1091</v>
      </c>
      <c r="F450" s="300">
        <v>15</v>
      </c>
      <c r="G450" s="300">
        <v>74970</v>
      </c>
      <c r="H450" s="300">
        <v>1</v>
      </c>
      <c r="I450" s="300">
        <v>4998</v>
      </c>
      <c r="J450" s="300">
        <v>6</v>
      </c>
      <c r="K450" s="300">
        <v>30084</v>
      </c>
      <c r="L450" s="300">
        <v>0.40128051220488198</v>
      </c>
      <c r="M450" s="300">
        <v>5014</v>
      </c>
      <c r="N450" s="300">
        <v>11</v>
      </c>
      <c r="O450" s="300">
        <v>55385</v>
      </c>
      <c r="P450" s="316">
        <v>0.73876217153528079</v>
      </c>
      <c r="Q450" s="301">
        <v>5035</v>
      </c>
    </row>
    <row r="451" spans="1:17" ht="14.4" customHeight="1" x14ac:dyDescent="0.3">
      <c r="A451" s="296" t="s">
        <v>1177</v>
      </c>
      <c r="B451" s="297" t="s">
        <v>1000</v>
      </c>
      <c r="C451" s="297" t="s">
        <v>1001</v>
      </c>
      <c r="D451" s="297" t="s">
        <v>1092</v>
      </c>
      <c r="E451" s="297" t="s">
        <v>1093</v>
      </c>
      <c r="F451" s="300">
        <v>10</v>
      </c>
      <c r="G451" s="300">
        <v>58100</v>
      </c>
      <c r="H451" s="300">
        <v>1</v>
      </c>
      <c r="I451" s="300">
        <v>5810</v>
      </c>
      <c r="J451" s="300">
        <v>4</v>
      </c>
      <c r="K451" s="300">
        <v>23328</v>
      </c>
      <c r="L451" s="300">
        <v>0.4015146299483649</v>
      </c>
      <c r="M451" s="300">
        <v>5832</v>
      </c>
      <c r="N451" s="300">
        <v>7</v>
      </c>
      <c r="O451" s="300">
        <v>41020</v>
      </c>
      <c r="P451" s="316">
        <v>0.7060240963855422</v>
      </c>
      <c r="Q451" s="301">
        <v>5860</v>
      </c>
    </row>
    <row r="452" spans="1:17" ht="14.4" customHeight="1" x14ac:dyDescent="0.3">
      <c r="A452" s="296" t="s">
        <v>1177</v>
      </c>
      <c r="B452" s="297" t="s">
        <v>1000</v>
      </c>
      <c r="C452" s="297" t="s">
        <v>1001</v>
      </c>
      <c r="D452" s="297" t="s">
        <v>1094</v>
      </c>
      <c r="E452" s="297" t="s">
        <v>1095</v>
      </c>
      <c r="F452" s="300">
        <v>1</v>
      </c>
      <c r="G452" s="300">
        <v>99</v>
      </c>
      <c r="H452" s="300">
        <v>1</v>
      </c>
      <c r="I452" s="300">
        <v>99</v>
      </c>
      <c r="J452" s="300"/>
      <c r="K452" s="300"/>
      <c r="L452" s="300"/>
      <c r="M452" s="300"/>
      <c r="N452" s="300"/>
      <c r="O452" s="300"/>
      <c r="P452" s="316"/>
      <c r="Q452" s="301"/>
    </row>
    <row r="453" spans="1:17" ht="14.4" customHeight="1" x14ac:dyDescent="0.3">
      <c r="A453" s="296" t="s">
        <v>1177</v>
      </c>
      <c r="B453" s="297" t="s">
        <v>1000</v>
      </c>
      <c r="C453" s="297" t="s">
        <v>1001</v>
      </c>
      <c r="D453" s="297" t="s">
        <v>1096</v>
      </c>
      <c r="E453" s="297" t="s">
        <v>1097</v>
      </c>
      <c r="F453" s="300"/>
      <c r="G453" s="300"/>
      <c r="H453" s="300"/>
      <c r="I453" s="300"/>
      <c r="J453" s="300">
        <v>1</v>
      </c>
      <c r="K453" s="300">
        <v>2049</v>
      </c>
      <c r="L453" s="300"/>
      <c r="M453" s="300">
        <v>2049</v>
      </c>
      <c r="N453" s="300">
        <v>1</v>
      </c>
      <c r="O453" s="300">
        <v>2064</v>
      </c>
      <c r="P453" s="316"/>
      <c r="Q453" s="301">
        <v>2064</v>
      </c>
    </row>
    <row r="454" spans="1:17" ht="14.4" customHeight="1" x14ac:dyDescent="0.3">
      <c r="A454" s="296" t="s">
        <v>1177</v>
      </c>
      <c r="B454" s="297" t="s">
        <v>1000</v>
      </c>
      <c r="C454" s="297" t="s">
        <v>1001</v>
      </c>
      <c r="D454" s="297" t="s">
        <v>1098</v>
      </c>
      <c r="E454" s="297" t="s">
        <v>1099</v>
      </c>
      <c r="F454" s="300">
        <v>2</v>
      </c>
      <c r="G454" s="300">
        <v>528</v>
      </c>
      <c r="H454" s="300">
        <v>1</v>
      </c>
      <c r="I454" s="300">
        <v>264</v>
      </c>
      <c r="J454" s="300"/>
      <c r="K454" s="300"/>
      <c r="L454" s="300"/>
      <c r="M454" s="300"/>
      <c r="N454" s="300"/>
      <c r="O454" s="300"/>
      <c r="P454" s="316"/>
      <c r="Q454" s="301"/>
    </row>
    <row r="455" spans="1:17" ht="14.4" customHeight="1" x14ac:dyDescent="0.3">
      <c r="A455" s="296" t="s">
        <v>1177</v>
      </c>
      <c r="B455" s="297" t="s">
        <v>1000</v>
      </c>
      <c r="C455" s="297" t="s">
        <v>1001</v>
      </c>
      <c r="D455" s="297" t="s">
        <v>1100</v>
      </c>
      <c r="E455" s="297" t="s">
        <v>1101</v>
      </c>
      <c r="F455" s="300">
        <v>1</v>
      </c>
      <c r="G455" s="300">
        <v>407</v>
      </c>
      <c r="H455" s="300">
        <v>1</v>
      </c>
      <c r="I455" s="300">
        <v>407</v>
      </c>
      <c r="J455" s="300"/>
      <c r="K455" s="300"/>
      <c r="L455" s="300"/>
      <c r="M455" s="300"/>
      <c r="N455" s="300"/>
      <c r="O455" s="300"/>
      <c r="P455" s="316"/>
      <c r="Q455" s="301"/>
    </row>
    <row r="456" spans="1:17" ht="14.4" customHeight="1" x14ac:dyDescent="0.3">
      <c r="A456" s="296" t="s">
        <v>1177</v>
      </c>
      <c r="B456" s="297" t="s">
        <v>1000</v>
      </c>
      <c r="C456" s="297" t="s">
        <v>1001</v>
      </c>
      <c r="D456" s="297" t="s">
        <v>1102</v>
      </c>
      <c r="E456" s="297" t="s">
        <v>1103</v>
      </c>
      <c r="F456" s="300">
        <v>7</v>
      </c>
      <c r="G456" s="300">
        <v>3640</v>
      </c>
      <c r="H456" s="300">
        <v>1</v>
      </c>
      <c r="I456" s="300">
        <v>520</v>
      </c>
      <c r="J456" s="300">
        <v>5</v>
      </c>
      <c r="K456" s="300">
        <v>2610</v>
      </c>
      <c r="L456" s="300">
        <v>0.71703296703296704</v>
      </c>
      <c r="M456" s="300">
        <v>522</v>
      </c>
      <c r="N456" s="300">
        <v>11</v>
      </c>
      <c r="O456" s="300">
        <v>5775</v>
      </c>
      <c r="P456" s="316">
        <v>1.5865384615384615</v>
      </c>
      <c r="Q456" s="301">
        <v>525</v>
      </c>
    </row>
    <row r="457" spans="1:17" ht="14.4" customHeight="1" x14ac:dyDescent="0.3">
      <c r="A457" s="296" t="s">
        <v>1177</v>
      </c>
      <c r="B457" s="297" t="s">
        <v>1000</v>
      </c>
      <c r="C457" s="297" t="s">
        <v>1001</v>
      </c>
      <c r="D457" s="297" t="s">
        <v>1104</v>
      </c>
      <c r="E457" s="297" t="s">
        <v>1105</v>
      </c>
      <c r="F457" s="300"/>
      <c r="G457" s="300"/>
      <c r="H457" s="300"/>
      <c r="I457" s="300"/>
      <c r="J457" s="300"/>
      <c r="K457" s="300"/>
      <c r="L457" s="300"/>
      <c r="M457" s="300"/>
      <c r="N457" s="300">
        <v>1</v>
      </c>
      <c r="O457" s="300">
        <v>6094</v>
      </c>
      <c r="P457" s="316"/>
      <c r="Q457" s="301">
        <v>6094</v>
      </c>
    </row>
    <row r="458" spans="1:17" ht="14.4" customHeight="1" x14ac:dyDescent="0.3">
      <c r="A458" s="296" t="s">
        <v>1177</v>
      </c>
      <c r="B458" s="297" t="s">
        <v>1000</v>
      </c>
      <c r="C458" s="297" t="s">
        <v>1001</v>
      </c>
      <c r="D458" s="297" t="s">
        <v>1116</v>
      </c>
      <c r="E458" s="297" t="s">
        <v>1117</v>
      </c>
      <c r="F458" s="300"/>
      <c r="G458" s="300"/>
      <c r="H458" s="300"/>
      <c r="I458" s="300"/>
      <c r="J458" s="300">
        <v>1</v>
      </c>
      <c r="K458" s="300">
        <v>1985</v>
      </c>
      <c r="L458" s="300"/>
      <c r="M458" s="300">
        <v>1985</v>
      </c>
      <c r="N458" s="300">
        <v>1</v>
      </c>
      <c r="O458" s="300">
        <v>1993</v>
      </c>
      <c r="P458" s="316"/>
      <c r="Q458" s="301">
        <v>1993</v>
      </c>
    </row>
    <row r="459" spans="1:17" ht="14.4" customHeight="1" x14ac:dyDescent="0.3">
      <c r="A459" s="296" t="s">
        <v>1177</v>
      </c>
      <c r="B459" s="297" t="s">
        <v>1000</v>
      </c>
      <c r="C459" s="297" t="s">
        <v>1001</v>
      </c>
      <c r="D459" s="297" t="s">
        <v>1118</v>
      </c>
      <c r="E459" s="297" t="s">
        <v>1051</v>
      </c>
      <c r="F459" s="300"/>
      <c r="G459" s="300"/>
      <c r="H459" s="300"/>
      <c r="I459" s="300"/>
      <c r="J459" s="300"/>
      <c r="K459" s="300"/>
      <c r="L459" s="300"/>
      <c r="M459" s="300"/>
      <c r="N459" s="300">
        <v>6</v>
      </c>
      <c r="O459" s="300">
        <v>204</v>
      </c>
      <c r="P459" s="316"/>
      <c r="Q459" s="301">
        <v>34</v>
      </c>
    </row>
    <row r="460" spans="1:17" ht="14.4" customHeight="1" x14ac:dyDescent="0.3">
      <c r="A460" s="296" t="s">
        <v>1178</v>
      </c>
      <c r="B460" s="297" t="s">
        <v>1000</v>
      </c>
      <c r="C460" s="297" t="s">
        <v>1001</v>
      </c>
      <c r="D460" s="297" t="s">
        <v>1016</v>
      </c>
      <c r="E460" s="297" t="s">
        <v>1017</v>
      </c>
      <c r="F460" s="300"/>
      <c r="G460" s="300"/>
      <c r="H460" s="300"/>
      <c r="I460" s="300"/>
      <c r="J460" s="300">
        <v>3</v>
      </c>
      <c r="K460" s="300">
        <v>1980</v>
      </c>
      <c r="L460" s="300"/>
      <c r="M460" s="300">
        <v>660</v>
      </c>
      <c r="N460" s="300">
        <v>3</v>
      </c>
      <c r="O460" s="300">
        <v>1992</v>
      </c>
      <c r="P460" s="316"/>
      <c r="Q460" s="301">
        <v>664</v>
      </c>
    </row>
    <row r="461" spans="1:17" ht="14.4" customHeight="1" x14ac:dyDescent="0.3">
      <c r="A461" s="296" t="s">
        <v>1178</v>
      </c>
      <c r="B461" s="297" t="s">
        <v>1000</v>
      </c>
      <c r="C461" s="297" t="s">
        <v>1001</v>
      </c>
      <c r="D461" s="297" t="s">
        <v>1018</v>
      </c>
      <c r="E461" s="297" t="s">
        <v>1019</v>
      </c>
      <c r="F461" s="300"/>
      <c r="G461" s="300"/>
      <c r="H461" s="300"/>
      <c r="I461" s="300"/>
      <c r="J461" s="300">
        <v>3</v>
      </c>
      <c r="K461" s="300">
        <v>1362</v>
      </c>
      <c r="L461" s="300"/>
      <c r="M461" s="300">
        <v>454</v>
      </c>
      <c r="N461" s="300"/>
      <c r="O461" s="300"/>
      <c r="P461" s="316"/>
      <c r="Q461" s="301"/>
    </row>
    <row r="462" spans="1:17" ht="14.4" customHeight="1" x14ac:dyDescent="0.3">
      <c r="A462" s="296" t="s">
        <v>1178</v>
      </c>
      <c r="B462" s="297" t="s">
        <v>1000</v>
      </c>
      <c r="C462" s="297" t="s">
        <v>1001</v>
      </c>
      <c r="D462" s="297" t="s">
        <v>1024</v>
      </c>
      <c r="E462" s="297" t="s">
        <v>1025</v>
      </c>
      <c r="F462" s="300"/>
      <c r="G462" s="300"/>
      <c r="H462" s="300"/>
      <c r="I462" s="300"/>
      <c r="J462" s="300">
        <v>6</v>
      </c>
      <c r="K462" s="300">
        <v>468</v>
      </c>
      <c r="L462" s="300"/>
      <c r="M462" s="300">
        <v>78</v>
      </c>
      <c r="N462" s="300">
        <v>5</v>
      </c>
      <c r="O462" s="300">
        <v>395</v>
      </c>
      <c r="P462" s="316"/>
      <c r="Q462" s="301">
        <v>79</v>
      </c>
    </row>
    <row r="463" spans="1:17" ht="14.4" customHeight="1" x14ac:dyDescent="0.3">
      <c r="A463" s="296" t="s">
        <v>1178</v>
      </c>
      <c r="B463" s="297" t="s">
        <v>1000</v>
      </c>
      <c r="C463" s="297" t="s">
        <v>1001</v>
      </c>
      <c r="D463" s="297" t="s">
        <v>1026</v>
      </c>
      <c r="E463" s="297" t="s">
        <v>1027</v>
      </c>
      <c r="F463" s="300"/>
      <c r="G463" s="300"/>
      <c r="H463" s="300"/>
      <c r="I463" s="300"/>
      <c r="J463" s="300">
        <v>2</v>
      </c>
      <c r="K463" s="300">
        <v>72</v>
      </c>
      <c r="L463" s="300"/>
      <c r="M463" s="300">
        <v>36</v>
      </c>
      <c r="N463" s="300"/>
      <c r="O463" s="300"/>
      <c r="P463" s="316"/>
      <c r="Q463" s="301"/>
    </row>
    <row r="464" spans="1:17" ht="14.4" customHeight="1" x14ac:dyDescent="0.3">
      <c r="A464" s="296" t="s">
        <v>1178</v>
      </c>
      <c r="B464" s="297" t="s">
        <v>1000</v>
      </c>
      <c r="C464" s="297" t="s">
        <v>1001</v>
      </c>
      <c r="D464" s="297" t="s">
        <v>1028</v>
      </c>
      <c r="E464" s="297" t="s">
        <v>1029</v>
      </c>
      <c r="F464" s="300"/>
      <c r="G464" s="300"/>
      <c r="H464" s="300"/>
      <c r="I464" s="300"/>
      <c r="J464" s="300">
        <v>2</v>
      </c>
      <c r="K464" s="300">
        <v>214</v>
      </c>
      <c r="L464" s="300"/>
      <c r="M464" s="300">
        <v>107</v>
      </c>
      <c r="N464" s="300"/>
      <c r="O464" s="300"/>
      <c r="P464" s="316"/>
      <c r="Q464" s="301"/>
    </row>
    <row r="465" spans="1:17" ht="14.4" customHeight="1" x14ac:dyDescent="0.3">
      <c r="A465" s="296" t="s">
        <v>1178</v>
      </c>
      <c r="B465" s="297" t="s">
        <v>1000</v>
      </c>
      <c r="C465" s="297" t="s">
        <v>1001</v>
      </c>
      <c r="D465" s="297" t="s">
        <v>1030</v>
      </c>
      <c r="E465" s="297" t="s">
        <v>1031</v>
      </c>
      <c r="F465" s="300"/>
      <c r="G465" s="300"/>
      <c r="H465" s="300"/>
      <c r="I465" s="300"/>
      <c r="J465" s="300">
        <v>1</v>
      </c>
      <c r="K465" s="300">
        <v>242</v>
      </c>
      <c r="L465" s="300"/>
      <c r="M465" s="300">
        <v>242</v>
      </c>
      <c r="N465" s="300">
        <v>3</v>
      </c>
      <c r="O465" s="300">
        <v>729</v>
      </c>
      <c r="P465" s="316"/>
      <c r="Q465" s="301">
        <v>243</v>
      </c>
    </row>
    <row r="466" spans="1:17" ht="14.4" customHeight="1" x14ac:dyDescent="0.3">
      <c r="A466" s="296" t="s">
        <v>1178</v>
      </c>
      <c r="B466" s="297" t="s">
        <v>1000</v>
      </c>
      <c r="C466" s="297" t="s">
        <v>1001</v>
      </c>
      <c r="D466" s="297" t="s">
        <v>1032</v>
      </c>
      <c r="E466" s="297" t="s">
        <v>1033</v>
      </c>
      <c r="F466" s="300"/>
      <c r="G466" s="300"/>
      <c r="H466" s="300"/>
      <c r="I466" s="300"/>
      <c r="J466" s="300">
        <v>5</v>
      </c>
      <c r="K466" s="300">
        <v>9925</v>
      </c>
      <c r="L466" s="300"/>
      <c r="M466" s="300">
        <v>1985</v>
      </c>
      <c r="N466" s="300">
        <v>1</v>
      </c>
      <c r="O466" s="300">
        <v>1993</v>
      </c>
      <c r="P466" s="316"/>
      <c r="Q466" s="301">
        <v>1993</v>
      </c>
    </row>
    <row r="467" spans="1:17" ht="14.4" customHeight="1" x14ac:dyDescent="0.3">
      <c r="A467" s="296" t="s">
        <v>1178</v>
      </c>
      <c r="B467" s="297" t="s">
        <v>1000</v>
      </c>
      <c r="C467" s="297" t="s">
        <v>1001</v>
      </c>
      <c r="D467" s="297" t="s">
        <v>1034</v>
      </c>
      <c r="E467" s="297" t="s">
        <v>1035</v>
      </c>
      <c r="F467" s="300">
        <v>21</v>
      </c>
      <c r="G467" s="300">
        <v>3465</v>
      </c>
      <c r="H467" s="300">
        <v>1</v>
      </c>
      <c r="I467" s="300">
        <v>165</v>
      </c>
      <c r="J467" s="300">
        <v>29</v>
      </c>
      <c r="K467" s="300">
        <v>4843</v>
      </c>
      <c r="L467" s="300">
        <v>1.3976911976911977</v>
      </c>
      <c r="M467" s="300">
        <v>167</v>
      </c>
      <c r="N467" s="300">
        <v>5</v>
      </c>
      <c r="O467" s="300">
        <v>840</v>
      </c>
      <c r="P467" s="316">
        <v>0.24242424242424243</v>
      </c>
      <c r="Q467" s="301">
        <v>168</v>
      </c>
    </row>
    <row r="468" spans="1:17" ht="14.4" customHeight="1" x14ac:dyDescent="0.3">
      <c r="A468" s="296" t="s">
        <v>1178</v>
      </c>
      <c r="B468" s="297" t="s">
        <v>1000</v>
      </c>
      <c r="C468" s="297" t="s">
        <v>1001</v>
      </c>
      <c r="D468" s="297" t="s">
        <v>1036</v>
      </c>
      <c r="E468" s="297" t="s">
        <v>1037</v>
      </c>
      <c r="F468" s="300">
        <v>61</v>
      </c>
      <c r="G468" s="300">
        <v>16958</v>
      </c>
      <c r="H468" s="300">
        <v>1</v>
      </c>
      <c r="I468" s="300">
        <v>278</v>
      </c>
      <c r="J468" s="300">
        <v>81</v>
      </c>
      <c r="K468" s="300">
        <v>22680</v>
      </c>
      <c r="L468" s="300">
        <v>1.3374218657860597</v>
      </c>
      <c r="M468" s="300">
        <v>280</v>
      </c>
      <c r="N468" s="300">
        <v>79</v>
      </c>
      <c r="O468" s="300">
        <v>22199</v>
      </c>
      <c r="P468" s="316">
        <v>1.3090576718952707</v>
      </c>
      <c r="Q468" s="301">
        <v>281</v>
      </c>
    </row>
    <row r="469" spans="1:17" ht="14.4" customHeight="1" x14ac:dyDescent="0.3">
      <c r="A469" s="296" t="s">
        <v>1178</v>
      </c>
      <c r="B469" s="297" t="s">
        <v>1000</v>
      </c>
      <c r="C469" s="297" t="s">
        <v>1001</v>
      </c>
      <c r="D469" s="297" t="s">
        <v>1038</v>
      </c>
      <c r="E469" s="297" t="s">
        <v>1039</v>
      </c>
      <c r="F469" s="300">
        <v>97</v>
      </c>
      <c r="G469" s="300">
        <v>15714</v>
      </c>
      <c r="H469" s="300">
        <v>1</v>
      </c>
      <c r="I469" s="300">
        <v>162</v>
      </c>
      <c r="J469" s="300">
        <v>181</v>
      </c>
      <c r="K469" s="300">
        <v>29684</v>
      </c>
      <c r="L469" s="300">
        <v>1.8890161639302532</v>
      </c>
      <c r="M469" s="300">
        <v>164</v>
      </c>
      <c r="N469" s="300">
        <v>94</v>
      </c>
      <c r="O469" s="300">
        <v>15510</v>
      </c>
      <c r="P469" s="316">
        <v>0.98701794578083235</v>
      </c>
      <c r="Q469" s="301">
        <v>165</v>
      </c>
    </row>
    <row r="470" spans="1:17" ht="14.4" customHeight="1" x14ac:dyDescent="0.3">
      <c r="A470" s="296" t="s">
        <v>1178</v>
      </c>
      <c r="B470" s="297" t="s">
        <v>1000</v>
      </c>
      <c r="C470" s="297" t="s">
        <v>1001</v>
      </c>
      <c r="D470" s="297" t="s">
        <v>1040</v>
      </c>
      <c r="E470" s="297" t="s">
        <v>1041</v>
      </c>
      <c r="F470" s="300">
        <v>16</v>
      </c>
      <c r="G470" s="300">
        <v>7216</v>
      </c>
      <c r="H470" s="300">
        <v>1</v>
      </c>
      <c r="I470" s="300">
        <v>451</v>
      </c>
      <c r="J470" s="300">
        <v>13</v>
      </c>
      <c r="K470" s="300">
        <v>5889</v>
      </c>
      <c r="L470" s="300">
        <v>0.81610310421286036</v>
      </c>
      <c r="M470" s="300">
        <v>453</v>
      </c>
      <c r="N470" s="300">
        <v>11</v>
      </c>
      <c r="O470" s="300">
        <v>5016</v>
      </c>
      <c r="P470" s="316">
        <v>0.69512195121951215</v>
      </c>
      <c r="Q470" s="301">
        <v>456</v>
      </c>
    </row>
    <row r="471" spans="1:17" ht="14.4" customHeight="1" x14ac:dyDescent="0.3">
      <c r="A471" s="296" t="s">
        <v>1178</v>
      </c>
      <c r="B471" s="297" t="s">
        <v>1000</v>
      </c>
      <c r="C471" s="297" t="s">
        <v>1001</v>
      </c>
      <c r="D471" s="297" t="s">
        <v>1044</v>
      </c>
      <c r="E471" s="297" t="s">
        <v>1045</v>
      </c>
      <c r="F471" s="300">
        <v>50</v>
      </c>
      <c r="G471" s="300">
        <v>16850</v>
      </c>
      <c r="H471" s="300">
        <v>1</v>
      </c>
      <c r="I471" s="300">
        <v>337</v>
      </c>
      <c r="J471" s="300">
        <v>81</v>
      </c>
      <c r="K471" s="300">
        <v>27297</v>
      </c>
      <c r="L471" s="300">
        <v>1.62</v>
      </c>
      <c r="M471" s="300">
        <v>337</v>
      </c>
      <c r="N471" s="300">
        <v>64</v>
      </c>
      <c r="O471" s="300">
        <v>21632</v>
      </c>
      <c r="P471" s="316">
        <v>1.2837982195845696</v>
      </c>
      <c r="Q471" s="301">
        <v>338</v>
      </c>
    </row>
    <row r="472" spans="1:17" ht="14.4" customHeight="1" x14ac:dyDescent="0.3">
      <c r="A472" s="296" t="s">
        <v>1178</v>
      </c>
      <c r="B472" s="297" t="s">
        <v>1000</v>
      </c>
      <c r="C472" s="297" t="s">
        <v>1001</v>
      </c>
      <c r="D472" s="297" t="s">
        <v>1046</v>
      </c>
      <c r="E472" s="297" t="s">
        <v>1047</v>
      </c>
      <c r="F472" s="300">
        <v>23</v>
      </c>
      <c r="G472" s="300">
        <v>3634</v>
      </c>
      <c r="H472" s="300">
        <v>1</v>
      </c>
      <c r="I472" s="300">
        <v>158</v>
      </c>
      <c r="J472" s="300">
        <v>35</v>
      </c>
      <c r="K472" s="300">
        <v>5565</v>
      </c>
      <c r="L472" s="300">
        <v>1.5313703907539902</v>
      </c>
      <c r="M472" s="300">
        <v>159</v>
      </c>
      <c r="N472" s="300">
        <v>43</v>
      </c>
      <c r="O472" s="300">
        <v>6880</v>
      </c>
      <c r="P472" s="316">
        <v>1.8932305998899284</v>
      </c>
      <c r="Q472" s="301">
        <v>160</v>
      </c>
    </row>
    <row r="473" spans="1:17" ht="14.4" customHeight="1" x14ac:dyDescent="0.3">
      <c r="A473" s="296" t="s">
        <v>1178</v>
      </c>
      <c r="B473" s="297" t="s">
        <v>1000</v>
      </c>
      <c r="C473" s="297" t="s">
        <v>1001</v>
      </c>
      <c r="D473" s="297" t="s">
        <v>1050</v>
      </c>
      <c r="E473" s="297" t="s">
        <v>1051</v>
      </c>
      <c r="F473" s="300">
        <v>132</v>
      </c>
      <c r="G473" s="300">
        <v>6996</v>
      </c>
      <c r="H473" s="300">
        <v>1</v>
      </c>
      <c r="I473" s="300">
        <v>53</v>
      </c>
      <c r="J473" s="300">
        <v>142</v>
      </c>
      <c r="K473" s="300">
        <v>7526</v>
      </c>
      <c r="L473" s="300">
        <v>1.0757575757575757</v>
      </c>
      <c r="M473" s="300">
        <v>53</v>
      </c>
      <c r="N473" s="300">
        <v>114</v>
      </c>
      <c r="O473" s="300">
        <v>6042</v>
      </c>
      <c r="P473" s="316">
        <v>0.86363636363636365</v>
      </c>
      <c r="Q473" s="301">
        <v>53</v>
      </c>
    </row>
    <row r="474" spans="1:17" ht="14.4" customHeight="1" x14ac:dyDescent="0.3">
      <c r="A474" s="296" t="s">
        <v>1178</v>
      </c>
      <c r="B474" s="297" t="s">
        <v>1000</v>
      </c>
      <c r="C474" s="297" t="s">
        <v>1001</v>
      </c>
      <c r="D474" s="297" t="s">
        <v>1052</v>
      </c>
      <c r="E474" s="297" t="s">
        <v>1053</v>
      </c>
      <c r="F474" s="300">
        <v>18</v>
      </c>
      <c r="G474" s="300">
        <v>2160</v>
      </c>
      <c r="H474" s="300">
        <v>1</v>
      </c>
      <c r="I474" s="300">
        <v>120</v>
      </c>
      <c r="J474" s="300">
        <v>28</v>
      </c>
      <c r="K474" s="300">
        <v>3360</v>
      </c>
      <c r="L474" s="300">
        <v>1.5555555555555556</v>
      </c>
      <c r="M474" s="300">
        <v>120</v>
      </c>
      <c r="N474" s="300">
        <v>36</v>
      </c>
      <c r="O474" s="300">
        <v>4356</v>
      </c>
      <c r="P474" s="316">
        <v>2.0166666666666666</v>
      </c>
      <c r="Q474" s="301">
        <v>121</v>
      </c>
    </row>
    <row r="475" spans="1:17" ht="14.4" customHeight="1" x14ac:dyDescent="0.3">
      <c r="A475" s="296" t="s">
        <v>1178</v>
      </c>
      <c r="B475" s="297" t="s">
        <v>1000</v>
      </c>
      <c r="C475" s="297" t="s">
        <v>1001</v>
      </c>
      <c r="D475" s="297" t="s">
        <v>1054</v>
      </c>
      <c r="E475" s="297" t="s">
        <v>1055</v>
      </c>
      <c r="F475" s="300">
        <v>17</v>
      </c>
      <c r="G475" s="300">
        <v>7191</v>
      </c>
      <c r="H475" s="300">
        <v>1</v>
      </c>
      <c r="I475" s="300">
        <v>423</v>
      </c>
      <c r="J475" s="300">
        <v>15</v>
      </c>
      <c r="K475" s="300">
        <v>6375</v>
      </c>
      <c r="L475" s="300">
        <v>0.88652482269503541</v>
      </c>
      <c r="M475" s="300">
        <v>425</v>
      </c>
      <c r="N475" s="300">
        <v>3</v>
      </c>
      <c r="O475" s="300">
        <v>1287</v>
      </c>
      <c r="P475" s="316">
        <v>0.17897371714643304</v>
      </c>
      <c r="Q475" s="301">
        <v>429</v>
      </c>
    </row>
    <row r="476" spans="1:17" ht="14.4" customHeight="1" x14ac:dyDescent="0.3">
      <c r="A476" s="296" t="s">
        <v>1178</v>
      </c>
      <c r="B476" s="297" t="s">
        <v>1000</v>
      </c>
      <c r="C476" s="297" t="s">
        <v>1001</v>
      </c>
      <c r="D476" s="297" t="s">
        <v>1058</v>
      </c>
      <c r="E476" s="297" t="s">
        <v>1059</v>
      </c>
      <c r="F476" s="300"/>
      <c r="G476" s="300"/>
      <c r="H476" s="300"/>
      <c r="I476" s="300"/>
      <c r="J476" s="300">
        <v>2</v>
      </c>
      <c r="K476" s="300">
        <v>270</v>
      </c>
      <c r="L476" s="300"/>
      <c r="M476" s="300">
        <v>135</v>
      </c>
      <c r="N476" s="300"/>
      <c r="O476" s="300"/>
      <c r="P476" s="316"/>
      <c r="Q476" s="301"/>
    </row>
    <row r="477" spans="1:17" ht="14.4" customHeight="1" x14ac:dyDescent="0.3">
      <c r="A477" s="296" t="s">
        <v>1178</v>
      </c>
      <c r="B477" s="297" t="s">
        <v>1000</v>
      </c>
      <c r="C477" s="297" t="s">
        <v>1001</v>
      </c>
      <c r="D477" s="297" t="s">
        <v>1060</v>
      </c>
      <c r="E477" s="297" t="s">
        <v>1061</v>
      </c>
      <c r="F477" s="300">
        <v>9</v>
      </c>
      <c r="G477" s="300">
        <v>1026</v>
      </c>
      <c r="H477" s="300">
        <v>1</v>
      </c>
      <c r="I477" s="300">
        <v>114</v>
      </c>
      <c r="J477" s="300">
        <v>9</v>
      </c>
      <c r="K477" s="300">
        <v>1035</v>
      </c>
      <c r="L477" s="300">
        <v>1.0087719298245614</v>
      </c>
      <c r="M477" s="300">
        <v>115</v>
      </c>
      <c r="N477" s="300">
        <v>4</v>
      </c>
      <c r="O477" s="300">
        <v>460</v>
      </c>
      <c r="P477" s="316">
        <v>0.44834307992202727</v>
      </c>
      <c r="Q477" s="301">
        <v>115</v>
      </c>
    </row>
    <row r="478" spans="1:17" ht="14.4" customHeight="1" x14ac:dyDescent="0.3">
      <c r="A478" s="296" t="s">
        <v>1178</v>
      </c>
      <c r="B478" s="297" t="s">
        <v>1000</v>
      </c>
      <c r="C478" s="297" t="s">
        <v>1001</v>
      </c>
      <c r="D478" s="297" t="s">
        <v>1064</v>
      </c>
      <c r="E478" s="297" t="s">
        <v>1065</v>
      </c>
      <c r="F478" s="300">
        <v>37</v>
      </c>
      <c r="G478" s="300">
        <v>11507</v>
      </c>
      <c r="H478" s="300">
        <v>1</v>
      </c>
      <c r="I478" s="300">
        <v>311</v>
      </c>
      <c r="J478" s="300">
        <v>34</v>
      </c>
      <c r="K478" s="300">
        <v>10642</v>
      </c>
      <c r="L478" s="300">
        <v>0.92482836534283475</v>
      </c>
      <c r="M478" s="300">
        <v>313</v>
      </c>
      <c r="N478" s="300">
        <v>11</v>
      </c>
      <c r="O478" s="300">
        <v>3476</v>
      </c>
      <c r="P478" s="316">
        <v>0.30207699661075865</v>
      </c>
      <c r="Q478" s="301">
        <v>316</v>
      </c>
    </row>
    <row r="479" spans="1:17" ht="14.4" customHeight="1" x14ac:dyDescent="0.3">
      <c r="A479" s="296" t="s">
        <v>1178</v>
      </c>
      <c r="B479" s="297" t="s">
        <v>1000</v>
      </c>
      <c r="C479" s="297" t="s">
        <v>1001</v>
      </c>
      <c r="D479" s="297" t="s">
        <v>1066</v>
      </c>
      <c r="E479" s="297" t="s">
        <v>1067</v>
      </c>
      <c r="F479" s="300">
        <v>85</v>
      </c>
      <c r="G479" s="300">
        <v>29155</v>
      </c>
      <c r="H479" s="300">
        <v>1</v>
      </c>
      <c r="I479" s="300">
        <v>343</v>
      </c>
      <c r="J479" s="300">
        <v>102</v>
      </c>
      <c r="K479" s="300">
        <v>35190</v>
      </c>
      <c r="L479" s="300">
        <v>1.2069970845481051</v>
      </c>
      <c r="M479" s="300">
        <v>345</v>
      </c>
      <c r="N479" s="300">
        <v>88</v>
      </c>
      <c r="O479" s="300">
        <v>30624</v>
      </c>
      <c r="P479" s="316">
        <v>1.0503858686331675</v>
      </c>
      <c r="Q479" s="301">
        <v>348</v>
      </c>
    </row>
    <row r="480" spans="1:17" ht="14.4" customHeight="1" x14ac:dyDescent="0.3">
      <c r="A480" s="296" t="s">
        <v>1178</v>
      </c>
      <c r="B480" s="297" t="s">
        <v>1000</v>
      </c>
      <c r="C480" s="297" t="s">
        <v>1001</v>
      </c>
      <c r="D480" s="297" t="s">
        <v>1068</v>
      </c>
      <c r="E480" s="297" t="s">
        <v>1069</v>
      </c>
      <c r="F480" s="300"/>
      <c r="G480" s="300"/>
      <c r="H480" s="300"/>
      <c r="I480" s="300"/>
      <c r="J480" s="300">
        <v>2</v>
      </c>
      <c r="K480" s="300">
        <v>6826</v>
      </c>
      <c r="L480" s="300"/>
      <c r="M480" s="300">
        <v>3413</v>
      </c>
      <c r="N480" s="300"/>
      <c r="O480" s="300"/>
      <c r="P480" s="316"/>
      <c r="Q480" s="301"/>
    </row>
    <row r="481" spans="1:17" ht="14.4" customHeight="1" x14ac:dyDescent="0.3">
      <c r="A481" s="296" t="s">
        <v>1178</v>
      </c>
      <c r="B481" s="297" t="s">
        <v>1000</v>
      </c>
      <c r="C481" s="297" t="s">
        <v>1001</v>
      </c>
      <c r="D481" s="297" t="s">
        <v>1070</v>
      </c>
      <c r="E481" s="297" t="s">
        <v>1071</v>
      </c>
      <c r="F481" s="300"/>
      <c r="G481" s="300"/>
      <c r="H481" s="300"/>
      <c r="I481" s="300"/>
      <c r="J481" s="300">
        <v>3</v>
      </c>
      <c r="K481" s="300">
        <v>3042</v>
      </c>
      <c r="L481" s="300"/>
      <c r="M481" s="300">
        <v>1014</v>
      </c>
      <c r="N481" s="300"/>
      <c r="O481" s="300"/>
      <c r="P481" s="316"/>
      <c r="Q481" s="301"/>
    </row>
    <row r="482" spans="1:17" ht="14.4" customHeight="1" x14ac:dyDescent="0.3">
      <c r="A482" s="296" t="s">
        <v>1178</v>
      </c>
      <c r="B482" s="297" t="s">
        <v>1000</v>
      </c>
      <c r="C482" s="297" t="s">
        <v>1001</v>
      </c>
      <c r="D482" s="297" t="s">
        <v>1072</v>
      </c>
      <c r="E482" s="297" t="s">
        <v>1073</v>
      </c>
      <c r="F482" s="300"/>
      <c r="G482" s="300"/>
      <c r="H482" s="300"/>
      <c r="I482" s="300"/>
      <c r="J482" s="300">
        <v>1</v>
      </c>
      <c r="K482" s="300">
        <v>783</v>
      </c>
      <c r="L482" s="300"/>
      <c r="M482" s="300">
        <v>783</v>
      </c>
      <c r="N482" s="300"/>
      <c r="O482" s="300"/>
      <c r="P482" s="316"/>
      <c r="Q482" s="301"/>
    </row>
    <row r="483" spans="1:17" ht="14.4" customHeight="1" x14ac:dyDescent="0.3">
      <c r="A483" s="296" t="s">
        <v>1178</v>
      </c>
      <c r="B483" s="297" t="s">
        <v>1000</v>
      </c>
      <c r="C483" s="297" t="s">
        <v>1001</v>
      </c>
      <c r="D483" s="297" t="s">
        <v>1076</v>
      </c>
      <c r="E483" s="297" t="s">
        <v>1077</v>
      </c>
      <c r="F483" s="300"/>
      <c r="G483" s="300"/>
      <c r="H483" s="300"/>
      <c r="I483" s="300"/>
      <c r="J483" s="300">
        <v>6</v>
      </c>
      <c r="K483" s="300">
        <v>2274</v>
      </c>
      <c r="L483" s="300"/>
      <c r="M483" s="300">
        <v>379</v>
      </c>
      <c r="N483" s="300"/>
      <c r="O483" s="300"/>
      <c r="P483" s="316"/>
      <c r="Q483" s="301"/>
    </row>
    <row r="484" spans="1:17" ht="14.4" customHeight="1" x14ac:dyDescent="0.3">
      <c r="A484" s="296" t="s">
        <v>1178</v>
      </c>
      <c r="B484" s="297" t="s">
        <v>1000</v>
      </c>
      <c r="C484" s="297" t="s">
        <v>1001</v>
      </c>
      <c r="D484" s="297" t="s">
        <v>1078</v>
      </c>
      <c r="E484" s="297" t="s">
        <v>1079</v>
      </c>
      <c r="F484" s="300"/>
      <c r="G484" s="300"/>
      <c r="H484" s="300"/>
      <c r="I484" s="300"/>
      <c r="J484" s="300">
        <v>3</v>
      </c>
      <c r="K484" s="300">
        <v>1197</v>
      </c>
      <c r="L484" s="300"/>
      <c r="M484" s="300">
        <v>399</v>
      </c>
      <c r="N484" s="300"/>
      <c r="O484" s="300"/>
      <c r="P484" s="316"/>
      <c r="Q484" s="301"/>
    </row>
    <row r="485" spans="1:17" ht="14.4" customHeight="1" x14ac:dyDescent="0.3">
      <c r="A485" s="296" t="s">
        <v>1178</v>
      </c>
      <c r="B485" s="297" t="s">
        <v>1000</v>
      </c>
      <c r="C485" s="297" t="s">
        <v>1001</v>
      </c>
      <c r="D485" s="297" t="s">
        <v>1080</v>
      </c>
      <c r="E485" s="297" t="s">
        <v>1081</v>
      </c>
      <c r="F485" s="300">
        <v>40</v>
      </c>
      <c r="G485" s="300">
        <v>2120</v>
      </c>
      <c r="H485" s="300">
        <v>1</v>
      </c>
      <c r="I485" s="300">
        <v>53</v>
      </c>
      <c r="J485" s="300">
        <v>58</v>
      </c>
      <c r="K485" s="300">
        <v>3074</v>
      </c>
      <c r="L485" s="300">
        <v>1.45</v>
      </c>
      <c r="M485" s="300">
        <v>53</v>
      </c>
      <c r="N485" s="300">
        <v>70</v>
      </c>
      <c r="O485" s="300">
        <v>3710</v>
      </c>
      <c r="P485" s="316">
        <v>1.75</v>
      </c>
      <c r="Q485" s="301">
        <v>53</v>
      </c>
    </row>
    <row r="486" spans="1:17" ht="14.4" customHeight="1" x14ac:dyDescent="0.3">
      <c r="A486" s="296" t="s">
        <v>1178</v>
      </c>
      <c r="B486" s="297" t="s">
        <v>1000</v>
      </c>
      <c r="C486" s="297" t="s">
        <v>1001</v>
      </c>
      <c r="D486" s="297" t="s">
        <v>1082</v>
      </c>
      <c r="E486" s="297" t="s">
        <v>1083</v>
      </c>
      <c r="F486" s="300"/>
      <c r="G486" s="300"/>
      <c r="H486" s="300"/>
      <c r="I486" s="300"/>
      <c r="J486" s="300">
        <v>3</v>
      </c>
      <c r="K486" s="300">
        <v>1083</v>
      </c>
      <c r="L486" s="300"/>
      <c r="M486" s="300">
        <v>361</v>
      </c>
      <c r="N486" s="300">
        <v>3</v>
      </c>
      <c r="O486" s="300">
        <v>1095</v>
      </c>
      <c r="P486" s="316"/>
      <c r="Q486" s="301">
        <v>365</v>
      </c>
    </row>
    <row r="487" spans="1:17" ht="14.4" customHeight="1" x14ac:dyDescent="0.3">
      <c r="A487" s="296" t="s">
        <v>1178</v>
      </c>
      <c r="B487" s="297" t="s">
        <v>1000</v>
      </c>
      <c r="C487" s="297" t="s">
        <v>1001</v>
      </c>
      <c r="D487" s="297" t="s">
        <v>1084</v>
      </c>
      <c r="E487" s="297" t="s">
        <v>1085</v>
      </c>
      <c r="F487" s="300">
        <v>5</v>
      </c>
      <c r="G487" s="300">
        <v>510</v>
      </c>
      <c r="H487" s="300">
        <v>1</v>
      </c>
      <c r="I487" s="300">
        <v>102</v>
      </c>
      <c r="J487" s="300">
        <v>2</v>
      </c>
      <c r="K487" s="300">
        <v>204</v>
      </c>
      <c r="L487" s="300">
        <v>0.4</v>
      </c>
      <c r="M487" s="300">
        <v>102</v>
      </c>
      <c r="N487" s="300">
        <v>1</v>
      </c>
      <c r="O487" s="300">
        <v>103</v>
      </c>
      <c r="P487" s="316">
        <v>0.20196078431372549</v>
      </c>
      <c r="Q487" s="301">
        <v>103</v>
      </c>
    </row>
    <row r="488" spans="1:17" ht="14.4" customHeight="1" x14ac:dyDescent="0.3">
      <c r="A488" s="296" t="s">
        <v>1178</v>
      </c>
      <c r="B488" s="297" t="s">
        <v>1000</v>
      </c>
      <c r="C488" s="297" t="s">
        <v>1001</v>
      </c>
      <c r="D488" s="297" t="s">
        <v>1086</v>
      </c>
      <c r="E488" s="297" t="s">
        <v>1087</v>
      </c>
      <c r="F488" s="300"/>
      <c r="G488" s="300"/>
      <c r="H488" s="300"/>
      <c r="I488" s="300"/>
      <c r="J488" s="300">
        <v>2</v>
      </c>
      <c r="K488" s="300">
        <v>444</v>
      </c>
      <c r="L488" s="300"/>
      <c r="M488" s="300">
        <v>222</v>
      </c>
      <c r="N488" s="300"/>
      <c r="O488" s="300"/>
      <c r="P488" s="316"/>
      <c r="Q488" s="301"/>
    </row>
    <row r="489" spans="1:17" ht="14.4" customHeight="1" x14ac:dyDescent="0.3">
      <c r="A489" s="296" t="s">
        <v>1178</v>
      </c>
      <c r="B489" s="297" t="s">
        <v>1000</v>
      </c>
      <c r="C489" s="297" t="s">
        <v>1001</v>
      </c>
      <c r="D489" s="297" t="s">
        <v>1090</v>
      </c>
      <c r="E489" s="297" t="s">
        <v>1091</v>
      </c>
      <c r="F489" s="300"/>
      <c r="G489" s="300"/>
      <c r="H489" s="300"/>
      <c r="I489" s="300"/>
      <c r="J489" s="300"/>
      <c r="K489" s="300"/>
      <c r="L489" s="300"/>
      <c r="M489" s="300"/>
      <c r="N489" s="300">
        <v>2</v>
      </c>
      <c r="O489" s="300">
        <v>10070</v>
      </c>
      <c r="P489" s="316"/>
      <c r="Q489" s="301">
        <v>5035</v>
      </c>
    </row>
    <row r="490" spans="1:17" ht="14.4" customHeight="1" x14ac:dyDescent="0.3">
      <c r="A490" s="296" t="s">
        <v>1178</v>
      </c>
      <c r="B490" s="297" t="s">
        <v>1000</v>
      </c>
      <c r="C490" s="297" t="s">
        <v>1001</v>
      </c>
      <c r="D490" s="297" t="s">
        <v>1092</v>
      </c>
      <c r="E490" s="297" t="s">
        <v>1093</v>
      </c>
      <c r="F490" s="300"/>
      <c r="G490" s="300"/>
      <c r="H490" s="300"/>
      <c r="I490" s="300"/>
      <c r="J490" s="300"/>
      <c r="K490" s="300"/>
      <c r="L490" s="300"/>
      <c r="M490" s="300"/>
      <c r="N490" s="300">
        <v>1</v>
      </c>
      <c r="O490" s="300">
        <v>5860</v>
      </c>
      <c r="P490" s="316"/>
      <c r="Q490" s="301">
        <v>5860</v>
      </c>
    </row>
    <row r="491" spans="1:17" ht="14.4" customHeight="1" x14ac:dyDescent="0.3">
      <c r="A491" s="296" t="s">
        <v>1178</v>
      </c>
      <c r="B491" s="297" t="s">
        <v>1000</v>
      </c>
      <c r="C491" s="297" t="s">
        <v>1001</v>
      </c>
      <c r="D491" s="297" t="s">
        <v>1096</v>
      </c>
      <c r="E491" s="297" t="s">
        <v>1097</v>
      </c>
      <c r="F491" s="300"/>
      <c r="G491" s="300"/>
      <c r="H491" s="300"/>
      <c r="I491" s="300"/>
      <c r="J491" s="300"/>
      <c r="K491" s="300"/>
      <c r="L491" s="300"/>
      <c r="M491" s="300"/>
      <c r="N491" s="300">
        <v>1</v>
      </c>
      <c r="O491" s="300">
        <v>2064</v>
      </c>
      <c r="P491" s="316"/>
      <c r="Q491" s="301">
        <v>2064</v>
      </c>
    </row>
    <row r="492" spans="1:17" ht="14.4" customHeight="1" x14ac:dyDescent="0.3">
      <c r="A492" s="296" t="s">
        <v>1178</v>
      </c>
      <c r="B492" s="297" t="s">
        <v>1000</v>
      </c>
      <c r="C492" s="297" t="s">
        <v>1001</v>
      </c>
      <c r="D492" s="297" t="s">
        <v>1106</v>
      </c>
      <c r="E492" s="297" t="s">
        <v>1107</v>
      </c>
      <c r="F492" s="300"/>
      <c r="G492" s="300"/>
      <c r="H492" s="300"/>
      <c r="I492" s="300"/>
      <c r="J492" s="300">
        <v>1</v>
      </c>
      <c r="K492" s="300">
        <v>224</v>
      </c>
      <c r="L492" s="300"/>
      <c r="M492" s="300">
        <v>224</v>
      </c>
      <c r="N492" s="300"/>
      <c r="O492" s="300"/>
      <c r="P492" s="316"/>
      <c r="Q492" s="301"/>
    </row>
    <row r="493" spans="1:17" ht="14.4" customHeight="1" x14ac:dyDescent="0.3">
      <c r="A493" s="296" t="s">
        <v>1178</v>
      </c>
      <c r="B493" s="297" t="s">
        <v>1000</v>
      </c>
      <c r="C493" s="297" t="s">
        <v>1001</v>
      </c>
      <c r="D493" s="297" t="s">
        <v>1118</v>
      </c>
      <c r="E493" s="297" t="s">
        <v>1051</v>
      </c>
      <c r="F493" s="300"/>
      <c r="G493" s="300"/>
      <c r="H493" s="300"/>
      <c r="I493" s="300"/>
      <c r="J493" s="300"/>
      <c r="K493" s="300"/>
      <c r="L493" s="300"/>
      <c r="M493" s="300"/>
      <c r="N493" s="300">
        <v>4</v>
      </c>
      <c r="O493" s="300">
        <v>136</v>
      </c>
      <c r="P493" s="316"/>
      <c r="Q493" s="301">
        <v>34</v>
      </c>
    </row>
    <row r="494" spans="1:17" ht="14.4" customHeight="1" x14ac:dyDescent="0.3">
      <c r="A494" s="296" t="s">
        <v>1179</v>
      </c>
      <c r="B494" s="297" t="s">
        <v>1000</v>
      </c>
      <c r="C494" s="297" t="s">
        <v>1001</v>
      </c>
      <c r="D494" s="297" t="s">
        <v>1002</v>
      </c>
      <c r="E494" s="297" t="s">
        <v>1003</v>
      </c>
      <c r="F494" s="300">
        <v>2</v>
      </c>
      <c r="G494" s="300">
        <v>90</v>
      </c>
      <c r="H494" s="300">
        <v>1</v>
      </c>
      <c r="I494" s="300">
        <v>45</v>
      </c>
      <c r="J494" s="300"/>
      <c r="K494" s="300"/>
      <c r="L494" s="300"/>
      <c r="M494" s="300"/>
      <c r="N494" s="300"/>
      <c r="O494" s="300"/>
      <c r="P494" s="316"/>
      <c r="Q494" s="301"/>
    </row>
    <row r="495" spans="1:17" ht="14.4" customHeight="1" x14ac:dyDescent="0.3">
      <c r="A495" s="296" t="s">
        <v>1179</v>
      </c>
      <c r="B495" s="297" t="s">
        <v>1000</v>
      </c>
      <c r="C495" s="297" t="s">
        <v>1001</v>
      </c>
      <c r="D495" s="297" t="s">
        <v>1004</v>
      </c>
      <c r="E495" s="297" t="s">
        <v>1005</v>
      </c>
      <c r="F495" s="300"/>
      <c r="G495" s="300"/>
      <c r="H495" s="300"/>
      <c r="I495" s="300"/>
      <c r="J495" s="300">
        <v>2</v>
      </c>
      <c r="K495" s="300">
        <v>2472</v>
      </c>
      <c r="L495" s="300"/>
      <c r="M495" s="300">
        <v>1236</v>
      </c>
      <c r="N495" s="300">
        <v>2</v>
      </c>
      <c r="O495" s="300">
        <v>2490</v>
      </c>
      <c r="P495" s="316"/>
      <c r="Q495" s="301">
        <v>1245</v>
      </c>
    </row>
    <row r="496" spans="1:17" ht="14.4" customHeight="1" x14ac:dyDescent="0.3">
      <c r="A496" s="296" t="s">
        <v>1179</v>
      </c>
      <c r="B496" s="297" t="s">
        <v>1000</v>
      </c>
      <c r="C496" s="297" t="s">
        <v>1001</v>
      </c>
      <c r="D496" s="297" t="s">
        <v>1006</v>
      </c>
      <c r="E496" s="297" t="s">
        <v>1007</v>
      </c>
      <c r="F496" s="300">
        <v>2</v>
      </c>
      <c r="G496" s="300">
        <v>332</v>
      </c>
      <c r="H496" s="300">
        <v>1</v>
      </c>
      <c r="I496" s="300">
        <v>166</v>
      </c>
      <c r="J496" s="300">
        <v>1</v>
      </c>
      <c r="K496" s="300">
        <v>166</v>
      </c>
      <c r="L496" s="300">
        <v>0.5</v>
      </c>
      <c r="M496" s="300">
        <v>166</v>
      </c>
      <c r="N496" s="300">
        <v>1</v>
      </c>
      <c r="O496" s="300">
        <v>167</v>
      </c>
      <c r="P496" s="316">
        <v>0.50301204819277112</v>
      </c>
      <c r="Q496" s="301">
        <v>167</v>
      </c>
    </row>
    <row r="497" spans="1:17" ht="14.4" customHeight="1" x14ac:dyDescent="0.3">
      <c r="A497" s="296" t="s">
        <v>1179</v>
      </c>
      <c r="B497" s="297" t="s">
        <v>1000</v>
      </c>
      <c r="C497" s="297" t="s">
        <v>1001</v>
      </c>
      <c r="D497" s="297" t="s">
        <v>1008</v>
      </c>
      <c r="E497" s="297" t="s">
        <v>1009</v>
      </c>
      <c r="F497" s="300"/>
      <c r="G497" s="300"/>
      <c r="H497" s="300"/>
      <c r="I497" s="300"/>
      <c r="J497" s="300">
        <v>1</v>
      </c>
      <c r="K497" s="300">
        <v>1000</v>
      </c>
      <c r="L497" s="300"/>
      <c r="M497" s="300">
        <v>1000</v>
      </c>
      <c r="N497" s="300">
        <v>2</v>
      </c>
      <c r="O497" s="300">
        <v>2004</v>
      </c>
      <c r="P497" s="316"/>
      <c r="Q497" s="301">
        <v>1002</v>
      </c>
    </row>
    <row r="498" spans="1:17" ht="14.4" customHeight="1" x14ac:dyDescent="0.3">
      <c r="A498" s="296" t="s">
        <v>1179</v>
      </c>
      <c r="B498" s="297" t="s">
        <v>1000</v>
      </c>
      <c r="C498" s="297" t="s">
        <v>1001</v>
      </c>
      <c r="D498" s="297" t="s">
        <v>1012</v>
      </c>
      <c r="E498" s="297" t="s">
        <v>1013</v>
      </c>
      <c r="F498" s="300"/>
      <c r="G498" s="300"/>
      <c r="H498" s="300"/>
      <c r="I498" s="300"/>
      <c r="J498" s="300">
        <v>1</v>
      </c>
      <c r="K498" s="300">
        <v>163</v>
      </c>
      <c r="L498" s="300"/>
      <c r="M498" s="300">
        <v>163</v>
      </c>
      <c r="N498" s="300"/>
      <c r="O498" s="300"/>
      <c r="P498" s="316"/>
      <c r="Q498" s="301"/>
    </row>
    <row r="499" spans="1:17" ht="14.4" customHeight="1" x14ac:dyDescent="0.3">
      <c r="A499" s="296" t="s">
        <v>1179</v>
      </c>
      <c r="B499" s="297" t="s">
        <v>1000</v>
      </c>
      <c r="C499" s="297" t="s">
        <v>1001</v>
      </c>
      <c r="D499" s="297" t="s">
        <v>1014</v>
      </c>
      <c r="E499" s="297" t="s">
        <v>1015</v>
      </c>
      <c r="F499" s="300"/>
      <c r="G499" s="300"/>
      <c r="H499" s="300"/>
      <c r="I499" s="300"/>
      <c r="J499" s="300">
        <v>1</v>
      </c>
      <c r="K499" s="300">
        <v>2221</v>
      </c>
      <c r="L499" s="300"/>
      <c r="M499" s="300">
        <v>2221</v>
      </c>
      <c r="N499" s="300">
        <v>2</v>
      </c>
      <c r="O499" s="300">
        <v>4466</v>
      </c>
      <c r="P499" s="316"/>
      <c r="Q499" s="301">
        <v>2233</v>
      </c>
    </row>
    <row r="500" spans="1:17" ht="14.4" customHeight="1" x14ac:dyDescent="0.3">
      <c r="A500" s="296" t="s">
        <v>1179</v>
      </c>
      <c r="B500" s="297" t="s">
        <v>1000</v>
      </c>
      <c r="C500" s="297" t="s">
        <v>1001</v>
      </c>
      <c r="D500" s="297" t="s">
        <v>1016</v>
      </c>
      <c r="E500" s="297" t="s">
        <v>1017</v>
      </c>
      <c r="F500" s="300">
        <v>77</v>
      </c>
      <c r="G500" s="300">
        <v>50512</v>
      </c>
      <c r="H500" s="300">
        <v>1</v>
      </c>
      <c r="I500" s="300">
        <v>656</v>
      </c>
      <c r="J500" s="300">
        <v>171</v>
      </c>
      <c r="K500" s="300">
        <v>112860</v>
      </c>
      <c r="L500" s="300">
        <v>2.234320557491289</v>
      </c>
      <c r="M500" s="300">
        <v>660</v>
      </c>
      <c r="N500" s="300">
        <v>122</v>
      </c>
      <c r="O500" s="300">
        <v>81008</v>
      </c>
      <c r="P500" s="316">
        <v>1.6037377256889451</v>
      </c>
      <c r="Q500" s="301">
        <v>664</v>
      </c>
    </row>
    <row r="501" spans="1:17" ht="14.4" customHeight="1" x14ac:dyDescent="0.3">
      <c r="A501" s="296" t="s">
        <v>1179</v>
      </c>
      <c r="B501" s="297" t="s">
        <v>1000</v>
      </c>
      <c r="C501" s="297" t="s">
        <v>1001</v>
      </c>
      <c r="D501" s="297" t="s">
        <v>1018</v>
      </c>
      <c r="E501" s="297" t="s">
        <v>1019</v>
      </c>
      <c r="F501" s="300">
        <v>43</v>
      </c>
      <c r="G501" s="300">
        <v>19436</v>
      </c>
      <c r="H501" s="300">
        <v>1</v>
      </c>
      <c r="I501" s="300">
        <v>452</v>
      </c>
      <c r="J501" s="300">
        <v>51</v>
      </c>
      <c r="K501" s="300">
        <v>23154</v>
      </c>
      <c r="L501" s="300">
        <v>1.1912945050421897</v>
      </c>
      <c r="M501" s="300">
        <v>454</v>
      </c>
      <c r="N501" s="300">
        <v>53</v>
      </c>
      <c r="O501" s="300">
        <v>24221</v>
      </c>
      <c r="P501" s="316">
        <v>1.2461926322288537</v>
      </c>
      <c r="Q501" s="301">
        <v>457</v>
      </c>
    </row>
    <row r="502" spans="1:17" ht="14.4" customHeight="1" x14ac:dyDescent="0.3">
      <c r="A502" s="296" t="s">
        <v>1179</v>
      </c>
      <c r="B502" s="297" t="s">
        <v>1000</v>
      </c>
      <c r="C502" s="297" t="s">
        <v>1001</v>
      </c>
      <c r="D502" s="297" t="s">
        <v>1024</v>
      </c>
      <c r="E502" s="297" t="s">
        <v>1025</v>
      </c>
      <c r="F502" s="300">
        <v>158</v>
      </c>
      <c r="G502" s="300">
        <v>12324</v>
      </c>
      <c r="H502" s="300">
        <v>1</v>
      </c>
      <c r="I502" s="300">
        <v>78</v>
      </c>
      <c r="J502" s="300">
        <v>350</v>
      </c>
      <c r="K502" s="300">
        <v>27300</v>
      </c>
      <c r="L502" s="300">
        <v>2.2151898734177213</v>
      </c>
      <c r="M502" s="300">
        <v>78</v>
      </c>
      <c r="N502" s="300">
        <v>248</v>
      </c>
      <c r="O502" s="300">
        <v>19592</v>
      </c>
      <c r="P502" s="316">
        <v>1.5897435897435896</v>
      </c>
      <c r="Q502" s="301">
        <v>79</v>
      </c>
    </row>
    <row r="503" spans="1:17" ht="14.4" customHeight="1" x14ac:dyDescent="0.3">
      <c r="A503" s="296" t="s">
        <v>1179</v>
      </c>
      <c r="B503" s="297" t="s">
        <v>1000</v>
      </c>
      <c r="C503" s="297" t="s">
        <v>1001</v>
      </c>
      <c r="D503" s="297" t="s">
        <v>1026</v>
      </c>
      <c r="E503" s="297" t="s">
        <v>1027</v>
      </c>
      <c r="F503" s="300">
        <v>33</v>
      </c>
      <c r="G503" s="300">
        <v>1188</v>
      </c>
      <c r="H503" s="300">
        <v>1</v>
      </c>
      <c r="I503" s="300">
        <v>36</v>
      </c>
      <c r="J503" s="300">
        <v>25</v>
      </c>
      <c r="K503" s="300">
        <v>900</v>
      </c>
      <c r="L503" s="300">
        <v>0.75757575757575757</v>
      </c>
      <c r="M503" s="300">
        <v>36</v>
      </c>
      <c r="N503" s="300">
        <v>28</v>
      </c>
      <c r="O503" s="300">
        <v>1036</v>
      </c>
      <c r="P503" s="316">
        <v>0.87205387205387208</v>
      </c>
      <c r="Q503" s="301">
        <v>37</v>
      </c>
    </row>
    <row r="504" spans="1:17" ht="14.4" customHeight="1" x14ac:dyDescent="0.3">
      <c r="A504" s="296" t="s">
        <v>1179</v>
      </c>
      <c r="B504" s="297" t="s">
        <v>1000</v>
      </c>
      <c r="C504" s="297" t="s">
        <v>1001</v>
      </c>
      <c r="D504" s="297" t="s">
        <v>1028</v>
      </c>
      <c r="E504" s="297" t="s">
        <v>1029</v>
      </c>
      <c r="F504" s="300">
        <v>37</v>
      </c>
      <c r="G504" s="300">
        <v>3959</v>
      </c>
      <c r="H504" s="300">
        <v>1</v>
      </c>
      <c r="I504" s="300">
        <v>107</v>
      </c>
      <c r="J504" s="300">
        <v>25</v>
      </c>
      <c r="K504" s="300">
        <v>2675</v>
      </c>
      <c r="L504" s="300">
        <v>0.67567567567567566</v>
      </c>
      <c r="M504" s="300">
        <v>107</v>
      </c>
      <c r="N504" s="300">
        <v>35</v>
      </c>
      <c r="O504" s="300">
        <v>3780</v>
      </c>
      <c r="P504" s="316">
        <v>0.9547865622631978</v>
      </c>
      <c r="Q504" s="301">
        <v>108</v>
      </c>
    </row>
    <row r="505" spans="1:17" ht="14.4" customHeight="1" x14ac:dyDescent="0.3">
      <c r="A505" s="296" t="s">
        <v>1179</v>
      </c>
      <c r="B505" s="297" t="s">
        <v>1000</v>
      </c>
      <c r="C505" s="297" t="s">
        <v>1001</v>
      </c>
      <c r="D505" s="297" t="s">
        <v>1030</v>
      </c>
      <c r="E505" s="297" t="s">
        <v>1031</v>
      </c>
      <c r="F505" s="300">
        <v>69</v>
      </c>
      <c r="G505" s="300">
        <v>16560</v>
      </c>
      <c r="H505" s="300">
        <v>1</v>
      </c>
      <c r="I505" s="300">
        <v>240</v>
      </c>
      <c r="J505" s="300">
        <v>150</v>
      </c>
      <c r="K505" s="300">
        <v>36300</v>
      </c>
      <c r="L505" s="300">
        <v>2.1920289855072466</v>
      </c>
      <c r="M505" s="300">
        <v>242</v>
      </c>
      <c r="N505" s="300">
        <v>104</v>
      </c>
      <c r="O505" s="300">
        <v>25272</v>
      </c>
      <c r="P505" s="316">
        <v>1.5260869565217392</v>
      </c>
      <c r="Q505" s="301">
        <v>243</v>
      </c>
    </row>
    <row r="506" spans="1:17" ht="14.4" customHeight="1" x14ac:dyDescent="0.3">
      <c r="A506" s="296" t="s">
        <v>1179</v>
      </c>
      <c r="B506" s="297" t="s">
        <v>1000</v>
      </c>
      <c r="C506" s="297" t="s">
        <v>1001</v>
      </c>
      <c r="D506" s="297" t="s">
        <v>1032</v>
      </c>
      <c r="E506" s="297" t="s">
        <v>1033</v>
      </c>
      <c r="F506" s="300">
        <v>9</v>
      </c>
      <c r="G506" s="300">
        <v>17811</v>
      </c>
      <c r="H506" s="300">
        <v>1</v>
      </c>
      <c r="I506" s="300">
        <v>1979</v>
      </c>
      <c r="J506" s="300">
        <v>9</v>
      </c>
      <c r="K506" s="300">
        <v>17865</v>
      </c>
      <c r="L506" s="300">
        <v>1.0030318342597271</v>
      </c>
      <c r="M506" s="300">
        <v>1985</v>
      </c>
      <c r="N506" s="300">
        <v>2</v>
      </c>
      <c r="O506" s="300">
        <v>3986</v>
      </c>
      <c r="P506" s="316">
        <v>0.22379428443096963</v>
      </c>
      <c r="Q506" s="301">
        <v>1993</v>
      </c>
    </row>
    <row r="507" spans="1:17" ht="14.4" customHeight="1" x14ac:dyDescent="0.3">
      <c r="A507" s="296" t="s">
        <v>1179</v>
      </c>
      <c r="B507" s="297" t="s">
        <v>1000</v>
      </c>
      <c r="C507" s="297" t="s">
        <v>1001</v>
      </c>
      <c r="D507" s="297" t="s">
        <v>1034</v>
      </c>
      <c r="E507" s="297" t="s">
        <v>1035</v>
      </c>
      <c r="F507" s="300">
        <v>258</v>
      </c>
      <c r="G507" s="300">
        <v>42570</v>
      </c>
      <c r="H507" s="300">
        <v>1</v>
      </c>
      <c r="I507" s="300">
        <v>165</v>
      </c>
      <c r="J507" s="300">
        <v>271</v>
      </c>
      <c r="K507" s="300">
        <v>45257</v>
      </c>
      <c r="L507" s="300">
        <v>1.0631195677707306</v>
      </c>
      <c r="M507" s="300">
        <v>167</v>
      </c>
      <c r="N507" s="300">
        <v>211</v>
      </c>
      <c r="O507" s="300">
        <v>35448</v>
      </c>
      <c r="P507" s="316">
        <v>0.83269908386187452</v>
      </c>
      <c r="Q507" s="301">
        <v>168</v>
      </c>
    </row>
    <row r="508" spans="1:17" ht="14.4" customHeight="1" x14ac:dyDescent="0.3">
      <c r="A508" s="296" t="s">
        <v>1179</v>
      </c>
      <c r="B508" s="297" t="s">
        <v>1000</v>
      </c>
      <c r="C508" s="297" t="s">
        <v>1001</v>
      </c>
      <c r="D508" s="297" t="s">
        <v>1036</v>
      </c>
      <c r="E508" s="297" t="s">
        <v>1037</v>
      </c>
      <c r="F508" s="300">
        <v>619</v>
      </c>
      <c r="G508" s="300">
        <v>172082</v>
      </c>
      <c r="H508" s="300">
        <v>1</v>
      </c>
      <c r="I508" s="300">
        <v>278</v>
      </c>
      <c r="J508" s="300">
        <v>560</v>
      </c>
      <c r="K508" s="300">
        <v>156800</v>
      </c>
      <c r="L508" s="300">
        <v>0.9111935007728873</v>
      </c>
      <c r="M508" s="300">
        <v>280</v>
      </c>
      <c r="N508" s="300">
        <v>555</v>
      </c>
      <c r="O508" s="300">
        <v>155955</v>
      </c>
      <c r="P508" s="316">
        <v>0.90628305110354368</v>
      </c>
      <c r="Q508" s="301">
        <v>281</v>
      </c>
    </row>
    <row r="509" spans="1:17" ht="14.4" customHeight="1" x14ac:dyDescent="0.3">
      <c r="A509" s="296" t="s">
        <v>1179</v>
      </c>
      <c r="B509" s="297" t="s">
        <v>1000</v>
      </c>
      <c r="C509" s="297" t="s">
        <v>1001</v>
      </c>
      <c r="D509" s="297" t="s">
        <v>1038</v>
      </c>
      <c r="E509" s="297" t="s">
        <v>1039</v>
      </c>
      <c r="F509" s="300">
        <v>15650</v>
      </c>
      <c r="G509" s="300">
        <v>2535300</v>
      </c>
      <c r="H509" s="300">
        <v>1</v>
      </c>
      <c r="I509" s="300">
        <v>162</v>
      </c>
      <c r="J509" s="300">
        <v>13561</v>
      </c>
      <c r="K509" s="300">
        <v>2224004</v>
      </c>
      <c r="L509" s="300">
        <v>0.87721531968603317</v>
      </c>
      <c r="M509" s="300">
        <v>164</v>
      </c>
      <c r="N509" s="300">
        <v>11638</v>
      </c>
      <c r="O509" s="300">
        <v>1920270</v>
      </c>
      <c r="P509" s="316">
        <v>0.757413323866998</v>
      </c>
      <c r="Q509" s="301">
        <v>165</v>
      </c>
    </row>
    <row r="510" spans="1:17" ht="14.4" customHeight="1" x14ac:dyDescent="0.3">
      <c r="A510" s="296" t="s">
        <v>1179</v>
      </c>
      <c r="B510" s="297" t="s">
        <v>1000</v>
      </c>
      <c r="C510" s="297" t="s">
        <v>1001</v>
      </c>
      <c r="D510" s="297" t="s">
        <v>1040</v>
      </c>
      <c r="E510" s="297" t="s">
        <v>1041</v>
      </c>
      <c r="F510" s="300">
        <v>1511</v>
      </c>
      <c r="G510" s="300">
        <v>681461</v>
      </c>
      <c r="H510" s="300">
        <v>1</v>
      </c>
      <c r="I510" s="300">
        <v>451</v>
      </c>
      <c r="J510" s="300">
        <v>1254</v>
      </c>
      <c r="K510" s="300">
        <v>568062</v>
      </c>
      <c r="L510" s="300">
        <v>0.83359429226324033</v>
      </c>
      <c r="M510" s="300">
        <v>453</v>
      </c>
      <c r="N510" s="300">
        <v>1179</v>
      </c>
      <c r="O510" s="300">
        <v>537624</v>
      </c>
      <c r="P510" s="316">
        <v>0.78892849334004445</v>
      </c>
      <c r="Q510" s="301">
        <v>456</v>
      </c>
    </row>
    <row r="511" spans="1:17" ht="14.4" customHeight="1" x14ac:dyDescent="0.3">
      <c r="A511" s="296" t="s">
        <v>1179</v>
      </c>
      <c r="B511" s="297" t="s">
        <v>1000</v>
      </c>
      <c r="C511" s="297" t="s">
        <v>1001</v>
      </c>
      <c r="D511" s="297" t="s">
        <v>1044</v>
      </c>
      <c r="E511" s="297" t="s">
        <v>1045</v>
      </c>
      <c r="F511" s="300">
        <v>785</v>
      </c>
      <c r="G511" s="300">
        <v>264545</v>
      </c>
      <c r="H511" s="300">
        <v>1</v>
      </c>
      <c r="I511" s="300">
        <v>337</v>
      </c>
      <c r="J511" s="300">
        <v>920</v>
      </c>
      <c r="K511" s="300">
        <v>310040</v>
      </c>
      <c r="L511" s="300">
        <v>1.1719745222929936</v>
      </c>
      <c r="M511" s="300">
        <v>337</v>
      </c>
      <c r="N511" s="300">
        <v>786</v>
      </c>
      <c r="O511" s="300">
        <v>265668</v>
      </c>
      <c r="P511" s="316">
        <v>1.0042450244759871</v>
      </c>
      <c r="Q511" s="301">
        <v>338</v>
      </c>
    </row>
    <row r="512" spans="1:17" ht="14.4" customHeight="1" x14ac:dyDescent="0.3">
      <c r="A512" s="296" t="s">
        <v>1179</v>
      </c>
      <c r="B512" s="297" t="s">
        <v>1000</v>
      </c>
      <c r="C512" s="297" t="s">
        <v>1001</v>
      </c>
      <c r="D512" s="297" t="s">
        <v>1046</v>
      </c>
      <c r="E512" s="297" t="s">
        <v>1047</v>
      </c>
      <c r="F512" s="300">
        <v>4</v>
      </c>
      <c r="G512" s="300">
        <v>632</v>
      </c>
      <c r="H512" s="300">
        <v>1</v>
      </c>
      <c r="I512" s="300">
        <v>158</v>
      </c>
      <c r="J512" s="300">
        <v>6</v>
      </c>
      <c r="K512" s="300">
        <v>954</v>
      </c>
      <c r="L512" s="300">
        <v>1.509493670886076</v>
      </c>
      <c r="M512" s="300">
        <v>159</v>
      </c>
      <c r="N512" s="300">
        <v>4</v>
      </c>
      <c r="O512" s="300">
        <v>640</v>
      </c>
      <c r="P512" s="316">
        <v>1.0126582278481013</v>
      </c>
      <c r="Q512" s="301">
        <v>160</v>
      </c>
    </row>
    <row r="513" spans="1:17" ht="14.4" customHeight="1" x14ac:dyDescent="0.3">
      <c r="A513" s="296" t="s">
        <v>1179</v>
      </c>
      <c r="B513" s="297" t="s">
        <v>1000</v>
      </c>
      <c r="C513" s="297" t="s">
        <v>1001</v>
      </c>
      <c r="D513" s="297" t="s">
        <v>1048</v>
      </c>
      <c r="E513" s="297" t="s">
        <v>1049</v>
      </c>
      <c r="F513" s="300">
        <v>2</v>
      </c>
      <c r="G513" s="300">
        <v>5728</v>
      </c>
      <c r="H513" s="300">
        <v>1</v>
      </c>
      <c r="I513" s="300">
        <v>2864</v>
      </c>
      <c r="J513" s="300"/>
      <c r="K513" s="300"/>
      <c r="L513" s="300"/>
      <c r="M513" s="300"/>
      <c r="N513" s="300">
        <v>3</v>
      </c>
      <c r="O513" s="300">
        <v>8658</v>
      </c>
      <c r="P513" s="316">
        <v>1.5115223463687151</v>
      </c>
      <c r="Q513" s="301">
        <v>2886</v>
      </c>
    </row>
    <row r="514" spans="1:17" ht="14.4" customHeight="1" x14ac:dyDescent="0.3">
      <c r="A514" s="296" t="s">
        <v>1179</v>
      </c>
      <c r="B514" s="297" t="s">
        <v>1000</v>
      </c>
      <c r="C514" s="297" t="s">
        <v>1001</v>
      </c>
      <c r="D514" s="297" t="s">
        <v>1050</v>
      </c>
      <c r="E514" s="297" t="s">
        <v>1051</v>
      </c>
      <c r="F514" s="300">
        <v>10408</v>
      </c>
      <c r="G514" s="300">
        <v>551624</v>
      </c>
      <c r="H514" s="300">
        <v>1</v>
      </c>
      <c r="I514" s="300">
        <v>53</v>
      </c>
      <c r="J514" s="300">
        <v>7622</v>
      </c>
      <c r="K514" s="300">
        <v>403966</v>
      </c>
      <c r="L514" s="300">
        <v>0.73232129131437351</v>
      </c>
      <c r="M514" s="300">
        <v>53</v>
      </c>
      <c r="N514" s="300">
        <v>6522</v>
      </c>
      <c r="O514" s="300">
        <v>345666</v>
      </c>
      <c r="P514" s="316">
        <v>0.62663335895465022</v>
      </c>
      <c r="Q514" s="301">
        <v>53</v>
      </c>
    </row>
    <row r="515" spans="1:17" ht="14.4" customHeight="1" x14ac:dyDescent="0.3">
      <c r="A515" s="296" t="s">
        <v>1179</v>
      </c>
      <c r="B515" s="297" t="s">
        <v>1000</v>
      </c>
      <c r="C515" s="297" t="s">
        <v>1001</v>
      </c>
      <c r="D515" s="297" t="s">
        <v>1052</v>
      </c>
      <c r="E515" s="297" t="s">
        <v>1053</v>
      </c>
      <c r="F515" s="300">
        <v>1254</v>
      </c>
      <c r="G515" s="300">
        <v>150480</v>
      </c>
      <c r="H515" s="300">
        <v>1</v>
      </c>
      <c r="I515" s="300">
        <v>120</v>
      </c>
      <c r="J515" s="300">
        <v>1190</v>
      </c>
      <c r="K515" s="300">
        <v>142800</v>
      </c>
      <c r="L515" s="300">
        <v>0.94896331738437001</v>
      </c>
      <c r="M515" s="300">
        <v>120</v>
      </c>
      <c r="N515" s="300">
        <v>1250</v>
      </c>
      <c r="O515" s="300">
        <v>151250</v>
      </c>
      <c r="P515" s="316">
        <v>1.0051169590643274</v>
      </c>
      <c r="Q515" s="301">
        <v>121</v>
      </c>
    </row>
    <row r="516" spans="1:17" ht="14.4" customHeight="1" x14ac:dyDescent="0.3">
      <c r="A516" s="296" t="s">
        <v>1179</v>
      </c>
      <c r="B516" s="297" t="s">
        <v>1000</v>
      </c>
      <c r="C516" s="297" t="s">
        <v>1001</v>
      </c>
      <c r="D516" s="297" t="s">
        <v>1054</v>
      </c>
      <c r="E516" s="297" t="s">
        <v>1055</v>
      </c>
      <c r="F516" s="300">
        <v>18</v>
      </c>
      <c r="G516" s="300">
        <v>7614</v>
      </c>
      <c r="H516" s="300">
        <v>1</v>
      </c>
      <c r="I516" s="300">
        <v>423</v>
      </c>
      <c r="J516" s="300">
        <v>29</v>
      </c>
      <c r="K516" s="300">
        <v>12325</v>
      </c>
      <c r="L516" s="300">
        <v>1.61872865773575</v>
      </c>
      <c r="M516" s="300">
        <v>425</v>
      </c>
      <c r="N516" s="300">
        <v>22</v>
      </c>
      <c r="O516" s="300">
        <v>9438</v>
      </c>
      <c r="P516" s="316">
        <v>1.2395587076438139</v>
      </c>
      <c r="Q516" s="301">
        <v>429</v>
      </c>
    </row>
    <row r="517" spans="1:17" ht="14.4" customHeight="1" x14ac:dyDescent="0.3">
      <c r="A517" s="296" t="s">
        <v>1179</v>
      </c>
      <c r="B517" s="297" t="s">
        <v>1000</v>
      </c>
      <c r="C517" s="297" t="s">
        <v>1001</v>
      </c>
      <c r="D517" s="297" t="s">
        <v>1056</v>
      </c>
      <c r="E517" s="297" t="s">
        <v>1057</v>
      </c>
      <c r="F517" s="300">
        <v>1</v>
      </c>
      <c r="G517" s="300">
        <v>432</v>
      </c>
      <c r="H517" s="300">
        <v>1</v>
      </c>
      <c r="I517" s="300">
        <v>432</v>
      </c>
      <c r="J517" s="300"/>
      <c r="K517" s="300"/>
      <c r="L517" s="300"/>
      <c r="M517" s="300"/>
      <c r="N517" s="300">
        <v>4</v>
      </c>
      <c r="O517" s="300">
        <v>1740</v>
      </c>
      <c r="P517" s="316">
        <v>4.0277777777777777</v>
      </c>
      <c r="Q517" s="301">
        <v>435</v>
      </c>
    </row>
    <row r="518" spans="1:17" ht="14.4" customHeight="1" x14ac:dyDescent="0.3">
      <c r="A518" s="296" t="s">
        <v>1179</v>
      </c>
      <c r="B518" s="297" t="s">
        <v>1000</v>
      </c>
      <c r="C518" s="297" t="s">
        <v>1001</v>
      </c>
      <c r="D518" s="297" t="s">
        <v>1058</v>
      </c>
      <c r="E518" s="297" t="s">
        <v>1059</v>
      </c>
      <c r="F518" s="300">
        <v>6</v>
      </c>
      <c r="G518" s="300">
        <v>810</v>
      </c>
      <c r="H518" s="300">
        <v>1</v>
      </c>
      <c r="I518" s="300">
        <v>135</v>
      </c>
      <c r="J518" s="300">
        <v>5</v>
      </c>
      <c r="K518" s="300">
        <v>675</v>
      </c>
      <c r="L518" s="300">
        <v>0.83333333333333337</v>
      </c>
      <c r="M518" s="300">
        <v>135</v>
      </c>
      <c r="N518" s="300">
        <v>8</v>
      </c>
      <c r="O518" s="300">
        <v>1088</v>
      </c>
      <c r="P518" s="316">
        <v>1.3432098765432099</v>
      </c>
      <c r="Q518" s="301">
        <v>136</v>
      </c>
    </row>
    <row r="519" spans="1:17" ht="14.4" customHeight="1" x14ac:dyDescent="0.3">
      <c r="A519" s="296" t="s">
        <v>1179</v>
      </c>
      <c r="B519" s="297" t="s">
        <v>1000</v>
      </c>
      <c r="C519" s="297" t="s">
        <v>1001</v>
      </c>
      <c r="D519" s="297" t="s">
        <v>1060</v>
      </c>
      <c r="E519" s="297" t="s">
        <v>1061</v>
      </c>
      <c r="F519" s="300">
        <v>76</v>
      </c>
      <c r="G519" s="300">
        <v>8664</v>
      </c>
      <c r="H519" s="300">
        <v>1</v>
      </c>
      <c r="I519" s="300">
        <v>114</v>
      </c>
      <c r="J519" s="300">
        <v>68</v>
      </c>
      <c r="K519" s="300">
        <v>7820</v>
      </c>
      <c r="L519" s="300">
        <v>0.90258541089566025</v>
      </c>
      <c r="M519" s="300">
        <v>115</v>
      </c>
      <c r="N519" s="300">
        <v>57</v>
      </c>
      <c r="O519" s="300">
        <v>6555</v>
      </c>
      <c r="P519" s="316">
        <v>0.75657894736842102</v>
      </c>
      <c r="Q519" s="301">
        <v>115</v>
      </c>
    </row>
    <row r="520" spans="1:17" ht="14.4" customHeight="1" x14ac:dyDescent="0.3">
      <c r="A520" s="296" t="s">
        <v>1179</v>
      </c>
      <c r="B520" s="297" t="s">
        <v>1000</v>
      </c>
      <c r="C520" s="297" t="s">
        <v>1001</v>
      </c>
      <c r="D520" s="297" t="s">
        <v>1064</v>
      </c>
      <c r="E520" s="297" t="s">
        <v>1065</v>
      </c>
      <c r="F520" s="300">
        <v>78</v>
      </c>
      <c r="G520" s="300">
        <v>24258</v>
      </c>
      <c r="H520" s="300">
        <v>1</v>
      </c>
      <c r="I520" s="300">
        <v>311</v>
      </c>
      <c r="J520" s="300">
        <v>100</v>
      </c>
      <c r="K520" s="300">
        <v>31300</v>
      </c>
      <c r="L520" s="300">
        <v>1.2902959848297468</v>
      </c>
      <c r="M520" s="300">
        <v>313</v>
      </c>
      <c r="N520" s="300">
        <v>71</v>
      </c>
      <c r="O520" s="300">
        <v>22436</v>
      </c>
      <c r="P520" s="316">
        <v>0.92489075768818529</v>
      </c>
      <c r="Q520" s="301">
        <v>316</v>
      </c>
    </row>
    <row r="521" spans="1:17" ht="14.4" customHeight="1" x14ac:dyDescent="0.3">
      <c r="A521" s="296" t="s">
        <v>1179</v>
      </c>
      <c r="B521" s="297" t="s">
        <v>1000</v>
      </c>
      <c r="C521" s="297" t="s">
        <v>1001</v>
      </c>
      <c r="D521" s="297" t="s">
        <v>1066</v>
      </c>
      <c r="E521" s="297" t="s">
        <v>1067</v>
      </c>
      <c r="F521" s="300">
        <v>2045</v>
      </c>
      <c r="G521" s="300">
        <v>701435</v>
      </c>
      <c r="H521" s="300">
        <v>1</v>
      </c>
      <c r="I521" s="300">
        <v>343</v>
      </c>
      <c r="J521" s="300">
        <v>1728</v>
      </c>
      <c r="K521" s="300">
        <v>596160</v>
      </c>
      <c r="L521" s="300">
        <v>0.84991481748130615</v>
      </c>
      <c r="M521" s="300">
        <v>345</v>
      </c>
      <c r="N521" s="300">
        <v>1683</v>
      </c>
      <c r="O521" s="300">
        <v>585684</v>
      </c>
      <c r="P521" s="316">
        <v>0.834979720145131</v>
      </c>
      <c r="Q521" s="301">
        <v>348</v>
      </c>
    </row>
    <row r="522" spans="1:17" ht="14.4" customHeight="1" x14ac:dyDescent="0.3">
      <c r="A522" s="296" t="s">
        <v>1179</v>
      </c>
      <c r="B522" s="297" t="s">
        <v>1000</v>
      </c>
      <c r="C522" s="297" t="s">
        <v>1001</v>
      </c>
      <c r="D522" s="297" t="s">
        <v>1068</v>
      </c>
      <c r="E522" s="297" t="s">
        <v>1069</v>
      </c>
      <c r="F522" s="300">
        <v>2</v>
      </c>
      <c r="G522" s="300">
        <v>6786</v>
      </c>
      <c r="H522" s="300">
        <v>1</v>
      </c>
      <c r="I522" s="300">
        <v>3393</v>
      </c>
      <c r="J522" s="300"/>
      <c r="K522" s="300"/>
      <c r="L522" s="300"/>
      <c r="M522" s="300"/>
      <c r="N522" s="300"/>
      <c r="O522" s="300"/>
      <c r="P522" s="316"/>
      <c r="Q522" s="301"/>
    </row>
    <row r="523" spans="1:17" ht="14.4" customHeight="1" x14ac:dyDescent="0.3">
      <c r="A523" s="296" t="s">
        <v>1179</v>
      </c>
      <c r="B523" s="297" t="s">
        <v>1000</v>
      </c>
      <c r="C523" s="297" t="s">
        <v>1001</v>
      </c>
      <c r="D523" s="297" t="s">
        <v>1070</v>
      </c>
      <c r="E523" s="297" t="s">
        <v>1071</v>
      </c>
      <c r="F523" s="300">
        <v>1</v>
      </c>
      <c r="G523" s="300">
        <v>1006</v>
      </c>
      <c r="H523" s="300">
        <v>1</v>
      </c>
      <c r="I523" s="300">
        <v>1006</v>
      </c>
      <c r="J523" s="300"/>
      <c r="K523" s="300"/>
      <c r="L523" s="300"/>
      <c r="M523" s="300"/>
      <c r="N523" s="300"/>
      <c r="O523" s="300"/>
      <c r="P523" s="316"/>
      <c r="Q523" s="301"/>
    </row>
    <row r="524" spans="1:17" ht="14.4" customHeight="1" x14ac:dyDescent="0.3">
      <c r="A524" s="296" t="s">
        <v>1179</v>
      </c>
      <c r="B524" s="297" t="s">
        <v>1000</v>
      </c>
      <c r="C524" s="297" t="s">
        <v>1001</v>
      </c>
      <c r="D524" s="297" t="s">
        <v>1072</v>
      </c>
      <c r="E524" s="297" t="s">
        <v>1073</v>
      </c>
      <c r="F524" s="300"/>
      <c r="G524" s="300"/>
      <c r="H524" s="300"/>
      <c r="I524" s="300"/>
      <c r="J524" s="300"/>
      <c r="K524" s="300"/>
      <c r="L524" s="300"/>
      <c r="M524" s="300"/>
      <c r="N524" s="300">
        <v>1</v>
      </c>
      <c r="O524" s="300">
        <v>791</v>
      </c>
      <c r="P524" s="316"/>
      <c r="Q524" s="301">
        <v>791</v>
      </c>
    </row>
    <row r="525" spans="1:17" ht="14.4" customHeight="1" x14ac:dyDescent="0.3">
      <c r="A525" s="296" t="s">
        <v>1179</v>
      </c>
      <c r="B525" s="297" t="s">
        <v>1000</v>
      </c>
      <c r="C525" s="297" t="s">
        <v>1001</v>
      </c>
      <c r="D525" s="297" t="s">
        <v>1074</v>
      </c>
      <c r="E525" s="297" t="s">
        <v>1075</v>
      </c>
      <c r="F525" s="300">
        <v>241</v>
      </c>
      <c r="G525" s="300">
        <v>41693</v>
      </c>
      <c r="H525" s="300">
        <v>1</v>
      </c>
      <c r="I525" s="300">
        <v>173</v>
      </c>
      <c r="J525" s="300">
        <v>219</v>
      </c>
      <c r="K525" s="300">
        <v>37887</v>
      </c>
      <c r="L525" s="300">
        <v>0.90871369294605808</v>
      </c>
      <c r="M525" s="300">
        <v>173</v>
      </c>
      <c r="N525" s="300">
        <v>205</v>
      </c>
      <c r="O525" s="300">
        <v>35670</v>
      </c>
      <c r="P525" s="316">
        <v>0.85553929916292903</v>
      </c>
      <c r="Q525" s="301">
        <v>174</v>
      </c>
    </row>
    <row r="526" spans="1:17" ht="14.4" customHeight="1" x14ac:dyDescent="0.3">
      <c r="A526" s="296" t="s">
        <v>1179</v>
      </c>
      <c r="B526" s="297" t="s">
        <v>1000</v>
      </c>
      <c r="C526" s="297" t="s">
        <v>1001</v>
      </c>
      <c r="D526" s="297" t="s">
        <v>1076</v>
      </c>
      <c r="E526" s="297" t="s">
        <v>1077</v>
      </c>
      <c r="F526" s="300">
        <v>35</v>
      </c>
      <c r="G526" s="300">
        <v>13195</v>
      </c>
      <c r="H526" s="300">
        <v>1</v>
      </c>
      <c r="I526" s="300">
        <v>377</v>
      </c>
      <c r="J526" s="300">
        <v>18</v>
      </c>
      <c r="K526" s="300">
        <v>6822</v>
      </c>
      <c r="L526" s="300">
        <v>0.51701402046229628</v>
      </c>
      <c r="M526" s="300">
        <v>379</v>
      </c>
      <c r="N526" s="300">
        <v>35</v>
      </c>
      <c r="O526" s="300">
        <v>13300</v>
      </c>
      <c r="P526" s="316">
        <v>1.0079575596816976</v>
      </c>
      <c r="Q526" s="301">
        <v>380</v>
      </c>
    </row>
    <row r="527" spans="1:17" ht="14.4" customHeight="1" x14ac:dyDescent="0.3">
      <c r="A527" s="296" t="s">
        <v>1179</v>
      </c>
      <c r="B527" s="297" t="s">
        <v>1000</v>
      </c>
      <c r="C527" s="297" t="s">
        <v>1001</v>
      </c>
      <c r="D527" s="297" t="s">
        <v>1078</v>
      </c>
      <c r="E527" s="297" t="s">
        <v>1079</v>
      </c>
      <c r="F527" s="300">
        <v>2</v>
      </c>
      <c r="G527" s="300">
        <v>790</v>
      </c>
      <c r="H527" s="300">
        <v>1</v>
      </c>
      <c r="I527" s="300">
        <v>395</v>
      </c>
      <c r="J527" s="300">
        <v>1</v>
      </c>
      <c r="K527" s="300">
        <v>399</v>
      </c>
      <c r="L527" s="300">
        <v>0.50506329113924053</v>
      </c>
      <c r="M527" s="300">
        <v>399</v>
      </c>
      <c r="N527" s="300">
        <v>1</v>
      </c>
      <c r="O527" s="300">
        <v>404</v>
      </c>
      <c r="P527" s="316">
        <v>0.51139240506329109</v>
      </c>
      <c r="Q527" s="301">
        <v>404</v>
      </c>
    </row>
    <row r="528" spans="1:17" ht="14.4" customHeight="1" x14ac:dyDescent="0.3">
      <c r="A528" s="296" t="s">
        <v>1179</v>
      </c>
      <c r="B528" s="297" t="s">
        <v>1000</v>
      </c>
      <c r="C528" s="297" t="s">
        <v>1001</v>
      </c>
      <c r="D528" s="297" t="s">
        <v>1080</v>
      </c>
      <c r="E528" s="297" t="s">
        <v>1081</v>
      </c>
      <c r="F528" s="300">
        <v>1724</v>
      </c>
      <c r="G528" s="300">
        <v>91372</v>
      </c>
      <c r="H528" s="300">
        <v>1</v>
      </c>
      <c r="I528" s="300">
        <v>53</v>
      </c>
      <c r="J528" s="300">
        <v>1551</v>
      </c>
      <c r="K528" s="300">
        <v>82203</v>
      </c>
      <c r="L528" s="300">
        <v>0.89965197215777259</v>
      </c>
      <c r="M528" s="300">
        <v>53</v>
      </c>
      <c r="N528" s="300">
        <v>1770</v>
      </c>
      <c r="O528" s="300">
        <v>93810</v>
      </c>
      <c r="P528" s="316">
        <v>1.0266821345707657</v>
      </c>
      <c r="Q528" s="301">
        <v>53</v>
      </c>
    </row>
    <row r="529" spans="1:17" ht="14.4" customHeight="1" x14ac:dyDescent="0.3">
      <c r="A529" s="296" t="s">
        <v>1179</v>
      </c>
      <c r="B529" s="297" t="s">
        <v>1000</v>
      </c>
      <c r="C529" s="297" t="s">
        <v>1001</v>
      </c>
      <c r="D529" s="297" t="s">
        <v>1082</v>
      </c>
      <c r="E529" s="297" t="s">
        <v>1083</v>
      </c>
      <c r="F529" s="300">
        <v>3</v>
      </c>
      <c r="G529" s="300">
        <v>1071</v>
      </c>
      <c r="H529" s="300">
        <v>1</v>
      </c>
      <c r="I529" s="300">
        <v>357</v>
      </c>
      <c r="J529" s="300"/>
      <c r="K529" s="300"/>
      <c r="L529" s="300"/>
      <c r="M529" s="300"/>
      <c r="N529" s="300">
        <v>2</v>
      </c>
      <c r="O529" s="300">
        <v>730</v>
      </c>
      <c r="P529" s="316">
        <v>0.6816059757236228</v>
      </c>
      <c r="Q529" s="301">
        <v>365</v>
      </c>
    </row>
    <row r="530" spans="1:17" ht="14.4" customHeight="1" x14ac:dyDescent="0.3">
      <c r="A530" s="296" t="s">
        <v>1179</v>
      </c>
      <c r="B530" s="297" t="s">
        <v>1000</v>
      </c>
      <c r="C530" s="297" t="s">
        <v>1001</v>
      </c>
      <c r="D530" s="297" t="s">
        <v>1084</v>
      </c>
      <c r="E530" s="297" t="s">
        <v>1085</v>
      </c>
      <c r="F530" s="300">
        <v>4</v>
      </c>
      <c r="G530" s="300">
        <v>408</v>
      </c>
      <c r="H530" s="300">
        <v>1</v>
      </c>
      <c r="I530" s="300">
        <v>102</v>
      </c>
      <c r="J530" s="300">
        <v>2</v>
      </c>
      <c r="K530" s="300">
        <v>204</v>
      </c>
      <c r="L530" s="300">
        <v>0.5</v>
      </c>
      <c r="M530" s="300">
        <v>102</v>
      </c>
      <c r="N530" s="300">
        <v>7</v>
      </c>
      <c r="O530" s="300">
        <v>721</v>
      </c>
      <c r="P530" s="316">
        <v>1.767156862745098</v>
      </c>
      <c r="Q530" s="301">
        <v>103</v>
      </c>
    </row>
    <row r="531" spans="1:17" ht="14.4" customHeight="1" x14ac:dyDescent="0.3">
      <c r="A531" s="296" t="s">
        <v>1179</v>
      </c>
      <c r="B531" s="297" t="s">
        <v>1000</v>
      </c>
      <c r="C531" s="297" t="s">
        <v>1001</v>
      </c>
      <c r="D531" s="297" t="s">
        <v>1086</v>
      </c>
      <c r="E531" s="297" t="s">
        <v>1087</v>
      </c>
      <c r="F531" s="300">
        <v>48</v>
      </c>
      <c r="G531" s="300">
        <v>10656</v>
      </c>
      <c r="H531" s="300">
        <v>1</v>
      </c>
      <c r="I531" s="300">
        <v>222</v>
      </c>
      <c r="J531" s="300">
        <v>37</v>
      </c>
      <c r="K531" s="300">
        <v>8214</v>
      </c>
      <c r="L531" s="300">
        <v>0.77083333333333337</v>
      </c>
      <c r="M531" s="300">
        <v>222</v>
      </c>
      <c r="N531" s="300">
        <v>53</v>
      </c>
      <c r="O531" s="300">
        <v>11819</v>
      </c>
      <c r="P531" s="316">
        <v>1.1091403903903905</v>
      </c>
      <c r="Q531" s="301">
        <v>223</v>
      </c>
    </row>
    <row r="532" spans="1:17" ht="14.4" customHeight="1" x14ac:dyDescent="0.3">
      <c r="A532" s="296" t="s">
        <v>1179</v>
      </c>
      <c r="B532" s="297" t="s">
        <v>1000</v>
      </c>
      <c r="C532" s="297" t="s">
        <v>1001</v>
      </c>
      <c r="D532" s="297" t="s">
        <v>1090</v>
      </c>
      <c r="E532" s="297" t="s">
        <v>1091</v>
      </c>
      <c r="F532" s="300">
        <v>1</v>
      </c>
      <c r="G532" s="300">
        <v>4998</v>
      </c>
      <c r="H532" s="300">
        <v>1</v>
      </c>
      <c r="I532" s="300">
        <v>4998</v>
      </c>
      <c r="J532" s="300"/>
      <c r="K532" s="300"/>
      <c r="L532" s="300"/>
      <c r="M532" s="300"/>
      <c r="N532" s="300">
        <v>2</v>
      </c>
      <c r="O532" s="300">
        <v>10070</v>
      </c>
      <c r="P532" s="316">
        <v>2.0148059223689474</v>
      </c>
      <c r="Q532" s="301">
        <v>5035</v>
      </c>
    </row>
    <row r="533" spans="1:17" ht="14.4" customHeight="1" x14ac:dyDescent="0.3">
      <c r="A533" s="296" t="s">
        <v>1179</v>
      </c>
      <c r="B533" s="297" t="s">
        <v>1000</v>
      </c>
      <c r="C533" s="297" t="s">
        <v>1001</v>
      </c>
      <c r="D533" s="297" t="s">
        <v>1092</v>
      </c>
      <c r="E533" s="297" t="s">
        <v>1093</v>
      </c>
      <c r="F533" s="300">
        <v>1</v>
      </c>
      <c r="G533" s="300">
        <v>5810</v>
      </c>
      <c r="H533" s="300">
        <v>1</v>
      </c>
      <c r="I533" s="300">
        <v>5810</v>
      </c>
      <c r="J533" s="300"/>
      <c r="K533" s="300"/>
      <c r="L533" s="300"/>
      <c r="M533" s="300"/>
      <c r="N533" s="300">
        <v>1</v>
      </c>
      <c r="O533" s="300">
        <v>5860</v>
      </c>
      <c r="P533" s="316">
        <v>1.0086058519793459</v>
      </c>
      <c r="Q533" s="301">
        <v>5860</v>
      </c>
    </row>
    <row r="534" spans="1:17" ht="14.4" customHeight="1" x14ac:dyDescent="0.3">
      <c r="A534" s="296" t="s">
        <v>1179</v>
      </c>
      <c r="B534" s="297" t="s">
        <v>1000</v>
      </c>
      <c r="C534" s="297" t="s">
        <v>1001</v>
      </c>
      <c r="D534" s="297" t="s">
        <v>1096</v>
      </c>
      <c r="E534" s="297" t="s">
        <v>1097</v>
      </c>
      <c r="F534" s="300"/>
      <c r="G534" s="300"/>
      <c r="H534" s="300"/>
      <c r="I534" s="300"/>
      <c r="J534" s="300">
        <v>1</v>
      </c>
      <c r="K534" s="300">
        <v>2049</v>
      </c>
      <c r="L534" s="300"/>
      <c r="M534" s="300">
        <v>2049</v>
      </c>
      <c r="N534" s="300">
        <v>1</v>
      </c>
      <c r="O534" s="300">
        <v>2064</v>
      </c>
      <c r="P534" s="316"/>
      <c r="Q534" s="301">
        <v>2064</v>
      </c>
    </row>
    <row r="535" spans="1:17" ht="14.4" customHeight="1" x14ac:dyDescent="0.3">
      <c r="A535" s="296" t="s">
        <v>1179</v>
      </c>
      <c r="B535" s="297" t="s">
        <v>1000</v>
      </c>
      <c r="C535" s="297" t="s">
        <v>1001</v>
      </c>
      <c r="D535" s="297" t="s">
        <v>1098</v>
      </c>
      <c r="E535" s="297" t="s">
        <v>1099</v>
      </c>
      <c r="F535" s="300">
        <v>3</v>
      </c>
      <c r="G535" s="300">
        <v>792</v>
      </c>
      <c r="H535" s="300">
        <v>1</v>
      </c>
      <c r="I535" s="300">
        <v>264</v>
      </c>
      <c r="J535" s="300">
        <v>2</v>
      </c>
      <c r="K535" s="300">
        <v>530</v>
      </c>
      <c r="L535" s="300">
        <v>0.66919191919191923</v>
      </c>
      <c r="M535" s="300">
        <v>265</v>
      </c>
      <c r="N535" s="300"/>
      <c r="O535" s="300"/>
      <c r="P535" s="316"/>
      <c r="Q535" s="301"/>
    </row>
    <row r="536" spans="1:17" ht="14.4" customHeight="1" x14ac:dyDescent="0.3">
      <c r="A536" s="296" t="s">
        <v>1179</v>
      </c>
      <c r="B536" s="297" t="s">
        <v>1000</v>
      </c>
      <c r="C536" s="297" t="s">
        <v>1001</v>
      </c>
      <c r="D536" s="297" t="s">
        <v>1104</v>
      </c>
      <c r="E536" s="297" t="s">
        <v>1105</v>
      </c>
      <c r="F536" s="300">
        <v>1</v>
      </c>
      <c r="G536" s="300">
        <v>6013</v>
      </c>
      <c r="H536" s="300">
        <v>1</v>
      </c>
      <c r="I536" s="300">
        <v>6013</v>
      </c>
      <c r="J536" s="300">
        <v>2</v>
      </c>
      <c r="K536" s="300">
        <v>12098</v>
      </c>
      <c r="L536" s="300">
        <v>2.0119740562115416</v>
      </c>
      <c r="M536" s="300">
        <v>6049</v>
      </c>
      <c r="N536" s="300"/>
      <c r="O536" s="300"/>
      <c r="P536" s="316"/>
      <c r="Q536" s="301"/>
    </row>
    <row r="537" spans="1:17" ht="14.4" customHeight="1" x14ac:dyDescent="0.3">
      <c r="A537" s="296" t="s">
        <v>1179</v>
      </c>
      <c r="B537" s="297" t="s">
        <v>1000</v>
      </c>
      <c r="C537" s="297" t="s">
        <v>1001</v>
      </c>
      <c r="D537" s="297" t="s">
        <v>1118</v>
      </c>
      <c r="E537" s="297" t="s">
        <v>1051</v>
      </c>
      <c r="F537" s="300">
        <v>8</v>
      </c>
      <c r="G537" s="300">
        <v>272</v>
      </c>
      <c r="H537" s="300">
        <v>1</v>
      </c>
      <c r="I537" s="300">
        <v>34</v>
      </c>
      <c r="J537" s="300">
        <v>60</v>
      </c>
      <c r="K537" s="300">
        <v>2040</v>
      </c>
      <c r="L537" s="300">
        <v>7.5</v>
      </c>
      <c r="M537" s="300">
        <v>34</v>
      </c>
      <c r="N537" s="300"/>
      <c r="O537" s="300"/>
      <c r="P537" s="316"/>
      <c r="Q537" s="301"/>
    </row>
    <row r="538" spans="1:17" ht="14.4" customHeight="1" x14ac:dyDescent="0.3">
      <c r="A538" s="296" t="s">
        <v>1179</v>
      </c>
      <c r="B538" s="297" t="s">
        <v>1000</v>
      </c>
      <c r="C538" s="297" t="s">
        <v>1001</v>
      </c>
      <c r="D538" s="297" t="s">
        <v>1180</v>
      </c>
      <c r="E538" s="297" t="s">
        <v>1181</v>
      </c>
      <c r="F538" s="300"/>
      <c r="G538" s="300"/>
      <c r="H538" s="300"/>
      <c r="I538" s="300"/>
      <c r="J538" s="300"/>
      <c r="K538" s="300"/>
      <c r="L538" s="300"/>
      <c r="M538" s="300"/>
      <c r="N538" s="300">
        <v>242</v>
      </c>
      <c r="O538" s="300">
        <v>247324</v>
      </c>
      <c r="P538" s="316"/>
      <c r="Q538" s="301">
        <v>1022</v>
      </c>
    </row>
    <row r="539" spans="1:17" ht="14.4" customHeight="1" x14ac:dyDescent="0.3">
      <c r="A539" s="296" t="s">
        <v>1182</v>
      </c>
      <c r="B539" s="297" t="s">
        <v>1000</v>
      </c>
      <c r="C539" s="297" t="s">
        <v>1001</v>
      </c>
      <c r="D539" s="297" t="s">
        <v>1002</v>
      </c>
      <c r="E539" s="297" t="s">
        <v>1003</v>
      </c>
      <c r="F539" s="300">
        <v>4</v>
      </c>
      <c r="G539" s="300">
        <v>180</v>
      </c>
      <c r="H539" s="300">
        <v>1</v>
      </c>
      <c r="I539" s="300">
        <v>45</v>
      </c>
      <c r="J539" s="300">
        <v>3</v>
      </c>
      <c r="K539" s="300">
        <v>138</v>
      </c>
      <c r="L539" s="300">
        <v>0.76666666666666672</v>
      </c>
      <c r="M539" s="300">
        <v>46</v>
      </c>
      <c r="N539" s="300"/>
      <c r="O539" s="300"/>
      <c r="P539" s="316"/>
      <c r="Q539" s="301"/>
    </row>
    <row r="540" spans="1:17" ht="14.4" customHeight="1" x14ac:dyDescent="0.3">
      <c r="A540" s="296" t="s">
        <v>1182</v>
      </c>
      <c r="B540" s="297" t="s">
        <v>1000</v>
      </c>
      <c r="C540" s="297" t="s">
        <v>1001</v>
      </c>
      <c r="D540" s="297" t="s">
        <v>1004</v>
      </c>
      <c r="E540" s="297" t="s">
        <v>1005</v>
      </c>
      <c r="F540" s="300">
        <v>2</v>
      </c>
      <c r="G540" s="300">
        <v>2456</v>
      </c>
      <c r="H540" s="300">
        <v>1</v>
      </c>
      <c r="I540" s="300">
        <v>1228</v>
      </c>
      <c r="J540" s="300">
        <v>8</v>
      </c>
      <c r="K540" s="300">
        <v>9888</v>
      </c>
      <c r="L540" s="300">
        <v>4.0260586319218241</v>
      </c>
      <c r="M540" s="300">
        <v>1236</v>
      </c>
      <c r="N540" s="300">
        <v>4</v>
      </c>
      <c r="O540" s="300">
        <v>4980</v>
      </c>
      <c r="P540" s="316">
        <v>2.0276872964169379</v>
      </c>
      <c r="Q540" s="301">
        <v>1245</v>
      </c>
    </row>
    <row r="541" spans="1:17" ht="14.4" customHeight="1" x14ac:dyDescent="0.3">
      <c r="A541" s="296" t="s">
        <v>1182</v>
      </c>
      <c r="B541" s="297" t="s">
        <v>1000</v>
      </c>
      <c r="C541" s="297" t="s">
        <v>1001</v>
      </c>
      <c r="D541" s="297" t="s">
        <v>1006</v>
      </c>
      <c r="E541" s="297" t="s">
        <v>1007</v>
      </c>
      <c r="F541" s="300">
        <v>5</v>
      </c>
      <c r="G541" s="300">
        <v>830</v>
      </c>
      <c r="H541" s="300">
        <v>1</v>
      </c>
      <c r="I541" s="300">
        <v>166</v>
      </c>
      <c r="J541" s="300">
        <v>11</v>
      </c>
      <c r="K541" s="300">
        <v>1826</v>
      </c>
      <c r="L541" s="300">
        <v>2.2000000000000002</v>
      </c>
      <c r="M541" s="300">
        <v>166</v>
      </c>
      <c r="N541" s="300">
        <v>7</v>
      </c>
      <c r="O541" s="300">
        <v>1169</v>
      </c>
      <c r="P541" s="316">
        <v>1.4084337349397591</v>
      </c>
      <c r="Q541" s="301">
        <v>167</v>
      </c>
    </row>
    <row r="542" spans="1:17" ht="14.4" customHeight="1" x14ac:dyDescent="0.3">
      <c r="A542" s="296" t="s">
        <v>1182</v>
      </c>
      <c r="B542" s="297" t="s">
        <v>1000</v>
      </c>
      <c r="C542" s="297" t="s">
        <v>1001</v>
      </c>
      <c r="D542" s="297" t="s">
        <v>1008</v>
      </c>
      <c r="E542" s="297" t="s">
        <v>1009</v>
      </c>
      <c r="F542" s="300">
        <v>8</v>
      </c>
      <c r="G542" s="300">
        <v>7984</v>
      </c>
      <c r="H542" s="300">
        <v>1</v>
      </c>
      <c r="I542" s="300">
        <v>998</v>
      </c>
      <c r="J542" s="300">
        <v>37</v>
      </c>
      <c r="K542" s="300">
        <v>37000</v>
      </c>
      <c r="L542" s="300">
        <v>4.6342685370741483</v>
      </c>
      <c r="M542" s="300">
        <v>1000</v>
      </c>
      <c r="N542" s="300">
        <v>26</v>
      </c>
      <c r="O542" s="300">
        <v>26052</v>
      </c>
      <c r="P542" s="316">
        <v>3.2630260521042085</v>
      </c>
      <c r="Q542" s="301">
        <v>1002</v>
      </c>
    </row>
    <row r="543" spans="1:17" ht="14.4" customHeight="1" x14ac:dyDescent="0.3">
      <c r="A543" s="296" t="s">
        <v>1182</v>
      </c>
      <c r="B543" s="297" t="s">
        <v>1000</v>
      </c>
      <c r="C543" s="297" t="s">
        <v>1001</v>
      </c>
      <c r="D543" s="297" t="s">
        <v>1012</v>
      </c>
      <c r="E543" s="297" t="s">
        <v>1013</v>
      </c>
      <c r="F543" s="300">
        <v>1</v>
      </c>
      <c r="G543" s="300">
        <v>163</v>
      </c>
      <c r="H543" s="300">
        <v>1</v>
      </c>
      <c r="I543" s="300">
        <v>163</v>
      </c>
      <c r="J543" s="300"/>
      <c r="K543" s="300"/>
      <c r="L543" s="300"/>
      <c r="M543" s="300"/>
      <c r="N543" s="300">
        <v>3</v>
      </c>
      <c r="O543" s="300">
        <v>492</v>
      </c>
      <c r="P543" s="316">
        <v>3.01840490797546</v>
      </c>
      <c r="Q543" s="301">
        <v>164</v>
      </c>
    </row>
    <row r="544" spans="1:17" ht="14.4" customHeight="1" x14ac:dyDescent="0.3">
      <c r="A544" s="296" t="s">
        <v>1182</v>
      </c>
      <c r="B544" s="297" t="s">
        <v>1000</v>
      </c>
      <c r="C544" s="297" t="s">
        <v>1001</v>
      </c>
      <c r="D544" s="297" t="s">
        <v>1014</v>
      </c>
      <c r="E544" s="297" t="s">
        <v>1015</v>
      </c>
      <c r="F544" s="300">
        <v>8</v>
      </c>
      <c r="G544" s="300">
        <v>17688</v>
      </c>
      <c r="H544" s="300">
        <v>1</v>
      </c>
      <c r="I544" s="300">
        <v>2211</v>
      </c>
      <c r="J544" s="300">
        <v>40</v>
      </c>
      <c r="K544" s="300">
        <v>88840</v>
      </c>
      <c r="L544" s="300">
        <v>5.022614201718679</v>
      </c>
      <c r="M544" s="300">
        <v>2221</v>
      </c>
      <c r="N544" s="300">
        <v>26</v>
      </c>
      <c r="O544" s="300">
        <v>58058</v>
      </c>
      <c r="P544" s="316">
        <v>3.2823383084577116</v>
      </c>
      <c r="Q544" s="301">
        <v>2233</v>
      </c>
    </row>
    <row r="545" spans="1:17" ht="14.4" customHeight="1" x14ac:dyDescent="0.3">
      <c r="A545" s="296" t="s">
        <v>1182</v>
      </c>
      <c r="B545" s="297" t="s">
        <v>1000</v>
      </c>
      <c r="C545" s="297" t="s">
        <v>1001</v>
      </c>
      <c r="D545" s="297" t="s">
        <v>1016</v>
      </c>
      <c r="E545" s="297" t="s">
        <v>1017</v>
      </c>
      <c r="F545" s="300"/>
      <c r="G545" s="300"/>
      <c r="H545" s="300"/>
      <c r="I545" s="300"/>
      <c r="J545" s="300">
        <v>4</v>
      </c>
      <c r="K545" s="300">
        <v>2640</v>
      </c>
      <c r="L545" s="300"/>
      <c r="M545" s="300">
        <v>660</v>
      </c>
      <c r="N545" s="300">
        <v>3</v>
      </c>
      <c r="O545" s="300">
        <v>1992</v>
      </c>
      <c r="P545" s="316"/>
      <c r="Q545" s="301">
        <v>664</v>
      </c>
    </row>
    <row r="546" spans="1:17" ht="14.4" customHeight="1" x14ac:dyDescent="0.3">
      <c r="A546" s="296" t="s">
        <v>1182</v>
      </c>
      <c r="B546" s="297" t="s">
        <v>1000</v>
      </c>
      <c r="C546" s="297" t="s">
        <v>1001</v>
      </c>
      <c r="D546" s="297" t="s">
        <v>1018</v>
      </c>
      <c r="E546" s="297" t="s">
        <v>1019</v>
      </c>
      <c r="F546" s="300">
        <v>32</v>
      </c>
      <c r="G546" s="300">
        <v>14464</v>
      </c>
      <c r="H546" s="300">
        <v>1</v>
      </c>
      <c r="I546" s="300">
        <v>452</v>
      </c>
      <c r="J546" s="300">
        <v>30</v>
      </c>
      <c r="K546" s="300">
        <v>13620</v>
      </c>
      <c r="L546" s="300">
        <v>0.94164823008849563</v>
      </c>
      <c r="M546" s="300">
        <v>454</v>
      </c>
      <c r="N546" s="300">
        <v>42</v>
      </c>
      <c r="O546" s="300">
        <v>19194</v>
      </c>
      <c r="P546" s="316">
        <v>1.3270188053097345</v>
      </c>
      <c r="Q546" s="301">
        <v>457</v>
      </c>
    </row>
    <row r="547" spans="1:17" ht="14.4" customHeight="1" x14ac:dyDescent="0.3">
      <c r="A547" s="296" t="s">
        <v>1182</v>
      </c>
      <c r="B547" s="297" t="s">
        <v>1000</v>
      </c>
      <c r="C547" s="297" t="s">
        <v>1001</v>
      </c>
      <c r="D547" s="297" t="s">
        <v>1020</v>
      </c>
      <c r="E547" s="297" t="s">
        <v>1021</v>
      </c>
      <c r="F547" s="300">
        <v>1</v>
      </c>
      <c r="G547" s="300">
        <v>248</v>
      </c>
      <c r="H547" s="300">
        <v>1</v>
      </c>
      <c r="I547" s="300">
        <v>248</v>
      </c>
      <c r="J547" s="300"/>
      <c r="K547" s="300"/>
      <c r="L547" s="300"/>
      <c r="M547" s="300"/>
      <c r="N547" s="300"/>
      <c r="O547" s="300"/>
      <c r="P547" s="316"/>
      <c r="Q547" s="301"/>
    </row>
    <row r="548" spans="1:17" ht="14.4" customHeight="1" x14ac:dyDescent="0.3">
      <c r="A548" s="296" t="s">
        <v>1182</v>
      </c>
      <c r="B548" s="297" t="s">
        <v>1000</v>
      </c>
      <c r="C548" s="297" t="s">
        <v>1001</v>
      </c>
      <c r="D548" s="297" t="s">
        <v>1024</v>
      </c>
      <c r="E548" s="297" t="s">
        <v>1025</v>
      </c>
      <c r="F548" s="300">
        <v>48</v>
      </c>
      <c r="G548" s="300">
        <v>3744</v>
      </c>
      <c r="H548" s="300">
        <v>1</v>
      </c>
      <c r="I548" s="300">
        <v>78</v>
      </c>
      <c r="J548" s="300">
        <v>108</v>
      </c>
      <c r="K548" s="300">
        <v>8424</v>
      </c>
      <c r="L548" s="300">
        <v>2.25</v>
      </c>
      <c r="M548" s="300">
        <v>78</v>
      </c>
      <c r="N548" s="300">
        <v>53</v>
      </c>
      <c r="O548" s="300">
        <v>4187</v>
      </c>
      <c r="P548" s="316">
        <v>1.1183226495726495</v>
      </c>
      <c r="Q548" s="301">
        <v>79</v>
      </c>
    </row>
    <row r="549" spans="1:17" ht="14.4" customHeight="1" x14ac:dyDescent="0.3">
      <c r="A549" s="296" t="s">
        <v>1182</v>
      </c>
      <c r="B549" s="297" t="s">
        <v>1000</v>
      </c>
      <c r="C549" s="297" t="s">
        <v>1001</v>
      </c>
      <c r="D549" s="297" t="s">
        <v>1026</v>
      </c>
      <c r="E549" s="297" t="s">
        <v>1027</v>
      </c>
      <c r="F549" s="300">
        <v>37</v>
      </c>
      <c r="G549" s="300">
        <v>1332</v>
      </c>
      <c r="H549" s="300">
        <v>1</v>
      </c>
      <c r="I549" s="300">
        <v>36</v>
      </c>
      <c r="J549" s="300">
        <v>35</v>
      </c>
      <c r="K549" s="300">
        <v>1260</v>
      </c>
      <c r="L549" s="300">
        <v>0.94594594594594594</v>
      </c>
      <c r="M549" s="300">
        <v>36</v>
      </c>
      <c r="N549" s="300">
        <v>41</v>
      </c>
      <c r="O549" s="300">
        <v>1517</v>
      </c>
      <c r="P549" s="316">
        <v>1.1388888888888888</v>
      </c>
      <c r="Q549" s="301">
        <v>37</v>
      </c>
    </row>
    <row r="550" spans="1:17" ht="14.4" customHeight="1" x14ac:dyDescent="0.3">
      <c r="A550" s="296" t="s">
        <v>1182</v>
      </c>
      <c r="B550" s="297" t="s">
        <v>1000</v>
      </c>
      <c r="C550" s="297" t="s">
        <v>1001</v>
      </c>
      <c r="D550" s="297" t="s">
        <v>1028</v>
      </c>
      <c r="E550" s="297" t="s">
        <v>1029</v>
      </c>
      <c r="F550" s="300">
        <v>27</v>
      </c>
      <c r="G550" s="300">
        <v>2889</v>
      </c>
      <c r="H550" s="300">
        <v>1</v>
      </c>
      <c r="I550" s="300">
        <v>107</v>
      </c>
      <c r="J550" s="300">
        <v>20</v>
      </c>
      <c r="K550" s="300">
        <v>2140</v>
      </c>
      <c r="L550" s="300">
        <v>0.7407407407407407</v>
      </c>
      <c r="M550" s="300">
        <v>107</v>
      </c>
      <c r="N550" s="300">
        <v>34</v>
      </c>
      <c r="O550" s="300">
        <v>3672</v>
      </c>
      <c r="P550" s="316">
        <v>1.2710280373831775</v>
      </c>
      <c r="Q550" s="301">
        <v>108</v>
      </c>
    </row>
    <row r="551" spans="1:17" ht="14.4" customHeight="1" x14ac:dyDescent="0.3">
      <c r="A551" s="296" t="s">
        <v>1182</v>
      </c>
      <c r="B551" s="297" t="s">
        <v>1000</v>
      </c>
      <c r="C551" s="297" t="s">
        <v>1001</v>
      </c>
      <c r="D551" s="297" t="s">
        <v>1030</v>
      </c>
      <c r="E551" s="297" t="s">
        <v>1031</v>
      </c>
      <c r="F551" s="300">
        <v>11</v>
      </c>
      <c r="G551" s="300">
        <v>2640</v>
      </c>
      <c r="H551" s="300">
        <v>1</v>
      </c>
      <c r="I551" s="300">
        <v>240</v>
      </c>
      <c r="J551" s="300">
        <v>22</v>
      </c>
      <c r="K551" s="300">
        <v>5324</v>
      </c>
      <c r="L551" s="300">
        <v>2.0166666666666666</v>
      </c>
      <c r="M551" s="300">
        <v>242</v>
      </c>
      <c r="N551" s="300">
        <v>12</v>
      </c>
      <c r="O551" s="300">
        <v>2916</v>
      </c>
      <c r="P551" s="316">
        <v>1.1045454545454545</v>
      </c>
      <c r="Q551" s="301">
        <v>243</v>
      </c>
    </row>
    <row r="552" spans="1:17" ht="14.4" customHeight="1" x14ac:dyDescent="0.3">
      <c r="A552" s="296" t="s">
        <v>1182</v>
      </c>
      <c r="B552" s="297" t="s">
        <v>1000</v>
      </c>
      <c r="C552" s="297" t="s">
        <v>1001</v>
      </c>
      <c r="D552" s="297" t="s">
        <v>1032</v>
      </c>
      <c r="E552" s="297" t="s">
        <v>1033</v>
      </c>
      <c r="F552" s="300">
        <v>7</v>
      </c>
      <c r="G552" s="300">
        <v>13853</v>
      </c>
      <c r="H552" s="300">
        <v>1</v>
      </c>
      <c r="I552" s="300">
        <v>1979</v>
      </c>
      <c r="J552" s="300">
        <v>8</v>
      </c>
      <c r="K552" s="300">
        <v>15880</v>
      </c>
      <c r="L552" s="300">
        <v>1.146322096296831</v>
      </c>
      <c r="M552" s="300">
        <v>1985</v>
      </c>
      <c r="N552" s="300">
        <v>6</v>
      </c>
      <c r="O552" s="300">
        <v>11958</v>
      </c>
      <c r="P552" s="316">
        <v>0.86320652566231137</v>
      </c>
      <c r="Q552" s="301">
        <v>1993</v>
      </c>
    </row>
    <row r="553" spans="1:17" ht="14.4" customHeight="1" x14ac:dyDescent="0.3">
      <c r="A553" s="296" t="s">
        <v>1182</v>
      </c>
      <c r="B553" s="297" t="s">
        <v>1000</v>
      </c>
      <c r="C553" s="297" t="s">
        <v>1001</v>
      </c>
      <c r="D553" s="297" t="s">
        <v>1034</v>
      </c>
      <c r="E553" s="297" t="s">
        <v>1035</v>
      </c>
      <c r="F553" s="300">
        <v>115</v>
      </c>
      <c r="G553" s="300">
        <v>18975</v>
      </c>
      <c r="H553" s="300">
        <v>1</v>
      </c>
      <c r="I553" s="300">
        <v>165</v>
      </c>
      <c r="J553" s="300">
        <v>146</v>
      </c>
      <c r="K553" s="300">
        <v>24382</v>
      </c>
      <c r="L553" s="300">
        <v>1.284953886693017</v>
      </c>
      <c r="M553" s="300">
        <v>167</v>
      </c>
      <c r="N553" s="300">
        <v>192</v>
      </c>
      <c r="O553" s="300">
        <v>32256</v>
      </c>
      <c r="P553" s="316">
        <v>1.6999209486166007</v>
      </c>
      <c r="Q553" s="301">
        <v>168</v>
      </c>
    </row>
    <row r="554" spans="1:17" ht="14.4" customHeight="1" x14ac:dyDescent="0.3">
      <c r="A554" s="296" t="s">
        <v>1182</v>
      </c>
      <c r="B554" s="297" t="s">
        <v>1000</v>
      </c>
      <c r="C554" s="297" t="s">
        <v>1001</v>
      </c>
      <c r="D554" s="297" t="s">
        <v>1036</v>
      </c>
      <c r="E554" s="297" t="s">
        <v>1037</v>
      </c>
      <c r="F554" s="300">
        <v>458</v>
      </c>
      <c r="G554" s="300">
        <v>127324</v>
      </c>
      <c r="H554" s="300">
        <v>1</v>
      </c>
      <c r="I554" s="300">
        <v>278</v>
      </c>
      <c r="J554" s="300">
        <v>502</v>
      </c>
      <c r="K554" s="300">
        <v>140560</v>
      </c>
      <c r="L554" s="300">
        <v>1.103955263736609</v>
      </c>
      <c r="M554" s="300">
        <v>280</v>
      </c>
      <c r="N554" s="300">
        <v>452</v>
      </c>
      <c r="O554" s="300">
        <v>127012</v>
      </c>
      <c r="P554" s="316">
        <v>0.99754955860639005</v>
      </c>
      <c r="Q554" s="301">
        <v>281</v>
      </c>
    </row>
    <row r="555" spans="1:17" ht="14.4" customHeight="1" x14ac:dyDescent="0.3">
      <c r="A555" s="296" t="s">
        <v>1182</v>
      </c>
      <c r="B555" s="297" t="s">
        <v>1000</v>
      </c>
      <c r="C555" s="297" t="s">
        <v>1001</v>
      </c>
      <c r="D555" s="297" t="s">
        <v>1038</v>
      </c>
      <c r="E555" s="297" t="s">
        <v>1039</v>
      </c>
      <c r="F555" s="300">
        <v>1868</v>
      </c>
      <c r="G555" s="300">
        <v>302616</v>
      </c>
      <c r="H555" s="300">
        <v>1</v>
      </c>
      <c r="I555" s="300">
        <v>162</v>
      </c>
      <c r="J555" s="300">
        <v>1451</v>
      </c>
      <c r="K555" s="300">
        <v>237964</v>
      </c>
      <c r="L555" s="300">
        <v>0.7863563063420308</v>
      </c>
      <c r="M555" s="300">
        <v>164</v>
      </c>
      <c r="N555" s="300">
        <v>1302</v>
      </c>
      <c r="O555" s="300">
        <v>214830</v>
      </c>
      <c r="P555" s="316">
        <v>0.70990958838924578</v>
      </c>
      <c r="Q555" s="301">
        <v>165</v>
      </c>
    </row>
    <row r="556" spans="1:17" ht="14.4" customHeight="1" x14ac:dyDescent="0.3">
      <c r="A556" s="296" t="s">
        <v>1182</v>
      </c>
      <c r="B556" s="297" t="s">
        <v>1000</v>
      </c>
      <c r="C556" s="297" t="s">
        <v>1001</v>
      </c>
      <c r="D556" s="297" t="s">
        <v>1040</v>
      </c>
      <c r="E556" s="297" t="s">
        <v>1041</v>
      </c>
      <c r="F556" s="300">
        <v>182</v>
      </c>
      <c r="G556" s="300">
        <v>82082</v>
      </c>
      <c r="H556" s="300">
        <v>1</v>
      </c>
      <c r="I556" s="300">
        <v>451</v>
      </c>
      <c r="J556" s="300">
        <v>167</v>
      </c>
      <c r="K556" s="300">
        <v>75651</v>
      </c>
      <c r="L556" s="300">
        <v>0.92165151921249477</v>
      </c>
      <c r="M556" s="300">
        <v>453</v>
      </c>
      <c r="N556" s="300">
        <v>182</v>
      </c>
      <c r="O556" s="300">
        <v>82992</v>
      </c>
      <c r="P556" s="316">
        <v>1.0110864745011086</v>
      </c>
      <c r="Q556" s="301">
        <v>456</v>
      </c>
    </row>
    <row r="557" spans="1:17" ht="14.4" customHeight="1" x14ac:dyDescent="0.3">
      <c r="A557" s="296" t="s">
        <v>1182</v>
      </c>
      <c r="B557" s="297" t="s">
        <v>1000</v>
      </c>
      <c r="C557" s="297" t="s">
        <v>1001</v>
      </c>
      <c r="D557" s="297" t="s">
        <v>1044</v>
      </c>
      <c r="E557" s="297" t="s">
        <v>1045</v>
      </c>
      <c r="F557" s="300">
        <v>485</v>
      </c>
      <c r="G557" s="300">
        <v>163445</v>
      </c>
      <c r="H557" s="300">
        <v>1</v>
      </c>
      <c r="I557" s="300">
        <v>337</v>
      </c>
      <c r="J557" s="300">
        <v>581</v>
      </c>
      <c r="K557" s="300">
        <v>195797</v>
      </c>
      <c r="L557" s="300">
        <v>1.1979381443298969</v>
      </c>
      <c r="M557" s="300">
        <v>337</v>
      </c>
      <c r="N557" s="300">
        <v>463</v>
      </c>
      <c r="O557" s="300">
        <v>156494</v>
      </c>
      <c r="P557" s="316">
        <v>0.95747193245434248</v>
      </c>
      <c r="Q557" s="301">
        <v>338</v>
      </c>
    </row>
    <row r="558" spans="1:17" ht="14.4" customHeight="1" x14ac:dyDescent="0.3">
      <c r="A558" s="296" t="s">
        <v>1182</v>
      </c>
      <c r="B558" s="297" t="s">
        <v>1000</v>
      </c>
      <c r="C558" s="297" t="s">
        <v>1001</v>
      </c>
      <c r="D558" s="297" t="s">
        <v>1046</v>
      </c>
      <c r="E558" s="297" t="s">
        <v>1047</v>
      </c>
      <c r="F558" s="300">
        <v>30</v>
      </c>
      <c r="G558" s="300">
        <v>4740</v>
      </c>
      <c r="H558" s="300">
        <v>1</v>
      </c>
      <c r="I558" s="300">
        <v>158</v>
      </c>
      <c r="J558" s="300">
        <v>36</v>
      </c>
      <c r="K558" s="300">
        <v>5724</v>
      </c>
      <c r="L558" s="300">
        <v>1.2075949367088608</v>
      </c>
      <c r="M558" s="300">
        <v>159</v>
      </c>
      <c r="N558" s="300">
        <v>34</v>
      </c>
      <c r="O558" s="300">
        <v>5440</v>
      </c>
      <c r="P558" s="316">
        <v>1.1476793248945147</v>
      </c>
      <c r="Q558" s="301">
        <v>160</v>
      </c>
    </row>
    <row r="559" spans="1:17" ht="14.4" customHeight="1" x14ac:dyDescent="0.3">
      <c r="A559" s="296" t="s">
        <v>1182</v>
      </c>
      <c r="B559" s="297" t="s">
        <v>1000</v>
      </c>
      <c r="C559" s="297" t="s">
        <v>1001</v>
      </c>
      <c r="D559" s="297" t="s">
        <v>1048</v>
      </c>
      <c r="E559" s="297" t="s">
        <v>1049</v>
      </c>
      <c r="F559" s="300"/>
      <c r="G559" s="300"/>
      <c r="H559" s="300"/>
      <c r="I559" s="300"/>
      <c r="J559" s="300">
        <v>1</v>
      </c>
      <c r="K559" s="300">
        <v>2874</v>
      </c>
      <c r="L559" s="300"/>
      <c r="M559" s="300">
        <v>2874</v>
      </c>
      <c r="N559" s="300"/>
      <c r="O559" s="300"/>
      <c r="P559" s="316"/>
      <c r="Q559" s="301"/>
    </row>
    <row r="560" spans="1:17" ht="14.4" customHeight="1" x14ac:dyDescent="0.3">
      <c r="A560" s="296" t="s">
        <v>1182</v>
      </c>
      <c r="B560" s="297" t="s">
        <v>1000</v>
      </c>
      <c r="C560" s="297" t="s">
        <v>1001</v>
      </c>
      <c r="D560" s="297" t="s">
        <v>1050</v>
      </c>
      <c r="E560" s="297" t="s">
        <v>1051</v>
      </c>
      <c r="F560" s="300">
        <v>520</v>
      </c>
      <c r="G560" s="300">
        <v>27560</v>
      </c>
      <c r="H560" s="300">
        <v>1</v>
      </c>
      <c r="I560" s="300">
        <v>53</v>
      </c>
      <c r="J560" s="300">
        <v>690</v>
      </c>
      <c r="K560" s="300">
        <v>36570</v>
      </c>
      <c r="L560" s="300">
        <v>1.3269230769230769</v>
      </c>
      <c r="M560" s="300">
        <v>53</v>
      </c>
      <c r="N560" s="300">
        <v>690</v>
      </c>
      <c r="O560" s="300">
        <v>36570</v>
      </c>
      <c r="P560" s="316">
        <v>1.3269230769230769</v>
      </c>
      <c r="Q560" s="301">
        <v>53</v>
      </c>
    </row>
    <row r="561" spans="1:17" ht="14.4" customHeight="1" x14ac:dyDescent="0.3">
      <c r="A561" s="296" t="s">
        <v>1182</v>
      </c>
      <c r="B561" s="297" t="s">
        <v>1000</v>
      </c>
      <c r="C561" s="297" t="s">
        <v>1001</v>
      </c>
      <c r="D561" s="297" t="s">
        <v>1052</v>
      </c>
      <c r="E561" s="297" t="s">
        <v>1053</v>
      </c>
      <c r="F561" s="300">
        <v>428</v>
      </c>
      <c r="G561" s="300">
        <v>51360</v>
      </c>
      <c r="H561" s="300">
        <v>1</v>
      </c>
      <c r="I561" s="300">
        <v>120</v>
      </c>
      <c r="J561" s="300">
        <v>358</v>
      </c>
      <c r="K561" s="300">
        <v>42960</v>
      </c>
      <c r="L561" s="300">
        <v>0.83644859813084116</v>
      </c>
      <c r="M561" s="300">
        <v>120</v>
      </c>
      <c r="N561" s="300">
        <v>321</v>
      </c>
      <c r="O561" s="300">
        <v>38841</v>
      </c>
      <c r="P561" s="316">
        <v>0.75624999999999998</v>
      </c>
      <c r="Q561" s="301">
        <v>121</v>
      </c>
    </row>
    <row r="562" spans="1:17" ht="14.4" customHeight="1" x14ac:dyDescent="0.3">
      <c r="A562" s="296" t="s">
        <v>1182</v>
      </c>
      <c r="B562" s="297" t="s">
        <v>1000</v>
      </c>
      <c r="C562" s="297" t="s">
        <v>1001</v>
      </c>
      <c r="D562" s="297" t="s">
        <v>1054</v>
      </c>
      <c r="E562" s="297" t="s">
        <v>1055</v>
      </c>
      <c r="F562" s="300">
        <v>27</v>
      </c>
      <c r="G562" s="300">
        <v>11421</v>
      </c>
      <c r="H562" s="300">
        <v>1</v>
      </c>
      <c r="I562" s="300">
        <v>423</v>
      </c>
      <c r="J562" s="300">
        <v>41</v>
      </c>
      <c r="K562" s="300">
        <v>17425</v>
      </c>
      <c r="L562" s="300">
        <v>1.5256982751072585</v>
      </c>
      <c r="M562" s="300">
        <v>425</v>
      </c>
      <c r="N562" s="300">
        <v>31</v>
      </c>
      <c r="O562" s="300">
        <v>13299</v>
      </c>
      <c r="P562" s="316">
        <v>1.1644339374835828</v>
      </c>
      <c r="Q562" s="301">
        <v>429</v>
      </c>
    </row>
    <row r="563" spans="1:17" ht="14.4" customHeight="1" x14ac:dyDescent="0.3">
      <c r="A563" s="296" t="s">
        <v>1182</v>
      </c>
      <c r="B563" s="297" t="s">
        <v>1000</v>
      </c>
      <c r="C563" s="297" t="s">
        <v>1001</v>
      </c>
      <c r="D563" s="297" t="s">
        <v>1056</v>
      </c>
      <c r="E563" s="297" t="s">
        <v>1057</v>
      </c>
      <c r="F563" s="300"/>
      <c r="G563" s="300"/>
      <c r="H563" s="300"/>
      <c r="I563" s="300"/>
      <c r="J563" s="300">
        <v>1</v>
      </c>
      <c r="K563" s="300">
        <v>434</v>
      </c>
      <c r="L563" s="300"/>
      <c r="M563" s="300">
        <v>434</v>
      </c>
      <c r="N563" s="300">
        <v>2</v>
      </c>
      <c r="O563" s="300">
        <v>870</v>
      </c>
      <c r="P563" s="316"/>
      <c r="Q563" s="301">
        <v>435</v>
      </c>
    </row>
    <row r="564" spans="1:17" ht="14.4" customHeight="1" x14ac:dyDescent="0.3">
      <c r="A564" s="296" t="s">
        <v>1182</v>
      </c>
      <c r="B564" s="297" t="s">
        <v>1000</v>
      </c>
      <c r="C564" s="297" t="s">
        <v>1001</v>
      </c>
      <c r="D564" s="297" t="s">
        <v>1058</v>
      </c>
      <c r="E564" s="297" t="s">
        <v>1059</v>
      </c>
      <c r="F564" s="300">
        <v>2</v>
      </c>
      <c r="G564" s="300">
        <v>270</v>
      </c>
      <c r="H564" s="300">
        <v>1</v>
      </c>
      <c r="I564" s="300">
        <v>135</v>
      </c>
      <c r="J564" s="300">
        <v>3</v>
      </c>
      <c r="K564" s="300">
        <v>405</v>
      </c>
      <c r="L564" s="300">
        <v>1.5</v>
      </c>
      <c r="M564" s="300">
        <v>135</v>
      </c>
      <c r="N564" s="300">
        <v>3</v>
      </c>
      <c r="O564" s="300">
        <v>408</v>
      </c>
      <c r="P564" s="316">
        <v>1.5111111111111111</v>
      </c>
      <c r="Q564" s="301">
        <v>136</v>
      </c>
    </row>
    <row r="565" spans="1:17" ht="14.4" customHeight="1" x14ac:dyDescent="0.3">
      <c r="A565" s="296" t="s">
        <v>1182</v>
      </c>
      <c r="B565" s="297" t="s">
        <v>1000</v>
      </c>
      <c r="C565" s="297" t="s">
        <v>1001</v>
      </c>
      <c r="D565" s="297" t="s">
        <v>1060</v>
      </c>
      <c r="E565" s="297" t="s">
        <v>1061</v>
      </c>
      <c r="F565" s="300">
        <v>35</v>
      </c>
      <c r="G565" s="300">
        <v>3990</v>
      </c>
      <c r="H565" s="300">
        <v>1</v>
      </c>
      <c r="I565" s="300">
        <v>114</v>
      </c>
      <c r="J565" s="300">
        <v>32</v>
      </c>
      <c r="K565" s="300">
        <v>3680</v>
      </c>
      <c r="L565" s="300">
        <v>0.92230576441102752</v>
      </c>
      <c r="M565" s="300">
        <v>115</v>
      </c>
      <c r="N565" s="300">
        <v>14</v>
      </c>
      <c r="O565" s="300">
        <v>1610</v>
      </c>
      <c r="P565" s="316">
        <v>0.40350877192982454</v>
      </c>
      <c r="Q565" s="301">
        <v>115</v>
      </c>
    </row>
    <row r="566" spans="1:17" ht="14.4" customHeight="1" x14ac:dyDescent="0.3">
      <c r="A566" s="296" t="s">
        <v>1182</v>
      </c>
      <c r="B566" s="297" t="s">
        <v>1000</v>
      </c>
      <c r="C566" s="297" t="s">
        <v>1001</v>
      </c>
      <c r="D566" s="297" t="s">
        <v>1062</v>
      </c>
      <c r="E566" s="297" t="s">
        <v>1063</v>
      </c>
      <c r="F566" s="300">
        <v>13</v>
      </c>
      <c r="G566" s="300">
        <v>351</v>
      </c>
      <c r="H566" s="300">
        <v>1</v>
      </c>
      <c r="I566" s="300">
        <v>27</v>
      </c>
      <c r="J566" s="300">
        <v>3</v>
      </c>
      <c r="K566" s="300">
        <v>81</v>
      </c>
      <c r="L566" s="300">
        <v>0.23076923076923078</v>
      </c>
      <c r="M566" s="300">
        <v>27</v>
      </c>
      <c r="N566" s="300"/>
      <c r="O566" s="300"/>
      <c r="P566" s="316"/>
      <c r="Q566" s="301"/>
    </row>
    <row r="567" spans="1:17" ht="14.4" customHeight="1" x14ac:dyDescent="0.3">
      <c r="A567" s="296" t="s">
        <v>1182</v>
      </c>
      <c r="B567" s="297" t="s">
        <v>1000</v>
      </c>
      <c r="C567" s="297" t="s">
        <v>1001</v>
      </c>
      <c r="D567" s="297" t="s">
        <v>1064</v>
      </c>
      <c r="E567" s="297" t="s">
        <v>1065</v>
      </c>
      <c r="F567" s="300">
        <v>75</v>
      </c>
      <c r="G567" s="300">
        <v>23325</v>
      </c>
      <c r="H567" s="300">
        <v>1</v>
      </c>
      <c r="I567" s="300">
        <v>311</v>
      </c>
      <c r="J567" s="300">
        <v>56</v>
      </c>
      <c r="K567" s="300">
        <v>17528</v>
      </c>
      <c r="L567" s="300">
        <v>0.75146838156484463</v>
      </c>
      <c r="M567" s="300">
        <v>313</v>
      </c>
      <c r="N567" s="300">
        <v>72</v>
      </c>
      <c r="O567" s="300">
        <v>22752</v>
      </c>
      <c r="P567" s="316">
        <v>0.97543408360128614</v>
      </c>
      <c r="Q567" s="301">
        <v>316</v>
      </c>
    </row>
    <row r="568" spans="1:17" ht="14.4" customHeight="1" x14ac:dyDescent="0.3">
      <c r="A568" s="296" t="s">
        <v>1182</v>
      </c>
      <c r="B568" s="297" t="s">
        <v>1000</v>
      </c>
      <c r="C568" s="297" t="s">
        <v>1001</v>
      </c>
      <c r="D568" s="297" t="s">
        <v>1066</v>
      </c>
      <c r="E568" s="297" t="s">
        <v>1067</v>
      </c>
      <c r="F568" s="300">
        <v>620</v>
      </c>
      <c r="G568" s="300">
        <v>212660</v>
      </c>
      <c r="H568" s="300">
        <v>1</v>
      </c>
      <c r="I568" s="300">
        <v>343</v>
      </c>
      <c r="J568" s="300">
        <v>670</v>
      </c>
      <c r="K568" s="300">
        <v>231150</v>
      </c>
      <c r="L568" s="300">
        <v>1.08694629925703</v>
      </c>
      <c r="M568" s="300">
        <v>345</v>
      </c>
      <c r="N568" s="300">
        <v>626</v>
      </c>
      <c r="O568" s="300">
        <v>217848</v>
      </c>
      <c r="P568" s="316">
        <v>1.0243957490830433</v>
      </c>
      <c r="Q568" s="301">
        <v>348</v>
      </c>
    </row>
    <row r="569" spans="1:17" ht="14.4" customHeight="1" x14ac:dyDescent="0.3">
      <c r="A569" s="296" t="s">
        <v>1182</v>
      </c>
      <c r="B569" s="297" t="s">
        <v>1000</v>
      </c>
      <c r="C569" s="297" t="s">
        <v>1001</v>
      </c>
      <c r="D569" s="297" t="s">
        <v>1068</v>
      </c>
      <c r="E569" s="297" t="s">
        <v>1069</v>
      </c>
      <c r="F569" s="300">
        <v>1</v>
      </c>
      <c r="G569" s="300">
        <v>3393</v>
      </c>
      <c r="H569" s="300">
        <v>1</v>
      </c>
      <c r="I569" s="300">
        <v>3393</v>
      </c>
      <c r="J569" s="300"/>
      <c r="K569" s="300"/>
      <c r="L569" s="300"/>
      <c r="M569" s="300"/>
      <c r="N569" s="300"/>
      <c r="O569" s="300"/>
      <c r="P569" s="316"/>
      <c r="Q569" s="301"/>
    </row>
    <row r="570" spans="1:17" ht="14.4" customHeight="1" x14ac:dyDescent="0.3">
      <c r="A570" s="296" t="s">
        <v>1182</v>
      </c>
      <c r="B570" s="297" t="s">
        <v>1000</v>
      </c>
      <c r="C570" s="297" t="s">
        <v>1001</v>
      </c>
      <c r="D570" s="297" t="s">
        <v>1070</v>
      </c>
      <c r="E570" s="297" t="s">
        <v>1071</v>
      </c>
      <c r="F570" s="300">
        <v>1</v>
      </c>
      <c r="G570" s="300">
        <v>1006</v>
      </c>
      <c r="H570" s="300">
        <v>1</v>
      </c>
      <c r="I570" s="300">
        <v>1006</v>
      </c>
      <c r="J570" s="300"/>
      <c r="K570" s="300"/>
      <c r="L570" s="300"/>
      <c r="M570" s="300"/>
      <c r="N570" s="300"/>
      <c r="O570" s="300"/>
      <c r="P570" s="316"/>
      <c r="Q570" s="301"/>
    </row>
    <row r="571" spans="1:17" ht="14.4" customHeight="1" x14ac:dyDescent="0.3">
      <c r="A571" s="296" t="s">
        <v>1182</v>
      </c>
      <c r="B571" s="297" t="s">
        <v>1000</v>
      </c>
      <c r="C571" s="297" t="s">
        <v>1001</v>
      </c>
      <c r="D571" s="297" t="s">
        <v>1074</v>
      </c>
      <c r="E571" s="297" t="s">
        <v>1075</v>
      </c>
      <c r="F571" s="300">
        <v>80</v>
      </c>
      <c r="G571" s="300">
        <v>13840</v>
      </c>
      <c r="H571" s="300">
        <v>1</v>
      </c>
      <c r="I571" s="300">
        <v>173</v>
      </c>
      <c r="J571" s="300">
        <v>42</v>
      </c>
      <c r="K571" s="300">
        <v>7266</v>
      </c>
      <c r="L571" s="300">
        <v>0.52500000000000002</v>
      </c>
      <c r="M571" s="300">
        <v>173</v>
      </c>
      <c r="N571" s="300">
        <v>40</v>
      </c>
      <c r="O571" s="300">
        <v>6960</v>
      </c>
      <c r="P571" s="316">
        <v>0.50289017341040465</v>
      </c>
      <c r="Q571" s="301">
        <v>174</v>
      </c>
    </row>
    <row r="572" spans="1:17" ht="14.4" customHeight="1" x14ac:dyDescent="0.3">
      <c r="A572" s="296" t="s">
        <v>1182</v>
      </c>
      <c r="B572" s="297" t="s">
        <v>1000</v>
      </c>
      <c r="C572" s="297" t="s">
        <v>1001</v>
      </c>
      <c r="D572" s="297" t="s">
        <v>1076</v>
      </c>
      <c r="E572" s="297" t="s">
        <v>1077</v>
      </c>
      <c r="F572" s="300">
        <v>29</v>
      </c>
      <c r="G572" s="300">
        <v>10933</v>
      </c>
      <c r="H572" s="300">
        <v>1</v>
      </c>
      <c r="I572" s="300">
        <v>377</v>
      </c>
      <c r="J572" s="300">
        <v>20</v>
      </c>
      <c r="K572" s="300">
        <v>7580</v>
      </c>
      <c r="L572" s="300">
        <v>0.69331382054330926</v>
      </c>
      <c r="M572" s="300">
        <v>379</v>
      </c>
      <c r="N572" s="300">
        <v>49</v>
      </c>
      <c r="O572" s="300">
        <v>18620</v>
      </c>
      <c r="P572" s="316">
        <v>1.703100704289765</v>
      </c>
      <c r="Q572" s="301">
        <v>380</v>
      </c>
    </row>
    <row r="573" spans="1:17" ht="14.4" customHeight="1" x14ac:dyDescent="0.3">
      <c r="A573" s="296" t="s">
        <v>1182</v>
      </c>
      <c r="B573" s="297" t="s">
        <v>1000</v>
      </c>
      <c r="C573" s="297" t="s">
        <v>1001</v>
      </c>
      <c r="D573" s="297" t="s">
        <v>1078</v>
      </c>
      <c r="E573" s="297" t="s">
        <v>1079</v>
      </c>
      <c r="F573" s="300">
        <v>1</v>
      </c>
      <c r="G573" s="300">
        <v>395</v>
      </c>
      <c r="H573" s="300">
        <v>1</v>
      </c>
      <c r="I573" s="300">
        <v>395</v>
      </c>
      <c r="J573" s="300"/>
      <c r="K573" s="300"/>
      <c r="L573" s="300"/>
      <c r="M573" s="300"/>
      <c r="N573" s="300"/>
      <c r="O573" s="300"/>
      <c r="P573" s="316"/>
      <c r="Q573" s="301"/>
    </row>
    <row r="574" spans="1:17" ht="14.4" customHeight="1" x14ac:dyDescent="0.3">
      <c r="A574" s="296" t="s">
        <v>1182</v>
      </c>
      <c r="B574" s="297" t="s">
        <v>1000</v>
      </c>
      <c r="C574" s="297" t="s">
        <v>1001</v>
      </c>
      <c r="D574" s="297" t="s">
        <v>1080</v>
      </c>
      <c r="E574" s="297" t="s">
        <v>1081</v>
      </c>
      <c r="F574" s="300">
        <v>426</v>
      </c>
      <c r="G574" s="300">
        <v>22578</v>
      </c>
      <c r="H574" s="300">
        <v>1</v>
      </c>
      <c r="I574" s="300">
        <v>53</v>
      </c>
      <c r="J574" s="300">
        <v>492</v>
      </c>
      <c r="K574" s="300">
        <v>26076</v>
      </c>
      <c r="L574" s="300">
        <v>1.1549295774647887</v>
      </c>
      <c r="M574" s="300">
        <v>53</v>
      </c>
      <c r="N574" s="300">
        <v>394</v>
      </c>
      <c r="O574" s="300">
        <v>20882</v>
      </c>
      <c r="P574" s="316">
        <v>0.92488262910798125</v>
      </c>
      <c r="Q574" s="301">
        <v>53</v>
      </c>
    </row>
    <row r="575" spans="1:17" ht="14.4" customHeight="1" x14ac:dyDescent="0.3">
      <c r="A575" s="296" t="s">
        <v>1182</v>
      </c>
      <c r="B575" s="297" t="s">
        <v>1000</v>
      </c>
      <c r="C575" s="297" t="s">
        <v>1001</v>
      </c>
      <c r="D575" s="297" t="s">
        <v>1082</v>
      </c>
      <c r="E575" s="297" t="s">
        <v>1083</v>
      </c>
      <c r="F575" s="300">
        <v>2</v>
      </c>
      <c r="G575" s="300">
        <v>714</v>
      </c>
      <c r="H575" s="300">
        <v>1</v>
      </c>
      <c r="I575" s="300">
        <v>357</v>
      </c>
      <c r="J575" s="300">
        <v>2</v>
      </c>
      <c r="K575" s="300">
        <v>722</v>
      </c>
      <c r="L575" s="300">
        <v>1.011204481792717</v>
      </c>
      <c r="M575" s="300">
        <v>361</v>
      </c>
      <c r="N575" s="300"/>
      <c r="O575" s="300"/>
      <c r="P575" s="316"/>
      <c r="Q575" s="301"/>
    </row>
    <row r="576" spans="1:17" ht="14.4" customHeight="1" x14ac:dyDescent="0.3">
      <c r="A576" s="296" t="s">
        <v>1182</v>
      </c>
      <c r="B576" s="297" t="s">
        <v>1000</v>
      </c>
      <c r="C576" s="297" t="s">
        <v>1001</v>
      </c>
      <c r="D576" s="297" t="s">
        <v>1084</v>
      </c>
      <c r="E576" s="297" t="s">
        <v>1085</v>
      </c>
      <c r="F576" s="300">
        <v>8</v>
      </c>
      <c r="G576" s="300">
        <v>816</v>
      </c>
      <c r="H576" s="300">
        <v>1</v>
      </c>
      <c r="I576" s="300">
        <v>102</v>
      </c>
      <c r="J576" s="300">
        <v>14</v>
      </c>
      <c r="K576" s="300">
        <v>1428</v>
      </c>
      <c r="L576" s="300">
        <v>1.75</v>
      </c>
      <c r="M576" s="300">
        <v>102</v>
      </c>
      <c r="N576" s="300">
        <v>10</v>
      </c>
      <c r="O576" s="300">
        <v>1030</v>
      </c>
      <c r="P576" s="316">
        <v>1.2622549019607843</v>
      </c>
      <c r="Q576" s="301">
        <v>103</v>
      </c>
    </row>
    <row r="577" spans="1:17" ht="14.4" customHeight="1" x14ac:dyDescent="0.3">
      <c r="A577" s="296" t="s">
        <v>1182</v>
      </c>
      <c r="B577" s="297" t="s">
        <v>1000</v>
      </c>
      <c r="C577" s="297" t="s">
        <v>1001</v>
      </c>
      <c r="D577" s="297" t="s">
        <v>1086</v>
      </c>
      <c r="E577" s="297" t="s">
        <v>1087</v>
      </c>
      <c r="F577" s="300">
        <v>39</v>
      </c>
      <c r="G577" s="300">
        <v>8658</v>
      </c>
      <c r="H577" s="300">
        <v>1</v>
      </c>
      <c r="I577" s="300">
        <v>222</v>
      </c>
      <c r="J577" s="300">
        <v>25</v>
      </c>
      <c r="K577" s="300">
        <v>5550</v>
      </c>
      <c r="L577" s="300">
        <v>0.64102564102564108</v>
      </c>
      <c r="M577" s="300">
        <v>222</v>
      </c>
      <c r="N577" s="300">
        <v>41</v>
      </c>
      <c r="O577" s="300">
        <v>9143</v>
      </c>
      <c r="P577" s="316">
        <v>1.056017556017556</v>
      </c>
      <c r="Q577" s="301">
        <v>223</v>
      </c>
    </row>
    <row r="578" spans="1:17" ht="14.4" customHeight="1" x14ac:dyDescent="0.3">
      <c r="A578" s="296" t="s">
        <v>1182</v>
      </c>
      <c r="B578" s="297" t="s">
        <v>1000</v>
      </c>
      <c r="C578" s="297" t="s">
        <v>1001</v>
      </c>
      <c r="D578" s="297" t="s">
        <v>1094</v>
      </c>
      <c r="E578" s="297" t="s">
        <v>1095</v>
      </c>
      <c r="F578" s="300">
        <v>1</v>
      </c>
      <c r="G578" s="300">
        <v>99</v>
      </c>
      <c r="H578" s="300">
        <v>1</v>
      </c>
      <c r="I578" s="300">
        <v>99</v>
      </c>
      <c r="J578" s="300"/>
      <c r="K578" s="300"/>
      <c r="L578" s="300"/>
      <c r="M578" s="300"/>
      <c r="N578" s="300"/>
      <c r="O578" s="300"/>
      <c r="P578" s="316"/>
      <c r="Q578" s="301"/>
    </row>
    <row r="579" spans="1:17" ht="14.4" customHeight="1" x14ac:dyDescent="0.3">
      <c r="A579" s="296" t="s">
        <v>1182</v>
      </c>
      <c r="B579" s="297" t="s">
        <v>1000</v>
      </c>
      <c r="C579" s="297" t="s">
        <v>1001</v>
      </c>
      <c r="D579" s="297" t="s">
        <v>1098</v>
      </c>
      <c r="E579" s="297" t="s">
        <v>1099</v>
      </c>
      <c r="F579" s="300">
        <v>1</v>
      </c>
      <c r="G579" s="300">
        <v>264</v>
      </c>
      <c r="H579" s="300">
        <v>1</v>
      </c>
      <c r="I579" s="300">
        <v>264</v>
      </c>
      <c r="J579" s="300"/>
      <c r="K579" s="300"/>
      <c r="L579" s="300"/>
      <c r="M579" s="300"/>
      <c r="N579" s="300"/>
      <c r="O579" s="300"/>
      <c r="P579" s="316"/>
      <c r="Q579" s="301"/>
    </row>
    <row r="580" spans="1:17" ht="14.4" customHeight="1" x14ac:dyDescent="0.3">
      <c r="A580" s="296" t="s">
        <v>1182</v>
      </c>
      <c r="B580" s="297" t="s">
        <v>1000</v>
      </c>
      <c r="C580" s="297" t="s">
        <v>1001</v>
      </c>
      <c r="D580" s="297" t="s">
        <v>1118</v>
      </c>
      <c r="E580" s="297" t="s">
        <v>1051</v>
      </c>
      <c r="F580" s="300"/>
      <c r="G580" s="300"/>
      <c r="H580" s="300"/>
      <c r="I580" s="300"/>
      <c r="J580" s="300">
        <v>2</v>
      </c>
      <c r="K580" s="300">
        <v>68</v>
      </c>
      <c r="L580" s="300"/>
      <c r="M580" s="300">
        <v>34</v>
      </c>
      <c r="N580" s="300"/>
      <c r="O580" s="300"/>
      <c r="P580" s="316"/>
      <c r="Q580" s="301"/>
    </row>
    <row r="581" spans="1:17" ht="14.4" customHeight="1" x14ac:dyDescent="0.3">
      <c r="A581" s="296" t="s">
        <v>1183</v>
      </c>
      <c r="B581" s="297" t="s">
        <v>1000</v>
      </c>
      <c r="C581" s="297" t="s">
        <v>1001</v>
      </c>
      <c r="D581" s="297" t="s">
        <v>1004</v>
      </c>
      <c r="E581" s="297" t="s">
        <v>1005</v>
      </c>
      <c r="F581" s="300"/>
      <c r="G581" s="300"/>
      <c r="H581" s="300"/>
      <c r="I581" s="300"/>
      <c r="J581" s="300">
        <v>1</v>
      </c>
      <c r="K581" s="300">
        <v>1236</v>
      </c>
      <c r="L581" s="300"/>
      <c r="M581" s="300">
        <v>1236</v>
      </c>
      <c r="N581" s="300"/>
      <c r="O581" s="300"/>
      <c r="P581" s="316"/>
      <c r="Q581" s="301"/>
    </row>
    <row r="582" spans="1:17" ht="14.4" customHeight="1" x14ac:dyDescent="0.3">
      <c r="A582" s="296" t="s">
        <v>1183</v>
      </c>
      <c r="B582" s="297" t="s">
        <v>1000</v>
      </c>
      <c r="C582" s="297" t="s">
        <v>1001</v>
      </c>
      <c r="D582" s="297" t="s">
        <v>1008</v>
      </c>
      <c r="E582" s="297" t="s">
        <v>1009</v>
      </c>
      <c r="F582" s="300"/>
      <c r="G582" s="300"/>
      <c r="H582" s="300"/>
      <c r="I582" s="300"/>
      <c r="J582" s="300">
        <v>4</v>
      </c>
      <c r="K582" s="300">
        <v>4000</v>
      </c>
      <c r="L582" s="300"/>
      <c r="M582" s="300">
        <v>1000</v>
      </c>
      <c r="N582" s="300"/>
      <c r="O582" s="300"/>
      <c r="P582" s="316"/>
      <c r="Q582" s="301"/>
    </row>
    <row r="583" spans="1:17" ht="14.4" customHeight="1" x14ac:dyDescent="0.3">
      <c r="A583" s="296" t="s">
        <v>1183</v>
      </c>
      <c r="B583" s="297" t="s">
        <v>1000</v>
      </c>
      <c r="C583" s="297" t="s">
        <v>1001</v>
      </c>
      <c r="D583" s="297" t="s">
        <v>1014</v>
      </c>
      <c r="E583" s="297" t="s">
        <v>1015</v>
      </c>
      <c r="F583" s="300"/>
      <c r="G583" s="300"/>
      <c r="H583" s="300"/>
      <c r="I583" s="300"/>
      <c r="J583" s="300">
        <v>4</v>
      </c>
      <c r="K583" s="300">
        <v>8884</v>
      </c>
      <c r="L583" s="300"/>
      <c r="M583" s="300">
        <v>2221</v>
      </c>
      <c r="N583" s="300"/>
      <c r="O583" s="300"/>
      <c r="P583" s="316"/>
      <c r="Q583" s="301"/>
    </row>
    <row r="584" spans="1:17" ht="14.4" customHeight="1" x14ac:dyDescent="0.3">
      <c r="A584" s="296" t="s">
        <v>1183</v>
      </c>
      <c r="B584" s="297" t="s">
        <v>1000</v>
      </c>
      <c r="C584" s="297" t="s">
        <v>1001</v>
      </c>
      <c r="D584" s="297" t="s">
        <v>1016</v>
      </c>
      <c r="E584" s="297" t="s">
        <v>1017</v>
      </c>
      <c r="F584" s="300">
        <v>3</v>
      </c>
      <c r="G584" s="300">
        <v>1968</v>
      </c>
      <c r="H584" s="300">
        <v>1</v>
      </c>
      <c r="I584" s="300">
        <v>656</v>
      </c>
      <c r="J584" s="300">
        <v>4</v>
      </c>
      <c r="K584" s="300">
        <v>2640</v>
      </c>
      <c r="L584" s="300">
        <v>1.3414634146341464</v>
      </c>
      <c r="M584" s="300">
        <v>660</v>
      </c>
      <c r="N584" s="300">
        <v>2</v>
      </c>
      <c r="O584" s="300">
        <v>1328</v>
      </c>
      <c r="P584" s="316">
        <v>0.67479674796747968</v>
      </c>
      <c r="Q584" s="301">
        <v>664</v>
      </c>
    </row>
    <row r="585" spans="1:17" ht="14.4" customHeight="1" x14ac:dyDescent="0.3">
      <c r="A585" s="296" t="s">
        <v>1183</v>
      </c>
      <c r="B585" s="297" t="s">
        <v>1000</v>
      </c>
      <c r="C585" s="297" t="s">
        <v>1001</v>
      </c>
      <c r="D585" s="297" t="s">
        <v>1018</v>
      </c>
      <c r="E585" s="297" t="s">
        <v>1019</v>
      </c>
      <c r="F585" s="300"/>
      <c r="G585" s="300"/>
      <c r="H585" s="300"/>
      <c r="I585" s="300"/>
      <c r="J585" s="300"/>
      <c r="K585" s="300"/>
      <c r="L585" s="300"/>
      <c r="M585" s="300"/>
      <c r="N585" s="300">
        <v>1</v>
      </c>
      <c r="O585" s="300">
        <v>457</v>
      </c>
      <c r="P585" s="316"/>
      <c r="Q585" s="301">
        <v>457</v>
      </c>
    </row>
    <row r="586" spans="1:17" ht="14.4" customHeight="1" x14ac:dyDescent="0.3">
      <c r="A586" s="296" t="s">
        <v>1183</v>
      </c>
      <c r="B586" s="297" t="s">
        <v>1000</v>
      </c>
      <c r="C586" s="297" t="s">
        <v>1001</v>
      </c>
      <c r="D586" s="297" t="s">
        <v>1024</v>
      </c>
      <c r="E586" s="297" t="s">
        <v>1025</v>
      </c>
      <c r="F586" s="300">
        <v>7</v>
      </c>
      <c r="G586" s="300">
        <v>546</v>
      </c>
      <c r="H586" s="300">
        <v>1</v>
      </c>
      <c r="I586" s="300">
        <v>78</v>
      </c>
      <c r="J586" s="300">
        <v>8</v>
      </c>
      <c r="K586" s="300">
        <v>624</v>
      </c>
      <c r="L586" s="300">
        <v>1.1428571428571428</v>
      </c>
      <c r="M586" s="300">
        <v>78</v>
      </c>
      <c r="N586" s="300">
        <v>4</v>
      </c>
      <c r="O586" s="300">
        <v>316</v>
      </c>
      <c r="P586" s="316">
        <v>0.57875457875457881</v>
      </c>
      <c r="Q586" s="301">
        <v>79</v>
      </c>
    </row>
    <row r="587" spans="1:17" ht="14.4" customHeight="1" x14ac:dyDescent="0.3">
      <c r="A587" s="296" t="s">
        <v>1183</v>
      </c>
      <c r="B587" s="297" t="s">
        <v>1000</v>
      </c>
      <c r="C587" s="297" t="s">
        <v>1001</v>
      </c>
      <c r="D587" s="297" t="s">
        <v>1026</v>
      </c>
      <c r="E587" s="297" t="s">
        <v>1027</v>
      </c>
      <c r="F587" s="300">
        <v>1</v>
      </c>
      <c r="G587" s="300">
        <v>36</v>
      </c>
      <c r="H587" s="300">
        <v>1</v>
      </c>
      <c r="I587" s="300">
        <v>36</v>
      </c>
      <c r="J587" s="300"/>
      <c r="K587" s="300"/>
      <c r="L587" s="300"/>
      <c r="M587" s="300"/>
      <c r="N587" s="300"/>
      <c r="O587" s="300"/>
      <c r="P587" s="316"/>
      <c r="Q587" s="301"/>
    </row>
    <row r="588" spans="1:17" ht="14.4" customHeight="1" x14ac:dyDescent="0.3">
      <c r="A588" s="296" t="s">
        <v>1183</v>
      </c>
      <c r="B588" s="297" t="s">
        <v>1000</v>
      </c>
      <c r="C588" s="297" t="s">
        <v>1001</v>
      </c>
      <c r="D588" s="297" t="s">
        <v>1030</v>
      </c>
      <c r="E588" s="297" t="s">
        <v>1031</v>
      </c>
      <c r="F588" s="300">
        <v>2</v>
      </c>
      <c r="G588" s="300">
        <v>480</v>
      </c>
      <c r="H588" s="300">
        <v>1</v>
      </c>
      <c r="I588" s="300">
        <v>240</v>
      </c>
      <c r="J588" s="300">
        <v>4</v>
      </c>
      <c r="K588" s="300">
        <v>968</v>
      </c>
      <c r="L588" s="300">
        <v>2.0166666666666666</v>
      </c>
      <c r="M588" s="300">
        <v>242</v>
      </c>
      <c r="N588" s="300">
        <v>1</v>
      </c>
      <c r="O588" s="300">
        <v>243</v>
      </c>
      <c r="P588" s="316">
        <v>0.50624999999999998</v>
      </c>
      <c r="Q588" s="301">
        <v>243</v>
      </c>
    </row>
    <row r="589" spans="1:17" ht="14.4" customHeight="1" x14ac:dyDescent="0.3">
      <c r="A589" s="296" t="s">
        <v>1183</v>
      </c>
      <c r="B589" s="297" t="s">
        <v>1000</v>
      </c>
      <c r="C589" s="297" t="s">
        <v>1001</v>
      </c>
      <c r="D589" s="297" t="s">
        <v>1032</v>
      </c>
      <c r="E589" s="297" t="s">
        <v>1033</v>
      </c>
      <c r="F589" s="300">
        <v>1</v>
      </c>
      <c r="G589" s="300">
        <v>1979</v>
      </c>
      <c r="H589" s="300">
        <v>1</v>
      </c>
      <c r="I589" s="300">
        <v>1979</v>
      </c>
      <c r="J589" s="300"/>
      <c r="K589" s="300"/>
      <c r="L589" s="300"/>
      <c r="M589" s="300"/>
      <c r="N589" s="300">
        <v>8</v>
      </c>
      <c r="O589" s="300">
        <v>15944</v>
      </c>
      <c r="P589" s="316">
        <v>8.0565942395149062</v>
      </c>
      <c r="Q589" s="301">
        <v>1993</v>
      </c>
    </row>
    <row r="590" spans="1:17" ht="14.4" customHeight="1" x14ac:dyDescent="0.3">
      <c r="A590" s="296" t="s">
        <v>1183</v>
      </c>
      <c r="B590" s="297" t="s">
        <v>1000</v>
      </c>
      <c r="C590" s="297" t="s">
        <v>1001</v>
      </c>
      <c r="D590" s="297" t="s">
        <v>1034</v>
      </c>
      <c r="E590" s="297" t="s">
        <v>1035</v>
      </c>
      <c r="F590" s="300">
        <v>6</v>
      </c>
      <c r="G590" s="300">
        <v>990</v>
      </c>
      <c r="H590" s="300">
        <v>1</v>
      </c>
      <c r="I590" s="300">
        <v>165</v>
      </c>
      <c r="J590" s="300">
        <v>3</v>
      </c>
      <c r="K590" s="300">
        <v>501</v>
      </c>
      <c r="L590" s="300">
        <v>0.5060606060606061</v>
      </c>
      <c r="M590" s="300">
        <v>167</v>
      </c>
      <c r="N590" s="300">
        <v>17</v>
      </c>
      <c r="O590" s="300">
        <v>2856</v>
      </c>
      <c r="P590" s="316">
        <v>2.8848484848484848</v>
      </c>
      <c r="Q590" s="301">
        <v>168</v>
      </c>
    </row>
    <row r="591" spans="1:17" ht="14.4" customHeight="1" x14ac:dyDescent="0.3">
      <c r="A591" s="296" t="s">
        <v>1183</v>
      </c>
      <c r="B591" s="297" t="s">
        <v>1000</v>
      </c>
      <c r="C591" s="297" t="s">
        <v>1001</v>
      </c>
      <c r="D591" s="297" t="s">
        <v>1036</v>
      </c>
      <c r="E591" s="297" t="s">
        <v>1037</v>
      </c>
      <c r="F591" s="300">
        <v>14</v>
      </c>
      <c r="G591" s="300">
        <v>3892</v>
      </c>
      <c r="H591" s="300">
        <v>1</v>
      </c>
      <c r="I591" s="300">
        <v>278</v>
      </c>
      <c r="J591" s="300">
        <v>15</v>
      </c>
      <c r="K591" s="300">
        <v>4200</v>
      </c>
      <c r="L591" s="300">
        <v>1.079136690647482</v>
      </c>
      <c r="M591" s="300">
        <v>280</v>
      </c>
      <c r="N591" s="300">
        <v>25</v>
      </c>
      <c r="O591" s="300">
        <v>7025</v>
      </c>
      <c r="P591" s="316">
        <v>1.8049845837615621</v>
      </c>
      <c r="Q591" s="301">
        <v>281</v>
      </c>
    </row>
    <row r="592" spans="1:17" ht="14.4" customHeight="1" x14ac:dyDescent="0.3">
      <c r="A592" s="296" t="s">
        <v>1183</v>
      </c>
      <c r="B592" s="297" t="s">
        <v>1000</v>
      </c>
      <c r="C592" s="297" t="s">
        <v>1001</v>
      </c>
      <c r="D592" s="297" t="s">
        <v>1038</v>
      </c>
      <c r="E592" s="297" t="s">
        <v>1039</v>
      </c>
      <c r="F592" s="300">
        <v>23</v>
      </c>
      <c r="G592" s="300">
        <v>3726</v>
      </c>
      <c r="H592" s="300">
        <v>1</v>
      </c>
      <c r="I592" s="300">
        <v>162</v>
      </c>
      <c r="J592" s="300">
        <v>18</v>
      </c>
      <c r="K592" s="300">
        <v>2952</v>
      </c>
      <c r="L592" s="300">
        <v>0.79227053140096615</v>
      </c>
      <c r="M592" s="300">
        <v>164</v>
      </c>
      <c r="N592" s="300">
        <v>15</v>
      </c>
      <c r="O592" s="300">
        <v>2475</v>
      </c>
      <c r="P592" s="316">
        <v>0.66425120772946855</v>
      </c>
      <c r="Q592" s="301">
        <v>165</v>
      </c>
    </row>
    <row r="593" spans="1:17" ht="14.4" customHeight="1" x14ac:dyDescent="0.3">
      <c r="A593" s="296" t="s">
        <v>1183</v>
      </c>
      <c r="B593" s="297" t="s">
        <v>1000</v>
      </c>
      <c r="C593" s="297" t="s">
        <v>1001</v>
      </c>
      <c r="D593" s="297" t="s">
        <v>1040</v>
      </c>
      <c r="E593" s="297" t="s">
        <v>1041</v>
      </c>
      <c r="F593" s="300">
        <v>10</v>
      </c>
      <c r="G593" s="300">
        <v>4510</v>
      </c>
      <c r="H593" s="300">
        <v>1</v>
      </c>
      <c r="I593" s="300">
        <v>451</v>
      </c>
      <c r="J593" s="300">
        <v>10</v>
      </c>
      <c r="K593" s="300">
        <v>4530</v>
      </c>
      <c r="L593" s="300">
        <v>1.0044345898004434</v>
      </c>
      <c r="M593" s="300">
        <v>453</v>
      </c>
      <c r="N593" s="300">
        <v>18</v>
      </c>
      <c r="O593" s="300">
        <v>8208</v>
      </c>
      <c r="P593" s="316">
        <v>1.8199556541019957</v>
      </c>
      <c r="Q593" s="301">
        <v>456</v>
      </c>
    </row>
    <row r="594" spans="1:17" ht="14.4" customHeight="1" x14ac:dyDescent="0.3">
      <c r="A594" s="296" t="s">
        <v>1183</v>
      </c>
      <c r="B594" s="297" t="s">
        <v>1000</v>
      </c>
      <c r="C594" s="297" t="s">
        <v>1001</v>
      </c>
      <c r="D594" s="297" t="s">
        <v>1042</v>
      </c>
      <c r="E594" s="297" t="s">
        <v>1043</v>
      </c>
      <c r="F594" s="300"/>
      <c r="G594" s="300"/>
      <c r="H594" s="300"/>
      <c r="I594" s="300"/>
      <c r="J594" s="300"/>
      <c r="K594" s="300"/>
      <c r="L594" s="300"/>
      <c r="M594" s="300"/>
      <c r="N594" s="300">
        <v>1</v>
      </c>
      <c r="O594" s="300">
        <v>2164</v>
      </c>
      <c r="P594" s="316"/>
      <c r="Q594" s="301">
        <v>2164</v>
      </c>
    </row>
    <row r="595" spans="1:17" ht="14.4" customHeight="1" x14ac:dyDescent="0.3">
      <c r="A595" s="296" t="s">
        <v>1183</v>
      </c>
      <c r="B595" s="297" t="s">
        <v>1000</v>
      </c>
      <c r="C595" s="297" t="s">
        <v>1001</v>
      </c>
      <c r="D595" s="297" t="s">
        <v>1044</v>
      </c>
      <c r="E595" s="297" t="s">
        <v>1045</v>
      </c>
      <c r="F595" s="300">
        <v>25</v>
      </c>
      <c r="G595" s="300">
        <v>8425</v>
      </c>
      <c r="H595" s="300">
        <v>1</v>
      </c>
      <c r="I595" s="300">
        <v>337</v>
      </c>
      <c r="J595" s="300">
        <v>41</v>
      </c>
      <c r="K595" s="300">
        <v>13817</v>
      </c>
      <c r="L595" s="300">
        <v>1.64</v>
      </c>
      <c r="M595" s="300">
        <v>337</v>
      </c>
      <c r="N595" s="300">
        <v>34</v>
      </c>
      <c r="O595" s="300">
        <v>11492</v>
      </c>
      <c r="P595" s="316">
        <v>1.3640356083086054</v>
      </c>
      <c r="Q595" s="301">
        <v>338</v>
      </c>
    </row>
    <row r="596" spans="1:17" ht="14.4" customHeight="1" x14ac:dyDescent="0.3">
      <c r="A596" s="296" t="s">
        <v>1183</v>
      </c>
      <c r="B596" s="297" t="s">
        <v>1000</v>
      </c>
      <c r="C596" s="297" t="s">
        <v>1001</v>
      </c>
      <c r="D596" s="297" t="s">
        <v>1048</v>
      </c>
      <c r="E596" s="297" t="s">
        <v>1049</v>
      </c>
      <c r="F596" s="300">
        <v>1</v>
      </c>
      <c r="G596" s="300">
        <v>2864</v>
      </c>
      <c r="H596" s="300">
        <v>1</v>
      </c>
      <c r="I596" s="300">
        <v>2864</v>
      </c>
      <c r="J596" s="300"/>
      <c r="K596" s="300"/>
      <c r="L596" s="300"/>
      <c r="M596" s="300"/>
      <c r="N596" s="300"/>
      <c r="O596" s="300"/>
      <c r="P596" s="316"/>
      <c r="Q596" s="301"/>
    </row>
    <row r="597" spans="1:17" ht="14.4" customHeight="1" x14ac:dyDescent="0.3">
      <c r="A597" s="296" t="s">
        <v>1183</v>
      </c>
      <c r="B597" s="297" t="s">
        <v>1000</v>
      </c>
      <c r="C597" s="297" t="s">
        <v>1001</v>
      </c>
      <c r="D597" s="297" t="s">
        <v>1050</v>
      </c>
      <c r="E597" s="297" t="s">
        <v>1051</v>
      </c>
      <c r="F597" s="300">
        <v>20</v>
      </c>
      <c r="G597" s="300">
        <v>1060</v>
      </c>
      <c r="H597" s="300">
        <v>1</v>
      </c>
      <c r="I597" s="300">
        <v>53</v>
      </c>
      <c r="J597" s="300">
        <v>28</v>
      </c>
      <c r="K597" s="300">
        <v>1484</v>
      </c>
      <c r="L597" s="300">
        <v>1.4</v>
      </c>
      <c r="M597" s="300">
        <v>53</v>
      </c>
      <c r="N597" s="300">
        <v>68</v>
      </c>
      <c r="O597" s="300">
        <v>3604</v>
      </c>
      <c r="P597" s="316">
        <v>3.4</v>
      </c>
      <c r="Q597" s="301">
        <v>53</v>
      </c>
    </row>
    <row r="598" spans="1:17" ht="14.4" customHeight="1" x14ac:dyDescent="0.3">
      <c r="A598" s="296" t="s">
        <v>1183</v>
      </c>
      <c r="B598" s="297" t="s">
        <v>1000</v>
      </c>
      <c r="C598" s="297" t="s">
        <v>1001</v>
      </c>
      <c r="D598" s="297" t="s">
        <v>1052</v>
      </c>
      <c r="E598" s="297" t="s">
        <v>1053</v>
      </c>
      <c r="F598" s="300">
        <v>14</v>
      </c>
      <c r="G598" s="300">
        <v>1680</v>
      </c>
      <c r="H598" s="300">
        <v>1</v>
      </c>
      <c r="I598" s="300">
        <v>120</v>
      </c>
      <c r="J598" s="300">
        <v>16</v>
      </c>
      <c r="K598" s="300">
        <v>1920</v>
      </c>
      <c r="L598" s="300">
        <v>1.1428571428571428</v>
      </c>
      <c r="M598" s="300">
        <v>120</v>
      </c>
      <c r="N598" s="300">
        <v>6</v>
      </c>
      <c r="O598" s="300">
        <v>726</v>
      </c>
      <c r="P598" s="316">
        <v>0.43214285714285716</v>
      </c>
      <c r="Q598" s="301">
        <v>121</v>
      </c>
    </row>
    <row r="599" spans="1:17" ht="14.4" customHeight="1" x14ac:dyDescent="0.3">
      <c r="A599" s="296" t="s">
        <v>1183</v>
      </c>
      <c r="B599" s="297" t="s">
        <v>1000</v>
      </c>
      <c r="C599" s="297" t="s">
        <v>1001</v>
      </c>
      <c r="D599" s="297" t="s">
        <v>1054</v>
      </c>
      <c r="E599" s="297" t="s">
        <v>1055</v>
      </c>
      <c r="F599" s="300">
        <v>3</v>
      </c>
      <c r="G599" s="300">
        <v>1269</v>
      </c>
      <c r="H599" s="300">
        <v>1</v>
      </c>
      <c r="I599" s="300">
        <v>423</v>
      </c>
      <c r="J599" s="300">
        <v>1</v>
      </c>
      <c r="K599" s="300">
        <v>425</v>
      </c>
      <c r="L599" s="300">
        <v>0.33490937746256894</v>
      </c>
      <c r="M599" s="300">
        <v>425</v>
      </c>
      <c r="N599" s="300">
        <v>2</v>
      </c>
      <c r="O599" s="300">
        <v>858</v>
      </c>
      <c r="P599" s="316">
        <v>0.67612293144208035</v>
      </c>
      <c r="Q599" s="301">
        <v>429</v>
      </c>
    </row>
    <row r="600" spans="1:17" ht="14.4" customHeight="1" x14ac:dyDescent="0.3">
      <c r="A600" s="296" t="s">
        <v>1183</v>
      </c>
      <c r="B600" s="297" t="s">
        <v>1000</v>
      </c>
      <c r="C600" s="297" t="s">
        <v>1001</v>
      </c>
      <c r="D600" s="297" t="s">
        <v>1058</v>
      </c>
      <c r="E600" s="297" t="s">
        <v>1059</v>
      </c>
      <c r="F600" s="300">
        <v>1</v>
      </c>
      <c r="G600" s="300">
        <v>135</v>
      </c>
      <c r="H600" s="300">
        <v>1</v>
      </c>
      <c r="I600" s="300">
        <v>135</v>
      </c>
      <c r="J600" s="300"/>
      <c r="K600" s="300"/>
      <c r="L600" s="300"/>
      <c r="M600" s="300"/>
      <c r="N600" s="300">
        <v>1</v>
      </c>
      <c r="O600" s="300">
        <v>136</v>
      </c>
      <c r="P600" s="316">
        <v>1.0074074074074073</v>
      </c>
      <c r="Q600" s="301">
        <v>136</v>
      </c>
    </row>
    <row r="601" spans="1:17" ht="14.4" customHeight="1" x14ac:dyDescent="0.3">
      <c r="A601" s="296" t="s">
        <v>1183</v>
      </c>
      <c r="B601" s="297" t="s">
        <v>1000</v>
      </c>
      <c r="C601" s="297" t="s">
        <v>1001</v>
      </c>
      <c r="D601" s="297" t="s">
        <v>1060</v>
      </c>
      <c r="E601" s="297" t="s">
        <v>1061</v>
      </c>
      <c r="F601" s="300">
        <v>3</v>
      </c>
      <c r="G601" s="300">
        <v>342</v>
      </c>
      <c r="H601" s="300">
        <v>1</v>
      </c>
      <c r="I601" s="300">
        <v>114</v>
      </c>
      <c r="J601" s="300">
        <v>1</v>
      </c>
      <c r="K601" s="300">
        <v>115</v>
      </c>
      <c r="L601" s="300">
        <v>0.33625730994152048</v>
      </c>
      <c r="M601" s="300">
        <v>115</v>
      </c>
      <c r="N601" s="300">
        <v>2</v>
      </c>
      <c r="O601" s="300">
        <v>230</v>
      </c>
      <c r="P601" s="316">
        <v>0.67251461988304095</v>
      </c>
      <c r="Q601" s="301">
        <v>115</v>
      </c>
    </row>
    <row r="602" spans="1:17" ht="14.4" customHeight="1" x14ac:dyDescent="0.3">
      <c r="A602" s="296" t="s">
        <v>1183</v>
      </c>
      <c r="B602" s="297" t="s">
        <v>1000</v>
      </c>
      <c r="C602" s="297" t="s">
        <v>1001</v>
      </c>
      <c r="D602" s="297" t="s">
        <v>1062</v>
      </c>
      <c r="E602" s="297" t="s">
        <v>1063</v>
      </c>
      <c r="F602" s="300">
        <v>1</v>
      </c>
      <c r="G602" s="300">
        <v>27</v>
      </c>
      <c r="H602" s="300">
        <v>1</v>
      </c>
      <c r="I602" s="300">
        <v>27</v>
      </c>
      <c r="J602" s="300"/>
      <c r="K602" s="300"/>
      <c r="L602" s="300"/>
      <c r="M602" s="300"/>
      <c r="N602" s="300"/>
      <c r="O602" s="300"/>
      <c r="P602" s="316"/>
      <c r="Q602" s="301"/>
    </row>
    <row r="603" spans="1:17" ht="14.4" customHeight="1" x14ac:dyDescent="0.3">
      <c r="A603" s="296" t="s">
        <v>1183</v>
      </c>
      <c r="B603" s="297" t="s">
        <v>1000</v>
      </c>
      <c r="C603" s="297" t="s">
        <v>1001</v>
      </c>
      <c r="D603" s="297" t="s">
        <v>1064</v>
      </c>
      <c r="E603" s="297" t="s">
        <v>1065</v>
      </c>
      <c r="F603" s="300">
        <v>2</v>
      </c>
      <c r="G603" s="300">
        <v>622</v>
      </c>
      <c r="H603" s="300">
        <v>1</v>
      </c>
      <c r="I603" s="300">
        <v>311</v>
      </c>
      <c r="J603" s="300"/>
      <c r="K603" s="300"/>
      <c r="L603" s="300"/>
      <c r="M603" s="300"/>
      <c r="N603" s="300">
        <v>3</v>
      </c>
      <c r="O603" s="300">
        <v>948</v>
      </c>
      <c r="P603" s="316">
        <v>1.5241157556270097</v>
      </c>
      <c r="Q603" s="301">
        <v>316</v>
      </c>
    </row>
    <row r="604" spans="1:17" ht="14.4" customHeight="1" x14ac:dyDescent="0.3">
      <c r="A604" s="296" t="s">
        <v>1183</v>
      </c>
      <c r="B604" s="297" t="s">
        <v>1000</v>
      </c>
      <c r="C604" s="297" t="s">
        <v>1001</v>
      </c>
      <c r="D604" s="297" t="s">
        <v>1066</v>
      </c>
      <c r="E604" s="297" t="s">
        <v>1067</v>
      </c>
      <c r="F604" s="300">
        <v>24</v>
      </c>
      <c r="G604" s="300">
        <v>8232</v>
      </c>
      <c r="H604" s="300">
        <v>1</v>
      </c>
      <c r="I604" s="300">
        <v>343</v>
      </c>
      <c r="J604" s="300">
        <v>26</v>
      </c>
      <c r="K604" s="300">
        <v>8970</v>
      </c>
      <c r="L604" s="300">
        <v>1.0896501457725947</v>
      </c>
      <c r="M604" s="300">
        <v>345</v>
      </c>
      <c r="N604" s="300">
        <v>44</v>
      </c>
      <c r="O604" s="300">
        <v>15312</v>
      </c>
      <c r="P604" s="316">
        <v>1.8600583090379008</v>
      </c>
      <c r="Q604" s="301">
        <v>348</v>
      </c>
    </row>
    <row r="605" spans="1:17" ht="14.4" customHeight="1" x14ac:dyDescent="0.3">
      <c r="A605" s="296" t="s">
        <v>1183</v>
      </c>
      <c r="B605" s="297" t="s">
        <v>1000</v>
      </c>
      <c r="C605" s="297" t="s">
        <v>1001</v>
      </c>
      <c r="D605" s="297" t="s">
        <v>1074</v>
      </c>
      <c r="E605" s="297" t="s">
        <v>1075</v>
      </c>
      <c r="F605" s="300">
        <v>1</v>
      </c>
      <c r="G605" s="300">
        <v>173</v>
      </c>
      <c r="H605" s="300">
        <v>1</v>
      </c>
      <c r="I605" s="300">
        <v>173</v>
      </c>
      <c r="J605" s="300"/>
      <c r="K605" s="300"/>
      <c r="L605" s="300"/>
      <c r="M605" s="300"/>
      <c r="N605" s="300"/>
      <c r="O605" s="300"/>
      <c r="P605" s="316"/>
      <c r="Q605" s="301"/>
    </row>
    <row r="606" spans="1:17" ht="14.4" customHeight="1" x14ac:dyDescent="0.3">
      <c r="A606" s="296" t="s">
        <v>1183</v>
      </c>
      <c r="B606" s="297" t="s">
        <v>1000</v>
      </c>
      <c r="C606" s="297" t="s">
        <v>1001</v>
      </c>
      <c r="D606" s="297" t="s">
        <v>1080</v>
      </c>
      <c r="E606" s="297" t="s">
        <v>1081</v>
      </c>
      <c r="F606" s="300">
        <v>10</v>
      </c>
      <c r="G606" s="300">
        <v>530</v>
      </c>
      <c r="H606" s="300">
        <v>1</v>
      </c>
      <c r="I606" s="300">
        <v>53</v>
      </c>
      <c r="J606" s="300">
        <v>6</v>
      </c>
      <c r="K606" s="300">
        <v>318</v>
      </c>
      <c r="L606" s="300">
        <v>0.6</v>
      </c>
      <c r="M606" s="300">
        <v>53</v>
      </c>
      <c r="N606" s="300">
        <v>22</v>
      </c>
      <c r="O606" s="300">
        <v>1166</v>
      </c>
      <c r="P606" s="316">
        <v>2.2000000000000002</v>
      </c>
      <c r="Q606" s="301">
        <v>53</v>
      </c>
    </row>
    <row r="607" spans="1:17" ht="14.4" customHeight="1" x14ac:dyDescent="0.3">
      <c r="A607" s="296" t="s">
        <v>1183</v>
      </c>
      <c r="B607" s="297" t="s">
        <v>1000</v>
      </c>
      <c r="C607" s="297" t="s">
        <v>1001</v>
      </c>
      <c r="D607" s="297" t="s">
        <v>1082</v>
      </c>
      <c r="E607" s="297" t="s">
        <v>1083</v>
      </c>
      <c r="F607" s="300"/>
      <c r="G607" s="300"/>
      <c r="H607" s="300"/>
      <c r="I607" s="300"/>
      <c r="J607" s="300">
        <v>2</v>
      </c>
      <c r="K607" s="300">
        <v>722</v>
      </c>
      <c r="L607" s="300"/>
      <c r="M607" s="300">
        <v>361</v>
      </c>
      <c r="N607" s="300">
        <v>1</v>
      </c>
      <c r="O607" s="300">
        <v>365</v>
      </c>
      <c r="P607" s="316"/>
      <c r="Q607" s="301">
        <v>365</v>
      </c>
    </row>
    <row r="608" spans="1:17" ht="14.4" customHeight="1" x14ac:dyDescent="0.3">
      <c r="A608" s="296" t="s">
        <v>1183</v>
      </c>
      <c r="B608" s="297" t="s">
        <v>1000</v>
      </c>
      <c r="C608" s="297" t="s">
        <v>1001</v>
      </c>
      <c r="D608" s="297" t="s">
        <v>1084</v>
      </c>
      <c r="E608" s="297" t="s">
        <v>1085</v>
      </c>
      <c r="F608" s="300"/>
      <c r="G608" s="300"/>
      <c r="H608" s="300"/>
      <c r="I608" s="300"/>
      <c r="J608" s="300"/>
      <c r="K608" s="300"/>
      <c r="L608" s="300"/>
      <c r="M608" s="300"/>
      <c r="N608" s="300">
        <v>1</v>
      </c>
      <c r="O608" s="300">
        <v>103</v>
      </c>
      <c r="P608" s="316"/>
      <c r="Q608" s="301">
        <v>103</v>
      </c>
    </row>
    <row r="609" spans="1:17" ht="14.4" customHeight="1" x14ac:dyDescent="0.3">
      <c r="A609" s="296" t="s">
        <v>1183</v>
      </c>
      <c r="B609" s="297" t="s">
        <v>1000</v>
      </c>
      <c r="C609" s="297" t="s">
        <v>1001</v>
      </c>
      <c r="D609" s="297" t="s">
        <v>1098</v>
      </c>
      <c r="E609" s="297" t="s">
        <v>1099</v>
      </c>
      <c r="F609" s="300"/>
      <c r="G609" s="300"/>
      <c r="H609" s="300"/>
      <c r="I609" s="300"/>
      <c r="J609" s="300"/>
      <c r="K609" s="300"/>
      <c r="L609" s="300"/>
      <c r="M609" s="300"/>
      <c r="N609" s="300">
        <v>1</v>
      </c>
      <c r="O609" s="300">
        <v>266</v>
      </c>
      <c r="P609" s="316"/>
      <c r="Q609" s="301">
        <v>266</v>
      </c>
    </row>
    <row r="610" spans="1:17" ht="14.4" customHeight="1" x14ac:dyDescent="0.3">
      <c r="A610" s="296" t="s">
        <v>1184</v>
      </c>
      <c r="B610" s="297" t="s">
        <v>1000</v>
      </c>
      <c r="C610" s="297" t="s">
        <v>1001</v>
      </c>
      <c r="D610" s="297" t="s">
        <v>1002</v>
      </c>
      <c r="E610" s="297" t="s">
        <v>1003</v>
      </c>
      <c r="F610" s="300">
        <v>9</v>
      </c>
      <c r="G610" s="300">
        <v>405</v>
      </c>
      <c r="H610" s="300">
        <v>1</v>
      </c>
      <c r="I610" s="300">
        <v>45</v>
      </c>
      <c r="J610" s="300">
        <v>8</v>
      </c>
      <c r="K610" s="300">
        <v>368</v>
      </c>
      <c r="L610" s="300">
        <v>0.90864197530864199</v>
      </c>
      <c r="M610" s="300">
        <v>46</v>
      </c>
      <c r="N610" s="300"/>
      <c r="O610" s="300"/>
      <c r="P610" s="316"/>
      <c r="Q610" s="301"/>
    </row>
    <row r="611" spans="1:17" ht="14.4" customHeight="1" x14ac:dyDescent="0.3">
      <c r="A611" s="296" t="s">
        <v>1184</v>
      </c>
      <c r="B611" s="297" t="s">
        <v>1000</v>
      </c>
      <c r="C611" s="297" t="s">
        <v>1001</v>
      </c>
      <c r="D611" s="297" t="s">
        <v>1004</v>
      </c>
      <c r="E611" s="297" t="s">
        <v>1005</v>
      </c>
      <c r="F611" s="300">
        <v>8</v>
      </c>
      <c r="G611" s="300">
        <v>9824</v>
      </c>
      <c r="H611" s="300">
        <v>1</v>
      </c>
      <c r="I611" s="300">
        <v>1228</v>
      </c>
      <c r="J611" s="300">
        <v>2</v>
      </c>
      <c r="K611" s="300">
        <v>2472</v>
      </c>
      <c r="L611" s="300">
        <v>0.25162866449511401</v>
      </c>
      <c r="M611" s="300">
        <v>1236</v>
      </c>
      <c r="N611" s="300">
        <v>2</v>
      </c>
      <c r="O611" s="300">
        <v>2490</v>
      </c>
      <c r="P611" s="316">
        <v>0.25346091205211724</v>
      </c>
      <c r="Q611" s="301">
        <v>1245</v>
      </c>
    </row>
    <row r="612" spans="1:17" ht="14.4" customHeight="1" x14ac:dyDescent="0.3">
      <c r="A612" s="296" t="s">
        <v>1184</v>
      </c>
      <c r="B612" s="297" t="s">
        <v>1000</v>
      </c>
      <c r="C612" s="297" t="s">
        <v>1001</v>
      </c>
      <c r="D612" s="297" t="s">
        <v>1006</v>
      </c>
      <c r="E612" s="297" t="s">
        <v>1007</v>
      </c>
      <c r="F612" s="300">
        <v>10</v>
      </c>
      <c r="G612" s="300">
        <v>1660</v>
      </c>
      <c r="H612" s="300">
        <v>1</v>
      </c>
      <c r="I612" s="300">
        <v>166</v>
      </c>
      <c r="J612" s="300">
        <v>11</v>
      </c>
      <c r="K612" s="300">
        <v>1826</v>
      </c>
      <c r="L612" s="300">
        <v>1.1000000000000001</v>
      </c>
      <c r="M612" s="300">
        <v>166</v>
      </c>
      <c r="N612" s="300">
        <v>9</v>
      </c>
      <c r="O612" s="300">
        <v>1503</v>
      </c>
      <c r="P612" s="316">
        <v>0.90542168674698797</v>
      </c>
      <c r="Q612" s="301">
        <v>167</v>
      </c>
    </row>
    <row r="613" spans="1:17" ht="14.4" customHeight="1" x14ac:dyDescent="0.3">
      <c r="A613" s="296" t="s">
        <v>1184</v>
      </c>
      <c r="B613" s="297" t="s">
        <v>1000</v>
      </c>
      <c r="C613" s="297" t="s">
        <v>1001</v>
      </c>
      <c r="D613" s="297" t="s">
        <v>1008</v>
      </c>
      <c r="E613" s="297" t="s">
        <v>1009</v>
      </c>
      <c r="F613" s="300">
        <v>17</v>
      </c>
      <c r="G613" s="300">
        <v>16966</v>
      </c>
      <c r="H613" s="300">
        <v>1</v>
      </c>
      <c r="I613" s="300">
        <v>998</v>
      </c>
      <c r="J613" s="300">
        <v>6</v>
      </c>
      <c r="K613" s="300">
        <v>6000</v>
      </c>
      <c r="L613" s="300">
        <v>0.35364847341742306</v>
      </c>
      <c r="M613" s="300">
        <v>1000</v>
      </c>
      <c r="N613" s="300">
        <v>10</v>
      </c>
      <c r="O613" s="300">
        <v>10020</v>
      </c>
      <c r="P613" s="316">
        <v>0.5905929506070966</v>
      </c>
      <c r="Q613" s="301">
        <v>1002</v>
      </c>
    </row>
    <row r="614" spans="1:17" ht="14.4" customHeight="1" x14ac:dyDescent="0.3">
      <c r="A614" s="296" t="s">
        <v>1184</v>
      </c>
      <c r="B614" s="297" t="s">
        <v>1000</v>
      </c>
      <c r="C614" s="297" t="s">
        <v>1001</v>
      </c>
      <c r="D614" s="297" t="s">
        <v>1014</v>
      </c>
      <c r="E614" s="297" t="s">
        <v>1015</v>
      </c>
      <c r="F614" s="300">
        <v>17</v>
      </c>
      <c r="G614" s="300">
        <v>37587</v>
      </c>
      <c r="H614" s="300">
        <v>1</v>
      </c>
      <c r="I614" s="300">
        <v>2211</v>
      </c>
      <c r="J614" s="300">
        <v>6</v>
      </c>
      <c r="K614" s="300">
        <v>13326</v>
      </c>
      <c r="L614" s="300">
        <v>0.354537473062495</v>
      </c>
      <c r="M614" s="300">
        <v>2221</v>
      </c>
      <c r="N614" s="300">
        <v>7</v>
      </c>
      <c r="O614" s="300">
        <v>15631</v>
      </c>
      <c r="P614" s="316">
        <v>0.41586186713491369</v>
      </c>
      <c r="Q614" s="301">
        <v>2233</v>
      </c>
    </row>
    <row r="615" spans="1:17" ht="14.4" customHeight="1" x14ac:dyDescent="0.3">
      <c r="A615" s="296" t="s">
        <v>1184</v>
      </c>
      <c r="B615" s="297" t="s">
        <v>1000</v>
      </c>
      <c r="C615" s="297" t="s">
        <v>1001</v>
      </c>
      <c r="D615" s="297" t="s">
        <v>1016</v>
      </c>
      <c r="E615" s="297" t="s">
        <v>1017</v>
      </c>
      <c r="F615" s="300">
        <v>36</v>
      </c>
      <c r="G615" s="300">
        <v>23616</v>
      </c>
      <c r="H615" s="300">
        <v>1</v>
      </c>
      <c r="I615" s="300">
        <v>656</v>
      </c>
      <c r="J615" s="300">
        <v>38</v>
      </c>
      <c r="K615" s="300">
        <v>25080</v>
      </c>
      <c r="L615" s="300">
        <v>1.0619918699186992</v>
      </c>
      <c r="M615" s="300">
        <v>660</v>
      </c>
      <c r="N615" s="300">
        <v>35</v>
      </c>
      <c r="O615" s="300">
        <v>23240</v>
      </c>
      <c r="P615" s="316">
        <v>0.98407859078590787</v>
      </c>
      <c r="Q615" s="301">
        <v>664</v>
      </c>
    </row>
    <row r="616" spans="1:17" ht="14.4" customHeight="1" x14ac:dyDescent="0.3">
      <c r="A616" s="296" t="s">
        <v>1184</v>
      </c>
      <c r="B616" s="297" t="s">
        <v>1000</v>
      </c>
      <c r="C616" s="297" t="s">
        <v>1001</v>
      </c>
      <c r="D616" s="297" t="s">
        <v>1018</v>
      </c>
      <c r="E616" s="297" t="s">
        <v>1019</v>
      </c>
      <c r="F616" s="300">
        <v>19</v>
      </c>
      <c r="G616" s="300">
        <v>8588</v>
      </c>
      <c r="H616" s="300">
        <v>1</v>
      </c>
      <c r="I616" s="300">
        <v>452</v>
      </c>
      <c r="J616" s="300">
        <v>25</v>
      </c>
      <c r="K616" s="300">
        <v>11350</v>
      </c>
      <c r="L616" s="300">
        <v>1.3216115510013973</v>
      </c>
      <c r="M616" s="300">
        <v>454</v>
      </c>
      <c r="N616" s="300">
        <v>30</v>
      </c>
      <c r="O616" s="300">
        <v>13710</v>
      </c>
      <c r="P616" s="316">
        <v>1.596413600372613</v>
      </c>
      <c r="Q616" s="301">
        <v>457</v>
      </c>
    </row>
    <row r="617" spans="1:17" ht="14.4" customHeight="1" x14ac:dyDescent="0.3">
      <c r="A617" s="296" t="s">
        <v>1184</v>
      </c>
      <c r="B617" s="297" t="s">
        <v>1000</v>
      </c>
      <c r="C617" s="297" t="s">
        <v>1001</v>
      </c>
      <c r="D617" s="297" t="s">
        <v>1020</v>
      </c>
      <c r="E617" s="297" t="s">
        <v>1021</v>
      </c>
      <c r="F617" s="300">
        <v>3</v>
      </c>
      <c r="G617" s="300">
        <v>744</v>
      </c>
      <c r="H617" s="300">
        <v>1</v>
      </c>
      <c r="I617" s="300">
        <v>248</v>
      </c>
      <c r="J617" s="300">
        <v>1</v>
      </c>
      <c r="K617" s="300">
        <v>250</v>
      </c>
      <c r="L617" s="300">
        <v>0.33602150537634407</v>
      </c>
      <c r="M617" s="300">
        <v>250</v>
      </c>
      <c r="N617" s="300">
        <v>1</v>
      </c>
      <c r="O617" s="300">
        <v>251</v>
      </c>
      <c r="P617" s="316">
        <v>0.33736559139784944</v>
      </c>
      <c r="Q617" s="301">
        <v>251</v>
      </c>
    </row>
    <row r="618" spans="1:17" ht="14.4" customHeight="1" x14ac:dyDescent="0.3">
      <c r="A618" s="296" t="s">
        <v>1184</v>
      </c>
      <c r="B618" s="297" t="s">
        <v>1000</v>
      </c>
      <c r="C618" s="297" t="s">
        <v>1001</v>
      </c>
      <c r="D618" s="297" t="s">
        <v>1024</v>
      </c>
      <c r="E618" s="297" t="s">
        <v>1025</v>
      </c>
      <c r="F618" s="300">
        <v>169</v>
      </c>
      <c r="G618" s="300">
        <v>13182</v>
      </c>
      <c r="H618" s="300">
        <v>1</v>
      </c>
      <c r="I618" s="300">
        <v>78</v>
      </c>
      <c r="J618" s="300">
        <v>162</v>
      </c>
      <c r="K618" s="300">
        <v>12636</v>
      </c>
      <c r="L618" s="300">
        <v>0.95857988165680474</v>
      </c>
      <c r="M618" s="300">
        <v>78</v>
      </c>
      <c r="N618" s="300">
        <v>158</v>
      </c>
      <c r="O618" s="300">
        <v>12482</v>
      </c>
      <c r="P618" s="316">
        <v>0.94689728417539065</v>
      </c>
      <c r="Q618" s="301">
        <v>79</v>
      </c>
    </row>
    <row r="619" spans="1:17" ht="14.4" customHeight="1" x14ac:dyDescent="0.3">
      <c r="A619" s="296" t="s">
        <v>1184</v>
      </c>
      <c r="B619" s="297" t="s">
        <v>1000</v>
      </c>
      <c r="C619" s="297" t="s">
        <v>1001</v>
      </c>
      <c r="D619" s="297" t="s">
        <v>1026</v>
      </c>
      <c r="E619" s="297" t="s">
        <v>1027</v>
      </c>
      <c r="F619" s="300">
        <v>12</v>
      </c>
      <c r="G619" s="300">
        <v>432</v>
      </c>
      <c r="H619" s="300">
        <v>1</v>
      </c>
      <c r="I619" s="300">
        <v>36</v>
      </c>
      <c r="J619" s="300">
        <v>8</v>
      </c>
      <c r="K619" s="300">
        <v>288</v>
      </c>
      <c r="L619" s="300">
        <v>0.66666666666666663</v>
      </c>
      <c r="M619" s="300">
        <v>36</v>
      </c>
      <c r="N619" s="300">
        <v>19</v>
      </c>
      <c r="O619" s="300">
        <v>703</v>
      </c>
      <c r="P619" s="316">
        <v>1.6273148148148149</v>
      </c>
      <c r="Q619" s="301">
        <v>37</v>
      </c>
    </row>
    <row r="620" spans="1:17" ht="14.4" customHeight="1" x14ac:dyDescent="0.3">
      <c r="A620" s="296" t="s">
        <v>1184</v>
      </c>
      <c r="B620" s="297" t="s">
        <v>1000</v>
      </c>
      <c r="C620" s="297" t="s">
        <v>1001</v>
      </c>
      <c r="D620" s="297" t="s">
        <v>1028</v>
      </c>
      <c r="E620" s="297" t="s">
        <v>1029</v>
      </c>
      <c r="F620" s="300">
        <v>1</v>
      </c>
      <c r="G620" s="300">
        <v>107</v>
      </c>
      <c r="H620" s="300">
        <v>1</v>
      </c>
      <c r="I620" s="300">
        <v>107</v>
      </c>
      <c r="J620" s="300">
        <v>3</v>
      </c>
      <c r="K620" s="300">
        <v>321</v>
      </c>
      <c r="L620" s="300">
        <v>3</v>
      </c>
      <c r="M620" s="300">
        <v>107</v>
      </c>
      <c r="N620" s="300"/>
      <c r="O620" s="300"/>
      <c r="P620" s="316"/>
      <c r="Q620" s="301"/>
    </row>
    <row r="621" spans="1:17" ht="14.4" customHeight="1" x14ac:dyDescent="0.3">
      <c r="A621" s="296" t="s">
        <v>1184</v>
      </c>
      <c r="B621" s="297" t="s">
        <v>1000</v>
      </c>
      <c r="C621" s="297" t="s">
        <v>1001</v>
      </c>
      <c r="D621" s="297" t="s">
        <v>1030</v>
      </c>
      <c r="E621" s="297" t="s">
        <v>1031</v>
      </c>
      <c r="F621" s="300">
        <v>38</v>
      </c>
      <c r="G621" s="300">
        <v>9120</v>
      </c>
      <c r="H621" s="300">
        <v>1</v>
      </c>
      <c r="I621" s="300">
        <v>240</v>
      </c>
      <c r="J621" s="300">
        <v>54</v>
      </c>
      <c r="K621" s="300">
        <v>13068</v>
      </c>
      <c r="L621" s="300">
        <v>1.4328947368421052</v>
      </c>
      <c r="M621" s="300">
        <v>242</v>
      </c>
      <c r="N621" s="300">
        <v>30</v>
      </c>
      <c r="O621" s="300">
        <v>7290</v>
      </c>
      <c r="P621" s="316">
        <v>0.79934210526315785</v>
      </c>
      <c r="Q621" s="301">
        <v>243</v>
      </c>
    </row>
    <row r="622" spans="1:17" ht="14.4" customHeight="1" x14ac:dyDescent="0.3">
      <c r="A622" s="296" t="s">
        <v>1184</v>
      </c>
      <c r="B622" s="297" t="s">
        <v>1000</v>
      </c>
      <c r="C622" s="297" t="s">
        <v>1001</v>
      </c>
      <c r="D622" s="297" t="s">
        <v>1032</v>
      </c>
      <c r="E622" s="297" t="s">
        <v>1033</v>
      </c>
      <c r="F622" s="300">
        <v>11</v>
      </c>
      <c r="G622" s="300">
        <v>21769</v>
      </c>
      <c r="H622" s="300">
        <v>1</v>
      </c>
      <c r="I622" s="300">
        <v>1979</v>
      </c>
      <c r="J622" s="300">
        <v>15</v>
      </c>
      <c r="K622" s="300">
        <v>29775</v>
      </c>
      <c r="L622" s="300">
        <v>1.367770683081446</v>
      </c>
      <c r="M622" s="300">
        <v>1985</v>
      </c>
      <c r="N622" s="300">
        <v>15</v>
      </c>
      <c r="O622" s="300">
        <v>29895</v>
      </c>
      <c r="P622" s="316">
        <v>1.3732831090082227</v>
      </c>
      <c r="Q622" s="301">
        <v>1993</v>
      </c>
    </row>
    <row r="623" spans="1:17" ht="14.4" customHeight="1" x14ac:dyDescent="0.3">
      <c r="A623" s="296" t="s">
        <v>1184</v>
      </c>
      <c r="B623" s="297" t="s">
        <v>1000</v>
      </c>
      <c r="C623" s="297" t="s">
        <v>1001</v>
      </c>
      <c r="D623" s="297" t="s">
        <v>1034</v>
      </c>
      <c r="E623" s="297" t="s">
        <v>1035</v>
      </c>
      <c r="F623" s="300">
        <v>287</v>
      </c>
      <c r="G623" s="300">
        <v>47355</v>
      </c>
      <c r="H623" s="300">
        <v>1</v>
      </c>
      <c r="I623" s="300">
        <v>165</v>
      </c>
      <c r="J623" s="300">
        <v>325</v>
      </c>
      <c r="K623" s="300">
        <v>54275</v>
      </c>
      <c r="L623" s="300">
        <v>1.1461302924717558</v>
      </c>
      <c r="M623" s="300">
        <v>167</v>
      </c>
      <c r="N623" s="300">
        <v>275</v>
      </c>
      <c r="O623" s="300">
        <v>46200</v>
      </c>
      <c r="P623" s="316">
        <v>0.97560975609756095</v>
      </c>
      <c r="Q623" s="301">
        <v>168</v>
      </c>
    </row>
    <row r="624" spans="1:17" ht="14.4" customHeight="1" x14ac:dyDescent="0.3">
      <c r="A624" s="296" t="s">
        <v>1184</v>
      </c>
      <c r="B624" s="297" t="s">
        <v>1000</v>
      </c>
      <c r="C624" s="297" t="s">
        <v>1001</v>
      </c>
      <c r="D624" s="297" t="s">
        <v>1036</v>
      </c>
      <c r="E624" s="297" t="s">
        <v>1037</v>
      </c>
      <c r="F624" s="300">
        <v>25</v>
      </c>
      <c r="G624" s="300">
        <v>6950</v>
      </c>
      <c r="H624" s="300">
        <v>1</v>
      </c>
      <c r="I624" s="300">
        <v>278</v>
      </c>
      <c r="J624" s="300">
        <v>18</v>
      </c>
      <c r="K624" s="300">
        <v>5040</v>
      </c>
      <c r="L624" s="300">
        <v>0.72517985611510793</v>
      </c>
      <c r="M624" s="300">
        <v>280</v>
      </c>
      <c r="N624" s="300">
        <v>12</v>
      </c>
      <c r="O624" s="300">
        <v>3372</v>
      </c>
      <c r="P624" s="316">
        <v>0.48517985611510789</v>
      </c>
      <c r="Q624" s="301">
        <v>281</v>
      </c>
    </row>
    <row r="625" spans="1:17" ht="14.4" customHeight="1" x14ac:dyDescent="0.3">
      <c r="A625" s="296" t="s">
        <v>1184</v>
      </c>
      <c r="B625" s="297" t="s">
        <v>1000</v>
      </c>
      <c r="C625" s="297" t="s">
        <v>1001</v>
      </c>
      <c r="D625" s="297" t="s">
        <v>1038</v>
      </c>
      <c r="E625" s="297" t="s">
        <v>1039</v>
      </c>
      <c r="F625" s="300">
        <v>356</v>
      </c>
      <c r="G625" s="300">
        <v>57672</v>
      </c>
      <c r="H625" s="300">
        <v>1</v>
      </c>
      <c r="I625" s="300">
        <v>162</v>
      </c>
      <c r="J625" s="300">
        <v>310</v>
      </c>
      <c r="K625" s="300">
        <v>50840</v>
      </c>
      <c r="L625" s="300">
        <v>0.8815369676792898</v>
      </c>
      <c r="M625" s="300">
        <v>164</v>
      </c>
      <c r="N625" s="300">
        <v>141</v>
      </c>
      <c r="O625" s="300">
        <v>23265</v>
      </c>
      <c r="P625" s="316">
        <v>0.40340199750312111</v>
      </c>
      <c r="Q625" s="301">
        <v>165</v>
      </c>
    </row>
    <row r="626" spans="1:17" ht="14.4" customHeight="1" x14ac:dyDescent="0.3">
      <c r="A626" s="296" t="s">
        <v>1184</v>
      </c>
      <c r="B626" s="297" t="s">
        <v>1000</v>
      </c>
      <c r="C626" s="297" t="s">
        <v>1001</v>
      </c>
      <c r="D626" s="297" t="s">
        <v>1040</v>
      </c>
      <c r="E626" s="297" t="s">
        <v>1041</v>
      </c>
      <c r="F626" s="300">
        <v>360</v>
      </c>
      <c r="G626" s="300">
        <v>162360</v>
      </c>
      <c r="H626" s="300">
        <v>1</v>
      </c>
      <c r="I626" s="300">
        <v>451</v>
      </c>
      <c r="J626" s="300">
        <v>405</v>
      </c>
      <c r="K626" s="300">
        <v>183465</v>
      </c>
      <c r="L626" s="300">
        <v>1.1299889135254988</v>
      </c>
      <c r="M626" s="300">
        <v>453</v>
      </c>
      <c r="N626" s="300">
        <v>415</v>
      </c>
      <c r="O626" s="300">
        <v>189240</v>
      </c>
      <c r="P626" s="316">
        <v>1.1655580192165558</v>
      </c>
      <c r="Q626" s="301">
        <v>456</v>
      </c>
    </row>
    <row r="627" spans="1:17" ht="14.4" customHeight="1" x14ac:dyDescent="0.3">
      <c r="A627" s="296" t="s">
        <v>1184</v>
      </c>
      <c r="B627" s="297" t="s">
        <v>1000</v>
      </c>
      <c r="C627" s="297" t="s">
        <v>1001</v>
      </c>
      <c r="D627" s="297" t="s">
        <v>1042</v>
      </c>
      <c r="E627" s="297" t="s">
        <v>1043</v>
      </c>
      <c r="F627" s="300"/>
      <c r="G627" s="300"/>
      <c r="H627" s="300"/>
      <c r="I627" s="300"/>
      <c r="J627" s="300"/>
      <c r="K627" s="300"/>
      <c r="L627" s="300"/>
      <c r="M627" s="300"/>
      <c r="N627" s="300">
        <v>1</v>
      </c>
      <c r="O627" s="300">
        <v>2164</v>
      </c>
      <c r="P627" s="316"/>
      <c r="Q627" s="301">
        <v>2164</v>
      </c>
    </row>
    <row r="628" spans="1:17" ht="14.4" customHeight="1" x14ac:dyDescent="0.3">
      <c r="A628" s="296" t="s">
        <v>1184</v>
      </c>
      <c r="B628" s="297" t="s">
        <v>1000</v>
      </c>
      <c r="C628" s="297" t="s">
        <v>1001</v>
      </c>
      <c r="D628" s="297" t="s">
        <v>1044</v>
      </c>
      <c r="E628" s="297" t="s">
        <v>1045</v>
      </c>
      <c r="F628" s="300">
        <v>704</v>
      </c>
      <c r="G628" s="300">
        <v>237248</v>
      </c>
      <c r="H628" s="300">
        <v>1</v>
      </c>
      <c r="I628" s="300">
        <v>337</v>
      </c>
      <c r="J628" s="300">
        <v>965</v>
      </c>
      <c r="K628" s="300">
        <v>325205</v>
      </c>
      <c r="L628" s="300">
        <v>1.3707386363636365</v>
      </c>
      <c r="M628" s="300">
        <v>337</v>
      </c>
      <c r="N628" s="300">
        <v>1077</v>
      </c>
      <c r="O628" s="300">
        <v>364026</v>
      </c>
      <c r="P628" s="316">
        <v>1.5343690990018883</v>
      </c>
      <c r="Q628" s="301">
        <v>338</v>
      </c>
    </row>
    <row r="629" spans="1:17" ht="14.4" customHeight="1" x14ac:dyDescent="0.3">
      <c r="A629" s="296" t="s">
        <v>1184</v>
      </c>
      <c r="B629" s="297" t="s">
        <v>1000</v>
      </c>
      <c r="C629" s="297" t="s">
        <v>1001</v>
      </c>
      <c r="D629" s="297" t="s">
        <v>1046</v>
      </c>
      <c r="E629" s="297" t="s">
        <v>1047</v>
      </c>
      <c r="F629" s="300">
        <v>21</v>
      </c>
      <c r="G629" s="300">
        <v>3318</v>
      </c>
      <c r="H629" s="300">
        <v>1</v>
      </c>
      <c r="I629" s="300">
        <v>158</v>
      </c>
      <c r="J629" s="300">
        <v>16</v>
      </c>
      <c r="K629" s="300">
        <v>2544</v>
      </c>
      <c r="L629" s="300">
        <v>0.76672694394213381</v>
      </c>
      <c r="M629" s="300">
        <v>159</v>
      </c>
      <c r="N629" s="300">
        <v>7</v>
      </c>
      <c r="O629" s="300">
        <v>1120</v>
      </c>
      <c r="P629" s="316">
        <v>0.33755274261603374</v>
      </c>
      <c r="Q629" s="301">
        <v>160</v>
      </c>
    </row>
    <row r="630" spans="1:17" ht="14.4" customHeight="1" x14ac:dyDescent="0.3">
      <c r="A630" s="296" t="s">
        <v>1184</v>
      </c>
      <c r="B630" s="297" t="s">
        <v>1000</v>
      </c>
      <c r="C630" s="297" t="s">
        <v>1001</v>
      </c>
      <c r="D630" s="297" t="s">
        <v>1048</v>
      </c>
      <c r="E630" s="297" t="s">
        <v>1049</v>
      </c>
      <c r="F630" s="300">
        <v>6</v>
      </c>
      <c r="G630" s="300">
        <v>17184</v>
      </c>
      <c r="H630" s="300">
        <v>1</v>
      </c>
      <c r="I630" s="300">
        <v>2864</v>
      </c>
      <c r="J630" s="300"/>
      <c r="K630" s="300"/>
      <c r="L630" s="300"/>
      <c r="M630" s="300"/>
      <c r="N630" s="300">
        <v>1</v>
      </c>
      <c r="O630" s="300">
        <v>2886</v>
      </c>
      <c r="P630" s="316">
        <v>0.16794692737430167</v>
      </c>
      <c r="Q630" s="301">
        <v>2886</v>
      </c>
    </row>
    <row r="631" spans="1:17" ht="14.4" customHeight="1" x14ac:dyDescent="0.3">
      <c r="A631" s="296" t="s">
        <v>1184</v>
      </c>
      <c r="B631" s="297" t="s">
        <v>1000</v>
      </c>
      <c r="C631" s="297" t="s">
        <v>1001</v>
      </c>
      <c r="D631" s="297" t="s">
        <v>1050</v>
      </c>
      <c r="E631" s="297" t="s">
        <v>1051</v>
      </c>
      <c r="F631" s="300">
        <v>124</v>
      </c>
      <c r="G631" s="300">
        <v>6572</v>
      </c>
      <c r="H631" s="300">
        <v>1</v>
      </c>
      <c r="I631" s="300">
        <v>53</v>
      </c>
      <c r="J631" s="300">
        <v>76</v>
      </c>
      <c r="K631" s="300">
        <v>4028</v>
      </c>
      <c r="L631" s="300">
        <v>0.61290322580645162</v>
      </c>
      <c r="M631" s="300">
        <v>53</v>
      </c>
      <c r="N631" s="300">
        <v>66</v>
      </c>
      <c r="O631" s="300">
        <v>3498</v>
      </c>
      <c r="P631" s="316">
        <v>0.532258064516129</v>
      </c>
      <c r="Q631" s="301">
        <v>53</v>
      </c>
    </row>
    <row r="632" spans="1:17" ht="14.4" customHeight="1" x14ac:dyDescent="0.3">
      <c r="A632" s="296" t="s">
        <v>1184</v>
      </c>
      <c r="B632" s="297" t="s">
        <v>1000</v>
      </c>
      <c r="C632" s="297" t="s">
        <v>1001</v>
      </c>
      <c r="D632" s="297" t="s">
        <v>1052</v>
      </c>
      <c r="E632" s="297" t="s">
        <v>1053</v>
      </c>
      <c r="F632" s="300"/>
      <c r="G632" s="300"/>
      <c r="H632" s="300"/>
      <c r="I632" s="300"/>
      <c r="J632" s="300">
        <v>4</v>
      </c>
      <c r="K632" s="300">
        <v>480</v>
      </c>
      <c r="L632" s="300"/>
      <c r="M632" s="300">
        <v>120</v>
      </c>
      <c r="N632" s="300">
        <v>4</v>
      </c>
      <c r="O632" s="300">
        <v>484</v>
      </c>
      <c r="P632" s="316"/>
      <c r="Q632" s="301">
        <v>121</v>
      </c>
    </row>
    <row r="633" spans="1:17" ht="14.4" customHeight="1" x14ac:dyDescent="0.3">
      <c r="A633" s="296" t="s">
        <v>1184</v>
      </c>
      <c r="B633" s="297" t="s">
        <v>1000</v>
      </c>
      <c r="C633" s="297" t="s">
        <v>1001</v>
      </c>
      <c r="D633" s="297" t="s">
        <v>1054</v>
      </c>
      <c r="E633" s="297" t="s">
        <v>1055</v>
      </c>
      <c r="F633" s="300">
        <v>195</v>
      </c>
      <c r="G633" s="300">
        <v>82485</v>
      </c>
      <c r="H633" s="300">
        <v>1</v>
      </c>
      <c r="I633" s="300">
        <v>423</v>
      </c>
      <c r="J633" s="300">
        <v>250</v>
      </c>
      <c r="K633" s="300">
        <v>106250</v>
      </c>
      <c r="L633" s="300">
        <v>1.2881129902406498</v>
      </c>
      <c r="M633" s="300">
        <v>425</v>
      </c>
      <c r="N633" s="300">
        <v>185</v>
      </c>
      <c r="O633" s="300">
        <v>79365</v>
      </c>
      <c r="P633" s="316">
        <v>0.9621749408983451</v>
      </c>
      <c r="Q633" s="301">
        <v>429</v>
      </c>
    </row>
    <row r="634" spans="1:17" ht="14.4" customHeight="1" x14ac:dyDescent="0.3">
      <c r="A634" s="296" t="s">
        <v>1184</v>
      </c>
      <c r="B634" s="297" t="s">
        <v>1000</v>
      </c>
      <c r="C634" s="297" t="s">
        <v>1001</v>
      </c>
      <c r="D634" s="297" t="s">
        <v>1056</v>
      </c>
      <c r="E634" s="297" t="s">
        <v>1057</v>
      </c>
      <c r="F634" s="300">
        <v>7</v>
      </c>
      <c r="G634" s="300">
        <v>3024</v>
      </c>
      <c r="H634" s="300">
        <v>1</v>
      </c>
      <c r="I634" s="300">
        <v>432</v>
      </c>
      <c r="J634" s="300">
        <v>3</v>
      </c>
      <c r="K634" s="300">
        <v>1302</v>
      </c>
      <c r="L634" s="300">
        <v>0.43055555555555558</v>
      </c>
      <c r="M634" s="300">
        <v>434</v>
      </c>
      <c r="N634" s="300">
        <v>5</v>
      </c>
      <c r="O634" s="300">
        <v>2175</v>
      </c>
      <c r="P634" s="316">
        <v>0.71924603174603174</v>
      </c>
      <c r="Q634" s="301">
        <v>435</v>
      </c>
    </row>
    <row r="635" spans="1:17" ht="14.4" customHeight="1" x14ac:dyDescent="0.3">
      <c r="A635" s="296" t="s">
        <v>1184</v>
      </c>
      <c r="B635" s="297" t="s">
        <v>1000</v>
      </c>
      <c r="C635" s="297" t="s">
        <v>1001</v>
      </c>
      <c r="D635" s="297" t="s">
        <v>1058</v>
      </c>
      <c r="E635" s="297" t="s">
        <v>1059</v>
      </c>
      <c r="F635" s="300">
        <v>3</v>
      </c>
      <c r="G635" s="300">
        <v>405</v>
      </c>
      <c r="H635" s="300">
        <v>1</v>
      </c>
      <c r="I635" s="300">
        <v>135</v>
      </c>
      <c r="J635" s="300">
        <v>12</v>
      </c>
      <c r="K635" s="300">
        <v>1620</v>
      </c>
      <c r="L635" s="300">
        <v>4</v>
      </c>
      <c r="M635" s="300">
        <v>135</v>
      </c>
      <c r="N635" s="300">
        <v>9</v>
      </c>
      <c r="O635" s="300">
        <v>1224</v>
      </c>
      <c r="P635" s="316">
        <v>3.0222222222222221</v>
      </c>
      <c r="Q635" s="301">
        <v>136</v>
      </c>
    </row>
    <row r="636" spans="1:17" ht="14.4" customHeight="1" x14ac:dyDescent="0.3">
      <c r="A636" s="296" t="s">
        <v>1184</v>
      </c>
      <c r="B636" s="297" t="s">
        <v>1000</v>
      </c>
      <c r="C636" s="297" t="s">
        <v>1001</v>
      </c>
      <c r="D636" s="297" t="s">
        <v>1060</v>
      </c>
      <c r="E636" s="297" t="s">
        <v>1061</v>
      </c>
      <c r="F636" s="300">
        <v>5</v>
      </c>
      <c r="G636" s="300">
        <v>570</v>
      </c>
      <c r="H636" s="300">
        <v>1</v>
      </c>
      <c r="I636" s="300">
        <v>114</v>
      </c>
      <c r="J636" s="300"/>
      <c r="K636" s="300"/>
      <c r="L636" s="300"/>
      <c r="M636" s="300"/>
      <c r="N636" s="300">
        <v>6</v>
      </c>
      <c r="O636" s="300">
        <v>690</v>
      </c>
      <c r="P636" s="316">
        <v>1.2105263157894737</v>
      </c>
      <c r="Q636" s="301">
        <v>115</v>
      </c>
    </row>
    <row r="637" spans="1:17" ht="14.4" customHeight="1" x14ac:dyDescent="0.3">
      <c r="A637" s="296" t="s">
        <v>1184</v>
      </c>
      <c r="B637" s="297" t="s">
        <v>1000</v>
      </c>
      <c r="C637" s="297" t="s">
        <v>1001</v>
      </c>
      <c r="D637" s="297" t="s">
        <v>1062</v>
      </c>
      <c r="E637" s="297" t="s">
        <v>1063</v>
      </c>
      <c r="F637" s="300">
        <v>12</v>
      </c>
      <c r="G637" s="300">
        <v>324</v>
      </c>
      <c r="H637" s="300">
        <v>1</v>
      </c>
      <c r="I637" s="300">
        <v>27</v>
      </c>
      <c r="J637" s="300">
        <v>3</v>
      </c>
      <c r="K637" s="300">
        <v>81</v>
      </c>
      <c r="L637" s="300">
        <v>0.25</v>
      </c>
      <c r="M637" s="300">
        <v>27</v>
      </c>
      <c r="N637" s="300"/>
      <c r="O637" s="300"/>
      <c r="P637" s="316"/>
      <c r="Q637" s="301"/>
    </row>
    <row r="638" spans="1:17" ht="14.4" customHeight="1" x14ac:dyDescent="0.3">
      <c r="A638" s="296" t="s">
        <v>1184</v>
      </c>
      <c r="B638" s="297" t="s">
        <v>1000</v>
      </c>
      <c r="C638" s="297" t="s">
        <v>1001</v>
      </c>
      <c r="D638" s="297" t="s">
        <v>1064</v>
      </c>
      <c r="E638" s="297" t="s">
        <v>1065</v>
      </c>
      <c r="F638" s="300">
        <v>538</v>
      </c>
      <c r="G638" s="300">
        <v>167318</v>
      </c>
      <c r="H638" s="300">
        <v>1</v>
      </c>
      <c r="I638" s="300">
        <v>311</v>
      </c>
      <c r="J638" s="300">
        <v>659</v>
      </c>
      <c r="K638" s="300">
        <v>206267</v>
      </c>
      <c r="L638" s="300">
        <v>1.2327842790375214</v>
      </c>
      <c r="M638" s="300">
        <v>313</v>
      </c>
      <c r="N638" s="300">
        <v>624</v>
      </c>
      <c r="O638" s="300">
        <v>197184</v>
      </c>
      <c r="P638" s="316">
        <v>1.1784984281428179</v>
      </c>
      <c r="Q638" s="301">
        <v>316</v>
      </c>
    </row>
    <row r="639" spans="1:17" ht="14.4" customHeight="1" x14ac:dyDescent="0.3">
      <c r="A639" s="296" t="s">
        <v>1184</v>
      </c>
      <c r="B639" s="297" t="s">
        <v>1000</v>
      </c>
      <c r="C639" s="297" t="s">
        <v>1001</v>
      </c>
      <c r="D639" s="297" t="s">
        <v>1066</v>
      </c>
      <c r="E639" s="297" t="s">
        <v>1067</v>
      </c>
      <c r="F639" s="300">
        <v>382</v>
      </c>
      <c r="G639" s="300">
        <v>131026</v>
      </c>
      <c r="H639" s="300">
        <v>1</v>
      </c>
      <c r="I639" s="300">
        <v>343</v>
      </c>
      <c r="J639" s="300">
        <v>414</v>
      </c>
      <c r="K639" s="300">
        <v>142830</v>
      </c>
      <c r="L639" s="300">
        <v>1.0900889899714561</v>
      </c>
      <c r="M639" s="300">
        <v>345</v>
      </c>
      <c r="N639" s="300">
        <v>420</v>
      </c>
      <c r="O639" s="300">
        <v>146160</v>
      </c>
      <c r="P639" s="316">
        <v>1.1155037931402927</v>
      </c>
      <c r="Q639" s="301">
        <v>348</v>
      </c>
    </row>
    <row r="640" spans="1:17" ht="14.4" customHeight="1" x14ac:dyDescent="0.3">
      <c r="A640" s="296" t="s">
        <v>1184</v>
      </c>
      <c r="B640" s="297" t="s">
        <v>1000</v>
      </c>
      <c r="C640" s="297" t="s">
        <v>1001</v>
      </c>
      <c r="D640" s="297" t="s">
        <v>1068</v>
      </c>
      <c r="E640" s="297" t="s">
        <v>1069</v>
      </c>
      <c r="F640" s="300">
        <v>15</v>
      </c>
      <c r="G640" s="300">
        <v>50895</v>
      </c>
      <c r="H640" s="300">
        <v>1</v>
      </c>
      <c r="I640" s="300">
        <v>3393</v>
      </c>
      <c r="J640" s="300">
        <v>9</v>
      </c>
      <c r="K640" s="300">
        <v>30717</v>
      </c>
      <c r="L640" s="300">
        <v>0.60353669319186565</v>
      </c>
      <c r="M640" s="300">
        <v>3413</v>
      </c>
      <c r="N640" s="300">
        <v>4</v>
      </c>
      <c r="O640" s="300">
        <v>13756</v>
      </c>
      <c r="P640" s="316">
        <v>0.27028195304057373</v>
      </c>
      <c r="Q640" s="301">
        <v>3439</v>
      </c>
    </row>
    <row r="641" spans="1:17" ht="14.4" customHeight="1" x14ac:dyDescent="0.3">
      <c r="A641" s="296" t="s">
        <v>1184</v>
      </c>
      <c r="B641" s="297" t="s">
        <v>1000</v>
      </c>
      <c r="C641" s="297" t="s">
        <v>1001</v>
      </c>
      <c r="D641" s="297" t="s">
        <v>1070</v>
      </c>
      <c r="E641" s="297" t="s">
        <v>1071</v>
      </c>
      <c r="F641" s="300">
        <v>17</v>
      </c>
      <c r="G641" s="300">
        <v>17102</v>
      </c>
      <c r="H641" s="300">
        <v>1</v>
      </c>
      <c r="I641" s="300">
        <v>1006</v>
      </c>
      <c r="J641" s="300">
        <v>14</v>
      </c>
      <c r="K641" s="300">
        <v>14196</v>
      </c>
      <c r="L641" s="300">
        <v>0.83007835340895797</v>
      </c>
      <c r="M641" s="300">
        <v>1014</v>
      </c>
      <c r="N641" s="300">
        <v>4</v>
      </c>
      <c r="O641" s="300">
        <v>4096</v>
      </c>
      <c r="P641" s="316">
        <v>0.2395041515612209</v>
      </c>
      <c r="Q641" s="301">
        <v>1024</v>
      </c>
    </row>
    <row r="642" spans="1:17" ht="14.4" customHeight="1" x14ac:dyDescent="0.3">
      <c r="A642" s="296" t="s">
        <v>1184</v>
      </c>
      <c r="B642" s="297" t="s">
        <v>1000</v>
      </c>
      <c r="C642" s="297" t="s">
        <v>1001</v>
      </c>
      <c r="D642" s="297" t="s">
        <v>1072</v>
      </c>
      <c r="E642" s="297" t="s">
        <v>1073</v>
      </c>
      <c r="F642" s="300">
        <v>3</v>
      </c>
      <c r="G642" s="300">
        <v>2331</v>
      </c>
      <c r="H642" s="300">
        <v>1</v>
      </c>
      <c r="I642" s="300">
        <v>777</v>
      </c>
      <c r="J642" s="300">
        <v>2</v>
      </c>
      <c r="K642" s="300">
        <v>1566</v>
      </c>
      <c r="L642" s="300">
        <v>0.6718146718146718</v>
      </c>
      <c r="M642" s="300">
        <v>783</v>
      </c>
      <c r="N642" s="300">
        <v>1</v>
      </c>
      <c r="O642" s="300">
        <v>791</v>
      </c>
      <c r="P642" s="316">
        <v>0.33933933933933935</v>
      </c>
      <c r="Q642" s="301">
        <v>791</v>
      </c>
    </row>
    <row r="643" spans="1:17" ht="14.4" customHeight="1" x14ac:dyDescent="0.3">
      <c r="A643" s="296" t="s">
        <v>1184</v>
      </c>
      <c r="B643" s="297" t="s">
        <v>1000</v>
      </c>
      <c r="C643" s="297" t="s">
        <v>1001</v>
      </c>
      <c r="D643" s="297" t="s">
        <v>1078</v>
      </c>
      <c r="E643" s="297" t="s">
        <v>1079</v>
      </c>
      <c r="F643" s="300">
        <v>19</v>
      </c>
      <c r="G643" s="300">
        <v>7505</v>
      </c>
      <c r="H643" s="300">
        <v>1</v>
      </c>
      <c r="I643" s="300">
        <v>395</v>
      </c>
      <c r="J643" s="300">
        <v>16</v>
      </c>
      <c r="K643" s="300">
        <v>6384</v>
      </c>
      <c r="L643" s="300">
        <v>0.85063291139240504</v>
      </c>
      <c r="M643" s="300">
        <v>399</v>
      </c>
      <c r="N643" s="300">
        <v>5</v>
      </c>
      <c r="O643" s="300">
        <v>2020</v>
      </c>
      <c r="P643" s="316">
        <v>0.26915389740173218</v>
      </c>
      <c r="Q643" s="301">
        <v>404</v>
      </c>
    </row>
    <row r="644" spans="1:17" ht="14.4" customHeight="1" x14ac:dyDescent="0.3">
      <c r="A644" s="296" t="s">
        <v>1184</v>
      </c>
      <c r="B644" s="297" t="s">
        <v>1000</v>
      </c>
      <c r="C644" s="297" t="s">
        <v>1001</v>
      </c>
      <c r="D644" s="297" t="s">
        <v>1080</v>
      </c>
      <c r="E644" s="297" t="s">
        <v>1081</v>
      </c>
      <c r="F644" s="300">
        <v>690</v>
      </c>
      <c r="G644" s="300">
        <v>36570</v>
      </c>
      <c r="H644" s="300">
        <v>1</v>
      </c>
      <c r="I644" s="300">
        <v>53</v>
      </c>
      <c r="J644" s="300">
        <v>858</v>
      </c>
      <c r="K644" s="300">
        <v>45474</v>
      </c>
      <c r="L644" s="300">
        <v>1.2434782608695651</v>
      </c>
      <c r="M644" s="300">
        <v>53</v>
      </c>
      <c r="N644" s="300">
        <v>896</v>
      </c>
      <c r="O644" s="300">
        <v>47488</v>
      </c>
      <c r="P644" s="316">
        <v>1.2985507246376811</v>
      </c>
      <c r="Q644" s="301">
        <v>53</v>
      </c>
    </row>
    <row r="645" spans="1:17" ht="14.4" customHeight="1" x14ac:dyDescent="0.3">
      <c r="A645" s="296" t="s">
        <v>1184</v>
      </c>
      <c r="B645" s="297" t="s">
        <v>1000</v>
      </c>
      <c r="C645" s="297" t="s">
        <v>1001</v>
      </c>
      <c r="D645" s="297" t="s">
        <v>1082</v>
      </c>
      <c r="E645" s="297" t="s">
        <v>1083</v>
      </c>
      <c r="F645" s="300">
        <v>22</v>
      </c>
      <c r="G645" s="300">
        <v>7854</v>
      </c>
      <c r="H645" s="300">
        <v>1</v>
      </c>
      <c r="I645" s="300">
        <v>357</v>
      </c>
      <c r="J645" s="300">
        <v>43</v>
      </c>
      <c r="K645" s="300">
        <v>15523</v>
      </c>
      <c r="L645" s="300">
        <v>1.9764451235039471</v>
      </c>
      <c r="M645" s="300">
        <v>361</v>
      </c>
      <c r="N645" s="300">
        <v>51</v>
      </c>
      <c r="O645" s="300">
        <v>18615</v>
      </c>
      <c r="P645" s="316">
        <v>2.3701298701298703</v>
      </c>
      <c r="Q645" s="301">
        <v>365</v>
      </c>
    </row>
    <row r="646" spans="1:17" ht="14.4" customHeight="1" x14ac:dyDescent="0.3">
      <c r="A646" s="296" t="s">
        <v>1184</v>
      </c>
      <c r="B646" s="297" t="s">
        <v>1000</v>
      </c>
      <c r="C646" s="297" t="s">
        <v>1001</v>
      </c>
      <c r="D646" s="297" t="s">
        <v>1084</v>
      </c>
      <c r="E646" s="297" t="s">
        <v>1085</v>
      </c>
      <c r="F646" s="300">
        <v>47</v>
      </c>
      <c r="G646" s="300">
        <v>4794</v>
      </c>
      <c r="H646" s="300">
        <v>1</v>
      </c>
      <c r="I646" s="300">
        <v>102</v>
      </c>
      <c r="J646" s="300">
        <v>58</v>
      </c>
      <c r="K646" s="300">
        <v>5916</v>
      </c>
      <c r="L646" s="300">
        <v>1.2340425531914894</v>
      </c>
      <c r="M646" s="300">
        <v>102</v>
      </c>
      <c r="N646" s="300">
        <v>39</v>
      </c>
      <c r="O646" s="300">
        <v>4017</v>
      </c>
      <c r="P646" s="316">
        <v>0.83792240300375465</v>
      </c>
      <c r="Q646" s="301">
        <v>103</v>
      </c>
    </row>
    <row r="647" spans="1:17" ht="14.4" customHeight="1" x14ac:dyDescent="0.3">
      <c r="A647" s="296" t="s">
        <v>1184</v>
      </c>
      <c r="B647" s="297" t="s">
        <v>1000</v>
      </c>
      <c r="C647" s="297" t="s">
        <v>1001</v>
      </c>
      <c r="D647" s="297" t="s">
        <v>1086</v>
      </c>
      <c r="E647" s="297" t="s">
        <v>1087</v>
      </c>
      <c r="F647" s="300"/>
      <c r="G647" s="300"/>
      <c r="H647" s="300"/>
      <c r="I647" s="300"/>
      <c r="J647" s="300">
        <v>3</v>
      </c>
      <c r="K647" s="300">
        <v>666</v>
      </c>
      <c r="L647" s="300"/>
      <c r="M647" s="300">
        <v>222</v>
      </c>
      <c r="N647" s="300"/>
      <c r="O647" s="300"/>
      <c r="P647" s="316"/>
      <c r="Q647" s="301"/>
    </row>
    <row r="648" spans="1:17" ht="14.4" customHeight="1" x14ac:dyDescent="0.3">
      <c r="A648" s="296" t="s">
        <v>1184</v>
      </c>
      <c r="B648" s="297" t="s">
        <v>1000</v>
      </c>
      <c r="C648" s="297" t="s">
        <v>1001</v>
      </c>
      <c r="D648" s="297" t="s">
        <v>1088</v>
      </c>
      <c r="E648" s="297" t="s">
        <v>1089</v>
      </c>
      <c r="F648" s="300"/>
      <c r="G648" s="300"/>
      <c r="H648" s="300"/>
      <c r="I648" s="300"/>
      <c r="J648" s="300">
        <v>1</v>
      </c>
      <c r="K648" s="300">
        <v>1585</v>
      </c>
      <c r="L648" s="300"/>
      <c r="M648" s="300">
        <v>1585</v>
      </c>
      <c r="N648" s="300">
        <v>2</v>
      </c>
      <c r="O648" s="300">
        <v>3178</v>
      </c>
      <c r="P648" s="316"/>
      <c r="Q648" s="301">
        <v>1589</v>
      </c>
    </row>
    <row r="649" spans="1:17" ht="14.4" customHeight="1" x14ac:dyDescent="0.3">
      <c r="A649" s="296" t="s">
        <v>1184</v>
      </c>
      <c r="B649" s="297" t="s">
        <v>1000</v>
      </c>
      <c r="C649" s="297" t="s">
        <v>1001</v>
      </c>
      <c r="D649" s="297" t="s">
        <v>1090</v>
      </c>
      <c r="E649" s="297" t="s">
        <v>1091</v>
      </c>
      <c r="F649" s="300">
        <v>1</v>
      </c>
      <c r="G649" s="300">
        <v>4998</v>
      </c>
      <c r="H649" s="300">
        <v>1</v>
      </c>
      <c r="I649" s="300">
        <v>4998</v>
      </c>
      <c r="J649" s="300">
        <v>2</v>
      </c>
      <c r="K649" s="300">
        <v>10028</v>
      </c>
      <c r="L649" s="300">
        <v>2.0064025610244096</v>
      </c>
      <c r="M649" s="300">
        <v>5014</v>
      </c>
      <c r="N649" s="300">
        <v>3</v>
      </c>
      <c r="O649" s="300">
        <v>15105</v>
      </c>
      <c r="P649" s="316">
        <v>3.0222088835534215</v>
      </c>
      <c r="Q649" s="301">
        <v>5035</v>
      </c>
    </row>
    <row r="650" spans="1:17" ht="14.4" customHeight="1" x14ac:dyDescent="0.3">
      <c r="A650" s="296" t="s">
        <v>1184</v>
      </c>
      <c r="B650" s="297" t="s">
        <v>1000</v>
      </c>
      <c r="C650" s="297" t="s">
        <v>1001</v>
      </c>
      <c r="D650" s="297" t="s">
        <v>1092</v>
      </c>
      <c r="E650" s="297" t="s">
        <v>1093</v>
      </c>
      <c r="F650" s="300"/>
      <c r="G650" s="300"/>
      <c r="H650" s="300"/>
      <c r="I650" s="300"/>
      <c r="J650" s="300">
        <v>1</v>
      </c>
      <c r="K650" s="300">
        <v>5832</v>
      </c>
      <c r="L650" s="300"/>
      <c r="M650" s="300">
        <v>5832</v>
      </c>
      <c r="N650" s="300">
        <v>2</v>
      </c>
      <c r="O650" s="300">
        <v>11720</v>
      </c>
      <c r="P650" s="316"/>
      <c r="Q650" s="301">
        <v>5860</v>
      </c>
    </row>
    <row r="651" spans="1:17" ht="14.4" customHeight="1" x14ac:dyDescent="0.3">
      <c r="A651" s="296" t="s">
        <v>1184</v>
      </c>
      <c r="B651" s="297" t="s">
        <v>1000</v>
      </c>
      <c r="C651" s="297" t="s">
        <v>1001</v>
      </c>
      <c r="D651" s="297" t="s">
        <v>1094</v>
      </c>
      <c r="E651" s="297" t="s">
        <v>1095</v>
      </c>
      <c r="F651" s="300">
        <v>3</v>
      </c>
      <c r="G651" s="300">
        <v>297</v>
      </c>
      <c r="H651" s="300">
        <v>1</v>
      </c>
      <c r="I651" s="300">
        <v>99</v>
      </c>
      <c r="J651" s="300"/>
      <c r="K651" s="300"/>
      <c r="L651" s="300"/>
      <c r="M651" s="300"/>
      <c r="N651" s="300"/>
      <c r="O651" s="300"/>
      <c r="P651" s="316"/>
      <c r="Q651" s="301"/>
    </row>
    <row r="652" spans="1:17" ht="14.4" customHeight="1" x14ac:dyDescent="0.3">
      <c r="A652" s="296" t="s">
        <v>1184</v>
      </c>
      <c r="B652" s="297" t="s">
        <v>1000</v>
      </c>
      <c r="C652" s="297" t="s">
        <v>1001</v>
      </c>
      <c r="D652" s="297" t="s">
        <v>1096</v>
      </c>
      <c r="E652" s="297" t="s">
        <v>1097</v>
      </c>
      <c r="F652" s="300">
        <v>3</v>
      </c>
      <c r="G652" s="300">
        <v>6111</v>
      </c>
      <c r="H652" s="300">
        <v>1</v>
      </c>
      <c r="I652" s="300">
        <v>2037</v>
      </c>
      <c r="J652" s="300">
        <v>1</v>
      </c>
      <c r="K652" s="300">
        <v>2049</v>
      </c>
      <c r="L652" s="300">
        <v>0.33529700540009816</v>
      </c>
      <c r="M652" s="300">
        <v>2049</v>
      </c>
      <c r="N652" s="300">
        <v>1</v>
      </c>
      <c r="O652" s="300">
        <v>2064</v>
      </c>
      <c r="P652" s="316">
        <v>0.33775159548355427</v>
      </c>
      <c r="Q652" s="301">
        <v>2064</v>
      </c>
    </row>
    <row r="653" spans="1:17" ht="14.4" customHeight="1" x14ac:dyDescent="0.3">
      <c r="A653" s="296" t="s">
        <v>1184</v>
      </c>
      <c r="B653" s="297" t="s">
        <v>1000</v>
      </c>
      <c r="C653" s="297" t="s">
        <v>1001</v>
      </c>
      <c r="D653" s="297" t="s">
        <v>1098</v>
      </c>
      <c r="E653" s="297" t="s">
        <v>1099</v>
      </c>
      <c r="F653" s="300">
        <v>5</v>
      </c>
      <c r="G653" s="300">
        <v>1320</v>
      </c>
      <c r="H653" s="300">
        <v>1</v>
      </c>
      <c r="I653" s="300">
        <v>264</v>
      </c>
      <c r="J653" s="300">
        <v>2</v>
      </c>
      <c r="K653" s="300">
        <v>530</v>
      </c>
      <c r="L653" s="300">
        <v>0.40151515151515149</v>
      </c>
      <c r="M653" s="300">
        <v>265</v>
      </c>
      <c r="N653" s="300">
        <v>1</v>
      </c>
      <c r="O653" s="300">
        <v>266</v>
      </c>
      <c r="P653" s="316">
        <v>0.20151515151515151</v>
      </c>
      <c r="Q653" s="301">
        <v>266</v>
      </c>
    </row>
    <row r="654" spans="1:17" ht="14.4" customHeight="1" x14ac:dyDescent="0.3">
      <c r="A654" s="296" t="s">
        <v>1184</v>
      </c>
      <c r="B654" s="297" t="s">
        <v>1000</v>
      </c>
      <c r="C654" s="297" t="s">
        <v>1001</v>
      </c>
      <c r="D654" s="297" t="s">
        <v>1102</v>
      </c>
      <c r="E654" s="297" t="s">
        <v>1103</v>
      </c>
      <c r="F654" s="300"/>
      <c r="G654" s="300"/>
      <c r="H654" s="300"/>
      <c r="I654" s="300"/>
      <c r="J654" s="300">
        <v>1</v>
      </c>
      <c r="K654" s="300">
        <v>522</v>
      </c>
      <c r="L654" s="300"/>
      <c r="M654" s="300">
        <v>522</v>
      </c>
      <c r="N654" s="300"/>
      <c r="O654" s="300"/>
      <c r="P654" s="316"/>
      <c r="Q654" s="301"/>
    </row>
    <row r="655" spans="1:17" ht="14.4" customHeight="1" x14ac:dyDescent="0.3">
      <c r="A655" s="296" t="s">
        <v>1184</v>
      </c>
      <c r="B655" s="297" t="s">
        <v>1000</v>
      </c>
      <c r="C655" s="297" t="s">
        <v>1001</v>
      </c>
      <c r="D655" s="297" t="s">
        <v>1104</v>
      </c>
      <c r="E655" s="297" t="s">
        <v>1105</v>
      </c>
      <c r="F655" s="300">
        <v>2</v>
      </c>
      <c r="G655" s="300">
        <v>12026</v>
      </c>
      <c r="H655" s="300">
        <v>1</v>
      </c>
      <c r="I655" s="300">
        <v>6013</v>
      </c>
      <c r="J655" s="300">
        <v>3</v>
      </c>
      <c r="K655" s="300">
        <v>18147</v>
      </c>
      <c r="L655" s="300">
        <v>1.5089805421586562</v>
      </c>
      <c r="M655" s="300">
        <v>6049</v>
      </c>
      <c r="N655" s="300"/>
      <c r="O655" s="300"/>
      <c r="P655" s="316"/>
      <c r="Q655" s="301"/>
    </row>
    <row r="656" spans="1:17" ht="14.4" customHeight="1" x14ac:dyDescent="0.3">
      <c r="A656" s="296" t="s">
        <v>1184</v>
      </c>
      <c r="B656" s="297" t="s">
        <v>1000</v>
      </c>
      <c r="C656" s="297" t="s">
        <v>1001</v>
      </c>
      <c r="D656" s="297" t="s">
        <v>1114</v>
      </c>
      <c r="E656" s="297" t="s">
        <v>1115</v>
      </c>
      <c r="F656" s="300"/>
      <c r="G656" s="300"/>
      <c r="H656" s="300"/>
      <c r="I656" s="300"/>
      <c r="J656" s="300"/>
      <c r="K656" s="300"/>
      <c r="L656" s="300"/>
      <c r="M656" s="300"/>
      <c r="N656" s="300">
        <v>1</v>
      </c>
      <c r="O656" s="300">
        <v>3388</v>
      </c>
      <c r="P656" s="316"/>
      <c r="Q656" s="301">
        <v>3388</v>
      </c>
    </row>
    <row r="657" spans="1:17" ht="14.4" customHeight="1" x14ac:dyDescent="0.3">
      <c r="A657" s="296" t="s">
        <v>1184</v>
      </c>
      <c r="B657" s="297" t="s">
        <v>1000</v>
      </c>
      <c r="C657" s="297" t="s">
        <v>1001</v>
      </c>
      <c r="D657" s="297" t="s">
        <v>1116</v>
      </c>
      <c r="E657" s="297" t="s">
        <v>1117</v>
      </c>
      <c r="F657" s="300"/>
      <c r="G657" s="300"/>
      <c r="H657" s="300"/>
      <c r="I657" s="300"/>
      <c r="J657" s="300">
        <v>1</v>
      </c>
      <c r="K657" s="300">
        <v>1985</v>
      </c>
      <c r="L657" s="300"/>
      <c r="M657" s="300">
        <v>1985</v>
      </c>
      <c r="N657" s="300"/>
      <c r="O657" s="300"/>
      <c r="P657" s="316"/>
      <c r="Q657" s="301"/>
    </row>
    <row r="658" spans="1:17" ht="14.4" customHeight="1" x14ac:dyDescent="0.3">
      <c r="A658" s="296" t="s">
        <v>1184</v>
      </c>
      <c r="B658" s="297" t="s">
        <v>1000</v>
      </c>
      <c r="C658" s="297" t="s">
        <v>1001</v>
      </c>
      <c r="D658" s="297" t="s">
        <v>1119</v>
      </c>
      <c r="E658" s="297" t="s">
        <v>1120</v>
      </c>
      <c r="F658" s="300"/>
      <c r="G658" s="300"/>
      <c r="H658" s="300"/>
      <c r="I658" s="300"/>
      <c r="J658" s="300"/>
      <c r="K658" s="300"/>
      <c r="L658" s="300"/>
      <c r="M658" s="300"/>
      <c r="N658" s="300">
        <v>8</v>
      </c>
      <c r="O658" s="300">
        <v>2424</v>
      </c>
      <c r="P658" s="316"/>
      <c r="Q658" s="301">
        <v>303</v>
      </c>
    </row>
    <row r="659" spans="1:17" ht="14.4" customHeight="1" x14ac:dyDescent="0.3">
      <c r="A659" s="296" t="s">
        <v>1184</v>
      </c>
      <c r="B659" s="297" t="s">
        <v>1125</v>
      </c>
      <c r="C659" s="297" t="s">
        <v>1001</v>
      </c>
      <c r="D659" s="297" t="s">
        <v>1004</v>
      </c>
      <c r="E659" s="297" t="s">
        <v>1005</v>
      </c>
      <c r="F659" s="300"/>
      <c r="G659" s="300"/>
      <c r="H659" s="300"/>
      <c r="I659" s="300"/>
      <c r="J659" s="300">
        <v>1</v>
      </c>
      <c r="K659" s="300">
        <v>1236</v>
      </c>
      <c r="L659" s="300"/>
      <c r="M659" s="300">
        <v>1236</v>
      </c>
      <c r="N659" s="300">
        <v>1</v>
      </c>
      <c r="O659" s="300">
        <v>1245</v>
      </c>
      <c r="P659" s="316"/>
      <c r="Q659" s="301">
        <v>1245</v>
      </c>
    </row>
    <row r="660" spans="1:17" ht="14.4" customHeight="1" x14ac:dyDescent="0.3">
      <c r="A660" s="296" t="s">
        <v>1184</v>
      </c>
      <c r="B660" s="297" t="s">
        <v>1125</v>
      </c>
      <c r="C660" s="297" t="s">
        <v>1001</v>
      </c>
      <c r="D660" s="297" t="s">
        <v>1014</v>
      </c>
      <c r="E660" s="297" t="s">
        <v>1015</v>
      </c>
      <c r="F660" s="300"/>
      <c r="G660" s="300"/>
      <c r="H660" s="300"/>
      <c r="I660" s="300"/>
      <c r="J660" s="300">
        <v>1</v>
      </c>
      <c r="K660" s="300">
        <v>2221</v>
      </c>
      <c r="L660" s="300"/>
      <c r="M660" s="300">
        <v>2221</v>
      </c>
      <c r="N660" s="300"/>
      <c r="O660" s="300"/>
      <c r="P660" s="316"/>
      <c r="Q660" s="301"/>
    </row>
    <row r="661" spans="1:17" ht="14.4" customHeight="1" x14ac:dyDescent="0.3">
      <c r="A661" s="296" t="s">
        <v>1184</v>
      </c>
      <c r="B661" s="297" t="s">
        <v>1125</v>
      </c>
      <c r="C661" s="297" t="s">
        <v>1001</v>
      </c>
      <c r="D661" s="297" t="s">
        <v>1126</v>
      </c>
      <c r="E661" s="297" t="s">
        <v>1127</v>
      </c>
      <c r="F661" s="300"/>
      <c r="G661" s="300"/>
      <c r="H661" s="300"/>
      <c r="I661" s="300"/>
      <c r="J661" s="300">
        <v>71</v>
      </c>
      <c r="K661" s="300">
        <v>15336</v>
      </c>
      <c r="L661" s="300"/>
      <c r="M661" s="300">
        <v>216</v>
      </c>
      <c r="N661" s="300">
        <v>44</v>
      </c>
      <c r="O661" s="300">
        <v>9548</v>
      </c>
      <c r="P661" s="316"/>
      <c r="Q661" s="301">
        <v>217</v>
      </c>
    </row>
    <row r="662" spans="1:17" ht="14.4" customHeight="1" x14ac:dyDescent="0.3">
      <c r="A662" s="296" t="s">
        <v>1184</v>
      </c>
      <c r="B662" s="297" t="s">
        <v>1125</v>
      </c>
      <c r="C662" s="297" t="s">
        <v>1001</v>
      </c>
      <c r="D662" s="297" t="s">
        <v>1128</v>
      </c>
      <c r="E662" s="297" t="s">
        <v>1129</v>
      </c>
      <c r="F662" s="300"/>
      <c r="G662" s="300"/>
      <c r="H662" s="300"/>
      <c r="I662" s="300"/>
      <c r="J662" s="300">
        <v>1</v>
      </c>
      <c r="K662" s="300">
        <v>170</v>
      </c>
      <c r="L662" s="300"/>
      <c r="M662" s="300">
        <v>170</v>
      </c>
      <c r="N662" s="300"/>
      <c r="O662" s="300"/>
      <c r="P662" s="316"/>
      <c r="Q662" s="301"/>
    </row>
    <row r="663" spans="1:17" ht="14.4" customHeight="1" x14ac:dyDescent="0.3">
      <c r="A663" s="296" t="s">
        <v>1184</v>
      </c>
      <c r="B663" s="297" t="s">
        <v>1125</v>
      </c>
      <c r="C663" s="297" t="s">
        <v>1001</v>
      </c>
      <c r="D663" s="297" t="s">
        <v>1130</v>
      </c>
      <c r="E663" s="297" t="s">
        <v>1131</v>
      </c>
      <c r="F663" s="300"/>
      <c r="G663" s="300"/>
      <c r="H663" s="300"/>
      <c r="I663" s="300"/>
      <c r="J663" s="300">
        <v>138</v>
      </c>
      <c r="K663" s="300">
        <v>142830</v>
      </c>
      <c r="L663" s="300"/>
      <c r="M663" s="300">
        <v>1035</v>
      </c>
      <c r="N663" s="300">
        <v>88</v>
      </c>
      <c r="O663" s="300">
        <v>91080</v>
      </c>
      <c r="P663" s="316"/>
      <c r="Q663" s="301">
        <v>1035</v>
      </c>
    </row>
    <row r="664" spans="1:17" ht="14.4" customHeight="1" x14ac:dyDescent="0.3">
      <c r="A664" s="296" t="s">
        <v>1184</v>
      </c>
      <c r="B664" s="297" t="s">
        <v>1132</v>
      </c>
      <c r="C664" s="297" t="s">
        <v>1001</v>
      </c>
      <c r="D664" s="297" t="s">
        <v>1126</v>
      </c>
      <c r="E664" s="297" t="s">
        <v>1127</v>
      </c>
      <c r="F664" s="300"/>
      <c r="G664" s="300"/>
      <c r="H664" s="300"/>
      <c r="I664" s="300"/>
      <c r="J664" s="300"/>
      <c r="K664" s="300"/>
      <c r="L664" s="300"/>
      <c r="M664" s="300"/>
      <c r="N664" s="300">
        <v>2</v>
      </c>
      <c r="O664" s="300">
        <v>434</v>
      </c>
      <c r="P664" s="316"/>
      <c r="Q664" s="301">
        <v>217</v>
      </c>
    </row>
    <row r="665" spans="1:17" ht="14.4" customHeight="1" x14ac:dyDescent="0.3">
      <c r="A665" s="296" t="s">
        <v>1184</v>
      </c>
      <c r="B665" s="297" t="s">
        <v>1132</v>
      </c>
      <c r="C665" s="297" t="s">
        <v>1001</v>
      </c>
      <c r="D665" s="297" t="s">
        <v>1130</v>
      </c>
      <c r="E665" s="297" t="s">
        <v>1131</v>
      </c>
      <c r="F665" s="300"/>
      <c r="G665" s="300"/>
      <c r="H665" s="300"/>
      <c r="I665" s="300"/>
      <c r="J665" s="300"/>
      <c r="K665" s="300"/>
      <c r="L665" s="300"/>
      <c r="M665" s="300"/>
      <c r="N665" s="300">
        <v>4</v>
      </c>
      <c r="O665" s="300">
        <v>4140</v>
      </c>
      <c r="P665" s="316"/>
      <c r="Q665" s="301">
        <v>1035</v>
      </c>
    </row>
    <row r="666" spans="1:17" ht="14.4" customHeight="1" x14ac:dyDescent="0.3">
      <c r="A666" s="296" t="s">
        <v>1185</v>
      </c>
      <c r="B666" s="297" t="s">
        <v>1000</v>
      </c>
      <c r="C666" s="297" t="s">
        <v>1001</v>
      </c>
      <c r="D666" s="297" t="s">
        <v>1004</v>
      </c>
      <c r="E666" s="297" t="s">
        <v>1005</v>
      </c>
      <c r="F666" s="300"/>
      <c r="G666" s="300"/>
      <c r="H666" s="300"/>
      <c r="I666" s="300"/>
      <c r="J666" s="300"/>
      <c r="K666" s="300"/>
      <c r="L666" s="300"/>
      <c r="M666" s="300"/>
      <c r="N666" s="300">
        <v>1</v>
      </c>
      <c r="O666" s="300">
        <v>1245</v>
      </c>
      <c r="P666" s="316"/>
      <c r="Q666" s="301">
        <v>1245</v>
      </c>
    </row>
    <row r="667" spans="1:17" ht="14.4" customHeight="1" x14ac:dyDescent="0.3">
      <c r="A667" s="296" t="s">
        <v>1185</v>
      </c>
      <c r="B667" s="297" t="s">
        <v>1000</v>
      </c>
      <c r="C667" s="297" t="s">
        <v>1001</v>
      </c>
      <c r="D667" s="297" t="s">
        <v>1006</v>
      </c>
      <c r="E667" s="297" t="s">
        <v>1007</v>
      </c>
      <c r="F667" s="300"/>
      <c r="G667" s="300"/>
      <c r="H667" s="300"/>
      <c r="I667" s="300"/>
      <c r="J667" s="300">
        <v>1</v>
      </c>
      <c r="K667" s="300">
        <v>166</v>
      </c>
      <c r="L667" s="300"/>
      <c r="M667" s="300">
        <v>166</v>
      </c>
      <c r="N667" s="300">
        <v>1</v>
      </c>
      <c r="O667" s="300">
        <v>167</v>
      </c>
      <c r="P667" s="316"/>
      <c r="Q667" s="301">
        <v>167</v>
      </c>
    </row>
    <row r="668" spans="1:17" ht="14.4" customHeight="1" x14ac:dyDescent="0.3">
      <c r="A668" s="296" t="s">
        <v>1185</v>
      </c>
      <c r="B668" s="297" t="s">
        <v>1000</v>
      </c>
      <c r="C668" s="297" t="s">
        <v>1001</v>
      </c>
      <c r="D668" s="297" t="s">
        <v>1008</v>
      </c>
      <c r="E668" s="297" t="s">
        <v>1009</v>
      </c>
      <c r="F668" s="300"/>
      <c r="G668" s="300"/>
      <c r="H668" s="300"/>
      <c r="I668" s="300"/>
      <c r="J668" s="300"/>
      <c r="K668" s="300"/>
      <c r="L668" s="300"/>
      <c r="M668" s="300"/>
      <c r="N668" s="300">
        <v>4</v>
      </c>
      <c r="O668" s="300">
        <v>4008</v>
      </c>
      <c r="P668" s="316"/>
      <c r="Q668" s="301">
        <v>1002</v>
      </c>
    </row>
    <row r="669" spans="1:17" ht="14.4" customHeight="1" x14ac:dyDescent="0.3">
      <c r="A669" s="296" t="s">
        <v>1185</v>
      </c>
      <c r="B669" s="297" t="s">
        <v>1000</v>
      </c>
      <c r="C669" s="297" t="s">
        <v>1001</v>
      </c>
      <c r="D669" s="297" t="s">
        <v>1014</v>
      </c>
      <c r="E669" s="297" t="s">
        <v>1015</v>
      </c>
      <c r="F669" s="300"/>
      <c r="G669" s="300"/>
      <c r="H669" s="300"/>
      <c r="I669" s="300"/>
      <c r="J669" s="300"/>
      <c r="K669" s="300"/>
      <c r="L669" s="300"/>
      <c r="M669" s="300"/>
      <c r="N669" s="300">
        <v>4</v>
      </c>
      <c r="O669" s="300">
        <v>8932</v>
      </c>
      <c r="P669" s="316"/>
      <c r="Q669" s="301">
        <v>2233</v>
      </c>
    </row>
    <row r="670" spans="1:17" ht="14.4" customHeight="1" x14ac:dyDescent="0.3">
      <c r="A670" s="296" t="s">
        <v>1185</v>
      </c>
      <c r="B670" s="297" t="s">
        <v>1000</v>
      </c>
      <c r="C670" s="297" t="s">
        <v>1001</v>
      </c>
      <c r="D670" s="297" t="s">
        <v>1018</v>
      </c>
      <c r="E670" s="297" t="s">
        <v>1019</v>
      </c>
      <c r="F670" s="300"/>
      <c r="G670" s="300"/>
      <c r="H670" s="300"/>
      <c r="I670" s="300"/>
      <c r="J670" s="300">
        <v>1</v>
      </c>
      <c r="K670" s="300">
        <v>454</v>
      </c>
      <c r="L670" s="300"/>
      <c r="M670" s="300">
        <v>454</v>
      </c>
      <c r="N670" s="300">
        <v>1</v>
      </c>
      <c r="O670" s="300">
        <v>457</v>
      </c>
      <c r="P670" s="316"/>
      <c r="Q670" s="301">
        <v>457</v>
      </c>
    </row>
    <row r="671" spans="1:17" ht="14.4" customHeight="1" x14ac:dyDescent="0.3">
      <c r="A671" s="296" t="s">
        <v>1185</v>
      </c>
      <c r="B671" s="297" t="s">
        <v>1000</v>
      </c>
      <c r="C671" s="297" t="s">
        <v>1001</v>
      </c>
      <c r="D671" s="297" t="s">
        <v>1024</v>
      </c>
      <c r="E671" s="297" t="s">
        <v>1025</v>
      </c>
      <c r="F671" s="300"/>
      <c r="G671" s="300"/>
      <c r="H671" s="300"/>
      <c r="I671" s="300"/>
      <c r="J671" s="300">
        <v>3</v>
      </c>
      <c r="K671" s="300">
        <v>234</v>
      </c>
      <c r="L671" s="300"/>
      <c r="M671" s="300">
        <v>78</v>
      </c>
      <c r="N671" s="300">
        <v>7</v>
      </c>
      <c r="O671" s="300">
        <v>553</v>
      </c>
      <c r="P671" s="316"/>
      <c r="Q671" s="301">
        <v>79</v>
      </c>
    </row>
    <row r="672" spans="1:17" ht="14.4" customHeight="1" x14ac:dyDescent="0.3">
      <c r="A672" s="296" t="s">
        <v>1185</v>
      </c>
      <c r="B672" s="297" t="s">
        <v>1000</v>
      </c>
      <c r="C672" s="297" t="s">
        <v>1001</v>
      </c>
      <c r="D672" s="297" t="s">
        <v>1026</v>
      </c>
      <c r="E672" s="297" t="s">
        <v>1027</v>
      </c>
      <c r="F672" s="300"/>
      <c r="G672" s="300"/>
      <c r="H672" s="300"/>
      <c r="I672" s="300"/>
      <c r="J672" s="300"/>
      <c r="K672" s="300"/>
      <c r="L672" s="300"/>
      <c r="M672" s="300"/>
      <c r="N672" s="300">
        <v>1</v>
      </c>
      <c r="O672" s="300">
        <v>37</v>
      </c>
      <c r="P672" s="316"/>
      <c r="Q672" s="301">
        <v>37</v>
      </c>
    </row>
    <row r="673" spans="1:17" ht="14.4" customHeight="1" x14ac:dyDescent="0.3">
      <c r="A673" s="296" t="s">
        <v>1185</v>
      </c>
      <c r="B673" s="297" t="s">
        <v>1000</v>
      </c>
      <c r="C673" s="297" t="s">
        <v>1001</v>
      </c>
      <c r="D673" s="297" t="s">
        <v>1030</v>
      </c>
      <c r="E673" s="297" t="s">
        <v>1031</v>
      </c>
      <c r="F673" s="300"/>
      <c r="G673" s="300"/>
      <c r="H673" s="300"/>
      <c r="I673" s="300"/>
      <c r="J673" s="300"/>
      <c r="K673" s="300"/>
      <c r="L673" s="300"/>
      <c r="M673" s="300"/>
      <c r="N673" s="300">
        <v>1</v>
      </c>
      <c r="O673" s="300">
        <v>243</v>
      </c>
      <c r="P673" s="316"/>
      <c r="Q673" s="301">
        <v>243</v>
      </c>
    </row>
    <row r="674" spans="1:17" ht="14.4" customHeight="1" x14ac:dyDescent="0.3">
      <c r="A674" s="296" t="s">
        <v>1185</v>
      </c>
      <c r="B674" s="297" t="s">
        <v>1000</v>
      </c>
      <c r="C674" s="297" t="s">
        <v>1001</v>
      </c>
      <c r="D674" s="297" t="s">
        <v>1032</v>
      </c>
      <c r="E674" s="297" t="s">
        <v>1033</v>
      </c>
      <c r="F674" s="300"/>
      <c r="G674" s="300"/>
      <c r="H674" s="300"/>
      <c r="I674" s="300"/>
      <c r="J674" s="300">
        <v>7</v>
      </c>
      <c r="K674" s="300">
        <v>13895</v>
      </c>
      <c r="L674" s="300"/>
      <c r="M674" s="300">
        <v>1985</v>
      </c>
      <c r="N674" s="300"/>
      <c r="O674" s="300"/>
      <c r="P674" s="316"/>
      <c r="Q674" s="301"/>
    </row>
    <row r="675" spans="1:17" ht="14.4" customHeight="1" x14ac:dyDescent="0.3">
      <c r="A675" s="296" t="s">
        <v>1185</v>
      </c>
      <c r="B675" s="297" t="s">
        <v>1000</v>
      </c>
      <c r="C675" s="297" t="s">
        <v>1001</v>
      </c>
      <c r="D675" s="297" t="s">
        <v>1034</v>
      </c>
      <c r="E675" s="297" t="s">
        <v>1035</v>
      </c>
      <c r="F675" s="300">
        <v>1</v>
      </c>
      <c r="G675" s="300">
        <v>165</v>
      </c>
      <c r="H675" s="300">
        <v>1</v>
      </c>
      <c r="I675" s="300">
        <v>165</v>
      </c>
      <c r="J675" s="300">
        <v>6</v>
      </c>
      <c r="K675" s="300">
        <v>1002</v>
      </c>
      <c r="L675" s="300">
        <v>6.0727272727272723</v>
      </c>
      <c r="M675" s="300">
        <v>167</v>
      </c>
      <c r="N675" s="300">
        <v>2</v>
      </c>
      <c r="O675" s="300">
        <v>336</v>
      </c>
      <c r="P675" s="316">
        <v>2.0363636363636362</v>
      </c>
      <c r="Q675" s="301">
        <v>168</v>
      </c>
    </row>
    <row r="676" spans="1:17" ht="14.4" customHeight="1" x14ac:dyDescent="0.3">
      <c r="A676" s="296" t="s">
        <v>1185</v>
      </c>
      <c r="B676" s="297" t="s">
        <v>1000</v>
      </c>
      <c r="C676" s="297" t="s">
        <v>1001</v>
      </c>
      <c r="D676" s="297" t="s">
        <v>1036</v>
      </c>
      <c r="E676" s="297" t="s">
        <v>1037</v>
      </c>
      <c r="F676" s="300">
        <v>1</v>
      </c>
      <c r="G676" s="300">
        <v>278</v>
      </c>
      <c r="H676" s="300">
        <v>1</v>
      </c>
      <c r="I676" s="300">
        <v>278</v>
      </c>
      <c r="J676" s="300">
        <v>3</v>
      </c>
      <c r="K676" s="300">
        <v>840</v>
      </c>
      <c r="L676" s="300">
        <v>3.0215827338129495</v>
      </c>
      <c r="M676" s="300">
        <v>280</v>
      </c>
      <c r="N676" s="300">
        <v>2</v>
      </c>
      <c r="O676" s="300">
        <v>562</v>
      </c>
      <c r="P676" s="316">
        <v>2.0215827338129495</v>
      </c>
      <c r="Q676" s="301">
        <v>281</v>
      </c>
    </row>
    <row r="677" spans="1:17" ht="14.4" customHeight="1" x14ac:dyDescent="0.3">
      <c r="A677" s="296" t="s">
        <v>1185</v>
      </c>
      <c r="B677" s="297" t="s">
        <v>1000</v>
      </c>
      <c r="C677" s="297" t="s">
        <v>1001</v>
      </c>
      <c r="D677" s="297" t="s">
        <v>1038</v>
      </c>
      <c r="E677" s="297" t="s">
        <v>1039</v>
      </c>
      <c r="F677" s="300">
        <v>159</v>
      </c>
      <c r="G677" s="300">
        <v>25758</v>
      </c>
      <c r="H677" s="300">
        <v>1</v>
      </c>
      <c r="I677" s="300">
        <v>162</v>
      </c>
      <c r="J677" s="300">
        <v>133</v>
      </c>
      <c r="K677" s="300">
        <v>21812</v>
      </c>
      <c r="L677" s="300">
        <v>0.84680487615498101</v>
      </c>
      <c r="M677" s="300">
        <v>164</v>
      </c>
      <c r="N677" s="300">
        <v>74</v>
      </c>
      <c r="O677" s="300">
        <v>12210</v>
      </c>
      <c r="P677" s="316">
        <v>0.47402748660610294</v>
      </c>
      <c r="Q677" s="301">
        <v>165</v>
      </c>
    </row>
    <row r="678" spans="1:17" ht="14.4" customHeight="1" x14ac:dyDescent="0.3">
      <c r="A678" s="296" t="s">
        <v>1185</v>
      </c>
      <c r="B678" s="297" t="s">
        <v>1000</v>
      </c>
      <c r="C678" s="297" t="s">
        <v>1001</v>
      </c>
      <c r="D678" s="297" t="s">
        <v>1040</v>
      </c>
      <c r="E678" s="297" t="s">
        <v>1041</v>
      </c>
      <c r="F678" s="300">
        <v>7</v>
      </c>
      <c r="G678" s="300">
        <v>3157</v>
      </c>
      <c r="H678" s="300">
        <v>1</v>
      </c>
      <c r="I678" s="300">
        <v>451</v>
      </c>
      <c r="J678" s="300">
        <v>15</v>
      </c>
      <c r="K678" s="300">
        <v>6795</v>
      </c>
      <c r="L678" s="300">
        <v>2.1523598352866644</v>
      </c>
      <c r="M678" s="300">
        <v>453</v>
      </c>
      <c r="N678" s="300">
        <v>7</v>
      </c>
      <c r="O678" s="300">
        <v>3192</v>
      </c>
      <c r="P678" s="316">
        <v>1.0110864745011086</v>
      </c>
      <c r="Q678" s="301">
        <v>456</v>
      </c>
    </row>
    <row r="679" spans="1:17" ht="14.4" customHeight="1" x14ac:dyDescent="0.3">
      <c r="A679" s="296" t="s">
        <v>1185</v>
      </c>
      <c r="B679" s="297" t="s">
        <v>1000</v>
      </c>
      <c r="C679" s="297" t="s">
        <v>1001</v>
      </c>
      <c r="D679" s="297" t="s">
        <v>1042</v>
      </c>
      <c r="E679" s="297" t="s">
        <v>1043</v>
      </c>
      <c r="F679" s="300"/>
      <c r="G679" s="300"/>
      <c r="H679" s="300"/>
      <c r="I679" s="300"/>
      <c r="J679" s="300">
        <v>2</v>
      </c>
      <c r="K679" s="300">
        <v>4322</v>
      </c>
      <c r="L679" s="300"/>
      <c r="M679" s="300">
        <v>2161</v>
      </c>
      <c r="N679" s="300"/>
      <c r="O679" s="300"/>
      <c r="P679" s="316"/>
      <c r="Q679" s="301"/>
    </row>
    <row r="680" spans="1:17" ht="14.4" customHeight="1" x14ac:dyDescent="0.3">
      <c r="A680" s="296" t="s">
        <v>1185</v>
      </c>
      <c r="B680" s="297" t="s">
        <v>1000</v>
      </c>
      <c r="C680" s="297" t="s">
        <v>1001</v>
      </c>
      <c r="D680" s="297" t="s">
        <v>1044</v>
      </c>
      <c r="E680" s="297" t="s">
        <v>1045</v>
      </c>
      <c r="F680" s="300">
        <v>39</v>
      </c>
      <c r="G680" s="300">
        <v>13143</v>
      </c>
      <c r="H680" s="300">
        <v>1</v>
      </c>
      <c r="I680" s="300">
        <v>337</v>
      </c>
      <c r="J680" s="300">
        <v>73</v>
      </c>
      <c r="K680" s="300">
        <v>24601</v>
      </c>
      <c r="L680" s="300">
        <v>1.8717948717948718</v>
      </c>
      <c r="M680" s="300">
        <v>337</v>
      </c>
      <c r="N680" s="300">
        <v>32</v>
      </c>
      <c r="O680" s="300">
        <v>10816</v>
      </c>
      <c r="P680" s="316">
        <v>0.82294757665677543</v>
      </c>
      <c r="Q680" s="301">
        <v>338</v>
      </c>
    </row>
    <row r="681" spans="1:17" ht="14.4" customHeight="1" x14ac:dyDescent="0.3">
      <c r="A681" s="296" t="s">
        <v>1185</v>
      </c>
      <c r="B681" s="297" t="s">
        <v>1000</v>
      </c>
      <c r="C681" s="297" t="s">
        <v>1001</v>
      </c>
      <c r="D681" s="297" t="s">
        <v>1046</v>
      </c>
      <c r="E681" s="297" t="s">
        <v>1047</v>
      </c>
      <c r="F681" s="300">
        <v>3</v>
      </c>
      <c r="G681" s="300">
        <v>474</v>
      </c>
      <c r="H681" s="300">
        <v>1</v>
      </c>
      <c r="I681" s="300">
        <v>158</v>
      </c>
      <c r="J681" s="300">
        <v>3</v>
      </c>
      <c r="K681" s="300">
        <v>477</v>
      </c>
      <c r="L681" s="300">
        <v>1.0063291139240507</v>
      </c>
      <c r="M681" s="300">
        <v>159</v>
      </c>
      <c r="N681" s="300">
        <v>1</v>
      </c>
      <c r="O681" s="300">
        <v>160</v>
      </c>
      <c r="P681" s="316">
        <v>0.33755274261603374</v>
      </c>
      <c r="Q681" s="301">
        <v>160</v>
      </c>
    </row>
    <row r="682" spans="1:17" ht="14.4" customHeight="1" x14ac:dyDescent="0.3">
      <c r="A682" s="296" t="s">
        <v>1185</v>
      </c>
      <c r="B682" s="297" t="s">
        <v>1000</v>
      </c>
      <c r="C682" s="297" t="s">
        <v>1001</v>
      </c>
      <c r="D682" s="297" t="s">
        <v>1048</v>
      </c>
      <c r="E682" s="297" t="s">
        <v>1049</v>
      </c>
      <c r="F682" s="300"/>
      <c r="G682" s="300"/>
      <c r="H682" s="300"/>
      <c r="I682" s="300"/>
      <c r="J682" s="300">
        <v>1</v>
      </c>
      <c r="K682" s="300">
        <v>2874</v>
      </c>
      <c r="L682" s="300"/>
      <c r="M682" s="300">
        <v>2874</v>
      </c>
      <c r="N682" s="300"/>
      <c r="O682" s="300"/>
      <c r="P682" s="316"/>
      <c r="Q682" s="301"/>
    </row>
    <row r="683" spans="1:17" ht="14.4" customHeight="1" x14ac:dyDescent="0.3">
      <c r="A683" s="296" t="s">
        <v>1185</v>
      </c>
      <c r="B683" s="297" t="s">
        <v>1000</v>
      </c>
      <c r="C683" s="297" t="s">
        <v>1001</v>
      </c>
      <c r="D683" s="297" t="s">
        <v>1050</v>
      </c>
      <c r="E683" s="297" t="s">
        <v>1051</v>
      </c>
      <c r="F683" s="300">
        <v>4</v>
      </c>
      <c r="G683" s="300">
        <v>212</v>
      </c>
      <c r="H683" s="300">
        <v>1</v>
      </c>
      <c r="I683" s="300">
        <v>53</v>
      </c>
      <c r="J683" s="300">
        <v>38</v>
      </c>
      <c r="K683" s="300">
        <v>2014</v>
      </c>
      <c r="L683" s="300">
        <v>9.5</v>
      </c>
      <c r="M683" s="300">
        <v>53</v>
      </c>
      <c r="N683" s="300">
        <v>4</v>
      </c>
      <c r="O683" s="300">
        <v>212</v>
      </c>
      <c r="P683" s="316">
        <v>1</v>
      </c>
      <c r="Q683" s="301">
        <v>53</v>
      </c>
    </row>
    <row r="684" spans="1:17" ht="14.4" customHeight="1" x14ac:dyDescent="0.3">
      <c r="A684" s="296" t="s">
        <v>1185</v>
      </c>
      <c r="B684" s="297" t="s">
        <v>1000</v>
      </c>
      <c r="C684" s="297" t="s">
        <v>1001</v>
      </c>
      <c r="D684" s="297" t="s">
        <v>1054</v>
      </c>
      <c r="E684" s="297" t="s">
        <v>1055</v>
      </c>
      <c r="F684" s="300">
        <v>4</v>
      </c>
      <c r="G684" s="300">
        <v>1692</v>
      </c>
      <c r="H684" s="300">
        <v>1</v>
      </c>
      <c r="I684" s="300">
        <v>423</v>
      </c>
      <c r="J684" s="300">
        <v>10</v>
      </c>
      <c r="K684" s="300">
        <v>4250</v>
      </c>
      <c r="L684" s="300">
        <v>2.5118203309692673</v>
      </c>
      <c r="M684" s="300">
        <v>425</v>
      </c>
      <c r="N684" s="300">
        <v>6</v>
      </c>
      <c r="O684" s="300">
        <v>2574</v>
      </c>
      <c r="P684" s="316">
        <v>1.5212765957446808</v>
      </c>
      <c r="Q684" s="301">
        <v>429</v>
      </c>
    </row>
    <row r="685" spans="1:17" ht="14.4" customHeight="1" x14ac:dyDescent="0.3">
      <c r="A685" s="296" t="s">
        <v>1185</v>
      </c>
      <c r="B685" s="297" t="s">
        <v>1000</v>
      </c>
      <c r="C685" s="297" t="s">
        <v>1001</v>
      </c>
      <c r="D685" s="297" t="s">
        <v>1056</v>
      </c>
      <c r="E685" s="297" t="s">
        <v>1057</v>
      </c>
      <c r="F685" s="300">
        <v>1</v>
      </c>
      <c r="G685" s="300">
        <v>432</v>
      </c>
      <c r="H685" s="300">
        <v>1</v>
      </c>
      <c r="I685" s="300">
        <v>432</v>
      </c>
      <c r="J685" s="300">
        <v>2</v>
      </c>
      <c r="K685" s="300">
        <v>868</v>
      </c>
      <c r="L685" s="300">
        <v>2.0092592592592591</v>
      </c>
      <c r="M685" s="300">
        <v>434</v>
      </c>
      <c r="N685" s="300"/>
      <c r="O685" s="300"/>
      <c r="P685" s="316"/>
      <c r="Q685" s="301"/>
    </row>
    <row r="686" spans="1:17" ht="14.4" customHeight="1" x14ac:dyDescent="0.3">
      <c r="A686" s="296" t="s">
        <v>1185</v>
      </c>
      <c r="B686" s="297" t="s">
        <v>1000</v>
      </c>
      <c r="C686" s="297" t="s">
        <v>1001</v>
      </c>
      <c r="D686" s="297" t="s">
        <v>1064</v>
      </c>
      <c r="E686" s="297" t="s">
        <v>1065</v>
      </c>
      <c r="F686" s="300">
        <v>7</v>
      </c>
      <c r="G686" s="300">
        <v>2177</v>
      </c>
      <c r="H686" s="300">
        <v>1</v>
      </c>
      <c r="I686" s="300">
        <v>311</v>
      </c>
      <c r="J686" s="300">
        <v>15</v>
      </c>
      <c r="K686" s="300">
        <v>4695</v>
      </c>
      <c r="L686" s="300">
        <v>2.1566375746440056</v>
      </c>
      <c r="M686" s="300">
        <v>313</v>
      </c>
      <c r="N686" s="300">
        <v>9</v>
      </c>
      <c r="O686" s="300">
        <v>2844</v>
      </c>
      <c r="P686" s="316">
        <v>1.3063849333945796</v>
      </c>
      <c r="Q686" s="301">
        <v>316</v>
      </c>
    </row>
    <row r="687" spans="1:17" ht="14.4" customHeight="1" x14ac:dyDescent="0.3">
      <c r="A687" s="296" t="s">
        <v>1185</v>
      </c>
      <c r="B687" s="297" t="s">
        <v>1000</v>
      </c>
      <c r="C687" s="297" t="s">
        <v>1001</v>
      </c>
      <c r="D687" s="297" t="s">
        <v>1066</v>
      </c>
      <c r="E687" s="297" t="s">
        <v>1067</v>
      </c>
      <c r="F687" s="300">
        <v>9</v>
      </c>
      <c r="G687" s="300">
        <v>3087</v>
      </c>
      <c r="H687" s="300">
        <v>1</v>
      </c>
      <c r="I687" s="300">
        <v>343</v>
      </c>
      <c r="J687" s="300">
        <v>17</v>
      </c>
      <c r="K687" s="300">
        <v>5865</v>
      </c>
      <c r="L687" s="300">
        <v>1.8999028182701652</v>
      </c>
      <c r="M687" s="300">
        <v>345</v>
      </c>
      <c r="N687" s="300">
        <v>9</v>
      </c>
      <c r="O687" s="300">
        <v>3132</v>
      </c>
      <c r="P687" s="316">
        <v>1.0145772594752187</v>
      </c>
      <c r="Q687" s="301">
        <v>348</v>
      </c>
    </row>
    <row r="688" spans="1:17" ht="14.4" customHeight="1" x14ac:dyDescent="0.3">
      <c r="A688" s="296" t="s">
        <v>1185</v>
      </c>
      <c r="B688" s="297" t="s">
        <v>1000</v>
      </c>
      <c r="C688" s="297" t="s">
        <v>1001</v>
      </c>
      <c r="D688" s="297" t="s">
        <v>1068</v>
      </c>
      <c r="E688" s="297" t="s">
        <v>1069</v>
      </c>
      <c r="F688" s="300">
        <v>5</v>
      </c>
      <c r="G688" s="300">
        <v>16965</v>
      </c>
      <c r="H688" s="300">
        <v>1</v>
      </c>
      <c r="I688" s="300">
        <v>3393</v>
      </c>
      <c r="J688" s="300">
        <v>5</v>
      </c>
      <c r="K688" s="300">
        <v>17065</v>
      </c>
      <c r="L688" s="300">
        <v>1.0058944886531094</v>
      </c>
      <c r="M688" s="300">
        <v>3413</v>
      </c>
      <c r="N688" s="300">
        <v>2</v>
      </c>
      <c r="O688" s="300">
        <v>6878</v>
      </c>
      <c r="P688" s="316">
        <v>0.40542292956086057</v>
      </c>
      <c r="Q688" s="301">
        <v>3439</v>
      </c>
    </row>
    <row r="689" spans="1:17" ht="14.4" customHeight="1" x14ac:dyDescent="0.3">
      <c r="A689" s="296" t="s">
        <v>1185</v>
      </c>
      <c r="B689" s="297" t="s">
        <v>1000</v>
      </c>
      <c r="C689" s="297" t="s">
        <v>1001</v>
      </c>
      <c r="D689" s="297" t="s">
        <v>1070</v>
      </c>
      <c r="E689" s="297" t="s">
        <v>1071</v>
      </c>
      <c r="F689" s="300">
        <v>8</v>
      </c>
      <c r="G689" s="300">
        <v>8048</v>
      </c>
      <c r="H689" s="300">
        <v>1</v>
      </c>
      <c r="I689" s="300">
        <v>1006</v>
      </c>
      <c r="J689" s="300">
        <v>6</v>
      </c>
      <c r="K689" s="300">
        <v>6084</v>
      </c>
      <c r="L689" s="300">
        <v>0.75596421471172959</v>
      </c>
      <c r="M689" s="300">
        <v>1014</v>
      </c>
      <c r="N689" s="300">
        <v>4</v>
      </c>
      <c r="O689" s="300">
        <v>4096</v>
      </c>
      <c r="P689" s="316">
        <v>0.50894632206759438</v>
      </c>
      <c r="Q689" s="301">
        <v>1024</v>
      </c>
    </row>
    <row r="690" spans="1:17" ht="14.4" customHeight="1" x14ac:dyDescent="0.3">
      <c r="A690" s="296" t="s">
        <v>1185</v>
      </c>
      <c r="B690" s="297" t="s">
        <v>1000</v>
      </c>
      <c r="C690" s="297" t="s">
        <v>1001</v>
      </c>
      <c r="D690" s="297" t="s">
        <v>1072</v>
      </c>
      <c r="E690" s="297" t="s">
        <v>1073</v>
      </c>
      <c r="F690" s="300">
        <v>1</v>
      </c>
      <c r="G690" s="300">
        <v>777</v>
      </c>
      <c r="H690" s="300">
        <v>1</v>
      </c>
      <c r="I690" s="300">
        <v>777</v>
      </c>
      <c r="J690" s="300">
        <v>1</v>
      </c>
      <c r="K690" s="300">
        <v>783</v>
      </c>
      <c r="L690" s="300">
        <v>1.0077220077220077</v>
      </c>
      <c r="M690" s="300">
        <v>783</v>
      </c>
      <c r="N690" s="300">
        <v>2</v>
      </c>
      <c r="O690" s="300">
        <v>1582</v>
      </c>
      <c r="P690" s="316">
        <v>2.0360360360360361</v>
      </c>
      <c r="Q690" s="301">
        <v>791</v>
      </c>
    </row>
    <row r="691" spans="1:17" ht="14.4" customHeight="1" x14ac:dyDescent="0.3">
      <c r="A691" s="296" t="s">
        <v>1185</v>
      </c>
      <c r="B691" s="297" t="s">
        <v>1000</v>
      </c>
      <c r="C691" s="297" t="s">
        <v>1001</v>
      </c>
      <c r="D691" s="297" t="s">
        <v>1078</v>
      </c>
      <c r="E691" s="297" t="s">
        <v>1079</v>
      </c>
      <c r="F691" s="300">
        <v>7</v>
      </c>
      <c r="G691" s="300">
        <v>2765</v>
      </c>
      <c r="H691" s="300">
        <v>1</v>
      </c>
      <c r="I691" s="300">
        <v>395</v>
      </c>
      <c r="J691" s="300">
        <v>8</v>
      </c>
      <c r="K691" s="300">
        <v>3192</v>
      </c>
      <c r="L691" s="300">
        <v>1.1544303797468354</v>
      </c>
      <c r="M691" s="300">
        <v>399</v>
      </c>
      <c r="N691" s="300">
        <v>6</v>
      </c>
      <c r="O691" s="300">
        <v>2424</v>
      </c>
      <c r="P691" s="316">
        <v>0.87667269439421336</v>
      </c>
      <c r="Q691" s="301">
        <v>404</v>
      </c>
    </row>
    <row r="692" spans="1:17" ht="14.4" customHeight="1" x14ac:dyDescent="0.3">
      <c r="A692" s="296" t="s">
        <v>1185</v>
      </c>
      <c r="B692" s="297" t="s">
        <v>1000</v>
      </c>
      <c r="C692" s="297" t="s">
        <v>1001</v>
      </c>
      <c r="D692" s="297" t="s">
        <v>1080</v>
      </c>
      <c r="E692" s="297" t="s">
        <v>1081</v>
      </c>
      <c r="F692" s="300">
        <v>22</v>
      </c>
      <c r="G692" s="300">
        <v>1166</v>
      </c>
      <c r="H692" s="300">
        <v>1</v>
      </c>
      <c r="I692" s="300">
        <v>53</v>
      </c>
      <c r="J692" s="300">
        <v>34</v>
      </c>
      <c r="K692" s="300">
        <v>1802</v>
      </c>
      <c r="L692" s="300">
        <v>1.5454545454545454</v>
      </c>
      <c r="M692" s="300">
        <v>53</v>
      </c>
      <c r="N692" s="300">
        <v>16</v>
      </c>
      <c r="O692" s="300">
        <v>848</v>
      </c>
      <c r="P692" s="316">
        <v>0.72727272727272729</v>
      </c>
      <c r="Q692" s="301">
        <v>53</v>
      </c>
    </row>
    <row r="693" spans="1:17" ht="14.4" customHeight="1" x14ac:dyDescent="0.3">
      <c r="A693" s="296" t="s">
        <v>1185</v>
      </c>
      <c r="B693" s="297" t="s">
        <v>1000</v>
      </c>
      <c r="C693" s="297" t="s">
        <v>1001</v>
      </c>
      <c r="D693" s="297" t="s">
        <v>1084</v>
      </c>
      <c r="E693" s="297" t="s">
        <v>1085</v>
      </c>
      <c r="F693" s="300">
        <v>2</v>
      </c>
      <c r="G693" s="300">
        <v>204</v>
      </c>
      <c r="H693" s="300">
        <v>1</v>
      </c>
      <c r="I693" s="300">
        <v>102</v>
      </c>
      <c r="J693" s="300">
        <v>5</v>
      </c>
      <c r="K693" s="300">
        <v>510</v>
      </c>
      <c r="L693" s="300">
        <v>2.5</v>
      </c>
      <c r="M693" s="300">
        <v>102</v>
      </c>
      <c r="N693" s="300">
        <v>3</v>
      </c>
      <c r="O693" s="300">
        <v>309</v>
      </c>
      <c r="P693" s="316">
        <v>1.5147058823529411</v>
      </c>
      <c r="Q693" s="301">
        <v>103</v>
      </c>
    </row>
    <row r="694" spans="1:17" ht="14.4" customHeight="1" x14ac:dyDescent="0.3">
      <c r="A694" s="296" t="s">
        <v>1185</v>
      </c>
      <c r="B694" s="297" t="s">
        <v>1000</v>
      </c>
      <c r="C694" s="297" t="s">
        <v>1001</v>
      </c>
      <c r="D694" s="297" t="s">
        <v>1096</v>
      </c>
      <c r="E694" s="297" t="s">
        <v>1097</v>
      </c>
      <c r="F694" s="300"/>
      <c r="G694" s="300"/>
      <c r="H694" s="300"/>
      <c r="I694" s="300"/>
      <c r="J694" s="300"/>
      <c r="K694" s="300"/>
      <c r="L694" s="300"/>
      <c r="M694" s="300"/>
      <c r="N694" s="300">
        <v>2</v>
      </c>
      <c r="O694" s="300">
        <v>4128</v>
      </c>
      <c r="P694" s="316"/>
      <c r="Q694" s="301">
        <v>2064</v>
      </c>
    </row>
    <row r="695" spans="1:17" ht="14.4" customHeight="1" x14ac:dyDescent="0.3">
      <c r="A695" s="296" t="s">
        <v>1185</v>
      </c>
      <c r="B695" s="297" t="s">
        <v>1000</v>
      </c>
      <c r="C695" s="297" t="s">
        <v>1001</v>
      </c>
      <c r="D695" s="297" t="s">
        <v>1098</v>
      </c>
      <c r="E695" s="297" t="s">
        <v>1099</v>
      </c>
      <c r="F695" s="300"/>
      <c r="G695" s="300"/>
      <c r="H695" s="300"/>
      <c r="I695" s="300"/>
      <c r="J695" s="300">
        <v>1</v>
      </c>
      <c r="K695" s="300">
        <v>265</v>
      </c>
      <c r="L695" s="300"/>
      <c r="M695" s="300">
        <v>265</v>
      </c>
      <c r="N695" s="300"/>
      <c r="O695" s="300"/>
      <c r="P695" s="316"/>
      <c r="Q695" s="301"/>
    </row>
    <row r="696" spans="1:17" ht="14.4" customHeight="1" x14ac:dyDescent="0.3">
      <c r="A696" s="296" t="s">
        <v>1185</v>
      </c>
      <c r="B696" s="297" t="s">
        <v>1000</v>
      </c>
      <c r="C696" s="297" t="s">
        <v>1001</v>
      </c>
      <c r="D696" s="297" t="s">
        <v>1104</v>
      </c>
      <c r="E696" s="297" t="s">
        <v>1105</v>
      </c>
      <c r="F696" s="300">
        <v>2</v>
      </c>
      <c r="G696" s="300">
        <v>12026</v>
      </c>
      <c r="H696" s="300">
        <v>1</v>
      </c>
      <c r="I696" s="300">
        <v>6013</v>
      </c>
      <c r="J696" s="300">
        <v>1</v>
      </c>
      <c r="K696" s="300">
        <v>6049</v>
      </c>
      <c r="L696" s="300">
        <v>0.50299351405288539</v>
      </c>
      <c r="M696" s="300">
        <v>6049</v>
      </c>
      <c r="N696" s="300">
        <v>1</v>
      </c>
      <c r="O696" s="300">
        <v>6094</v>
      </c>
      <c r="P696" s="316">
        <v>0.50673540661899219</v>
      </c>
      <c r="Q696" s="301">
        <v>6094</v>
      </c>
    </row>
    <row r="697" spans="1:17" ht="14.4" customHeight="1" x14ac:dyDescent="0.3">
      <c r="A697" s="296" t="s">
        <v>1185</v>
      </c>
      <c r="B697" s="297" t="s">
        <v>1000</v>
      </c>
      <c r="C697" s="297" t="s">
        <v>1001</v>
      </c>
      <c r="D697" s="297" t="s">
        <v>1110</v>
      </c>
      <c r="E697" s="297" t="s">
        <v>1111</v>
      </c>
      <c r="F697" s="300">
        <v>1</v>
      </c>
      <c r="G697" s="300">
        <v>472</v>
      </c>
      <c r="H697" s="300">
        <v>1</v>
      </c>
      <c r="I697" s="300">
        <v>472</v>
      </c>
      <c r="J697" s="300">
        <v>2</v>
      </c>
      <c r="K697" s="300">
        <v>952</v>
      </c>
      <c r="L697" s="300">
        <v>2.0169491525423728</v>
      </c>
      <c r="M697" s="300">
        <v>476</v>
      </c>
      <c r="N697" s="300">
        <v>1</v>
      </c>
      <c r="O697" s="300">
        <v>480</v>
      </c>
      <c r="P697" s="316">
        <v>1.0169491525423728</v>
      </c>
      <c r="Q697" s="301">
        <v>480</v>
      </c>
    </row>
    <row r="698" spans="1:17" ht="14.4" customHeight="1" x14ac:dyDescent="0.3">
      <c r="A698" s="296" t="s">
        <v>1185</v>
      </c>
      <c r="B698" s="297" t="s">
        <v>1125</v>
      </c>
      <c r="C698" s="297" t="s">
        <v>1001</v>
      </c>
      <c r="D698" s="297" t="s">
        <v>1004</v>
      </c>
      <c r="E698" s="297" t="s">
        <v>1005</v>
      </c>
      <c r="F698" s="300"/>
      <c r="G698" s="300"/>
      <c r="H698" s="300"/>
      <c r="I698" s="300"/>
      <c r="J698" s="300">
        <v>1</v>
      </c>
      <c r="K698" s="300">
        <v>1236</v>
      </c>
      <c r="L698" s="300"/>
      <c r="M698" s="300">
        <v>1236</v>
      </c>
      <c r="N698" s="300">
        <v>1</v>
      </c>
      <c r="O698" s="300">
        <v>1245</v>
      </c>
      <c r="P698" s="316"/>
      <c r="Q698" s="301">
        <v>1245</v>
      </c>
    </row>
    <row r="699" spans="1:17" ht="14.4" customHeight="1" x14ac:dyDescent="0.3">
      <c r="A699" s="296" t="s">
        <v>1186</v>
      </c>
      <c r="B699" s="297" t="s">
        <v>1000</v>
      </c>
      <c r="C699" s="297" t="s">
        <v>1001</v>
      </c>
      <c r="D699" s="297" t="s">
        <v>1036</v>
      </c>
      <c r="E699" s="297" t="s">
        <v>1037</v>
      </c>
      <c r="F699" s="300">
        <v>2</v>
      </c>
      <c r="G699" s="300">
        <v>556</v>
      </c>
      <c r="H699" s="300">
        <v>1</v>
      </c>
      <c r="I699" s="300">
        <v>278</v>
      </c>
      <c r="J699" s="300"/>
      <c r="K699" s="300"/>
      <c r="L699" s="300"/>
      <c r="M699" s="300"/>
      <c r="N699" s="300"/>
      <c r="O699" s="300"/>
      <c r="P699" s="316"/>
      <c r="Q699" s="301"/>
    </row>
    <row r="700" spans="1:17" ht="14.4" customHeight="1" x14ac:dyDescent="0.3">
      <c r="A700" s="296" t="s">
        <v>1186</v>
      </c>
      <c r="B700" s="297" t="s">
        <v>1000</v>
      </c>
      <c r="C700" s="297" t="s">
        <v>1001</v>
      </c>
      <c r="D700" s="297" t="s">
        <v>1038</v>
      </c>
      <c r="E700" s="297" t="s">
        <v>1039</v>
      </c>
      <c r="F700" s="300">
        <v>3</v>
      </c>
      <c r="G700" s="300">
        <v>486</v>
      </c>
      <c r="H700" s="300">
        <v>1</v>
      </c>
      <c r="I700" s="300">
        <v>162</v>
      </c>
      <c r="J700" s="300"/>
      <c r="K700" s="300"/>
      <c r="L700" s="300"/>
      <c r="M700" s="300"/>
      <c r="N700" s="300">
        <v>4</v>
      </c>
      <c r="O700" s="300">
        <v>660</v>
      </c>
      <c r="P700" s="316">
        <v>1.3580246913580247</v>
      </c>
      <c r="Q700" s="301">
        <v>165</v>
      </c>
    </row>
    <row r="701" spans="1:17" ht="14.4" customHeight="1" x14ac:dyDescent="0.3">
      <c r="A701" s="296" t="s">
        <v>1186</v>
      </c>
      <c r="B701" s="297" t="s">
        <v>1000</v>
      </c>
      <c r="C701" s="297" t="s">
        <v>1001</v>
      </c>
      <c r="D701" s="297" t="s">
        <v>1040</v>
      </c>
      <c r="E701" s="297" t="s">
        <v>1041</v>
      </c>
      <c r="F701" s="300">
        <v>5</v>
      </c>
      <c r="G701" s="300">
        <v>2255</v>
      </c>
      <c r="H701" s="300">
        <v>1</v>
      </c>
      <c r="I701" s="300">
        <v>451</v>
      </c>
      <c r="J701" s="300">
        <v>1</v>
      </c>
      <c r="K701" s="300">
        <v>453</v>
      </c>
      <c r="L701" s="300">
        <v>0.2008869179600887</v>
      </c>
      <c r="M701" s="300">
        <v>453</v>
      </c>
      <c r="N701" s="300">
        <v>1</v>
      </c>
      <c r="O701" s="300">
        <v>456</v>
      </c>
      <c r="P701" s="316">
        <v>0.20221729490022172</v>
      </c>
      <c r="Q701" s="301">
        <v>456</v>
      </c>
    </row>
    <row r="702" spans="1:17" ht="14.4" customHeight="1" x14ac:dyDescent="0.3">
      <c r="A702" s="296" t="s">
        <v>1186</v>
      </c>
      <c r="B702" s="297" t="s">
        <v>1000</v>
      </c>
      <c r="C702" s="297" t="s">
        <v>1001</v>
      </c>
      <c r="D702" s="297" t="s">
        <v>1044</v>
      </c>
      <c r="E702" s="297" t="s">
        <v>1045</v>
      </c>
      <c r="F702" s="300">
        <v>5</v>
      </c>
      <c r="G702" s="300">
        <v>1685</v>
      </c>
      <c r="H702" s="300">
        <v>1</v>
      </c>
      <c r="I702" s="300">
        <v>337</v>
      </c>
      <c r="J702" s="300"/>
      <c r="K702" s="300"/>
      <c r="L702" s="300"/>
      <c r="M702" s="300"/>
      <c r="N702" s="300"/>
      <c r="O702" s="300"/>
      <c r="P702" s="316"/>
      <c r="Q702" s="301"/>
    </row>
    <row r="703" spans="1:17" ht="14.4" customHeight="1" x14ac:dyDescent="0.3">
      <c r="A703" s="296" t="s">
        <v>1186</v>
      </c>
      <c r="B703" s="297" t="s">
        <v>1000</v>
      </c>
      <c r="C703" s="297" t="s">
        <v>1001</v>
      </c>
      <c r="D703" s="297" t="s">
        <v>1046</v>
      </c>
      <c r="E703" s="297" t="s">
        <v>1047</v>
      </c>
      <c r="F703" s="300">
        <v>1</v>
      </c>
      <c r="G703" s="300">
        <v>158</v>
      </c>
      <c r="H703" s="300">
        <v>1</v>
      </c>
      <c r="I703" s="300">
        <v>158</v>
      </c>
      <c r="J703" s="300"/>
      <c r="K703" s="300"/>
      <c r="L703" s="300"/>
      <c r="M703" s="300"/>
      <c r="N703" s="300"/>
      <c r="O703" s="300"/>
      <c r="P703" s="316"/>
      <c r="Q703" s="301"/>
    </row>
    <row r="704" spans="1:17" ht="14.4" customHeight="1" x14ac:dyDescent="0.3">
      <c r="A704" s="296" t="s">
        <v>1186</v>
      </c>
      <c r="B704" s="297" t="s">
        <v>1000</v>
      </c>
      <c r="C704" s="297" t="s">
        <v>1001</v>
      </c>
      <c r="D704" s="297" t="s">
        <v>1050</v>
      </c>
      <c r="E704" s="297" t="s">
        <v>1051</v>
      </c>
      <c r="F704" s="300">
        <v>8</v>
      </c>
      <c r="G704" s="300">
        <v>424</v>
      </c>
      <c r="H704" s="300">
        <v>1</v>
      </c>
      <c r="I704" s="300">
        <v>53</v>
      </c>
      <c r="J704" s="300"/>
      <c r="K704" s="300"/>
      <c r="L704" s="300"/>
      <c r="M704" s="300"/>
      <c r="N704" s="300">
        <v>4</v>
      </c>
      <c r="O704" s="300">
        <v>212</v>
      </c>
      <c r="P704" s="316">
        <v>0.5</v>
      </c>
      <c r="Q704" s="301">
        <v>53</v>
      </c>
    </row>
    <row r="705" spans="1:17" ht="14.4" customHeight="1" x14ac:dyDescent="0.3">
      <c r="A705" s="296" t="s">
        <v>1186</v>
      </c>
      <c r="B705" s="297" t="s">
        <v>1000</v>
      </c>
      <c r="C705" s="297" t="s">
        <v>1001</v>
      </c>
      <c r="D705" s="297" t="s">
        <v>1054</v>
      </c>
      <c r="E705" s="297" t="s">
        <v>1055</v>
      </c>
      <c r="F705" s="300">
        <v>2</v>
      </c>
      <c r="G705" s="300">
        <v>846</v>
      </c>
      <c r="H705" s="300">
        <v>1</v>
      </c>
      <c r="I705" s="300">
        <v>423</v>
      </c>
      <c r="J705" s="300"/>
      <c r="K705" s="300"/>
      <c r="L705" s="300"/>
      <c r="M705" s="300"/>
      <c r="N705" s="300"/>
      <c r="O705" s="300"/>
      <c r="P705" s="316"/>
      <c r="Q705" s="301"/>
    </row>
    <row r="706" spans="1:17" ht="14.4" customHeight="1" x14ac:dyDescent="0.3">
      <c r="A706" s="296" t="s">
        <v>1186</v>
      </c>
      <c r="B706" s="297" t="s">
        <v>1000</v>
      </c>
      <c r="C706" s="297" t="s">
        <v>1001</v>
      </c>
      <c r="D706" s="297" t="s">
        <v>1064</v>
      </c>
      <c r="E706" s="297" t="s">
        <v>1065</v>
      </c>
      <c r="F706" s="300">
        <v>2</v>
      </c>
      <c r="G706" s="300">
        <v>622</v>
      </c>
      <c r="H706" s="300">
        <v>1</v>
      </c>
      <c r="I706" s="300">
        <v>311</v>
      </c>
      <c r="J706" s="300"/>
      <c r="K706" s="300"/>
      <c r="L706" s="300"/>
      <c r="M706" s="300"/>
      <c r="N706" s="300"/>
      <c r="O706" s="300"/>
      <c r="P706" s="316"/>
      <c r="Q706" s="301"/>
    </row>
    <row r="707" spans="1:17" ht="14.4" customHeight="1" x14ac:dyDescent="0.3">
      <c r="A707" s="296" t="s">
        <v>1186</v>
      </c>
      <c r="B707" s="297" t="s">
        <v>1000</v>
      </c>
      <c r="C707" s="297" t="s">
        <v>1001</v>
      </c>
      <c r="D707" s="297" t="s">
        <v>1066</v>
      </c>
      <c r="E707" s="297" t="s">
        <v>1067</v>
      </c>
      <c r="F707" s="300">
        <v>7</v>
      </c>
      <c r="G707" s="300">
        <v>2401</v>
      </c>
      <c r="H707" s="300">
        <v>1</v>
      </c>
      <c r="I707" s="300">
        <v>343</v>
      </c>
      <c r="J707" s="300">
        <v>1</v>
      </c>
      <c r="K707" s="300">
        <v>345</v>
      </c>
      <c r="L707" s="300">
        <v>0.14369012911286963</v>
      </c>
      <c r="M707" s="300">
        <v>345</v>
      </c>
      <c r="N707" s="300">
        <v>1</v>
      </c>
      <c r="O707" s="300">
        <v>348</v>
      </c>
      <c r="P707" s="316">
        <v>0.14493960849645982</v>
      </c>
      <c r="Q707" s="301">
        <v>348</v>
      </c>
    </row>
    <row r="708" spans="1:17" ht="14.4" customHeight="1" x14ac:dyDescent="0.3">
      <c r="A708" s="296" t="s">
        <v>1186</v>
      </c>
      <c r="B708" s="297" t="s">
        <v>1000</v>
      </c>
      <c r="C708" s="297" t="s">
        <v>1001</v>
      </c>
      <c r="D708" s="297" t="s">
        <v>1080</v>
      </c>
      <c r="E708" s="297" t="s">
        <v>1081</v>
      </c>
      <c r="F708" s="300">
        <v>6</v>
      </c>
      <c r="G708" s="300">
        <v>318</v>
      </c>
      <c r="H708" s="300">
        <v>1</v>
      </c>
      <c r="I708" s="300">
        <v>53</v>
      </c>
      <c r="J708" s="300">
        <v>4</v>
      </c>
      <c r="K708" s="300">
        <v>212</v>
      </c>
      <c r="L708" s="300">
        <v>0.66666666666666663</v>
      </c>
      <c r="M708" s="300">
        <v>53</v>
      </c>
      <c r="N708" s="300"/>
      <c r="O708" s="300"/>
      <c r="P708" s="316"/>
      <c r="Q708" s="301"/>
    </row>
    <row r="709" spans="1:17" ht="14.4" customHeight="1" x14ac:dyDescent="0.3">
      <c r="A709" s="296" t="s">
        <v>1187</v>
      </c>
      <c r="B709" s="297" t="s">
        <v>1000</v>
      </c>
      <c r="C709" s="297" t="s">
        <v>1001</v>
      </c>
      <c r="D709" s="297" t="s">
        <v>1040</v>
      </c>
      <c r="E709" s="297" t="s">
        <v>1041</v>
      </c>
      <c r="F709" s="300"/>
      <c r="G709" s="300"/>
      <c r="H709" s="300"/>
      <c r="I709" s="300"/>
      <c r="J709" s="300">
        <v>1</v>
      </c>
      <c r="K709" s="300">
        <v>453</v>
      </c>
      <c r="L709" s="300"/>
      <c r="M709" s="300">
        <v>453</v>
      </c>
      <c r="N709" s="300"/>
      <c r="O709" s="300"/>
      <c r="P709" s="316"/>
      <c r="Q709" s="301"/>
    </row>
    <row r="710" spans="1:17" ht="14.4" customHeight="1" x14ac:dyDescent="0.3">
      <c r="A710" s="296" t="s">
        <v>1187</v>
      </c>
      <c r="B710" s="297" t="s">
        <v>1000</v>
      </c>
      <c r="C710" s="297" t="s">
        <v>1001</v>
      </c>
      <c r="D710" s="297" t="s">
        <v>1050</v>
      </c>
      <c r="E710" s="297" t="s">
        <v>1051</v>
      </c>
      <c r="F710" s="300"/>
      <c r="G710" s="300"/>
      <c r="H710" s="300"/>
      <c r="I710" s="300"/>
      <c r="J710" s="300">
        <v>2</v>
      </c>
      <c r="K710" s="300">
        <v>106</v>
      </c>
      <c r="L710" s="300"/>
      <c r="M710" s="300">
        <v>53</v>
      </c>
      <c r="N710" s="300"/>
      <c r="O710" s="300"/>
      <c r="P710" s="316"/>
      <c r="Q710" s="301"/>
    </row>
    <row r="711" spans="1:17" ht="14.4" customHeight="1" x14ac:dyDescent="0.3">
      <c r="A711" s="296" t="s">
        <v>1187</v>
      </c>
      <c r="B711" s="297" t="s">
        <v>1000</v>
      </c>
      <c r="C711" s="297" t="s">
        <v>1001</v>
      </c>
      <c r="D711" s="297" t="s">
        <v>1060</v>
      </c>
      <c r="E711" s="297" t="s">
        <v>1061</v>
      </c>
      <c r="F711" s="300"/>
      <c r="G711" s="300"/>
      <c r="H711" s="300"/>
      <c r="I711" s="300"/>
      <c r="J711" s="300">
        <v>1</v>
      </c>
      <c r="K711" s="300">
        <v>115</v>
      </c>
      <c r="L711" s="300"/>
      <c r="M711" s="300">
        <v>115</v>
      </c>
      <c r="N711" s="300"/>
      <c r="O711" s="300"/>
      <c r="P711" s="316"/>
      <c r="Q711" s="301"/>
    </row>
    <row r="712" spans="1:17" ht="14.4" customHeight="1" x14ac:dyDescent="0.3">
      <c r="A712" s="296" t="s">
        <v>1187</v>
      </c>
      <c r="B712" s="297" t="s">
        <v>1000</v>
      </c>
      <c r="C712" s="297" t="s">
        <v>1001</v>
      </c>
      <c r="D712" s="297" t="s">
        <v>1066</v>
      </c>
      <c r="E712" s="297" t="s">
        <v>1067</v>
      </c>
      <c r="F712" s="300"/>
      <c r="G712" s="300"/>
      <c r="H712" s="300"/>
      <c r="I712" s="300"/>
      <c r="J712" s="300">
        <v>2</v>
      </c>
      <c r="K712" s="300">
        <v>690</v>
      </c>
      <c r="L712" s="300"/>
      <c r="M712" s="300">
        <v>345</v>
      </c>
      <c r="N712" s="300"/>
      <c r="O712" s="300"/>
      <c r="P712" s="316"/>
      <c r="Q712" s="301"/>
    </row>
    <row r="713" spans="1:17" ht="14.4" customHeight="1" x14ac:dyDescent="0.3">
      <c r="A713" s="296" t="s">
        <v>1187</v>
      </c>
      <c r="B713" s="297" t="s">
        <v>1000</v>
      </c>
      <c r="C713" s="297" t="s">
        <v>1001</v>
      </c>
      <c r="D713" s="297" t="s">
        <v>1080</v>
      </c>
      <c r="E713" s="297" t="s">
        <v>1081</v>
      </c>
      <c r="F713" s="300"/>
      <c r="G713" s="300"/>
      <c r="H713" s="300"/>
      <c r="I713" s="300"/>
      <c r="J713" s="300">
        <v>4</v>
      </c>
      <c r="K713" s="300">
        <v>212</v>
      </c>
      <c r="L713" s="300"/>
      <c r="M713" s="300">
        <v>53</v>
      </c>
      <c r="N713" s="300"/>
      <c r="O713" s="300"/>
      <c r="P713" s="316"/>
      <c r="Q713" s="301"/>
    </row>
    <row r="714" spans="1:17" ht="14.4" customHeight="1" x14ac:dyDescent="0.3">
      <c r="A714" s="296" t="s">
        <v>1188</v>
      </c>
      <c r="B714" s="297" t="s">
        <v>1000</v>
      </c>
      <c r="C714" s="297" t="s">
        <v>1001</v>
      </c>
      <c r="D714" s="297" t="s">
        <v>1004</v>
      </c>
      <c r="E714" s="297" t="s">
        <v>1005</v>
      </c>
      <c r="F714" s="300">
        <v>6</v>
      </c>
      <c r="G714" s="300">
        <v>7368</v>
      </c>
      <c r="H714" s="300">
        <v>1</v>
      </c>
      <c r="I714" s="300">
        <v>1228</v>
      </c>
      <c r="J714" s="300">
        <v>5</v>
      </c>
      <c r="K714" s="300">
        <v>6180</v>
      </c>
      <c r="L714" s="300">
        <v>0.83876221498371339</v>
      </c>
      <c r="M714" s="300">
        <v>1236</v>
      </c>
      <c r="N714" s="300">
        <v>4</v>
      </c>
      <c r="O714" s="300">
        <v>4980</v>
      </c>
      <c r="P714" s="316">
        <v>0.67589576547231267</v>
      </c>
      <c r="Q714" s="301">
        <v>1245</v>
      </c>
    </row>
    <row r="715" spans="1:17" ht="14.4" customHeight="1" x14ac:dyDescent="0.3">
      <c r="A715" s="296" t="s">
        <v>1188</v>
      </c>
      <c r="B715" s="297" t="s">
        <v>1000</v>
      </c>
      <c r="C715" s="297" t="s">
        <v>1001</v>
      </c>
      <c r="D715" s="297" t="s">
        <v>1008</v>
      </c>
      <c r="E715" s="297" t="s">
        <v>1009</v>
      </c>
      <c r="F715" s="300">
        <v>17</v>
      </c>
      <c r="G715" s="300">
        <v>16966</v>
      </c>
      <c r="H715" s="300">
        <v>1</v>
      </c>
      <c r="I715" s="300">
        <v>998</v>
      </c>
      <c r="J715" s="300">
        <v>20</v>
      </c>
      <c r="K715" s="300">
        <v>20000</v>
      </c>
      <c r="L715" s="300">
        <v>1.1788282447247436</v>
      </c>
      <c r="M715" s="300">
        <v>1000</v>
      </c>
      <c r="N715" s="300">
        <v>12</v>
      </c>
      <c r="O715" s="300">
        <v>12024</v>
      </c>
      <c r="P715" s="316">
        <v>0.70871154072851583</v>
      </c>
      <c r="Q715" s="301">
        <v>1002</v>
      </c>
    </row>
    <row r="716" spans="1:17" ht="14.4" customHeight="1" x14ac:dyDescent="0.3">
      <c r="A716" s="296" t="s">
        <v>1188</v>
      </c>
      <c r="B716" s="297" t="s">
        <v>1000</v>
      </c>
      <c r="C716" s="297" t="s">
        <v>1001</v>
      </c>
      <c r="D716" s="297" t="s">
        <v>1014</v>
      </c>
      <c r="E716" s="297" t="s">
        <v>1015</v>
      </c>
      <c r="F716" s="300">
        <v>17</v>
      </c>
      <c r="G716" s="300">
        <v>37587</v>
      </c>
      <c r="H716" s="300">
        <v>1</v>
      </c>
      <c r="I716" s="300">
        <v>2211</v>
      </c>
      <c r="J716" s="300">
        <v>20</v>
      </c>
      <c r="K716" s="300">
        <v>44420</v>
      </c>
      <c r="L716" s="300">
        <v>1.1817915768749834</v>
      </c>
      <c r="M716" s="300">
        <v>2221</v>
      </c>
      <c r="N716" s="300">
        <v>12</v>
      </c>
      <c r="O716" s="300">
        <v>26796</v>
      </c>
      <c r="P716" s="316">
        <v>0.71290605794556627</v>
      </c>
      <c r="Q716" s="301">
        <v>2233</v>
      </c>
    </row>
    <row r="717" spans="1:17" ht="14.4" customHeight="1" x14ac:dyDescent="0.3">
      <c r="A717" s="296" t="s">
        <v>1188</v>
      </c>
      <c r="B717" s="297" t="s">
        <v>1000</v>
      </c>
      <c r="C717" s="297" t="s">
        <v>1001</v>
      </c>
      <c r="D717" s="297" t="s">
        <v>1032</v>
      </c>
      <c r="E717" s="297" t="s">
        <v>1033</v>
      </c>
      <c r="F717" s="300">
        <v>2</v>
      </c>
      <c r="G717" s="300">
        <v>3958</v>
      </c>
      <c r="H717" s="300">
        <v>1</v>
      </c>
      <c r="I717" s="300">
        <v>1979</v>
      </c>
      <c r="J717" s="300"/>
      <c r="K717" s="300"/>
      <c r="L717" s="300"/>
      <c r="M717" s="300"/>
      <c r="N717" s="300">
        <v>7</v>
      </c>
      <c r="O717" s="300">
        <v>13951</v>
      </c>
      <c r="P717" s="316">
        <v>3.5247599797877718</v>
      </c>
      <c r="Q717" s="301">
        <v>1993</v>
      </c>
    </row>
    <row r="718" spans="1:17" ht="14.4" customHeight="1" x14ac:dyDescent="0.3">
      <c r="A718" s="296" t="s">
        <v>1188</v>
      </c>
      <c r="B718" s="297" t="s">
        <v>1000</v>
      </c>
      <c r="C718" s="297" t="s">
        <v>1001</v>
      </c>
      <c r="D718" s="297" t="s">
        <v>1034</v>
      </c>
      <c r="E718" s="297" t="s">
        <v>1035</v>
      </c>
      <c r="F718" s="300">
        <v>90</v>
      </c>
      <c r="G718" s="300">
        <v>14850</v>
      </c>
      <c r="H718" s="300">
        <v>1</v>
      </c>
      <c r="I718" s="300">
        <v>165</v>
      </c>
      <c r="J718" s="300">
        <v>133</v>
      </c>
      <c r="K718" s="300">
        <v>22211</v>
      </c>
      <c r="L718" s="300">
        <v>1.4956902356902357</v>
      </c>
      <c r="M718" s="300">
        <v>167</v>
      </c>
      <c r="N718" s="300">
        <v>135</v>
      </c>
      <c r="O718" s="300">
        <v>22680</v>
      </c>
      <c r="P718" s="316">
        <v>1.5272727272727273</v>
      </c>
      <c r="Q718" s="301">
        <v>168</v>
      </c>
    </row>
    <row r="719" spans="1:17" ht="14.4" customHeight="1" x14ac:dyDescent="0.3">
      <c r="A719" s="296" t="s">
        <v>1188</v>
      </c>
      <c r="B719" s="297" t="s">
        <v>1000</v>
      </c>
      <c r="C719" s="297" t="s">
        <v>1001</v>
      </c>
      <c r="D719" s="297" t="s">
        <v>1036</v>
      </c>
      <c r="E719" s="297" t="s">
        <v>1037</v>
      </c>
      <c r="F719" s="300">
        <v>58</v>
      </c>
      <c r="G719" s="300">
        <v>16124</v>
      </c>
      <c r="H719" s="300">
        <v>1</v>
      </c>
      <c r="I719" s="300">
        <v>278</v>
      </c>
      <c r="J719" s="300">
        <v>65</v>
      </c>
      <c r="K719" s="300">
        <v>18200</v>
      </c>
      <c r="L719" s="300">
        <v>1.1287521706772512</v>
      </c>
      <c r="M719" s="300">
        <v>280</v>
      </c>
      <c r="N719" s="300">
        <v>59</v>
      </c>
      <c r="O719" s="300">
        <v>16579</v>
      </c>
      <c r="P719" s="316">
        <v>1.0282188042669314</v>
      </c>
      <c r="Q719" s="301">
        <v>281</v>
      </c>
    </row>
    <row r="720" spans="1:17" ht="14.4" customHeight="1" x14ac:dyDescent="0.3">
      <c r="A720" s="296" t="s">
        <v>1188</v>
      </c>
      <c r="B720" s="297" t="s">
        <v>1000</v>
      </c>
      <c r="C720" s="297" t="s">
        <v>1001</v>
      </c>
      <c r="D720" s="297" t="s">
        <v>1038</v>
      </c>
      <c r="E720" s="297" t="s">
        <v>1039</v>
      </c>
      <c r="F720" s="300">
        <v>18</v>
      </c>
      <c r="G720" s="300">
        <v>2916</v>
      </c>
      <c r="H720" s="300">
        <v>1</v>
      </c>
      <c r="I720" s="300">
        <v>162</v>
      </c>
      <c r="J720" s="300"/>
      <c r="K720" s="300"/>
      <c r="L720" s="300"/>
      <c r="M720" s="300"/>
      <c r="N720" s="300">
        <v>15</v>
      </c>
      <c r="O720" s="300">
        <v>2475</v>
      </c>
      <c r="P720" s="316">
        <v>0.84876543209876543</v>
      </c>
      <c r="Q720" s="301">
        <v>165</v>
      </c>
    </row>
    <row r="721" spans="1:17" ht="14.4" customHeight="1" x14ac:dyDescent="0.3">
      <c r="A721" s="296" t="s">
        <v>1188</v>
      </c>
      <c r="B721" s="297" t="s">
        <v>1000</v>
      </c>
      <c r="C721" s="297" t="s">
        <v>1001</v>
      </c>
      <c r="D721" s="297" t="s">
        <v>1040</v>
      </c>
      <c r="E721" s="297" t="s">
        <v>1041</v>
      </c>
      <c r="F721" s="300">
        <v>53</v>
      </c>
      <c r="G721" s="300">
        <v>23903</v>
      </c>
      <c r="H721" s="300">
        <v>1</v>
      </c>
      <c r="I721" s="300">
        <v>451</v>
      </c>
      <c r="J721" s="300">
        <v>41</v>
      </c>
      <c r="K721" s="300">
        <v>18573</v>
      </c>
      <c r="L721" s="300">
        <v>0.77701543739279588</v>
      </c>
      <c r="M721" s="300">
        <v>453</v>
      </c>
      <c r="N721" s="300">
        <v>74</v>
      </c>
      <c r="O721" s="300">
        <v>33744</v>
      </c>
      <c r="P721" s="316">
        <v>1.4117056436430573</v>
      </c>
      <c r="Q721" s="301">
        <v>456</v>
      </c>
    </row>
    <row r="722" spans="1:17" ht="14.4" customHeight="1" x14ac:dyDescent="0.3">
      <c r="A722" s="296" t="s">
        <v>1188</v>
      </c>
      <c r="B722" s="297" t="s">
        <v>1000</v>
      </c>
      <c r="C722" s="297" t="s">
        <v>1001</v>
      </c>
      <c r="D722" s="297" t="s">
        <v>1044</v>
      </c>
      <c r="E722" s="297" t="s">
        <v>1045</v>
      </c>
      <c r="F722" s="300">
        <v>119</v>
      </c>
      <c r="G722" s="300">
        <v>40103</v>
      </c>
      <c r="H722" s="300">
        <v>1</v>
      </c>
      <c r="I722" s="300">
        <v>337</v>
      </c>
      <c r="J722" s="300">
        <v>65</v>
      </c>
      <c r="K722" s="300">
        <v>21905</v>
      </c>
      <c r="L722" s="300">
        <v>0.54621848739495793</v>
      </c>
      <c r="M722" s="300">
        <v>337</v>
      </c>
      <c r="N722" s="300">
        <v>103</v>
      </c>
      <c r="O722" s="300">
        <v>34814</v>
      </c>
      <c r="P722" s="316">
        <v>0.86811460489240211</v>
      </c>
      <c r="Q722" s="301">
        <v>338</v>
      </c>
    </row>
    <row r="723" spans="1:17" ht="14.4" customHeight="1" x14ac:dyDescent="0.3">
      <c r="A723" s="296" t="s">
        <v>1188</v>
      </c>
      <c r="B723" s="297" t="s">
        <v>1000</v>
      </c>
      <c r="C723" s="297" t="s">
        <v>1001</v>
      </c>
      <c r="D723" s="297" t="s">
        <v>1046</v>
      </c>
      <c r="E723" s="297" t="s">
        <v>1047</v>
      </c>
      <c r="F723" s="300"/>
      <c r="G723" s="300"/>
      <c r="H723" s="300"/>
      <c r="I723" s="300"/>
      <c r="J723" s="300"/>
      <c r="K723" s="300"/>
      <c r="L723" s="300"/>
      <c r="M723" s="300"/>
      <c r="N723" s="300">
        <v>1</v>
      </c>
      <c r="O723" s="300">
        <v>160</v>
      </c>
      <c r="P723" s="316"/>
      <c r="Q723" s="301">
        <v>160</v>
      </c>
    </row>
    <row r="724" spans="1:17" ht="14.4" customHeight="1" x14ac:dyDescent="0.3">
      <c r="A724" s="296" t="s">
        <v>1188</v>
      </c>
      <c r="B724" s="297" t="s">
        <v>1000</v>
      </c>
      <c r="C724" s="297" t="s">
        <v>1001</v>
      </c>
      <c r="D724" s="297" t="s">
        <v>1048</v>
      </c>
      <c r="E724" s="297" t="s">
        <v>1049</v>
      </c>
      <c r="F724" s="300"/>
      <c r="G724" s="300"/>
      <c r="H724" s="300"/>
      <c r="I724" s="300"/>
      <c r="J724" s="300"/>
      <c r="K724" s="300"/>
      <c r="L724" s="300"/>
      <c r="M724" s="300"/>
      <c r="N724" s="300">
        <v>1</v>
      </c>
      <c r="O724" s="300">
        <v>2886</v>
      </c>
      <c r="P724" s="316"/>
      <c r="Q724" s="301">
        <v>2886</v>
      </c>
    </row>
    <row r="725" spans="1:17" ht="14.4" customHeight="1" x14ac:dyDescent="0.3">
      <c r="A725" s="296" t="s">
        <v>1188</v>
      </c>
      <c r="B725" s="297" t="s">
        <v>1000</v>
      </c>
      <c r="C725" s="297" t="s">
        <v>1001</v>
      </c>
      <c r="D725" s="297" t="s">
        <v>1050</v>
      </c>
      <c r="E725" s="297" t="s">
        <v>1051</v>
      </c>
      <c r="F725" s="300">
        <v>230</v>
      </c>
      <c r="G725" s="300">
        <v>12190</v>
      </c>
      <c r="H725" s="300">
        <v>1</v>
      </c>
      <c r="I725" s="300">
        <v>53</v>
      </c>
      <c r="J725" s="300">
        <v>214</v>
      </c>
      <c r="K725" s="300">
        <v>11342</v>
      </c>
      <c r="L725" s="300">
        <v>0.93043478260869561</v>
      </c>
      <c r="M725" s="300">
        <v>53</v>
      </c>
      <c r="N725" s="300">
        <v>266</v>
      </c>
      <c r="O725" s="300">
        <v>14098</v>
      </c>
      <c r="P725" s="316">
        <v>1.1565217391304348</v>
      </c>
      <c r="Q725" s="301">
        <v>53</v>
      </c>
    </row>
    <row r="726" spans="1:17" ht="14.4" customHeight="1" x14ac:dyDescent="0.3">
      <c r="A726" s="296" t="s">
        <v>1188</v>
      </c>
      <c r="B726" s="297" t="s">
        <v>1000</v>
      </c>
      <c r="C726" s="297" t="s">
        <v>1001</v>
      </c>
      <c r="D726" s="297" t="s">
        <v>1054</v>
      </c>
      <c r="E726" s="297" t="s">
        <v>1055</v>
      </c>
      <c r="F726" s="300">
        <v>94</v>
      </c>
      <c r="G726" s="300">
        <v>39762</v>
      </c>
      <c r="H726" s="300">
        <v>1</v>
      </c>
      <c r="I726" s="300">
        <v>423</v>
      </c>
      <c r="J726" s="300">
        <v>116</v>
      </c>
      <c r="K726" s="300">
        <v>49300</v>
      </c>
      <c r="L726" s="300">
        <v>1.2398772697550424</v>
      </c>
      <c r="M726" s="300">
        <v>425</v>
      </c>
      <c r="N726" s="300">
        <v>139</v>
      </c>
      <c r="O726" s="300">
        <v>59631</v>
      </c>
      <c r="P726" s="316">
        <v>1.4996982043156784</v>
      </c>
      <c r="Q726" s="301">
        <v>429</v>
      </c>
    </row>
    <row r="727" spans="1:17" ht="14.4" customHeight="1" x14ac:dyDescent="0.3">
      <c r="A727" s="296" t="s">
        <v>1188</v>
      </c>
      <c r="B727" s="297" t="s">
        <v>1000</v>
      </c>
      <c r="C727" s="297" t="s">
        <v>1001</v>
      </c>
      <c r="D727" s="297" t="s">
        <v>1056</v>
      </c>
      <c r="E727" s="297" t="s">
        <v>1057</v>
      </c>
      <c r="F727" s="300"/>
      <c r="G727" s="300"/>
      <c r="H727" s="300"/>
      <c r="I727" s="300"/>
      <c r="J727" s="300"/>
      <c r="K727" s="300"/>
      <c r="L727" s="300"/>
      <c r="M727" s="300"/>
      <c r="N727" s="300">
        <v>1</v>
      </c>
      <c r="O727" s="300">
        <v>435</v>
      </c>
      <c r="P727" s="316"/>
      <c r="Q727" s="301">
        <v>435</v>
      </c>
    </row>
    <row r="728" spans="1:17" ht="14.4" customHeight="1" x14ac:dyDescent="0.3">
      <c r="A728" s="296" t="s">
        <v>1188</v>
      </c>
      <c r="B728" s="297" t="s">
        <v>1000</v>
      </c>
      <c r="C728" s="297" t="s">
        <v>1001</v>
      </c>
      <c r="D728" s="297" t="s">
        <v>1060</v>
      </c>
      <c r="E728" s="297" t="s">
        <v>1061</v>
      </c>
      <c r="F728" s="300"/>
      <c r="G728" s="300"/>
      <c r="H728" s="300"/>
      <c r="I728" s="300"/>
      <c r="J728" s="300">
        <v>2</v>
      </c>
      <c r="K728" s="300">
        <v>230</v>
      </c>
      <c r="L728" s="300"/>
      <c r="M728" s="300">
        <v>115</v>
      </c>
      <c r="N728" s="300">
        <v>3</v>
      </c>
      <c r="O728" s="300">
        <v>345</v>
      </c>
      <c r="P728" s="316"/>
      <c r="Q728" s="301">
        <v>115</v>
      </c>
    </row>
    <row r="729" spans="1:17" ht="14.4" customHeight="1" x14ac:dyDescent="0.3">
      <c r="A729" s="296" t="s">
        <v>1188</v>
      </c>
      <c r="B729" s="297" t="s">
        <v>1000</v>
      </c>
      <c r="C729" s="297" t="s">
        <v>1001</v>
      </c>
      <c r="D729" s="297" t="s">
        <v>1064</v>
      </c>
      <c r="E729" s="297" t="s">
        <v>1065</v>
      </c>
      <c r="F729" s="300">
        <v>126</v>
      </c>
      <c r="G729" s="300">
        <v>39186</v>
      </c>
      <c r="H729" s="300">
        <v>1</v>
      </c>
      <c r="I729" s="300">
        <v>311</v>
      </c>
      <c r="J729" s="300">
        <v>147</v>
      </c>
      <c r="K729" s="300">
        <v>46011</v>
      </c>
      <c r="L729" s="300">
        <v>1.1741693461950697</v>
      </c>
      <c r="M729" s="300">
        <v>313</v>
      </c>
      <c r="N729" s="300">
        <v>199</v>
      </c>
      <c r="O729" s="300">
        <v>62884</v>
      </c>
      <c r="P729" s="316">
        <v>1.60475680089828</v>
      </c>
      <c r="Q729" s="301">
        <v>316</v>
      </c>
    </row>
    <row r="730" spans="1:17" ht="14.4" customHeight="1" x14ac:dyDescent="0.3">
      <c r="A730" s="296" t="s">
        <v>1188</v>
      </c>
      <c r="B730" s="297" t="s">
        <v>1000</v>
      </c>
      <c r="C730" s="297" t="s">
        <v>1001</v>
      </c>
      <c r="D730" s="297" t="s">
        <v>1066</v>
      </c>
      <c r="E730" s="297" t="s">
        <v>1067</v>
      </c>
      <c r="F730" s="300">
        <v>107</v>
      </c>
      <c r="G730" s="300">
        <v>36701</v>
      </c>
      <c r="H730" s="300">
        <v>1</v>
      </c>
      <c r="I730" s="300">
        <v>343</v>
      </c>
      <c r="J730" s="300">
        <v>104</v>
      </c>
      <c r="K730" s="300">
        <v>35880</v>
      </c>
      <c r="L730" s="300">
        <v>0.97763003732868314</v>
      </c>
      <c r="M730" s="300">
        <v>345</v>
      </c>
      <c r="N730" s="300">
        <v>130</v>
      </c>
      <c r="O730" s="300">
        <v>45240</v>
      </c>
      <c r="P730" s="316">
        <v>1.2326639601100788</v>
      </c>
      <c r="Q730" s="301">
        <v>348</v>
      </c>
    </row>
    <row r="731" spans="1:17" ht="14.4" customHeight="1" x14ac:dyDescent="0.3">
      <c r="A731" s="296" t="s">
        <v>1188</v>
      </c>
      <c r="B731" s="297" t="s">
        <v>1000</v>
      </c>
      <c r="C731" s="297" t="s">
        <v>1001</v>
      </c>
      <c r="D731" s="297" t="s">
        <v>1072</v>
      </c>
      <c r="E731" s="297" t="s">
        <v>1073</v>
      </c>
      <c r="F731" s="300"/>
      <c r="G731" s="300"/>
      <c r="H731" s="300"/>
      <c r="I731" s="300"/>
      <c r="J731" s="300"/>
      <c r="K731" s="300"/>
      <c r="L731" s="300"/>
      <c r="M731" s="300"/>
      <c r="N731" s="300">
        <v>1</v>
      </c>
      <c r="O731" s="300">
        <v>791</v>
      </c>
      <c r="P731" s="316"/>
      <c r="Q731" s="301">
        <v>791</v>
      </c>
    </row>
    <row r="732" spans="1:17" ht="14.4" customHeight="1" x14ac:dyDescent="0.3">
      <c r="A732" s="296" t="s">
        <v>1188</v>
      </c>
      <c r="B732" s="297" t="s">
        <v>1000</v>
      </c>
      <c r="C732" s="297" t="s">
        <v>1001</v>
      </c>
      <c r="D732" s="297" t="s">
        <v>1078</v>
      </c>
      <c r="E732" s="297" t="s">
        <v>1079</v>
      </c>
      <c r="F732" s="300"/>
      <c r="G732" s="300"/>
      <c r="H732" s="300"/>
      <c r="I732" s="300"/>
      <c r="J732" s="300"/>
      <c r="K732" s="300"/>
      <c r="L732" s="300"/>
      <c r="M732" s="300"/>
      <c r="N732" s="300">
        <v>1</v>
      </c>
      <c r="O732" s="300">
        <v>404</v>
      </c>
      <c r="P732" s="316"/>
      <c r="Q732" s="301">
        <v>404</v>
      </c>
    </row>
    <row r="733" spans="1:17" ht="14.4" customHeight="1" x14ac:dyDescent="0.3">
      <c r="A733" s="296" t="s">
        <v>1188</v>
      </c>
      <c r="B733" s="297" t="s">
        <v>1000</v>
      </c>
      <c r="C733" s="297" t="s">
        <v>1001</v>
      </c>
      <c r="D733" s="297" t="s">
        <v>1080</v>
      </c>
      <c r="E733" s="297" t="s">
        <v>1081</v>
      </c>
      <c r="F733" s="300">
        <v>10</v>
      </c>
      <c r="G733" s="300">
        <v>530</v>
      </c>
      <c r="H733" s="300">
        <v>1</v>
      </c>
      <c r="I733" s="300">
        <v>53</v>
      </c>
      <c r="J733" s="300">
        <v>14</v>
      </c>
      <c r="K733" s="300">
        <v>742</v>
      </c>
      <c r="L733" s="300">
        <v>1.4</v>
      </c>
      <c r="M733" s="300">
        <v>53</v>
      </c>
      <c r="N733" s="300">
        <v>28</v>
      </c>
      <c r="O733" s="300">
        <v>1484</v>
      </c>
      <c r="P733" s="316">
        <v>2.8</v>
      </c>
      <c r="Q733" s="301">
        <v>53</v>
      </c>
    </row>
    <row r="734" spans="1:17" ht="14.4" customHeight="1" x14ac:dyDescent="0.3">
      <c r="A734" s="296" t="s">
        <v>1188</v>
      </c>
      <c r="B734" s="297" t="s">
        <v>1000</v>
      </c>
      <c r="C734" s="297" t="s">
        <v>1001</v>
      </c>
      <c r="D734" s="297" t="s">
        <v>1084</v>
      </c>
      <c r="E734" s="297" t="s">
        <v>1085</v>
      </c>
      <c r="F734" s="300">
        <v>21</v>
      </c>
      <c r="G734" s="300">
        <v>2142</v>
      </c>
      <c r="H734" s="300">
        <v>1</v>
      </c>
      <c r="I734" s="300">
        <v>102</v>
      </c>
      <c r="J734" s="300">
        <v>21</v>
      </c>
      <c r="K734" s="300">
        <v>2142</v>
      </c>
      <c r="L734" s="300">
        <v>1</v>
      </c>
      <c r="M734" s="300">
        <v>102</v>
      </c>
      <c r="N734" s="300">
        <v>46</v>
      </c>
      <c r="O734" s="300">
        <v>4738</v>
      </c>
      <c r="P734" s="316">
        <v>2.211951447245565</v>
      </c>
      <c r="Q734" s="301">
        <v>103</v>
      </c>
    </row>
    <row r="735" spans="1:17" ht="14.4" customHeight="1" x14ac:dyDescent="0.3">
      <c r="A735" s="296" t="s">
        <v>1188</v>
      </c>
      <c r="B735" s="297" t="s">
        <v>1000</v>
      </c>
      <c r="C735" s="297" t="s">
        <v>1001</v>
      </c>
      <c r="D735" s="297" t="s">
        <v>1098</v>
      </c>
      <c r="E735" s="297" t="s">
        <v>1099</v>
      </c>
      <c r="F735" s="300"/>
      <c r="G735" s="300"/>
      <c r="H735" s="300"/>
      <c r="I735" s="300"/>
      <c r="J735" s="300">
        <v>1</v>
      </c>
      <c r="K735" s="300">
        <v>265</v>
      </c>
      <c r="L735" s="300"/>
      <c r="M735" s="300">
        <v>265</v>
      </c>
      <c r="N735" s="300">
        <v>1</v>
      </c>
      <c r="O735" s="300">
        <v>266</v>
      </c>
      <c r="P735" s="316"/>
      <c r="Q735" s="301">
        <v>266</v>
      </c>
    </row>
    <row r="736" spans="1:17" ht="14.4" customHeight="1" x14ac:dyDescent="0.3">
      <c r="A736" s="296" t="s">
        <v>1188</v>
      </c>
      <c r="B736" s="297" t="s">
        <v>1000</v>
      </c>
      <c r="C736" s="297" t="s">
        <v>1001</v>
      </c>
      <c r="D736" s="297" t="s">
        <v>1102</v>
      </c>
      <c r="E736" s="297" t="s">
        <v>1103</v>
      </c>
      <c r="F736" s="300">
        <v>2</v>
      </c>
      <c r="G736" s="300">
        <v>1040</v>
      </c>
      <c r="H736" s="300">
        <v>1</v>
      </c>
      <c r="I736" s="300">
        <v>520</v>
      </c>
      <c r="J736" s="300">
        <v>1</v>
      </c>
      <c r="K736" s="300">
        <v>522</v>
      </c>
      <c r="L736" s="300">
        <v>0.50192307692307692</v>
      </c>
      <c r="M736" s="300">
        <v>522</v>
      </c>
      <c r="N736" s="300">
        <v>7</v>
      </c>
      <c r="O736" s="300">
        <v>3675</v>
      </c>
      <c r="P736" s="316">
        <v>3.5336538461538463</v>
      </c>
      <c r="Q736" s="301">
        <v>525</v>
      </c>
    </row>
    <row r="737" spans="1:17" ht="14.4" customHeight="1" x14ac:dyDescent="0.3">
      <c r="A737" s="296" t="s">
        <v>1188</v>
      </c>
      <c r="B737" s="297" t="s">
        <v>1000</v>
      </c>
      <c r="C737" s="297" t="s">
        <v>1001</v>
      </c>
      <c r="D737" s="297" t="s">
        <v>1114</v>
      </c>
      <c r="E737" s="297" t="s">
        <v>1115</v>
      </c>
      <c r="F737" s="300"/>
      <c r="G737" s="300"/>
      <c r="H737" s="300"/>
      <c r="I737" s="300"/>
      <c r="J737" s="300"/>
      <c r="K737" s="300"/>
      <c r="L737" s="300"/>
      <c r="M737" s="300"/>
      <c r="N737" s="300">
        <v>2</v>
      </c>
      <c r="O737" s="300">
        <v>6776</v>
      </c>
      <c r="P737" s="316"/>
      <c r="Q737" s="301">
        <v>3388</v>
      </c>
    </row>
    <row r="738" spans="1:17" ht="14.4" customHeight="1" x14ac:dyDescent="0.3">
      <c r="A738" s="296" t="s">
        <v>1189</v>
      </c>
      <c r="B738" s="297" t="s">
        <v>1000</v>
      </c>
      <c r="C738" s="297" t="s">
        <v>1001</v>
      </c>
      <c r="D738" s="297" t="s">
        <v>1002</v>
      </c>
      <c r="E738" s="297" t="s">
        <v>1003</v>
      </c>
      <c r="F738" s="300">
        <v>3</v>
      </c>
      <c r="G738" s="300">
        <v>135</v>
      </c>
      <c r="H738" s="300">
        <v>1</v>
      </c>
      <c r="I738" s="300">
        <v>45</v>
      </c>
      <c r="J738" s="300"/>
      <c r="K738" s="300"/>
      <c r="L738" s="300"/>
      <c r="M738" s="300"/>
      <c r="N738" s="300"/>
      <c r="O738" s="300"/>
      <c r="P738" s="316"/>
      <c r="Q738" s="301"/>
    </row>
    <row r="739" spans="1:17" ht="14.4" customHeight="1" x14ac:dyDescent="0.3">
      <c r="A739" s="296" t="s">
        <v>1189</v>
      </c>
      <c r="B739" s="297" t="s">
        <v>1000</v>
      </c>
      <c r="C739" s="297" t="s">
        <v>1001</v>
      </c>
      <c r="D739" s="297" t="s">
        <v>1004</v>
      </c>
      <c r="E739" s="297" t="s">
        <v>1005</v>
      </c>
      <c r="F739" s="300"/>
      <c r="G739" s="300"/>
      <c r="H739" s="300"/>
      <c r="I739" s="300"/>
      <c r="J739" s="300">
        <v>1</v>
      </c>
      <c r="K739" s="300">
        <v>1236</v>
      </c>
      <c r="L739" s="300"/>
      <c r="M739" s="300">
        <v>1236</v>
      </c>
      <c r="N739" s="300"/>
      <c r="O739" s="300"/>
      <c r="P739" s="316"/>
      <c r="Q739" s="301"/>
    </row>
    <row r="740" spans="1:17" ht="14.4" customHeight="1" x14ac:dyDescent="0.3">
      <c r="A740" s="296" t="s">
        <v>1189</v>
      </c>
      <c r="B740" s="297" t="s">
        <v>1000</v>
      </c>
      <c r="C740" s="297" t="s">
        <v>1001</v>
      </c>
      <c r="D740" s="297" t="s">
        <v>1006</v>
      </c>
      <c r="E740" s="297" t="s">
        <v>1007</v>
      </c>
      <c r="F740" s="300">
        <v>3</v>
      </c>
      <c r="G740" s="300">
        <v>498</v>
      </c>
      <c r="H740" s="300">
        <v>1</v>
      </c>
      <c r="I740" s="300">
        <v>166</v>
      </c>
      <c r="J740" s="300">
        <v>3</v>
      </c>
      <c r="K740" s="300">
        <v>498</v>
      </c>
      <c r="L740" s="300">
        <v>1</v>
      </c>
      <c r="M740" s="300">
        <v>166</v>
      </c>
      <c r="N740" s="300">
        <v>1</v>
      </c>
      <c r="O740" s="300">
        <v>167</v>
      </c>
      <c r="P740" s="316">
        <v>0.3353413654618474</v>
      </c>
      <c r="Q740" s="301">
        <v>167</v>
      </c>
    </row>
    <row r="741" spans="1:17" ht="14.4" customHeight="1" x14ac:dyDescent="0.3">
      <c r="A741" s="296" t="s">
        <v>1189</v>
      </c>
      <c r="B741" s="297" t="s">
        <v>1000</v>
      </c>
      <c r="C741" s="297" t="s">
        <v>1001</v>
      </c>
      <c r="D741" s="297" t="s">
        <v>1008</v>
      </c>
      <c r="E741" s="297" t="s">
        <v>1009</v>
      </c>
      <c r="F741" s="300"/>
      <c r="G741" s="300"/>
      <c r="H741" s="300"/>
      <c r="I741" s="300"/>
      <c r="J741" s="300">
        <v>2</v>
      </c>
      <c r="K741" s="300">
        <v>2000</v>
      </c>
      <c r="L741" s="300"/>
      <c r="M741" s="300">
        <v>1000</v>
      </c>
      <c r="N741" s="300"/>
      <c r="O741" s="300"/>
      <c r="P741" s="316"/>
      <c r="Q741" s="301"/>
    </row>
    <row r="742" spans="1:17" ht="14.4" customHeight="1" x14ac:dyDescent="0.3">
      <c r="A742" s="296" t="s">
        <v>1189</v>
      </c>
      <c r="B742" s="297" t="s">
        <v>1000</v>
      </c>
      <c r="C742" s="297" t="s">
        <v>1001</v>
      </c>
      <c r="D742" s="297" t="s">
        <v>1010</v>
      </c>
      <c r="E742" s="297" t="s">
        <v>1011</v>
      </c>
      <c r="F742" s="300"/>
      <c r="G742" s="300"/>
      <c r="H742" s="300"/>
      <c r="I742" s="300"/>
      <c r="J742" s="300">
        <v>1</v>
      </c>
      <c r="K742" s="300">
        <v>12774</v>
      </c>
      <c r="L742" s="300"/>
      <c r="M742" s="300">
        <v>12774</v>
      </c>
      <c r="N742" s="300"/>
      <c r="O742" s="300"/>
      <c r="P742" s="316"/>
      <c r="Q742" s="301"/>
    </row>
    <row r="743" spans="1:17" ht="14.4" customHeight="1" x14ac:dyDescent="0.3">
      <c r="A743" s="296" t="s">
        <v>1189</v>
      </c>
      <c r="B743" s="297" t="s">
        <v>1000</v>
      </c>
      <c r="C743" s="297" t="s">
        <v>1001</v>
      </c>
      <c r="D743" s="297" t="s">
        <v>1014</v>
      </c>
      <c r="E743" s="297" t="s">
        <v>1015</v>
      </c>
      <c r="F743" s="300"/>
      <c r="G743" s="300"/>
      <c r="H743" s="300"/>
      <c r="I743" s="300"/>
      <c r="J743" s="300">
        <v>2</v>
      </c>
      <c r="K743" s="300">
        <v>4442</v>
      </c>
      <c r="L743" s="300"/>
      <c r="M743" s="300">
        <v>2221</v>
      </c>
      <c r="N743" s="300"/>
      <c r="O743" s="300"/>
      <c r="P743" s="316"/>
      <c r="Q743" s="301"/>
    </row>
    <row r="744" spans="1:17" ht="14.4" customHeight="1" x14ac:dyDescent="0.3">
      <c r="A744" s="296" t="s">
        <v>1189</v>
      </c>
      <c r="B744" s="297" t="s">
        <v>1000</v>
      </c>
      <c r="C744" s="297" t="s">
        <v>1001</v>
      </c>
      <c r="D744" s="297" t="s">
        <v>1016</v>
      </c>
      <c r="E744" s="297" t="s">
        <v>1017</v>
      </c>
      <c r="F744" s="300">
        <v>24</v>
      </c>
      <c r="G744" s="300">
        <v>15744</v>
      </c>
      <c r="H744" s="300">
        <v>1</v>
      </c>
      <c r="I744" s="300">
        <v>656</v>
      </c>
      <c r="J744" s="300">
        <v>9</v>
      </c>
      <c r="K744" s="300">
        <v>5940</v>
      </c>
      <c r="L744" s="300">
        <v>0.37728658536585363</v>
      </c>
      <c r="M744" s="300">
        <v>660</v>
      </c>
      <c r="N744" s="300">
        <v>8</v>
      </c>
      <c r="O744" s="300">
        <v>5312</v>
      </c>
      <c r="P744" s="316">
        <v>0.33739837398373984</v>
      </c>
      <c r="Q744" s="301">
        <v>664</v>
      </c>
    </row>
    <row r="745" spans="1:17" ht="14.4" customHeight="1" x14ac:dyDescent="0.3">
      <c r="A745" s="296" t="s">
        <v>1189</v>
      </c>
      <c r="B745" s="297" t="s">
        <v>1000</v>
      </c>
      <c r="C745" s="297" t="s">
        <v>1001</v>
      </c>
      <c r="D745" s="297" t="s">
        <v>1018</v>
      </c>
      <c r="E745" s="297" t="s">
        <v>1019</v>
      </c>
      <c r="F745" s="300">
        <v>13</v>
      </c>
      <c r="G745" s="300">
        <v>5876</v>
      </c>
      <c r="H745" s="300">
        <v>1</v>
      </c>
      <c r="I745" s="300">
        <v>452</v>
      </c>
      <c r="J745" s="300">
        <v>7</v>
      </c>
      <c r="K745" s="300">
        <v>3178</v>
      </c>
      <c r="L745" s="300">
        <v>0.54084411164057178</v>
      </c>
      <c r="M745" s="300">
        <v>454</v>
      </c>
      <c r="N745" s="300">
        <v>4</v>
      </c>
      <c r="O745" s="300">
        <v>1828</v>
      </c>
      <c r="P745" s="316">
        <v>0.31109598366235536</v>
      </c>
      <c r="Q745" s="301">
        <v>457</v>
      </c>
    </row>
    <row r="746" spans="1:17" ht="14.4" customHeight="1" x14ac:dyDescent="0.3">
      <c r="A746" s="296" t="s">
        <v>1189</v>
      </c>
      <c r="B746" s="297" t="s">
        <v>1000</v>
      </c>
      <c r="C746" s="297" t="s">
        <v>1001</v>
      </c>
      <c r="D746" s="297" t="s">
        <v>1020</v>
      </c>
      <c r="E746" s="297" t="s">
        <v>1021</v>
      </c>
      <c r="F746" s="300"/>
      <c r="G746" s="300"/>
      <c r="H746" s="300"/>
      <c r="I746" s="300"/>
      <c r="J746" s="300"/>
      <c r="K746" s="300"/>
      <c r="L746" s="300"/>
      <c r="M746" s="300"/>
      <c r="N746" s="300">
        <v>1</v>
      </c>
      <c r="O746" s="300">
        <v>251</v>
      </c>
      <c r="P746" s="316"/>
      <c r="Q746" s="301">
        <v>251</v>
      </c>
    </row>
    <row r="747" spans="1:17" ht="14.4" customHeight="1" x14ac:dyDescent="0.3">
      <c r="A747" s="296" t="s">
        <v>1189</v>
      </c>
      <c r="B747" s="297" t="s">
        <v>1000</v>
      </c>
      <c r="C747" s="297" t="s">
        <v>1001</v>
      </c>
      <c r="D747" s="297" t="s">
        <v>1024</v>
      </c>
      <c r="E747" s="297" t="s">
        <v>1025</v>
      </c>
      <c r="F747" s="300">
        <v>57</v>
      </c>
      <c r="G747" s="300">
        <v>4446</v>
      </c>
      <c r="H747" s="300">
        <v>1</v>
      </c>
      <c r="I747" s="300">
        <v>78</v>
      </c>
      <c r="J747" s="300">
        <v>38</v>
      </c>
      <c r="K747" s="300">
        <v>2964</v>
      </c>
      <c r="L747" s="300">
        <v>0.66666666666666663</v>
      </c>
      <c r="M747" s="300">
        <v>78</v>
      </c>
      <c r="N747" s="300">
        <v>32</v>
      </c>
      <c r="O747" s="300">
        <v>2528</v>
      </c>
      <c r="P747" s="316">
        <v>0.56860098965362127</v>
      </c>
      <c r="Q747" s="301">
        <v>79</v>
      </c>
    </row>
    <row r="748" spans="1:17" ht="14.4" customHeight="1" x14ac:dyDescent="0.3">
      <c r="A748" s="296" t="s">
        <v>1189</v>
      </c>
      <c r="B748" s="297" t="s">
        <v>1000</v>
      </c>
      <c r="C748" s="297" t="s">
        <v>1001</v>
      </c>
      <c r="D748" s="297" t="s">
        <v>1026</v>
      </c>
      <c r="E748" s="297" t="s">
        <v>1027</v>
      </c>
      <c r="F748" s="300"/>
      <c r="G748" s="300"/>
      <c r="H748" s="300"/>
      <c r="I748" s="300"/>
      <c r="J748" s="300"/>
      <c r="K748" s="300"/>
      <c r="L748" s="300"/>
      <c r="M748" s="300"/>
      <c r="N748" s="300">
        <v>1</v>
      </c>
      <c r="O748" s="300">
        <v>37</v>
      </c>
      <c r="P748" s="316"/>
      <c r="Q748" s="301">
        <v>37</v>
      </c>
    </row>
    <row r="749" spans="1:17" ht="14.4" customHeight="1" x14ac:dyDescent="0.3">
      <c r="A749" s="296" t="s">
        <v>1189</v>
      </c>
      <c r="B749" s="297" t="s">
        <v>1000</v>
      </c>
      <c r="C749" s="297" t="s">
        <v>1001</v>
      </c>
      <c r="D749" s="297" t="s">
        <v>1030</v>
      </c>
      <c r="E749" s="297" t="s">
        <v>1031</v>
      </c>
      <c r="F749" s="300">
        <v>10</v>
      </c>
      <c r="G749" s="300">
        <v>2400</v>
      </c>
      <c r="H749" s="300">
        <v>1</v>
      </c>
      <c r="I749" s="300">
        <v>240</v>
      </c>
      <c r="J749" s="300">
        <v>5</v>
      </c>
      <c r="K749" s="300">
        <v>1210</v>
      </c>
      <c r="L749" s="300">
        <v>0.50416666666666665</v>
      </c>
      <c r="M749" s="300">
        <v>242</v>
      </c>
      <c r="N749" s="300">
        <v>7</v>
      </c>
      <c r="O749" s="300">
        <v>1701</v>
      </c>
      <c r="P749" s="316">
        <v>0.70874999999999999</v>
      </c>
      <c r="Q749" s="301">
        <v>243</v>
      </c>
    </row>
    <row r="750" spans="1:17" ht="14.4" customHeight="1" x14ac:dyDescent="0.3">
      <c r="A750" s="296" t="s">
        <v>1189</v>
      </c>
      <c r="B750" s="297" t="s">
        <v>1000</v>
      </c>
      <c r="C750" s="297" t="s">
        <v>1001</v>
      </c>
      <c r="D750" s="297" t="s">
        <v>1032</v>
      </c>
      <c r="E750" s="297" t="s">
        <v>1033</v>
      </c>
      <c r="F750" s="300">
        <v>31</v>
      </c>
      <c r="G750" s="300">
        <v>61349</v>
      </c>
      <c r="H750" s="300">
        <v>1</v>
      </c>
      <c r="I750" s="300">
        <v>1979</v>
      </c>
      <c r="J750" s="300">
        <v>9</v>
      </c>
      <c r="K750" s="300">
        <v>17865</v>
      </c>
      <c r="L750" s="300">
        <v>0.2912027905915337</v>
      </c>
      <c r="M750" s="300">
        <v>1985</v>
      </c>
      <c r="N750" s="300">
        <v>18</v>
      </c>
      <c r="O750" s="300">
        <v>35874</v>
      </c>
      <c r="P750" s="316">
        <v>0.58475280770672711</v>
      </c>
      <c r="Q750" s="301">
        <v>1993</v>
      </c>
    </row>
    <row r="751" spans="1:17" ht="14.4" customHeight="1" x14ac:dyDescent="0.3">
      <c r="A751" s="296" t="s">
        <v>1189</v>
      </c>
      <c r="B751" s="297" t="s">
        <v>1000</v>
      </c>
      <c r="C751" s="297" t="s">
        <v>1001</v>
      </c>
      <c r="D751" s="297" t="s">
        <v>1034</v>
      </c>
      <c r="E751" s="297" t="s">
        <v>1035</v>
      </c>
      <c r="F751" s="300">
        <v>47</v>
      </c>
      <c r="G751" s="300">
        <v>7755</v>
      </c>
      <c r="H751" s="300">
        <v>1</v>
      </c>
      <c r="I751" s="300">
        <v>165</v>
      </c>
      <c r="J751" s="300">
        <v>13</v>
      </c>
      <c r="K751" s="300">
        <v>2171</v>
      </c>
      <c r="L751" s="300">
        <v>0.27994842037395229</v>
      </c>
      <c r="M751" s="300">
        <v>167</v>
      </c>
      <c r="N751" s="300">
        <v>43</v>
      </c>
      <c r="O751" s="300">
        <v>7224</v>
      </c>
      <c r="P751" s="316">
        <v>0.93152804642166342</v>
      </c>
      <c r="Q751" s="301">
        <v>168</v>
      </c>
    </row>
    <row r="752" spans="1:17" ht="14.4" customHeight="1" x14ac:dyDescent="0.3">
      <c r="A752" s="296" t="s">
        <v>1189</v>
      </c>
      <c r="B752" s="297" t="s">
        <v>1000</v>
      </c>
      <c r="C752" s="297" t="s">
        <v>1001</v>
      </c>
      <c r="D752" s="297" t="s">
        <v>1036</v>
      </c>
      <c r="E752" s="297" t="s">
        <v>1037</v>
      </c>
      <c r="F752" s="300"/>
      <c r="G752" s="300"/>
      <c r="H752" s="300"/>
      <c r="I752" s="300"/>
      <c r="J752" s="300">
        <v>3</v>
      </c>
      <c r="K752" s="300">
        <v>840</v>
      </c>
      <c r="L752" s="300"/>
      <c r="M752" s="300">
        <v>280</v>
      </c>
      <c r="N752" s="300">
        <v>7</v>
      </c>
      <c r="O752" s="300">
        <v>1967</v>
      </c>
      <c r="P752" s="316"/>
      <c r="Q752" s="301">
        <v>281</v>
      </c>
    </row>
    <row r="753" spans="1:17" ht="14.4" customHeight="1" x14ac:dyDescent="0.3">
      <c r="A753" s="296" t="s">
        <v>1189</v>
      </c>
      <c r="B753" s="297" t="s">
        <v>1000</v>
      </c>
      <c r="C753" s="297" t="s">
        <v>1001</v>
      </c>
      <c r="D753" s="297" t="s">
        <v>1038</v>
      </c>
      <c r="E753" s="297" t="s">
        <v>1039</v>
      </c>
      <c r="F753" s="300">
        <v>939</v>
      </c>
      <c r="G753" s="300">
        <v>152118</v>
      </c>
      <c r="H753" s="300">
        <v>1</v>
      </c>
      <c r="I753" s="300">
        <v>162</v>
      </c>
      <c r="J753" s="300">
        <v>847</v>
      </c>
      <c r="K753" s="300">
        <v>138908</v>
      </c>
      <c r="L753" s="300">
        <v>0.91315952089825003</v>
      </c>
      <c r="M753" s="300">
        <v>164</v>
      </c>
      <c r="N753" s="300">
        <v>391</v>
      </c>
      <c r="O753" s="300">
        <v>64515</v>
      </c>
      <c r="P753" s="316">
        <v>0.4241115449848144</v>
      </c>
      <c r="Q753" s="301">
        <v>165</v>
      </c>
    </row>
    <row r="754" spans="1:17" ht="14.4" customHeight="1" x14ac:dyDescent="0.3">
      <c r="A754" s="296" t="s">
        <v>1189</v>
      </c>
      <c r="B754" s="297" t="s">
        <v>1000</v>
      </c>
      <c r="C754" s="297" t="s">
        <v>1001</v>
      </c>
      <c r="D754" s="297" t="s">
        <v>1040</v>
      </c>
      <c r="E754" s="297" t="s">
        <v>1041</v>
      </c>
      <c r="F754" s="300">
        <v>39</v>
      </c>
      <c r="G754" s="300">
        <v>17589</v>
      </c>
      <c r="H754" s="300">
        <v>1</v>
      </c>
      <c r="I754" s="300">
        <v>451</v>
      </c>
      <c r="J754" s="300">
        <v>28</v>
      </c>
      <c r="K754" s="300">
        <v>12684</v>
      </c>
      <c r="L754" s="300">
        <v>0.72113252601057476</v>
      </c>
      <c r="M754" s="300">
        <v>453</v>
      </c>
      <c r="N754" s="300">
        <v>38</v>
      </c>
      <c r="O754" s="300">
        <v>17328</v>
      </c>
      <c r="P754" s="316">
        <v>0.98516118028313149</v>
      </c>
      <c r="Q754" s="301">
        <v>456</v>
      </c>
    </row>
    <row r="755" spans="1:17" ht="14.4" customHeight="1" x14ac:dyDescent="0.3">
      <c r="A755" s="296" t="s">
        <v>1189</v>
      </c>
      <c r="B755" s="297" t="s">
        <v>1000</v>
      </c>
      <c r="C755" s="297" t="s">
        <v>1001</v>
      </c>
      <c r="D755" s="297" t="s">
        <v>1042</v>
      </c>
      <c r="E755" s="297" t="s">
        <v>1043</v>
      </c>
      <c r="F755" s="300">
        <v>1</v>
      </c>
      <c r="G755" s="300">
        <v>2159</v>
      </c>
      <c r="H755" s="300">
        <v>1</v>
      </c>
      <c r="I755" s="300">
        <v>2159</v>
      </c>
      <c r="J755" s="300">
        <v>1</v>
      </c>
      <c r="K755" s="300">
        <v>2161</v>
      </c>
      <c r="L755" s="300">
        <v>1.000926354793886</v>
      </c>
      <c r="M755" s="300">
        <v>2161</v>
      </c>
      <c r="N755" s="300">
        <v>2</v>
      </c>
      <c r="O755" s="300">
        <v>4328</v>
      </c>
      <c r="P755" s="316">
        <v>2.0046317739694302</v>
      </c>
      <c r="Q755" s="301">
        <v>2164</v>
      </c>
    </row>
    <row r="756" spans="1:17" ht="14.4" customHeight="1" x14ac:dyDescent="0.3">
      <c r="A756" s="296" t="s">
        <v>1189</v>
      </c>
      <c r="B756" s="297" t="s">
        <v>1000</v>
      </c>
      <c r="C756" s="297" t="s">
        <v>1001</v>
      </c>
      <c r="D756" s="297" t="s">
        <v>1044</v>
      </c>
      <c r="E756" s="297" t="s">
        <v>1045</v>
      </c>
      <c r="F756" s="300">
        <v>197</v>
      </c>
      <c r="G756" s="300">
        <v>66389</v>
      </c>
      <c r="H756" s="300">
        <v>1</v>
      </c>
      <c r="I756" s="300">
        <v>337</v>
      </c>
      <c r="J756" s="300">
        <v>128</v>
      </c>
      <c r="K756" s="300">
        <v>43136</v>
      </c>
      <c r="L756" s="300">
        <v>0.64974619289340096</v>
      </c>
      <c r="M756" s="300">
        <v>337</v>
      </c>
      <c r="N756" s="300">
        <v>217</v>
      </c>
      <c r="O756" s="300">
        <v>73346</v>
      </c>
      <c r="P756" s="316">
        <v>1.1047914564159724</v>
      </c>
      <c r="Q756" s="301">
        <v>338</v>
      </c>
    </row>
    <row r="757" spans="1:17" ht="14.4" customHeight="1" x14ac:dyDescent="0.3">
      <c r="A757" s="296" t="s">
        <v>1189</v>
      </c>
      <c r="B757" s="297" t="s">
        <v>1000</v>
      </c>
      <c r="C757" s="297" t="s">
        <v>1001</v>
      </c>
      <c r="D757" s="297" t="s">
        <v>1046</v>
      </c>
      <c r="E757" s="297" t="s">
        <v>1047</v>
      </c>
      <c r="F757" s="300">
        <v>51</v>
      </c>
      <c r="G757" s="300">
        <v>8058</v>
      </c>
      <c r="H757" s="300">
        <v>1</v>
      </c>
      <c r="I757" s="300">
        <v>158</v>
      </c>
      <c r="J757" s="300">
        <v>48</v>
      </c>
      <c r="K757" s="300">
        <v>7632</v>
      </c>
      <c r="L757" s="300">
        <v>0.94713328369322414</v>
      </c>
      <c r="M757" s="300">
        <v>159</v>
      </c>
      <c r="N757" s="300">
        <v>15</v>
      </c>
      <c r="O757" s="300">
        <v>2400</v>
      </c>
      <c r="P757" s="316">
        <v>0.29784065524944153</v>
      </c>
      <c r="Q757" s="301">
        <v>160</v>
      </c>
    </row>
    <row r="758" spans="1:17" ht="14.4" customHeight="1" x14ac:dyDescent="0.3">
      <c r="A758" s="296" t="s">
        <v>1189</v>
      </c>
      <c r="B758" s="297" t="s">
        <v>1000</v>
      </c>
      <c r="C758" s="297" t="s">
        <v>1001</v>
      </c>
      <c r="D758" s="297" t="s">
        <v>1048</v>
      </c>
      <c r="E758" s="297" t="s">
        <v>1049</v>
      </c>
      <c r="F758" s="300">
        <v>1</v>
      </c>
      <c r="G758" s="300">
        <v>2864</v>
      </c>
      <c r="H758" s="300">
        <v>1</v>
      </c>
      <c r="I758" s="300">
        <v>2864</v>
      </c>
      <c r="J758" s="300">
        <v>1</v>
      </c>
      <c r="K758" s="300">
        <v>2874</v>
      </c>
      <c r="L758" s="300">
        <v>1.0034916201117319</v>
      </c>
      <c r="M758" s="300">
        <v>2874</v>
      </c>
      <c r="N758" s="300">
        <v>2</v>
      </c>
      <c r="O758" s="300">
        <v>5772</v>
      </c>
      <c r="P758" s="316">
        <v>2.0153631284916202</v>
      </c>
      <c r="Q758" s="301">
        <v>2886</v>
      </c>
    </row>
    <row r="759" spans="1:17" ht="14.4" customHeight="1" x14ac:dyDescent="0.3">
      <c r="A759" s="296" t="s">
        <v>1189</v>
      </c>
      <c r="B759" s="297" t="s">
        <v>1000</v>
      </c>
      <c r="C759" s="297" t="s">
        <v>1001</v>
      </c>
      <c r="D759" s="297" t="s">
        <v>1050</v>
      </c>
      <c r="E759" s="297" t="s">
        <v>1051</v>
      </c>
      <c r="F759" s="300">
        <v>28</v>
      </c>
      <c r="G759" s="300">
        <v>1484</v>
      </c>
      <c r="H759" s="300">
        <v>1</v>
      </c>
      <c r="I759" s="300">
        <v>53</v>
      </c>
      <c r="J759" s="300">
        <v>20</v>
      </c>
      <c r="K759" s="300">
        <v>1060</v>
      </c>
      <c r="L759" s="300">
        <v>0.7142857142857143</v>
      </c>
      <c r="M759" s="300">
        <v>53</v>
      </c>
      <c r="N759" s="300">
        <v>40</v>
      </c>
      <c r="O759" s="300">
        <v>2120</v>
      </c>
      <c r="P759" s="316">
        <v>1.4285714285714286</v>
      </c>
      <c r="Q759" s="301">
        <v>53</v>
      </c>
    </row>
    <row r="760" spans="1:17" ht="14.4" customHeight="1" x14ac:dyDescent="0.3">
      <c r="A760" s="296" t="s">
        <v>1189</v>
      </c>
      <c r="B760" s="297" t="s">
        <v>1000</v>
      </c>
      <c r="C760" s="297" t="s">
        <v>1001</v>
      </c>
      <c r="D760" s="297" t="s">
        <v>1052</v>
      </c>
      <c r="E760" s="297" t="s">
        <v>1053</v>
      </c>
      <c r="F760" s="300"/>
      <c r="G760" s="300"/>
      <c r="H760" s="300"/>
      <c r="I760" s="300"/>
      <c r="J760" s="300"/>
      <c r="K760" s="300"/>
      <c r="L760" s="300"/>
      <c r="M760" s="300"/>
      <c r="N760" s="300">
        <v>4</v>
      </c>
      <c r="O760" s="300">
        <v>484</v>
      </c>
      <c r="P760" s="316"/>
      <c r="Q760" s="301">
        <v>121</v>
      </c>
    </row>
    <row r="761" spans="1:17" ht="14.4" customHeight="1" x14ac:dyDescent="0.3">
      <c r="A761" s="296" t="s">
        <v>1189</v>
      </c>
      <c r="B761" s="297" t="s">
        <v>1000</v>
      </c>
      <c r="C761" s="297" t="s">
        <v>1001</v>
      </c>
      <c r="D761" s="297" t="s">
        <v>1054</v>
      </c>
      <c r="E761" s="297" t="s">
        <v>1055</v>
      </c>
      <c r="F761" s="300">
        <v>34</v>
      </c>
      <c r="G761" s="300">
        <v>14382</v>
      </c>
      <c r="H761" s="300">
        <v>1</v>
      </c>
      <c r="I761" s="300">
        <v>423</v>
      </c>
      <c r="J761" s="300">
        <v>24</v>
      </c>
      <c r="K761" s="300">
        <v>10200</v>
      </c>
      <c r="L761" s="300">
        <v>0.70921985815602839</v>
      </c>
      <c r="M761" s="300">
        <v>425</v>
      </c>
      <c r="N761" s="300">
        <v>25</v>
      </c>
      <c r="O761" s="300">
        <v>10725</v>
      </c>
      <c r="P761" s="316">
        <v>0.74572382144347105</v>
      </c>
      <c r="Q761" s="301">
        <v>429</v>
      </c>
    </row>
    <row r="762" spans="1:17" ht="14.4" customHeight="1" x14ac:dyDescent="0.3">
      <c r="A762" s="296" t="s">
        <v>1189</v>
      </c>
      <c r="B762" s="297" t="s">
        <v>1000</v>
      </c>
      <c r="C762" s="297" t="s">
        <v>1001</v>
      </c>
      <c r="D762" s="297" t="s">
        <v>1056</v>
      </c>
      <c r="E762" s="297" t="s">
        <v>1057</v>
      </c>
      <c r="F762" s="300">
        <v>5</v>
      </c>
      <c r="G762" s="300">
        <v>2160</v>
      </c>
      <c r="H762" s="300">
        <v>1</v>
      </c>
      <c r="I762" s="300">
        <v>432</v>
      </c>
      <c r="J762" s="300">
        <v>1</v>
      </c>
      <c r="K762" s="300">
        <v>434</v>
      </c>
      <c r="L762" s="300">
        <v>0.20092592592592592</v>
      </c>
      <c r="M762" s="300">
        <v>434</v>
      </c>
      <c r="N762" s="300"/>
      <c r="O762" s="300"/>
      <c r="P762" s="316"/>
      <c r="Q762" s="301"/>
    </row>
    <row r="763" spans="1:17" ht="14.4" customHeight="1" x14ac:dyDescent="0.3">
      <c r="A763" s="296" t="s">
        <v>1189</v>
      </c>
      <c r="B763" s="297" t="s">
        <v>1000</v>
      </c>
      <c r="C763" s="297" t="s">
        <v>1001</v>
      </c>
      <c r="D763" s="297" t="s">
        <v>1058</v>
      </c>
      <c r="E763" s="297" t="s">
        <v>1059</v>
      </c>
      <c r="F763" s="300">
        <v>2</v>
      </c>
      <c r="G763" s="300">
        <v>270</v>
      </c>
      <c r="H763" s="300">
        <v>1</v>
      </c>
      <c r="I763" s="300">
        <v>135</v>
      </c>
      <c r="J763" s="300">
        <v>1</v>
      </c>
      <c r="K763" s="300">
        <v>135</v>
      </c>
      <c r="L763" s="300">
        <v>0.5</v>
      </c>
      <c r="M763" s="300">
        <v>135</v>
      </c>
      <c r="N763" s="300"/>
      <c r="O763" s="300"/>
      <c r="P763" s="316"/>
      <c r="Q763" s="301"/>
    </row>
    <row r="764" spans="1:17" ht="14.4" customHeight="1" x14ac:dyDescent="0.3">
      <c r="A764" s="296" t="s">
        <v>1189</v>
      </c>
      <c r="B764" s="297" t="s">
        <v>1000</v>
      </c>
      <c r="C764" s="297" t="s">
        <v>1001</v>
      </c>
      <c r="D764" s="297" t="s">
        <v>1060</v>
      </c>
      <c r="E764" s="297" t="s">
        <v>1061</v>
      </c>
      <c r="F764" s="300">
        <v>1</v>
      </c>
      <c r="G764" s="300">
        <v>114</v>
      </c>
      <c r="H764" s="300">
        <v>1</v>
      </c>
      <c r="I764" s="300">
        <v>114</v>
      </c>
      <c r="J764" s="300"/>
      <c r="K764" s="300"/>
      <c r="L764" s="300"/>
      <c r="M764" s="300"/>
      <c r="N764" s="300"/>
      <c r="O764" s="300"/>
      <c r="P764" s="316"/>
      <c r="Q764" s="301"/>
    </row>
    <row r="765" spans="1:17" ht="14.4" customHeight="1" x14ac:dyDescent="0.3">
      <c r="A765" s="296" t="s">
        <v>1189</v>
      </c>
      <c r="B765" s="297" t="s">
        <v>1000</v>
      </c>
      <c r="C765" s="297" t="s">
        <v>1001</v>
      </c>
      <c r="D765" s="297" t="s">
        <v>1062</v>
      </c>
      <c r="E765" s="297" t="s">
        <v>1063</v>
      </c>
      <c r="F765" s="300"/>
      <c r="G765" s="300"/>
      <c r="H765" s="300"/>
      <c r="I765" s="300"/>
      <c r="J765" s="300">
        <v>1</v>
      </c>
      <c r="K765" s="300">
        <v>27</v>
      </c>
      <c r="L765" s="300"/>
      <c r="M765" s="300">
        <v>27</v>
      </c>
      <c r="N765" s="300"/>
      <c r="O765" s="300"/>
      <c r="P765" s="316"/>
      <c r="Q765" s="301"/>
    </row>
    <row r="766" spans="1:17" ht="14.4" customHeight="1" x14ac:dyDescent="0.3">
      <c r="A766" s="296" t="s">
        <v>1189</v>
      </c>
      <c r="B766" s="297" t="s">
        <v>1000</v>
      </c>
      <c r="C766" s="297" t="s">
        <v>1001</v>
      </c>
      <c r="D766" s="297" t="s">
        <v>1064</v>
      </c>
      <c r="E766" s="297" t="s">
        <v>1065</v>
      </c>
      <c r="F766" s="300">
        <v>73</v>
      </c>
      <c r="G766" s="300">
        <v>22703</v>
      </c>
      <c r="H766" s="300">
        <v>1</v>
      </c>
      <c r="I766" s="300">
        <v>311</v>
      </c>
      <c r="J766" s="300">
        <v>79</v>
      </c>
      <c r="K766" s="300">
        <v>24727</v>
      </c>
      <c r="L766" s="300">
        <v>1.0891512134960137</v>
      </c>
      <c r="M766" s="300">
        <v>313</v>
      </c>
      <c r="N766" s="300">
        <v>50</v>
      </c>
      <c r="O766" s="300">
        <v>15800</v>
      </c>
      <c r="P766" s="316">
        <v>0.69594326740959345</v>
      </c>
      <c r="Q766" s="301">
        <v>316</v>
      </c>
    </row>
    <row r="767" spans="1:17" ht="14.4" customHeight="1" x14ac:dyDescent="0.3">
      <c r="A767" s="296" t="s">
        <v>1189</v>
      </c>
      <c r="B767" s="297" t="s">
        <v>1000</v>
      </c>
      <c r="C767" s="297" t="s">
        <v>1001</v>
      </c>
      <c r="D767" s="297" t="s">
        <v>1066</v>
      </c>
      <c r="E767" s="297" t="s">
        <v>1067</v>
      </c>
      <c r="F767" s="300">
        <v>38</v>
      </c>
      <c r="G767" s="300">
        <v>13034</v>
      </c>
      <c r="H767" s="300">
        <v>1</v>
      </c>
      <c r="I767" s="300">
        <v>343</v>
      </c>
      <c r="J767" s="300">
        <v>30</v>
      </c>
      <c r="K767" s="300">
        <v>10350</v>
      </c>
      <c r="L767" s="300">
        <v>0.79407702930796376</v>
      </c>
      <c r="M767" s="300">
        <v>345</v>
      </c>
      <c r="N767" s="300">
        <v>45</v>
      </c>
      <c r="O767" s="300">
        <v>15660</v>
      </c>
      <c r="P767" s="316">
        <v>1.20147307043118</v>
      </c>
      <c r="Q767" s="301">
        <v>348</v>
      </c>
    </row>
    <row r="768" spans="1:17" ht="14.4" customHeight="1" x14ac:dyDescent="0.3">
      <c r="A768" s="296" t="s">
        <v>1189</v>
      </c>
      <c r="B768" s="297" t="s">
        <v>1000</v>
      </c>
      <c r="C768" s="297" t="s">
        <v>1001</v>
      </c>
      <c r="D768" s="297" t="s">
        <v>1068</v>
      </c>
      <c r="E768" s="297" t="s">
        <v>1069</v>
      </c>
      <c r="F768" s="300">
        <v>30</v>
      </c>
      <c r="G768" s="300">
        <v>101790</v>
      </c>
      <c r="H768" s="300">
        <v>1</v>
      </c>
      <c r="I768" s="300">
        <v>3393</v>
      </c>
      <c r="J768" s="300">
        <v>32</v>
      </c>
      <c r="K768" s="300">
        <v>109216</v>
      </c>
      <c r="L768" s="300">
        <v>1.0729541212299833</v>
      </c>
      <c r="M768" s="300">
        <v>3413</v>
      </c>
      <c r="N768" s="300">
        <v>14</v>
      </c>
      <c r="O768" s="300">
        <v>48146</v>
      </c>
      <c r="P768" s="316">
        <v>0.47299341782100401</v>
      </c>
      <c r="Q768" s="301">
        <v>3439</v>
      </c>
    </row>
    <row r="769" spans="1:17" ht="14.4" customHeight="1" x14ac:dyDescent="0.3">
      <c r="A769" s="296" t="s">
        <v>1189</v>
      </c>
      <c r="B769" s="297" t="s">
        <v>1000</v>
      </c>
      <c r="C769" s="297" t="s">
        <v>1001</v>
      </c>
      <c r="D769" s="297" t="s">
        <v>1070</v>
      </c>
      <c r="E769" s="297" t="s">
        <v>1071</v>
      </c>
      <c r="F769" s="300">
        <v>35</v>
      </c>
      <c r="G769" s="300">
        <v>35210</v>
      </c>
      <c r="H769" s="300">
        <v>1</v>
      </c>
      <c r="I769" s="300">
        <v>1006</v>
      </c>
      <c r="J769" s="300">
        <v>33</v>
      </c>
      <c r="K769" s="300">
        <v>33462</v>
      </c>
      <c r="L769" s="300">
        <v>0.95035501278046008</v>
      </c>
      <c r="M769" s="300">
        <v>1014</v>
      </c>
      <c r="N769" s="300">
        <v>14</v>
      </c>
      <c r="O769" s="300">
        <v>14336</v>
      </c>
      <c r="P769" s="316">
        <v>0.40715705765407556</v>
      </c>
      <c r="Q769" s="301">
        <v>1024</v>
      </c>
    </row>
    <row r="770" spans="1:17" ht="14.4" customHeight="1" x14ac:dyDescent="0.3">
      <c r="A770" s="296" t="s">
        <v>1189</v>
      </c>
      <c r="B770" s="297" t="s">
        <v>1000</v>
      </c>
      <c r="C770" s="297" t="s">
        <v>1001</v>
      </c>
      <c r="D770" s="297" t="s">
        <v>1072</v>
      </c>
      <c r="E770" s="297" t="s">
        <v>1073</v>
      </c>
      <c r="F770" s="300">
        <v>10</v>
      </c>
      <c r="G770" s="300">
        <v>7770</v>
      </c>
      <c r="H770" s="300">
        <v>1</v>
      </c>
      <c r="I770" s="300">
        <v>777</v>
      </c>
      <c r="J770" s="300">
        <v>5</v>
      </c>
      <c r="K770" s="300">
        <v>3915</v>
      </c>
      <c r="L770" s="300">
        <v>0.50386100386100385</v>
      </c>
      <c r="M770" s="300">
        <v>783</v>
      </c>
      <c r="N770" s="300">
        <v>5</v>
      </c>
      <c r="O770" s="300">
        <v>3955</v>
      </c>
      <c r="P770" s="316">
        <v>0.50900900900900903</v>
      </c>
      <c r="Q770" s="301">
        <v>791</v>
      </c>
    </row>
    <row r="771" spans="1:17" ht="14.4" customHeight="1" x14ac:dyDescent="0.3">
      <c r="A771" s="296" t="s">
        <v>1189</v>
      </c>
      <c r="B771" s="297" t="s">
        <v>1000</v>
      </c>
      <c r="C771" s="297" t="s">
        <v>1001</v>
      </c>
      <c r="D771" s="297" t="s">
        <v>1078</v>
      </c>
      <c r="E771" s="297" t="s">
        <v>1079</v>
      </c>
      <c r="F771" s="300">
        <v>46</v>
      </c>
      <c r="G771" s="300">
        <v>18170</v>
      </c>
      <c r="H771" s="300">
        <v>1</v>
      </c>
      <c r="I771" s="300">
        <v>395</v>
      </c>
      <c r="J771" s="300">
        <v>49</v>
      </c>
      <c r="K771" s="300">
        <v>19551</v>
      </c>
      <c r="L771" s="300">
        <v>1.0760044028618603</v>
      </c>
      <c r="M771" s="300">
        <v>399</v>
      </c>
      <c r="N771" s="300">
        <v>23</v>
      </c>
      <c r="O771" s="300">
        <v>9292</v>
      </c>
      <c r="P771" s="316">
        <v>0.51139240506329109</v>
      </c>
      <c r="Q771" s="301">
        <v>404</v>
      </c>
    </row>
    <row r="772" spans="1:17" ht="14.4" customHeight="1" x14ac:dyDescent="0.3">
      <c r="A772" s="296" t="s">
        <v>1189</v>
      </c>
      <c r="B772" s="297" t="s">
        <v>1000</v>
      </c>
      <c r="C772" s="297" t="s">
        <v>1001</v>
      </c>
      <c r="D772" s="297" t="s">
        <v>1080</v>
      </c>
      <c r="E772" s="297" t="s">
        <v>1081</v>
      </c>
      <c r="F772" s="300">
        <v>70</v>
      </c>
      <c r="G772" s="300">
        <v>3710</v>
      </c>
      <c r="H772" s="300">
        <v>1</v>
      </c>
      <c r="I772" s="300">
        <v>53</v>
      </c>
      <c r="J772" s="300">
        <v>58</v>
      </c>
      <c r="K772" s="300">
        <v>3074</v>
      </c>
      <c r="L772" s="300">
        <v>0.82857142857142863</v>
      </c>
      <c r="M772" s="300">
        <v>53</v>
      </c>
      <c r="N772" s="300">
        <v>102</v>
      </c>
      <c r="O772" s="300">
        <v>5406</v>
      </c>
      <c r="P772" s="316">
        <v>1.4571428571428571</v>
      </c>
      <c r="Q772" s="301">
        <v>53</v>
      </c>
    </row>
    <row r="773" spans="1:17" ht="14.4" customHeight="1" x14ac:dyDescent="0.3">
      <c r="A773" s="296" t="s">
        <v>1189</v>
      </c>
      <c r="B773" s="297" t="s">
        <v>1000</v>
      </c>
      <c r="C773" s="297" t="s">
        <v>1001</v>
      </c>
      <c r="D773" s="297" t="s">
        <v>1164</v>
      </c>
      <c r="E773" s="297" t="s">
        <v>1165</v>
      </c>
      <c r="F773" s="300"/>
      <c r="G773" s="300"/>
      <c r="H773" s="300"/>
      <c r="I773" s="300"/>
      <c r="J773" s="300">
        <v>2</v>
      </c>
      <c r="K773" s="300">
        <v>4370</v>
      </c>
      <c r="L773" s="300"/>
      <c r="M773" s="300">
        <v>2185</v>
      </c>
      <c r="N773" s="300"/>
      <c r="O773" s="300"/>
      <c r="P773" s="316"/>
      <c r="Q773" s="301"/>
    </row>
    <row r="774" spans="1:17" ht="14.4" customHeight="1" x14ac:dyDescent="0.3">
      <c r="A774" s="296" t="s">
        <v>1189</v>
      </c>
      <c r="B774" s="297" t="s">
        <v>1000</v>
      </c>
      <c r="C774" s="297" t="s">
        <v>1001</v>
      </c>
      <c r="D774" s="297" t="s">
        <v>1082</v>
      </c>
      <c r="E774" s="297" t="s">
        <v>1083</v>
      </c>
      <c r="F774" s="300">
        <v>18</v>
      </c>
      <c r="G774" s="300">
        <v>6426</v>
      </c>
      <c r="H774" s="300">
        <v>1</v>
      </c>
      <c r="I774" s="300">
        <v>357</v>
      </c>
      <c r="J774" s="300">
        <v>6</v>
      </c>
      <c r="K774" s="300">
        <v>2166</v>
      </c>
      <c r="L774" s="300">
        <v>0.33706816059757239</v>
      </c>
      <c r="M774" s="300">
        <v>361</v>
      </c>
      <c r="N774" s="300">
        <v>7</v>
      </c>
      <c r="O774" s="300">
        <v>2555</v>
      </c>
      <c r="P774" s="316">
        <v>0.39760348583877997</v>
      </c>
      <c r="Q774" s="301">
        <v>365</v>
      </c>
    </row>
    <row r="775" spans="1:17" ht="14.4" customHeight="1" x14ac:dyDescent="0.3">
      <c r="A775" s="296" t="s">
        <v>1189</v>
      </c>
      <c r="B775" s="297" t="s">
        <v>1000</v>
      </c>
      <c r="C775" s="297" t="s">
        <v>1001</v>
      </c>
      <c r="D775" s="297" t="s">
        <v>1084</v>
      </c>
      <c r="E775" s="297" t="s">
        <v>1085</v>
      </c>
      <c r="F775" s="300">
        <v>11</v>
      </c>
      <c r="G775" s="300">
        <v>1122</v>
      </c>
      <c r="H775" s="300">
        <v>1</v>
      </c>
      <c r="I775" s="300">
        <v>102</v>
      </c>
      <c r="J775" s="300">
        <v>5</v>
      </c>
      <c r="K775" s="300">
        <v>510</v>
      </c>
      <c r="L775" s="300">
        <v>0.45454545454545453</v>
      </c>
      <c r="M775" s="300">
        <v>102</v>
      </c>
      <c r="N775" s="300">
        <v>11</v>
      </c>
      <c r="O775" s="300">
        <v>1133</v>
      </c>
      <c r="P775" s="316">
        <v>1.0098039215686274</v>
      </c>
      <c r="Q775" s="301">
        <v>103</v>
      </c>
    </row>
    <row r="776" spans="1:17" ht="14.4" customHeight="1" x14ac:dyDescent="0.3">
      <c r="A776" s="296" t="s">
        <v>1189</v>
      </c>
      <c r="B776" s="297" t="s">
        <v>1000</v>
      </c>
      <c r="C776" s="297" t="s">
        <v>1001</v>
      </c>
      <c r="D776" s="297" t="s">
        <v>1096</v>
      </c>
      <c r="E776" s="297" t="s">
        <v>1097</v>
      </c>
      <c r="F776" s="300">
        <v>11</v>
      </c>
      <c r="G776" s="300">
        <v>22407</v>
      </c>
      <c r="H776" s="300">
        <v>1</v>
      </c>
      <c r="I776" s="300">
        <v>2037</v>
      </c>
      <c r="J776" s="300">
        <v>11</v>
      </c>
      <c r="K776" s="300">
        <v>22539</v>
      </c>
      <c r="L776" s="300">
        <v>1.0058910162002945</v>
      </c>
      <c r="M776" s="300">
        <v>2049</v>
      </c>
      <c r="N776" s="300">
        <v>8</v>
      </c>
      <c r="O776" s="300">
        <v>16512</v>
      </c>
      <c r="P776" s="316">
        <v>0.7369125719641183</v>
      </c>
      <c r="Q776" s="301">
        <v>2064</v>
      </c>
    </row>
    <row r="777" spans="1:17" ht="14.4" customHeight="1" x14ac:dyDescent="0.3">
      <c r="A777" s="296" t="s">
        <v>1189</v>
      </c>
      <c r="B777" s="297" t="s">
        <v>1000</v>
      </c>
      <c r="C777" s="297" t="s">
        <v>1001</v>
      </c>
      <c r="D777" s="297" t="s">
        <v>1098</v>
      </c>
      <c r="E777" s="297" t="s">
        <v>1099</v>
      </c>
      <c r="F777" s="300">
        <v>7</v>
      </c>
      <c r="G777" s="300">
        <v>1848</v>
      </c>
      <c r="H777" s="300">
        <v>1</v>
      </c>
      <c r="I777" s="300">
        <v>264</v>
      </c>
      <c r="J777" s="300">
        <v>2</v>
      </c>
      <c r="K777" s="300">
        <v>530</v>
      </c>
      <c r="L777" s="300">
        <v>0.28679653679653677</v>
      </c>
      <c r="M777" s="300">
        <v>265</v>
      </c>
      <c r="N777" s="300">
        <v>5</v>
      </c>
      <c r="O777" s="300">
        <v>1330</v>
      </c>
      <c r="P777" s="316">
        <v>0.71969696969696972</v>
      </c>
      <c r="Q777" s="301">
        <v>266</v>
      </c>
    </row>
    <row r="778" spans="1:17" ht="14.4" customHeight="1" x14ac:dyDescent="0.3">
      <c r="A778" s="296" t="s">
        <v>1189</v>
      </c>
      <c r="B778" s="297" t="s">
        <v>1000</v>
      </c>
      <c r="C778" s="297" t="s">
        <v>1001</v>
      </c>
      <c r="D778" s="297" t="s">
        <v>1102</v>
      </c>
      <c r="E778" s="297" t="s">
        <v>1103</v>
      </c>
      <c r="F778" s="300"/>
      <c r="G778" s="300"/>
      <c r="H778" s="300"/>
      <c r="I778" s="300"/>
      <c r="J778" s="300">
        <v>1</v>
      </c>
      <c r="K778" s="300">
        <v>522</v>
      </c>
      <c r="L778" s="300"/>
      <c r="M778" s="300">
        <v>522</v>
      </c>
      <c r="N778" s="300"/>
      <c r="O778" s="300"/>
      <c r="P778" s="316"/>
      <c r="Q778" s="301"/>
    </row>
    <row r="779" spans="1:17" ht="14.4" customHeight="1" x14ac:dyDescent="0.3">
      <c r="A779" s="296" t="s">
        <v>1189</v>
      </c>
      <c r="B779" s="297" t="s">
        <v>1000</v>
      </c>
      <c r="C779" s="297" t="s">
        <v>1001</v>
      </c>
      <c r="D779" s="297" t="s">
        <v>1104</v>
      </c>
      <c r="E779" s="297" t="s">
        <v>1105</v>
      </c>
      <c r="F779" s="300">
        <v>5</v>
      </c>
      <c r="G779" s="300">
        <v>30065</v>
      </c>
      <c r="H779" s="300">
        <v>1</v>
      </c>
      <c r="I779" s="300">
        <v>6013</v>
      </c>
      <c r="J779" s="300">
        <v>11</v>
      </c>
      <c r="K779" s="300">
        <v>66539</v>
      </c>
      <c r="L779" s="300">
        <v>2.2131714618326956</v>
      </c>
      <c r="M779" s="300">
        <v>6049</v>
      </c>
      <c r="N779" s="300">
        <v>3</v>
      </c>
      <c r="O779" s="300">
        <v>18282</v>
      </c>
      <c r="P779" s="316">
        <v>0.60808248794279063</v>
      </c>
      <c r="Q779" s="301">
        <v>6094</v>
      </c>
    </row>
    <row r="780" spans="1:17" ht="14.4" customHeight="1" x14ac:dyDescent="0.3">
      <c r="A780" s="296" t="s">
        <v>1190</v>
      </c>
      <c r="B780" s="297" t="s">
        <v>1000</v>
      </c>
      <c r="C780" s="297" t="s">
        <v>1001</v>
      </c>
      <c r="D780" s="297" t="s">
        <v>1002</v>
      </c>
      <c r="E780" s="297" t="s">
        <v>1003</v>
      </c>
      <c r="F780" s="300">
        <v>3</v>
      </c>
      <c r="G780" s="300">
        <v>135</v>
      </c>
      <c r="H780" s="300">
        <v>1</v>
      </c>
      <c r="I780" s="300">
        <v>45</v>
      </c>
      <c r="J780" s="300">
        <v>1</v>
      </c>
      <c r="K780" s="300">
        <v>46</v>
      </c>
      <c r="L780" s="300">
        <v>0.34074074074074073</v>
      </c>
      <c r="M780" s="300">
        <v>46</v>
      </c>
      <c r="N780" s="300"/>
      <c r="O780" s="300"/>
      <c r="P780" s="316"/>
      <c r="Q780" s="301"/>
    </row>
    <row r="781" spans="1:17" ht="14.4" customHeight="1" x14ac:dyDescent="0.3">
      <c r="A781" s="296" t="s">
        <v>1190</v>
      </c>
      <c r="B781" s="297" t="s">
        <v>1000</v>
      </c>
      <c r="C781" s="297" t="s">
        <v>1001</v>
      </c>
      <c r="D781" s="297" t="s">
        <v>1006</v>
      </c>
      <c r="E781" s="297" t="s">
        <v>1007</v>
      </c>
      <c r="F781" s="300">
        <v>3</v>
      </c>
      <c r="G781" s="300">
        <v>498</v>
      </c>
      <c r="H781" s="300">
        <v>1</v>
      </c>
      <c r="I781" s="300">
        <v>166</v>
      </c>
      <c r="J781" s="300">
        <v>1</v>
      </c>
      <c r="K781" s="300">
        <v>166</v>
      </c>
      <c r="L781" s="300">
        <v>0.33333333333333331</v>
      </c>
      <c r="M781" s="300">
        <v>166</v>
      </c>
      <c r="N781" s="300">
        <v>3</v>
      </c>
      <c r="O781" s="300">
        <v>501</v>
      </c>
      <c r="P781" s="316">
        <v>1.0060240963855422</v>
      </c>
      <c r="Q781" s="301">
        <v>167</v>
      </c>
    </row>
    <row r="782" spans="1:17" ht="14.4" customHeight="1" x14ac:dyDescent="0.3">
      <c r="A782" s="296" t="s">
        <v>1190</v>
      </c>
      <c r="B782" s="297" t="s">
        <v>1000</v>
      </c>
      <c r="C782" s="297" t="s">
        <v>1001</v>
      </c>
      <c r="D782" s="297" t="s">
        <v>1018</v>
      </c>
      <c r="E782" s="297" t="s">
        <v>1019</v>
      </c>
      <c r="F782" s="300">
        <v>2</v>
      </c>
      <c r="G782" s="300">
        <v>904</v>
      </c>
      <c r="H782" s="300">
        <v>1</v>
      </c>
      <c r="I782" s="300">
        <v>452</v>
      </c>
      <c r="J782" s="300"/>
      <c r="K782" s="300"/>
      <c r="L782" s="300"/>
      <c r="M782" s="300"/>
      <c r="N782" s="300">
        <v>5</v>
      </c>
      <c r="O782" s="300">
        <v>2285</v>
      </c>
      <c r="P782" s="316">
        <v>2.5276548672566372</v>
      </c>
      <c r="Q782" s="301">
        <v>457</v>
      </c>
    </row>
    <row r="783" spans="1:17" ht="14.4" customHeight="1" x14ac:dyDescent="0.3">
      <c r="A783" s="296" t="s">
        <v>1190</v>
      </c>
      <c r="B783" s="297" t="s">
        <v>1000</v>
      </c>
      <c r="C783" s="297" t="s">
        <v>1001</v>
      </c>
      <c r="D783" s="297" t="s">
        <v>1024</v>
      </c>
      <c r="E783" s="297" t="s">
        <v>1025</v>
      </c>
      <c r="F783" s="300">
        <v>12</v>
      </c>
      <c r="G783" s="300">
        <v>936</v>
      </c>
      <c r="H783" s="300">
        <v>1</v>
      </c>
      <c r="I783" s="300">
        <v>78</v>
      </c>
      <c r="J783" s="300">
        <v>4</v>
      </c>
      <c r="K783" s="300">
        <v>312</v>
      </c>
      <c r="L783" s="300">
        <v>0.33333333333333331</v>
      </c>
      <c r="M783" s="300">
        <v>78</v>
      </c>
      <c r="N783" s="300">
        <v>24</v>
      </c>
      <c r="O783" s="300">
        <v>1896</v>
      </c>
      <c r="P783" s="316">
        <v>2.0256410256410255</v>
      </c>
      <c r="Q783" s="301">
        <v>79</v>
      </c>
    </row>
    <row r="784" spans="1:17" ht="14.4" customHeight="1" x14ac:dyDescent="0.3">
      <c r="A784" s="296" t="s">
        <v>1190</v>
      </c>
      <c r="B784" s="297" t="s">
        <v>1000</v>
      </c>
      <c r="C784" s="297" t="s">
        <v>1001</v>
      </c>
      <c r="D784" s="297" t="s">
        <v>1030</v>
      </c>
      <c r="E784" s="297" t="s">
        <v>1031</v>
      </c>
      <c r="F784" s="300">
        <v>1</v>
      </c>
      <c r="G784" s="300">
        <v>240</v>
      </c>
      <c r="H784" s="300">
        <v>1</v>
      </c>
      <c r="I784" s="300">
        <v>240</v>
      </c>
      <c r="J784" s="300"/>
      <c r="K784" s="300"/>
      <c r="L784" s="300"/>
      <c r="M784" s="300"/>
      <c r="N784" s="300"/>
      <c r="O784" s="300"/>
      <c r="P784" s="316"/>
      <c r="Q784" s="301"/>
    </row>
    <row r="785" spans="1:17" ht="14.4" customHeight="1" x14ac:dyDescent="0.3">
      <c r="A785" s="296" t="s">
        <v>1190</v>
      </c>
      <c r="B785" s="297" t="s">
        <v>1000</v>
      </c>
      <c r="C785" s="297" t="s">
        <v>1001</v>
      </c>
      <c r="D785" s="297" t="s">
        <v>1044</v>
      </c>
      <c r="E785" s="297" t="s">
        <v>1045</v>
      </c>
      <c r="F785" s="300">
        <v>3</v>
      </c>
      <c r="G785" s="300">
        <v>1011</v>
      </c>
      <c r="H785" s="300">
        <v>1</v>
      </c>
      <c r="I785" s="300">
        <v>337</v>
      </c>
      <c r="J785" s="300"/>
      <c r="K785" s="300"/>
      <c r="L785" s="300"/>
      <c r="M785" s="300"/>
      <c r="N785" s="300"/>
      <c r="O785" s="300"/>
      <c r="P785" s="316"/>
      <c r="Q785" s="301"/>
    </row>
    <row r="786" spans="1:17" ht="14.4" customHeight="1" x14ac:dyDescent="0.3">
      <c r="A786" s="296" t="s">
        <v>1190</v>
      </c>
      <c r="B786" s="297" t="s">
        <v>1000</v>
      </c>
      <c r="C786" s="297" t="s">
        <v>1001</v>
      </c>
      <c r="D786" s="297" t="s">
        <v>1058</v>
      </c>
      <c r="E786" s="297" t="s">
        <v>1059</v>
      </c>
      <c r="F786" s="300"/>
      <c r="G786" s="300"/>
      <c r="H786" s="300"/>
      <c r="I786" s="300"/>
      <c r="J786" s="300">
        <v>1</v>
      </c>
      <c r="K786" s="300">
        <v>135</v>
      </c>
      <c r="L786" s="300"/>
      <c r="M786" s="300">
        <v>135</v>
      </c>
      <c r="N786" s="300"/>
      <c r="O786" s="300"/>
      <c r="P786" s="316"/>
      <c r="Q786" s="301"/>
    </row>
    <row r="787" spans="1:17" ht="14.4" customHeight="1" x14ac:dyDescent="0.3">
      <c r="A787" s="296" t="s">
        <v>1191</v>
      </c>
      <c r="B787" s="297" t="s">
        <v>1000</v>
      </c>
      <c r="C787" s="297" t="s">
        <v>1001</v>
      </c>
      <c r="D787" s="297" t="s">
        <v>1002</v>
      </c>
      <c r="E787" s="297" t="s">
        <v>1003</v>
      </c>
      <c r="F787" s="300">
        <v>1</v>
      </c>
      <c r="G787" s="300">
        <v>45</v>
      </c>
      <c r="H787" s="300">
        <v>1</v>
      </c>
      <c r="I787" s="300">
        <v>45</v>
      </c>
      <c r="J787" s="300"/>
      <c r="K787" s="300"/>
      <c r="L787" s="300"/>
      <c r="M787" s="300"/>
      <c r="N787" s="300"/>
      <c r="O787" s="300"/>
      <c r="P787" s="316"/>
      <c r="Q787" s="301"/>
    </row>
    <row r="788" spans="1:17" ht="14.4" customHeight="1" x14ac:dyDescent="0.3">
      <c r="A788" s="296" t="s">
        <v>1191</v>
      </c>
      <c r="B788" s="297" t="s">
        <v>1000</v>
      </c>
      <c r="C788" s="297" t="s">
        <v>1001</v>
      </c>
      <c r="D788" s="297" t="s">
        <v>1004</v>
      </c>
      <c r="E788" s="297" t="s">
        <v>1005</v>
      </c>
      <c r="F788" s="300">
        <v>1</v>
      </c>
      <c r="G788" s="300">
        <v>1228</v>
      </c>
      <c r="H788" s="300">
        <v>1</v>
      </c>
      <c r="I788" s="300">
        <v>1228</v>
      </c>
      <c r="J788" s="300">
        <v>1</v>
      </c>
      <c r="K788" s="300">
        <v>1236</v>
      </c>
      <c r="L788" s="300">
        <v>1.006514657980456</v>
      </c>
      <c r="M788" s="300">
        <v>1236</v>
      </c>
      <c r="N788" s="300"/>
      <c r="O788" s="300"/>
      <c r="P788" s="316"/>
      <c r="Q788" s="301"/>
    </row>
    <row r="789" spans="1:17" ht="14.4" customHeight="1" x14ac:dyDescent="0.3">
      <c r="A789" s="296" t="s">
        <v>1191</v>
      </c>
      <c r="B789" s="297" t="s">
        <v>1000</v>
      </c>
      <c r="C789" s="297" t="s">
        <v>1001</v>
      </c>
      <c r="D789" s="297" t="s">
        <v>1006</v>
      </c>
      <c r="E789" s="297" t="s">
        <v>1007</v>
      </c>
      <c r="F789" s="300">
        <v>1</v>
      </c>
      <c r="G789" s="300">
        <v>166</v>
      </c>
      <c r="H789" s="300">
        <v>1</v>
      </c>
      <c r="I789" s="300">
        <v>166</v>
      </c>
      <c r="J789" s="300"/>
      <c r="K789" s="300"/>
      <c r="L789" s="300"/>
      <c r="M789" s="300"/>
      <c r="N789" s="300">
        <v>1</v>
      </c>
      <c r="O789" s="300">
        <v>167</v>
      </c>
      <c r="P789" s="316">
        <v>1.0060240963855422</v>
      </c>
      <c r="Q789" s="301">
        <v>167</v>
      </c>
    </row>
    <row r="790" spans="1:17" ht="14.4" customHeight="1" x14ac:dyDescent="0.3">
      <c r="A790" s="296" t="s">
        <v>1191</v>
      </c>
      <c r="B790" s="297" t="s">
        <v>1000</v>
      </c>
      <c r="C790" s="297" t="s">
        <v>1001</v>
      </c>
      <c r="D790" s="297" t="s">
        <v>1008</v>
      </c>
      <c r="E790" s="297" t="s">
        <v>1009</v>
      </c>
      <c r="F790" s="300">
        <v>4</v>
      </c>
      <c r="G790" s="300">
        <v>3992</v>
      </c>
      <c r="H790" s="300">
        <v>1</v>
      </c>
      <c r="I790" s="300">
        <v>998</v>
      </c>
      <c r="J790" s="300">
        <v>1</v>
      </c>
      <c r="K790" s="300">
        <v>1000</v>
      </c>
      <c r="L790" s="300">
        <v>0.25050100200400799</v>
      </c>
      <c r="M790" s="300">
        <v>1000</v>
      </c>
      <c r="N790" s="300"/>
      <c r="O790" s="300"/>
      <c r="P790" s="316"/>
      <c r="Q790" s="301"/>
    </row>
    <row r="791" spans="1:17" ht="14.4" customHeight="1" x14ac:dyDescent="0.3">
      <c r="A791" s="296" t="s">
        <v>1191</v>
      </c>
      <c r="B791" s="297" t="s">
        <v>1000</v>
      </c>
      <c r="C791" s="297" t="s">
        <v>1001</v>
      </c>
      <c r="D791" s="297" t="s">
        <v>1012</v>
      </c>
      <c r="E791" s="297" t="s">
        <v>1013</v>
      </c>
      <c r="F791" s="300"/>
      <c r="G791" s="300"/>
      <c r="H791" s="300"/>
      <c r="I791" s="300"/>
      <c r="J791" s="300"/>
      <c r="K791" s="300"/>
      <c r="L791" s="300"/>
      <c r="M791" s="300"/>
      <c r="N791" s="300">
        <v>1</v>
      </c>
      <c r="O791" s="300">
        <v>164</v>
      </c>
      <c r="P791" s="316"/>
      <c r="Q791" s="301">
        <v>164</v>
      </c>
    </row>
    <row r="792" spans="1:17" ht="14.4" customHeight="1" x14ac:dyDescent="0.3">
      <c r="A792" s="296" t="s">
        <v>1191</v>
      </c>
      <c r="B792" s="297" t="s">
        <v>1000</v>
      </c>
      <c r="C792" s="297" t="s">
        <v>1001</v>
      </c>
      <c r="D792" s="297" t="s">
        <v>1014</v>
      </c>
      <c r="E792" s="297" t="s">
        <v>1015</v>
      </c>
      <c r="F792" s="300">
        <v>4</v>
      </c>
      <c r="G792" s="300">
        <v>8844</v>
      </c>
      <c r="H792" s="300">
        <v>1</v>
      </c>
      <c r="I792" s="300">
        <v>2211</v>
      </c>
      <c r="J792" s="300">
        <v>1</v>
      </c>
      <c r="K792" s="300">
        <v>2221</v>
      </c>
      <c r="L792" s="300">
        <v>0.25113071008593396</v>
      </c>
      <c r="M792" s="300">
        <v>2221</v>
      </c>
      <c r="N792" s="300"/>
      <c r="O792" s="300"/>
      <c r="P792" s="316"/>
      <c r="Q792" s="301"/>
    </row>
    <row r="793" spans="1:17" ht="14.4" customHeight="1" x14ac:dyDescent="0.3">
      <c r="A793" s="296" t="s">
        <v>1191</v>
      </c>
      <c r="B793" s="297" t="s">
        <v>1000</v>
      </c>
      <c r="C793" s="297" t="s">
        <v>1001</v>
      </c>
      <c r="D793" s="297" t="s">
        <v>1018</v>
      </c>
      <c r="E793" s="297" t="s">
        <v>1019</v>
      </c>
      <c r="F793" s="300"/>
      <c r="G793" s="300"/>
      <c r="H793" s="300"/>
      <c r="I793" s="300"/>
      <c r="J793" s="300"/>
      <c r="K793" s="300"/>
      <c r="L793" s="300"/>
      <c r="M793" s="300"/>
      <c r="N793" s="300">
        <v>7</v>
      </c>
      <c r="O793" s="300">
        <v>3199</v>
      </c>
      <c r="P793" s="316"/>
      <c r="Q793" s="301">
        <v>457</v>
      </c>
    </row>
    <row r="794" spans="1:17" ht="14.4" customHeight="1" x14ac:dyDescent="0.3">
      <c r="A794" s="296" t="s">
        <v>1191</v>
      </c>
      <c r="B794" s="297" t="s">
        <v>1000</v>
      </c>
      <c r="C794" s="297" t="s">
        <v>1001</v>
      </c>
      <c r="D794" s="297" t="s">
        <v>1024</v>
      </c>
      <c r="E794" s="297" t="s">
        <v>1025</v>
      </c>
      <c r="F794" s="300">
        <v>6</v>
      </c>
      <c r="G794" s="300">
        <v>468</v>
      </c>
      <c r="H794" s="300">
        <v>1</v>
      </c>
      <c r="I794" s="300">
        <v>78</v>
      </c>
      <c r="J794" s="300"/>
      <c r="K794" s="300"/>
      <c r="L794" s="300"/>
      <c r="M794" s="300"/>
      <c r="N794" s="300"/>
      <c r="O794" s="300"/>
      <c r="P794" s="316"/>
      <c r="Q794" s="301"/>
    </row>
    <row r="795" spans="1:17" ht="14.4" customHeight="1" x14ac:dyDescent="0.3">
      <c r="A795" s="296" t="s">
        <v>1191</v>
      </c>
      <c r="B795" s="297" t="s">
        <v>1000</v>
      </c>
      <c r="C795" s="297" t="s">
        <v>1001</v>
      </c>
      <c r="D795" s="297" t="s">
        <v>1026</v>
      </c>
      <c r="E795" s="297" t="s">
        <v>1027</v>
      </c>
      <c r="F795" s="300">
        <v>1</v>
      </c>
      <c r="G795" s="300">
        <v>36</v>
      </c>
      <c r="H795" s="300">
        <v>1</v>
      </c>
      <c r="I795" s="300">
        <v>36</v>
      </c>
      <c r="J795" s="300"/>
      <c r="K795" s="300"/>
      <c r="L795" s="300"/>
      <c r="M795" s="300"/>
      <c r="N795" s="300">
        <v>3</v>
      </c>
      <c r="O795" s="300">
        <v>111</v>
      </c>
      <c r="P795" s="316">
        <v>3.0833333333333335</v>
      </c>
      <c r="Q795" s="301">
        <v>37</v>
      </c>
    </row>
    <row r="796" spans="1:17" ht="14.4" customHeight="1" x14ac:dyDescent="0.3">
      <c r="A796" s="296" t="s">
        <v>1191</v>
      </c>
      <c r="B796" s="297" t="s">
        <v>1000</v>
      </c>
      <c r="C796" s="297" t="s">
        <v>1001</v>
      </c>
      <c r="D796" s="297" t="s">
        <v>1028</v>
      </c>
      <c r="E796" s="297" t="s">
        <v>1029</v>
      </c>
      <c r="F796" s="300"/>
      <c r="G796" s="300"/>
      <c r="H796" s="300"/>
      <c r="I796" s="300"/>
      <c r="J796" s="300"/>
      <c r="K796" s="300"/>
      <c r="L796" s="300"/>
      <c r="M796" s="300"/>
      <c r="N796" s="300">
        <v>5</v>
      </c>
      <c r="O796" s="300">
        <v>540</v>
      </c>
      <c r="P796" s="316"/>
      <c r="Q796" s="301">
        <v>108</v>
      </c>
    </row>
    <row r="797" spans="1:17" ht="14.4" customHeight="1" x14ac:dyDescent="0.3">
      <c r="A797" s="296" t="s">
        <v>1191</v>
      </c>
      <c r="B797" s="297" t="s">
        <v>1000</v>
      </c>
      <c r="C797" s="297" t="s">
        <v>1001</v>
      </c>
      <c r="D797" s="297" t="s">
        <v>1030</v>
      </c>
      <c r="E797" s="297" t="s">
        <v>1031</v>
      </c>
      <c r="F797" s="300">
        <v>2</v>
      </c>
      <c r="G797" s="300">
        <v>480</v>
      </c>
      <c r="H797" s="300">
        <v>1</v>
      </c>
      <c r="I797" s="300">
        <v>240</v>
      </c>
      <c r="J797" s="300"/>
      <c r="K797" s="300"/>
      <c r="L797" s="300"/>
      <c r="M797" s="300"/>
      <c r="N797" s="300"/>
      <c r="O797" s="300"/>
      <c r="P797" s="316"/>
      <c r="Q797" s="301"/>
    </row>
    <row r="798" spans="1:17" ht="14.4" customHeight="1" x14ac:dyDescent="0.3">
      <c r="A798" s="296" t="s">
        <v>1191</v>
      </c>
      <c r="B798" s="297" t="s">
        <v>1000</v>
      </c>
      <c r="C798" s="297" t="s">
        <v>1001</v>
      </c>
      <c r="D798" s="297" t="s">
        <v>1032</v>
      </c>
      <c r="E798" s="297" t="s">
        <v>1033</v>
      </c>
      <c r="F798" s="300">
        <v>4</v>
      </c>
      <c r="G798" s="300">
        <v>7916</v>
      </c>
      <c r="H798" s="300">
        <v>1</v>
      </c>
      <c r="I798" s="300">
        <v>1979</v>
      </c>
      <c r="J798" s="300">
        <v>1</v>
      </c>
      <c r="K798" s="300">
        <v>1985</v>
      </c>
      <c r="L798" s="300">
        <v>0.25075795856493177</v>
      </c>
      <c r="M798" s="300">
        <v>1985</v>
      </c>
      <c r="N798" s="300"/>
      <c r="O798" s="300"/>
      <c r="P798" s="316"/>
      <c r="Q798" s="301"/>
    </row>
    <row r="799" spans="1:17" ht="14.4" customHeight="1" x14ac:dyDescent="0.3">
      <c r="A799" s="296" t="s">
        <v>1191</v>
      </c>
      <c r="B799" s="297" t="s">
        <v>1000</v>
      </c>
      <c r="C799" s="297" t="s">
        <v>1001</v>
      </c>
      <c r="D799" s="297" t="s">
        <v>1034</v>
      </c>
      <c r="E799" s="297" t="s">
        <v>1035</v>
      </c>
      <c r="F799" s="300">
        <v>89</v>
      </c>
      <c r="G799" s="300">
        <v>14685</v>
      </c>
      <c r="H799" s="300">
        <v>1</v>
      </c>
      <c r="I799" s="300">
        <v>165</v>
      </c>
      <c r="J799" s="300">
        <v>37</v>
      </c>
      <c r="K799" s="300">
        <v>6179</v>
      </c>
      <c r="L799" s="300">
        <v>0.42076949267960506</v>
      </c>
      <c r="M799" s="300">
        <v>167</v>
      </c>
      <c r="N799" s="300">
        <v>47</v>
      </c>
      <c r="O799" s="300">
        <v>7896</v>
      </c>
      <c r="P799" s="316">
        <v>0.53769152196118486</v>
      </c>
      <c r="Q799" s="301">
        <v>168</v>
      </c>
    </row>
    <row r="800" spans="1:17" ht="14.4" customHeight="1" x14ac:dyDescent="0.3">
      <c r="A800" s="296" t="s">
        <v>1191</v>
      </c>
      <c r="B800" s="297" t="s">
        <v>1000</v>
      </c>
      <c r="C800" s="297" t="s">
        <v>1001</v>
      </c>
      <c r="D800" s="297" t="s">
        <v>1036</v>
      </c>
      <c r="E800" s="297" t="s">
        <v>1037</v>
      </c>
      <c r="F800" s="300">
        <v>200</v>
      </c>
      <c r="G800" s="300">
        <v>55600</v>
      </c>
      <c r="H800" s="300">
        <v>1</v>
      </c>
      <c r="I800" s="300">
        <v>278</v>
      </c>
      <c r="J800" s="300">
        <v>225</v>
      </c>
      <c r="K800" s="300">
        <v>63000</v>
      </c>
      <c r="L800" s="300">
        <v>1.1330935251798562</v>
      </c>
      <c r="M800" s="300">
        <v>280</v>
      </c>
      <c r="N800" s="300">
        <v>168</v>
      </c>
      <c r="O800" s="300">
        <v>47208</v>
      </c>
      <c r="P800" s="316">
        <v>0.84906474820143885</v>
      </c>
      <c r="Q800" s="301">
        <v>281</v>
      </c>
    </row>
    <row r="801" spans="1:17" ht="14.4" customHeight="1" x14ac:dyDescent="0.3">
      <c r="A801" s="296" t="s">
        <v>1191</v>
      </c>
      <c r="B801" s="297" t="s">
        <v>1000</v>
      </c>
      <c r="C801" s="297" t="s">
        <v>1001</v>
      </c>
      <c r="D801" s="297" t="s">
        <v>1038</v>
      </c>
      <c r="E801" s="297" t="s">
        <v>1039</v>
      </c>
      <c r="F801" s="300">
        <v>415</v>
      </c>
      <c r="G801" s="300">
        <v>67230</v>
      </c>
      <c r="H801" s="300">
        <v>1</v>
      </c>
      <c r="I801" s="300">
        <v>162</v>
      </c>
      <c r="J801" s="300">
        <v>394</v>
      </c>
      <c r="K801" s="300">
        <v>64616</v>
      </c>
      <c r="L801" s="300">
        <v>0.9611185482671426</v>
      </c>
      <c r="M801" s="300">
        <v>164</v>
      </c>
      <c r="N801" s="300">
        <v>491</v>
      </c>
      <c r="O801" s="300">
        <v>81015</v>
      </c>
      <c r="P801" s="316">
        <v>1.2050423917893798</v>
      </c>
      <c r="Q801" s="301">
        <v>165</v>
      </c>
    </row>
    <row r="802" spans="1:17" ht="14.4" customHeight="1" x14ac:dyDescent="0.3">
      <c r="A802" s="296" t="s">
        <v>1191</v>
      </c>
      <c r="B802" s="297" t="s">
        <v>1000</v>
      </c>
      <c r="C802" s="297" t="s">
        <v>1001</v>
      </c>
      <c r="D802" s="297" t="s">
        <v>1040</v>
      </c>
      <c r="E802" s="297" t="s">
        <v>1041</v>
      </c>
      <c r="F802" s="300">
        <v>74</v>
      </c>
      <c r="G802" s="300">
        <v>33374</v>
      </c>
      <c r="H802" s="300">
        <v>1</v>
      </c>
      <c r="I802" s="300">
        <v>451</v>
      </c>
      <c r="J802" s="300">
        <v>69</v>
      </c>
      <c r="K802" s="300">
        <v>31257</v>
      </c>
      <c r="L802" s="300">
        <v>0.93656738778689996</v>
      </c>
      <c r="M802" s="300">
        <v>453</v>
      </c>
      <c r="N802" s="300">
        <v>67</v>
      </c>
      <c r="O802" s="300">
        <v>30552</v>
      </c>
      <c r="P802" s="316">
        <v>0.91544315934559839</v>
      </c>
      <c r="Q802" s="301">
        <v>456</v>
      </c>
    </row>
    <row r="803" spans="1:17" ht="14.4" customHeight="1" x14ac:dyDescent="0.3">
      <c r="A803" s="296" t="s">
        <v>1191</v>
      </c>
      <c r="B803" s="297" t="s">
        <v>1000</v>
      </c>
      <c r="C803" s="297" t="s">
        <v>1001</v>
      </c>
      <c r="D803" s="297" t="s">
        <v>1044</v>
      </c>
      <c r="E803" s="297" t="s">
        <v>1045</v>
      </c>
      <c r="F803" s="300">
        <v>153</v>
      </c>
      <c r="G803" s="300">
        <v>51561</v>
      </c>
      <c r="H803" s="300">
        <v>1</v>
      </c>
      <c r="I803" s="300">
        <v>337</v>
      </c>
      <c r="J803" s="300">
        <v>63</v>
      </c>
      <c r="K803" s="300">
        <v>21231</v>
      </c>
      <c r="L803" s="300">
        <v>0.41176470588235292</v>
      </c>
      <c r="M803" s="300">
        <v>337</v>
      </c>
      <c r="N803" s="300">
        <v>95</v>
      </c>
      <c r="O803" s="300">
        <v>32110</v>
      </c>
      <c r="P803" s="316">
        <v>0.62275751052151818</v>
      </c>
      <c r="Q803" s="301">
        <v>338</v>
      </c>
    </row>
    <row r="804" spans="1:17" ht="14.4" customHeight="1" x14ac:dyDescent="0.3">
      <c r="A804" s="296" t="s">
        <v>1191</v>
      </c>
      <c r="B804" s="297" t="s">
        <v>1000</v>
      </c>
      <c r="C804" s="297" t="s">
        <v>1001</v>
      </c>
      <c r="D804" s="297" t="s">
        <v>1046</v>
      </c>
      <c r="E804" s="297" t="s">
        <v>1047</v>
      </c>
      <c r="F804" s="300">
        <v>20</v>
      </c>
      <c r="G804" s="300">
        <v>3160</v>
      </c>
      <c r="H804" s="300">
        <v>1</v>
      </c>
      <c r="I804" s="300">
        <v>158</v>
      </c>
      <c r="J804" s="300">
        <v>15</v>
      </c>
      <c r="K804" s="300">
        <v>2385</v>
      </c>
      <c r="L804" s="300">
        <v>0.754746835443038</v>
      </c>
      <c r="M804" s="300">
        <v>159</v>
      </c>
      <c r="N804" s="300">
        <v>15</v>
      </c>
      <c r="O804" s="300">
        <v>2400</v>
      </c>
      <c r="P804" s="316">
        <v>0.759493670886076</v>
      </c>
      <c r="Q804" s="301">
        <v>160</v>
      </c>
    </row>
    <row r="805" spans="1:17" ht="14.4" customHeight="1" x14ac:dyDescent="0.3">
      <c r="A805" s="296" t="s">
        <v>1191</v>
      </c>
      <c r="B805" s="297" t="s">
        <v>1000</v>
      </c>
      <c r="C805" s="297" t="s">
        <v>1001</v>
      </c>
      <c r="D805" s="297" t="s">
        <v>1050</v>
      </c>
      <c r="E805" s="297" t="s">
        <v>1051</v>
      </c>
      <c r="F805" s="300">
        <v>464</v>
      </c>
      <c r="G805" s="300">
        <v>24592</v>
      </c>
      <c r="H805" s="300">
        <v>1</v>
      </c>
      <c r="I805" s="300">
        <v>53</v>
      </c>
      <c r="J805" s="300">
        <v>500</v>
      </c>
      <c r="K805" s="300">
        <v>26500</v>
      </c>
      <c r="L805" s="300">
        <v>1.0775862068965518</v>
      </c>
      <c r="M805" s="300">
        <v>53</v>
      </c>
      <c r="N805" s="300">
        <v>398</v>
      </c>
      <c r="O805" s="300">
        <v>21094</v>
      </c>
      <c r="P805" s="316">
        <v>0.85775862068965514</v>
      </c>
      <c r="Q805" s="301">
        <v>53</v>
      </c>
    </row>
    <row r="806" spans="1:17" ht="14.4" customHeight="1" x14ac:dyDescent="0.3">
      <c r="A806" s="296" t="s">
        <v>1191</v>
      </c>
      <c r="B806" s="297" t="s">
        <v>1000</v>
      </c>
      <c r="C806" s="297" t="s">
        <v>1001</v>
      </c>
      <c r="D806" s="297" t="s">
        <v>1052</v>
      </c>
      <c r="E806" s="297" t="s">
        <v>1053</v>
      </c>
      <c r="F806" s="300">
        <v>78</v>
      </c>
      <c r="G806" s="300">
        <v>9360</v>
      </c>
      <c r="H806" s="300">
        <v>1</v>
      </c>
      <c r="I806" s="300">
        <v>120</v>
      </c>
      <c r="J806" s="300">
        <v>84</v>
      </c>
      <c r="K806" s="300">
        <v>10080</v>
      </c>
      <c r="L806" s="300">
        <v>1.0769230769230769</v>
      </c>
      <c r="M806" s="300">
        <v>120</v>
      </c>
      <c r="N806" s="300">
        <v>105</v>
      </c>
      <c r="O806" s="300">
        <v>12705</v>
      </c>
      <c r="P806" s="316">
        <v>1.3573717948717949</v>
      </c>
      <c r="Q806" s="301">
        <v>121</v>
      </c>
    </row>
    <row r="807" spans="1:17" ht="14.4" customHeight="1" x14ac:dyDescent="0.3">
      <c r="A807" s="296" t="s">
        <v>1191</v>
      </c>
      <c r="B807" s="297" t="s">
        <v>1000</v>
      </c>
      <c r="C807" s="297" t="s">
        <v>1001</v>
      </c>
      <c r="D807" s="297" t="s">
        <v>1054</v>
      </c>
      <c r="E807" s="297" t="s">
        <v>1055</v>
      </c>
      <c r="F807" s="300">
        <v>17</v>
      </c>
      <c r="G807" s="300">
        <v>7191</v>
      </c>
      <c r="H807" s="300">
        <v>1</v>
      </c>
      <c r="I807" s="300">
        <v>423</v>
      </c>
      <c r="J807" s="300">
        <v>11</v>
      </c>
      <c r="K807" s="300">
        <v>4675</v>
      </c>
      <c r="L807" s="300">
        <v>0.65011820330969272</v>
      </c>
      <c r="M807" s="300">
        <v>425</v>
      </c>
      <c r="N807" s="300">
        <v>17</v>
      </c>
      <c r="O807" s="300">
        <v>7293</v>
      </c>
      <c r="P807" s="316">
        <v>1.0141843971631206</v>
      </c>
      <c r="Q807" s="301">
        <v>429</v>
      </c>
    </row>
    <row r="808" spans="1:17" ht="14.4" customHeight="1" x14ac:dyDescent="0.3">
      <c r="A808" s="296" t="s">
        <v>1191</v>
      </c>
      <c r="B808" s="297" t="s">
        <v>1000</v>
      </c>
      <c r="C808" s="297" t="s">
        <v>1001</v>
      </c>
      <c r="D808" s="297" t="s">
        <v>1056</v>
      </c>
      <c r="E808" s="297" t="s">
        <v>1057</v>
      </c>
      <c r="F808" s="300">
        <v>1</v>
      </c>
      <c r="G808" s="300">
        <v>432</v>
      </c>
      <c r="H808" s="300">
        <v>1</v>
      </c>
      <c r="I808" s="300">
        <v>432</v>
      </c>
      <c r="J808" s="300"/>
      <c r="K808" s="300"/>
      <c r="L808" s="300"/>
      <c r="M808" s="300"/>
      <c r="N808" s="300">
        <v>1</v>
      </c>
      <c r="O808" s="300">
        <v>435</v>
      </c>
      <c r="P808" s="316">
        <v>1.0069444444444444</v>
      </c>
      <c r="Q808" s="301">
        <v>435</v>
      </c>
    </row>
    <row r="809" spans="1:17" ht="14.4" customHeight="1" x14ac:dyDescent="0.3">
      <c r="A809" s="296" t="s">
        <v>1191</v>
      </c>
      <c r="B809" s="297" t="s">
        <v>1000</v>
      </c>
      <c r="C809" s="297" t="s">
        <v>1001</v>
      </c>
      <c r="D809" s="297" t="s">
        <v>1060</v>
      </c>
      <c r="E809" s="297" t="s">
        <v>1061</v>
      </c>
      <c r="F809" s="300">
        <v>14</v>
      </c>
      <c r="G809" s="300">
        <v>1596</v>
      </c>
      <c r="H809" s="300">
        <v>1</v>
      </c>
      <c r="I809" s="300">
        <v>114</v>
      </c>
      <c r="J809" s="300">
        <v>16</v>
      </c>
      <c r="K809" s="300">
        <v>1840</v>
      </c>
      <c r="L809" s="300">
        <v>1.1528822055137844</v>
      </c>
      <c r="M809" s="300">
        <v>115</v>
      </c>
      <c r="N809" s="300">
        <v>13</v>
      </c>
      <c r="O809" s="300">
        <v>1495</v>
      </c>
      <c r="P809" s="316">
        <v>0.93671679197994984</v>
      </c>
      <c r="Q809" s="301">
        <v>115</v>
      </c>
    </row>
    <row r="810" spans="1:17" ht="14.4" customHeight="1" x14ac:dyDescent="0.3">
      <c r="A810" s="296" t="s">
        <v>1191</v>
      </c>
      <c r="B810" s="297" t="s">
        <v>1000</v>
      </c>
      <c r="C810" s="297" t="s">
        <v>1001</v>
      </c>
      <c r="D810" s="297" t="s">
        <v>1062</v>
      </c>
      <c r="E810" s="297" t="s">
        <v>1063</v>
      </c>
      <c r="F810" s="300">
        <v>1</v>
      </c>
      <c r="G810" s="300">
        <v>27</v>
      </c>
      <c r="H810" s="300">
        <v>1</v>
      </c>
      <c r="I810" s="300">
        <v>27</v>
      </c>
      <c r="J810" s="300"/>
      <c r="K810" s="300"/>
      <c r="L810" s="300"/>
      <c r="M810" s="300"/>
      <c r="N810" s="300"/>
      <c r="O810" s="300"/>
      <c r="P810" s="316"/>
      <c r="Q810" s="301"/>
    </row>
    <row r="811" spans="1:17" ht="14.4" customHeight="1" x14ac:dyDescent="0.3">
      <c r="A811" s="296" t="s">
        <v>1191</v>
      </c>
      <c r="B811" s="297" t="s">
        <v>1000</v>
      </c>
      <c r="C811" s="297" t="s">
        <v>1001</v>
      </c>
      <c r="D811" s="297" t="s">
        <v>1064</v>
      </c>
      <c r="E811" s="297" t="s">
        <v>1065</v>
      </c>
      <c r="F811" s="300">
        <v>35</v>
      </c>
      <c r="G811" s="300">
        <v>10885</v>
      </c>
      <c r="H811" s="300">
        <v>1</v>
      </c>
      <c r="I811" s="300">
        <v>311</v>
      </c>
      <c r="J811" s="300">
        <v>23</v>
      </c>
      <c r="K811" s="300">
        <v>7199</v>
      </c>
      <c r="L811" s="300">
        <v>0.66136885622416164</v>
      </c>
      <c r="M811" s="300">
        <v>313</v>
      </c>
      <c r="N811" s="300">
        <v>18</v>
      </c>
      <c r="O811" s="300">
        <v>5688</v>
      </c>
      <c r="P811" s="316">
        <v>0.52255397335783182</v>
      </c>
      <c r="Q811" s="301">
        <v>316</v>
      </c>
    </row>
    <row r="812" spans="1:17" ht="14.4" customHeight="1" x14ac:dyDescent="0.3">
      <c r="A812" s="296" t="s">
        <v>1191</v>
      </c>
      <c r="B812" s="297" t="s">
        <v>1000</v>
      </c>
      <c r="C812" s="297" t="s">
        <v>1001</v>
      </c>
      <c r="D812" s="297" t="s">
        <v>1066</v>
      </c>
      <c r="E812" s="297" t="s">
        <v>1067</v>
      </c>
      <c r="F812" s="300">
        <v>255</v>
      </c>
      <c r="G812" s="300">
        <v>87465</v>
      </c>
      <c r="H812" s="300">
        <v>1</v>
      </c>
      <c r="I812" s="300">
        <v>343</v>
      </c>
      <c r="J812" s="300">
        <v>286</v>
      </c>
      <c r="K812" s="300">
        <v>98670</v>
      </c>
      <c r="L812" s="300">
        <v>1.1281083862116275</v>
      </c>
      <c r="M812" s="300">
        <v>345</v>
      </c>
      <c r="N812" s="300">
        <v>235</v>
      </c>
      <c r="O812" s="300">
        <v>81780</v>
      </c>
      <c r="P812" s="316">
        <v>0.93500257245755447</v>
      </c>
      <c r="Q812" s="301">
        <v>348</v>
      </c>
    </row>
    <row r="813" spans="1:17" ht="14.4" customHeight="1" x14ac:dyDescent="0.3">
      <c r="A813" s="296" t="s">
        <v>1191</v>
      </c>
      <c r="B813" s="297" t="s">
        <v>1000</v>
      </c>
      <c r="C813" s="297" t="s">
        <v>1001</v>
      </c>
      <c r="D813" s="297" t="s">
        <v>1070</v>
      </c>
      <c r="E813" s="297" t="s">
        <v>1071</v>
      </c>
      <c r="F813" s="300"/>
      <c r="G813" s="300"/>
      <c r="H813" s="300"/>
      <c r="I813" s="300"/>
      <c r="J813" s="300"/>
      <c r="K813" s="300"/>
      <c r="L813" s="300"/>
      <c r="M813" s="300"/>
      <c r="N813" s="300">
        <v>1</v>
      </c>
      <c r="O813" s="300">
        <v>1024</v>
      </c>
      <c r="P813" s="316"/>
      <c r="Q813" s="301">
        <v>1024</v>
      </c>
    </row>
    <row r="814" spans="1:17" ht="14.4" customHeight="1" x14ac:dyDescent="0.3">
      <c r="A814" s="296" t="s">
        <v>1191</v>
      </c>
      <c r="B814" s="297" t="s">
        <v>1000</v>
      </c>
      <c r="C814" s="297" t="s">
        <v>1001</v>
      </c>
      <c r="D814" s="297" t="s">
        <v>1076</v>
      </c>
      <c r="E814" s="297" t="s">
        <v>1077</v>
      </c>
      <c r="F814" s="300"/>
      <c r="G814" s="300"/>
      <c r="H814" s="300"/>
      <c r="I814" s="300"/>
      <c r="J814" s="300"/>
      <c r="K814" s="300"/>
      <c r="L814" s="300"/>
      <c r="M814" s="300"/>
      <c r="N814" s="300">
        <v>6</v>
      </c>
      <c r="O814" s="300">
        <v>2280</v>
      </c>
      <c r="P814" s="316"/>
      <c r="Q814" s="301">
        <v>380</v>
      </c>
    </row>
    <row r="815" spans="1:17" ht="14.4" customHeight="1" x14ac:dyDescent="0.3">
      <c r="A815" s="296" t="s">
        <v>1191</v>
      </c>
      <c r="B815" s="297" t="s">
        <v>1000</v>
      </c>
      <c r="C815" s="297" t="s">
        <v>1001</v>
      </c>
      <c r="D815" s="297" t="s">
        <v>1078</v>
      </c>
      <c r="E815" s="297" t="s">
        <v>1079</v>
      </c>
      <c r="F815" s="300"/>
      <c r="G815" s="300"/>
      <c r="H815" s="300"/>
      <c r="I815" s="300"/>
      <c r="J815" s="300"/>
      <c r="K815" s="300"/>
      <c r="L815" s="300"/>
      <c r="M815" s="300"/>
      <c r="N815" s="300">
        <v>1</v>
      </c>
      <c r="O815" s="300">
        <v>404</v>
      </c>
      <c r="P815" s="316"/>
      <c r="Q815" s="301">
        <v>404</v>
      </c>
    </row>
    <row r="816" spans="1:17" ht="14.4" customHeight="1" x14ac:dyDescent="0.3">
      <c r="A816" s="296" t="s">
        <v>1191</v>
      </c>
      <c r="B816" s="297" t="s">
        <v>1000</v>
      </c>
      <c r="C816" s="297" t="s">
        <v>1001</v>
      </c>
      <c r="D816" s="297" t="s">
        <v>1080</v>
      </c>
      <c r="E816" s="297" t="s">
        <v>1081</v>
      </c>
      <c r="F816" s="300">
        <v>84</v>
      </c>
      <c r="G816" s="300">
        <v>4452</v>
      </c>
      <c r="H816" s="300">
        <v>1</v>
      </c>
      <c r="I816" s="300">
        <v>53</v>
      </c>
      <c r="J816" s="300">
        <v>104</v>
      </c>
      <c r="K816" s="300">
        <v>5512</v>
      </c>
      <c r="L816" s="300">
        <v>1.2380952380952381</v>
      </c>
      <c r="M816" s="300">
        <v>53</v>
      </c>
      <c r="N816" s="300">
        <v>70</v>
      </c>
      <c r="O816" s="300">
        <v>3710</v>
      </c>
      <c r="P816" s="316">
        <v>0.83333333333333337</v>
      </c>
      <c r="Q816" s="301">
        <v>53</v>
      </c>
    </row>
    <row r="817" spans="1:17" ht="14.4" customHeight="1" x14ac:dyDescent="0.3">
      <c r="A817" s="296" t="s">
        <v>1191</v>
      </c>
      <c r="B817" s="297" t="s">
        <v>1000</v>
      </c>
      <c r="C817" s="297" t="s">
        <v>1001</v>
      </c>
      <c r="D817" s="297" t="s">
        <v>1084</v>
      </c>
      <c r="E817" s="297" t="s">
        <v>1085</v>
      </c>
      <c r="F817" s="300">
        <v>16</v>
      </c>
      <c r="G817" s="300">
        <v>1632</v>
      </c>
      <c r="H817" s="300">
        <v>1</v>
      </c>
      <c r="I817" s="300">
        <v>102</v>
      </c>
      <c r="J817" s="300">
        <v>4</v>
      </c>
      <c r="K817" s="300">
        <v>408</v>
      </c>
      <c r="L817" s="300">
        <v>0.25</v>
      </c>
      <c r="M817" s="300">
        <v>102</v>
      </c>
      <c r="N817" s="300">
        <v>10</v>
      </c>
      <c r="O817" s="300">
        <v>1030</v>
      </c>
      <c r="P817" s="316">
        <v>0.63112745098039214</v>
      </c>
      <c r="Q817" s="301">
        <v>103</v>
      </c>
    </row>
    <row r="818" spans="1:17" ht="14.4" customHeight="1" x14ac:dyDescent="0.3">
      <c r="A818" s="296" t="s">
        <v>1191</v>
      </c>
      <c r="B818" s="297" t="s">
        <v>1000</v>
      </c>
      <c r="C818" s="297" t="s">
        <v>1001</v>
      </c>
      <c r="D818" s="297" t="s">
        <v>1086</v>
      </c>
      <c r="E818" s="297" t="s">
        <v>1087</v>
      </c>
      <c r="F818" s="300"/>
      <c r="G818" s="300"/>
      <c r="H818" s="300"/>
      <c r="I818" s="300"/>
      <c r="J818" s="300"/>
      <c r="K818" s="300"/>
      <c r="L818" s="300"/>
      <c r="M818" s="300"/>
      <c r="N818" s="300">
        <v>9</v>
      </c>
      <c r="O818" s="300">
        <v>2007</v>
      </c>
      <c r="P818" s="316"/>
      <c r="Q818" s="301">
        <v>223</v>
      </c>
    </row>
    <row r="819" spans="1:17" ht="14.4" customHeight="1" x14ac:dyDescent="0.3">
      <c r="A819" s="296" t="s">
        <v>1191</v>
      </c>
      <c r="B819" s="297" t="s">
        <v>1000</v>
      </c>
      <c r="C819" s="297" t="s">
        <v>1001</v>
      </c>
      <c r="D819" s="297" t="s">
        <v>1098</v>
      </c>
      <c r="E819" s="297" t="s">
        <v>1099</v>
      </c>
      <c r="F819" s="300"/>
      <c r="G819" s="300"/>
      <c r="H819" s="300"/>
      <c r="I819" s="300"/>
      <c r="J819" s="300">
        <v>1</v>
      </c>
      <c r="K819" s="300">
        <v>265</v>
      </c>
      <c r="L819" s="300"/>
      <c r="M819" s="300">
        <v>265</v>
      </c>
      <c r="N819" s="300"/>
      <c r="O819" s="300"/>
      <c r="P819" s="316"/>
      <c r="Q819" s="301"/>
    </row>
    <row r="820" spans="1:17" ht="14.4" customHeight="1" x14ac:dyDescent="0.3">
      <c r="A820" s="296" t="s">
        <v>1191</v>
      </c>
      <c r="B820" s="297" t="s">
        <v>1000</v>
      </c>
      <c r="C820" s="297" t="s">
        <v>1001</v>
      </c>
      <c r="D820" s="297" t="s">
        <v>1104</v>
      </c>
      <c r="E820" s="297" t="s">
        <v>1105</v>
      </c>
      <c r="F820" s="300"/>
      <c r="G820" s="300"/>
      <c r="H820" s="300"/>
      <c r="I820" s="300"/>
      <c r="J820" s="300"/>
      <c r="K820" s="300"/>
      <c r="L820" s="300"/>
      <c r="M820" s="300"/>
      <c r="N820" s="300">
        <v>1</v>
      </c>
      <c r="O820" s="300">
        <v>6094</v>
      </c>
      <c r="P820" s="316"/>
      <c r="Q820" s="301">
        <v>6094</v>
      </c>
    </row>
    <row r="821" spans="1:17" ht="14.4" customHeight="1" x14ac:dyDescent="0.3">
      <c r="A821" s="296" t="s">
        <v>1192</v>
      </c>
      <c r="B821" s="297" t="s">
        <v>1000</v>
      </c>
      <c r="C821" s="297" t="s">
        <v>1001</v>
      </c>
      <c r="D821" s="297" t="s">
        <v>1036</v>
      </c>
      <c r="E821" s="297" t="s">
        <v>1037</v>
      </c>
      <c r="F821" s="300"/>
      <c r="G821" s="300"/>
      <c r="H821" s="300"/>
      <c r="I821" s="300"/>
      <c r="J821" s="300"/>
      <c r="K821" s="300"/>
      <c r="L821" s="300"/>
      <c r="M821" s="300"/>
      <c r="N821" s="300">
        <v>1</v>
      </c>
      <c r="O821" s="300">
        <v>281</v>
      </c>
      <c r="P821" s="316"/>
      <c r="Q821" s="301">
        <v>281</v>
      </c>
    </row>
    <row r="822" spans="1:17" ht="14.4" customHeight="1" x14ac:dyDescent="0.3">
      <c r="A822" s="296" t="s">
        <v>1192</v>
      </c>
      <c r="B822" s="297" t="s">
        <v>1000</v>
      </c>
      <c r="C822" s="297" t="s">
        <v>1001</v>
      </c>
      <c r="D822" s="297" t="s">
        <v>1038</v>
      </c>
      <c r="E822" s="297" t="s">
        <v>1039</v>
      </c>
      <c r="F822" s="300">
        <v>2</v>
      </c>
      <c r="G822" s="300">
        <v>324</v>
      </c>
      <c r="H822" s="300">
        <v>1</v>
      </c>
      <c r="I822" s="300">
        <v>162</v>
      </c>
      <c r="J822" s="300"/>
      <c r="K822" s="300"/>
      <c r="L822" s="300"/>
      <c r="M822" s="300"/>
      <c r="N822" s="300">
        <v>2</v>
      </c>
      <c r="O822" s="300">
        <v>330</v>
      </c>
      <c r="P822" s="316">
        <v>1.0185185185185186</v>
      </c>
      <c r="Q822" s="301">
        <v>165</v>
      </c>
    </row>
    <row r="823" spans="1:17" ht="14.4" customHeight="1" x14ac:dyDescent="0.3">
      <c r="A823" s="296" t="s">
        <v>1192</v>
      </c>
      <c r="B823" s="297" t="s">
        <v>1000</v>
      </c>
      <c r="C823" s="297" t="s">
        <v>1001</v>
      </c>
      <c r="D823" s="297" t="s">
        <v>1040</v>
      </c>
      <c r="E823" s="297" t="s">
        <v>1041</v>
      </c>
      <c r="F823" s="300">
        <v>2</v>
      </c>
      <c r="G823" s="300">
        <v>902</v>
      </c>
      <c r="H823" s="300">
        <v>1</v>
      </c>
      <c r="I823" s="300">
        <v>451</v>
      </c>
      <c r="J823" s="300"/>
      <c r="K823" s="300"/>
      <c r="L823" s="300"/>
      <c r="M823" s="300"/>
      <c r="N823" s="300"/>
      <c r="O823" s="300"/>
      <c r="P823" s="316"/>
      <c r="Q823" s="301"/>
    </row>
    <row r="824" spans="1:17" ht="14.4" customHeight="1" x14ac:dyDescent="0.3">
      <c r="A824" s="296" t="s">
        <v>1192</v>
      </c>
      <c r="B824" s="297" t="s">
        <v>1000</v>
      </c>
      <c r="C824" s="297" t="s">
        <v>1001</v>
      </c>
      <c r="D824" s="297" t="s">
        <v>1052</v>
      </c>
      <c r="E824" s="297" t="s">
        <v>1053</v>
      </c>
      <c r="F824" s="300"/>
      <c r="G824" s="300"/>
      <c r="H824" s="300"/>
      <c r="I824" s="300"/>
      <c r="J824" s="300"/>
      <c r="K824" s="300"/>
      <c r="L824" s="300"/>
      <c r="M824" s="300"/>
      <c r="N824" s="300">
        <v>2</v>
      </c>
      <c r="O824" s="300">
        <v>242</v>
      </c>
      <c r="P824" s="316"/>
      <c r="Q824" s="301">
        <v>121</v>
      </c>
    </row>
    <row r="825" spans="1:17" ht="14.4" customHeight="1" x14ac:dyDescent="0.3">
      <c r="A825" s="296" t="s">
        <v>1192</v>
      </c>
      <c r="B825" s="297" t="s">
        <v>1000</v>
      </c>
      <c r="C825" s="297" t="s">
        <v>1001</v>
      </c>
      <c r="D825" s="297" t="s">
        <v>1066</v>
      </c>
      <c r="E825" s="297" t="s">
        <v>1067</v>
      </c>
      <c r="F825" s="300">
        <v>2</v>
      </c>
      <c r="G825" s="300">
        <v>686</v>
      </c>
      <c r="H825" s="300">
        <v>1</v>
      </c>
      <c r="I825" s="300">
        <v>343</v>
      </c>
      <c r="J825" s="300"/>
      <c r="K825" s="300"/>
      <c r="L825" s="300"/>
      <c r="M825" s="300"/>
      <c r="N825" s="300">
        <v>1</v>
      </c>
      <c r="O825" s="300">
        <v>348</v>
      </c>
      <c r="P825" s="316">
        <v>0.50728862973760935</v>
      </c>
      <c r="Q825" s="301">
        <v>348</v>
      </c>
    </row>
    <row r="826" spans="1:17" ht="14.4" customHeight="1" x14ac:dyDescent="0.3">
      <c r="A826" s="296" t="s">
        <v>1192</v>
      </c>
      <c r="B826" s="297" t="s">
        <v>1000</v>
      </c>
      <c r="C826" s="297" t="s">
        <v>1001</v>
      </c>
      <c r="D826" s="297" t="s">
        <v>1080</v>
      </c>
      <c r="E826" s="297" t="s">
        <v>1081</v>
      </c>
      <c r="F826" s="300">
        <v>12</v>
      </c>
      <c r="G826" s="300">
        <v>636</v>
      </c>
      <c r="H826" s="300">
        <v>1</v>
      </c>
      <c r="I826" s="300">
        <v>53</v>
      </c>
      <c r="J826" s="300"/>
      <c r="K826" s="300"/>
      <c r="L826" s="300"/>
      <c r="M826" s="300"/>
      <c r="N826" s="300"/>
      <c r="O826" s="300"/>
      <c r="P826" s="316"/>
      <c r="Q826" s="301"/>
    </row>
    <row r="827" spans="1:17" ht="14.4" customHeight="1" x14ac:dyDescent="0.3">
      <c r="A827" s="296" t="s">
        <v>1193</v>
      </c>
      <c r="B827" s="297" t="s">
        <v>1000</v>
      </c>
      <c r="C827" s="297" t="s">
        <v>1001</v>
      </c>
      <c r="D827" s="297" t="s">
        <v>1002</v>
      </c>
      <c r="E827" s="297" t="s">
        <v>1003</v>
      </c>
      <c r="F827" s="300">
        <v>1</v>
      </c>
      <c r="G827" s="300">
        <v>45</v>
      </c>
      <c r="H827" s="300">
        <v>1</v>
      </c>
      <c r="I827" s="300">
        <v>45</v>
      </c>
      <c r="J827" s="300">
        <v>2</v>
      </c>
      <c r="K827" s="300">
        <v>92</v>
      </c>
      <c r="L827" s="300">
        <v>2.0444444444444443</v>
      </c>
      <c r="M827" s="300">
        <v>46</v>
      </c>
      <c r="N827" s="300"/>
      <c r="O827" s="300"/>
      <c r="P827" s="316"/>
      <c r="Q827" s="301"/>
    </row>
    <row r="828" spans="1:17" ht="14.4" customHeight="1" x14ac:dyDescent="0.3">
      <c r="A828" s="296" t="s">
        <v>1193</v>
      </c>
      <c r="B828" s="297" t="s">
        <v>1000</v>
      </c>
      <c r="C828" s="297" t="s">
        <v>1001</v>
      </c>
      <c r="D828" s="297" t="s">
        <v>1004</v>
      </c>
      <c r="E828" s="297" t="s">
        <v>1005</v>
      </c>
      <c r="F828" s="300">
        <v>2</v>
      </c>
      <c r="G828" s="300">
        <v>2456</v>
      </c>
      <c r="H828" s="300">
        <v>1</v>
      </c>
      <c r="I828" s="300">
        <v>1228</v>
      </c>
      <c r="J828" s="300">
        <v>1</v>
      </c>
      <c r="K828" s="300">
        <v>1236</v>
      </c>
      <c r="L828" s="300">
        <v>0.50325732899022801</v>
      </c>
      <c r="M828" s="300">
        <v>1236</v>
      </c>
      <c r="N828" s="300">
        <v>0</v>
      </c>
      <c r="O828" s="300">
        <v>0</v>
      </c>
      <c r="P828" s="316">
        <v>0</v>
      </c>
      <c r="Q828" s="301"/>
    </row>
    <row r="829" spans="1:17" ht="14.4" customHeight="1" x14ac:dyDescent="0.3">
      <c r="A829" s="296" t="s">
        <v>1193</v>
      </c>
      <c r="B829" s="297" t="s">
        <v>1000</v>
      </c>
      <c r="C829" s="297" t="s">
        <v>1001</v>
      </c>
      <c r="D829" s="297" t="s">
        <v>1006</v>
      </c>
      <c r="E829" s="297" t="s">
        <v>1007</v>
      </c>
      <c r="F829" s="300">
        <v>3</v>
      </c>
      <c r="G829" s="300">
        <v>498</v>
      </c>
      <c r="H829" s="300">
        <v>1</v>
      </c>
      <c r="I829" s="300">
        <v>166</v>
      </c>
      <c r="J829" s="300">
        <v>2</v>
      </c>
      <c r="K829" s="300">
        <v>332</v>
      </c>
      <c r="L829" s="300">
        <v>0.66666666666666663</v>
      </c>
      <c r="M829" s="300">
        <v>166</v>
      </c>
      <c r="N829" s="300"/>
      <c r="O829" s="300"/>
      <c r="P829" s="316"/>
      <c r="Q829" s="301"/>
    </row>
    <row r="830" spans="1:17" ht="14.4" customHeight="1" x14ac:dyDescent="0.3">
      <c r="A830" s="296" t="s">
        <v>1193</v>
      </c>
      <c r="B830" s="297" t="s">
        <v>1000</v>
      </c>
      <c r="C830" s="297" t="s">
        <v>1001</v>
      </c>
      <c r="D830" s="297" t="s">
        <v>1008</v>
      </c>
      <c r="E830" s="297" t="s">
        <v>1009</v>
      </c>
      <c r="F830" s="300">
        <v>15</v>
      </c>
      <c r="G830" s="300">
        <v>14970</v>
      </c>
      <c r="H830" s="300">
        <v>1</v>
      </c>
      <c r="I830" s="300">
        <v>998</v>
      </c>
      <c r="J830" s="300">
        <v>7</v>
      </c>
      <c r="K830" s="300">
        <v>7000</v>
      </c>
      <c r="L830" s="300">
        <v>0.46760187040748163</v>
      </c>
      <c r="M830" s="300">
        <v>1000</v>
      </c>
      <c r="N830" s="300"/>
      <c r="O830" s="300"/>
      <c r="P830" s="316"/>
      <c r="Q830" s="301"/>
    </row>
    <row r="831" spans="1:17" ht="14.4" customHeight="1" x14ac:dyDescent="0.3">
      <c r="A831" s="296" t="s">
        <v>1193</v>
      </c>
      <c r="B831" s="297" t="s">
        <v>1000</v>
      </c>
      <c r="C831" s="297" t="s">
        <v>1001</v>
      </c>
      <c r="D831" s="297" t="s">
        <v>1012</v>
      </c>
      <c r="E831" s="297" t="s">
        <v>1013</v>
      </c>
      <c r="F831" s="300">
        <v>1</v>
      </c>
      <c r="G831" s="300">
        <v>163</v>
      </c>
      <c r="H831" s="300">
        <v>1</v>
      </c>
      <c r="I831" s="300">
        <v>163</v>
      </c>
      <c r="J831" s="300"/>
      <c r="K831" s="300"/>
      <c r="L831" s="300"/>
      <c r="M831" s="300"/>
      <c r="N831" s="300"/>
      <c r="O831" s="300"/>
      <c r="P831" s="316"/>
      <c r="Q831" s="301"/>
    </row>
    <row r="832" spans="1:17" ht="14.4" customHeight="1" x14ac:dyDescent="0.3">
      <c r="A832" s="296" t="s">
        <v>1193</v>
      </c>
      <c r="B832" s="297" t="s">
        <v>1000</v>
      </c>
      <c r="C832" s="297" t="s">
        <v>1001</v>
      </c>
      <c r="D832" s="297" t="s">
        <v>1014</v>
      </c>
      <c r="E832" s="297" t="s">
        <v>1015</v>
      </c>
      <c r="F832" s="300">
        <v>15</v>
      </c>
      <c r="G832" s="300">
        <v>33165</v>
      </c>
      <c r="H832" s="300">
        <v>1</v>
      </c>
      <c r="I832" s="300">
        <v>2211</v>
      </c>
      <c r="J832" s="300">
        <v>7</v>
      </c>
      <c r="K832" s="300">
        <v>15547</v>
      </c>
      <c r="L832" s="300">
        <v>0.4687773254937434</v>
      </c>
      <c r="M832" s="300">
        <v>2221</v>
      </c>
      <c r="N832" s="300"/>
      <c r="O832" s="300"/>
      <c r="P832" s="316"/>
      <c r="Q832" s="301"/>
    </row>
    <row r="833" spans="1:17" ht="14.4" customHeight="1" x14ac:dyDescent="0.3">
      <c r="A833" s="296" t="s">
        <v>1193</v>
      </c>
      <c r="B833" s="297" t="s">
        <v>1000</v>
      </c>
      <c r="C833" s="297" t="s">
        <v>1001</v>
      </c>
      <c r="D833" s="297" t="s">
        <v>1016</v>
      </c>
      <c r="E833" s="297" t="s">
        <v>1017</v>
      </c>
      <c r="F833" s="300">
        <v>1</v>
      </c>
      <c r="G833" s="300">
        <v>656</v>
      </c>
      <c r="H833" s="300">
        <v>1</v>
      </c>
      <c r="I833" s="300">
        <v>656</v>
      </c>
      <c r="J833" s="300">
        <v>1</v>
      </c>
      <c r="K833" s="300">
        <v>660</v>
      </c>
      <c r="L833" s="300">
        <v>1.0060975609756098</v>
      </c>
      <c r="M833" s="300">
        <v>660</v>
      </c>
      <c r="N833" s="300"/>
      <c r="O833" s="300"/>
      <c r="P833" s="316"/>
      <c r="Q833" s="301"/>
    </row>
    <row r="834" spans="1:17" ht="14.4" customHeight="1" x14ac:dyDescent="0.3">
      <c r="A834" s="296" t="s">
        <v>1193</v>
      </c>
      <c r="B834" s="297" t="s">
        <v>1000</v>
      </c>
      <c r="C834" s="297" t="s">
        <v>1001</v>
      </c>
      <c r="D834" s="297" t="s">
        <v>1018</v>
      </c>
      <c r="E834" s="297" t="s">
        <v>1019</v>
      </c>
      <c r="F834" s="300">
        <v>3</v>
      </c>
      <c r="G834" s="300">
        <v>1356</v>
      </c>
      <c r="H834" s="300">
        <v>1</v>
      </c>
      <c r="I834" s="300">
        <v>452</v>
      </c>
      <c r="J834" s="300">
        <v>2</v>
      </c>
      <c r="K834" s="300">
        <v>908</v>
      </c>
      <c r="L834" s="300">
        <v>0.6696165191740413</v>
      </c>
      <c r="M834" s="300">
        <v>454</v>
      </c>
      <c r="N834" s="300"/>
      <c r="O834" s="300"/>
      <c r="P834" s="316"/>
      <c r="Q834" s="301"/>
    </row>
    <row r="835" spans="1:17" ht="14.4" customHeight="1" x14ac:dyDescent="0.3">
      <c r="A835" s="296" t="s">
        <v>1193</v>
      </c>
      <c r="B835" s="297" t="s">
        <v>1000</v>
      </c>
      <c r="C835" s="297" t="s">
        <v>1001</v>
      </c>
      <c r="D835" s="297" t="s">
        <v>1024</v>
      </c>
      <c r="E835" s="297" t="s">
        <v>1025</v>
      </c>
      <c r="F835" s="300">
        <v>10</v>
      </c>
      <c r="G835" s="300">
        <v>780</v>
      </c>
      <c r="H835" s="300">
        <v>1</v>
      </c>
      <c r="I835" s="300">
        <v>78</v>
      </c>
      <c r="J835" s="300">
        <v>10</v>
      </c>
      <c r="K835" s="300">
        <v>780</v>
      </c>
      <c r="L835" s="300">
        <v>1</v>
      </c>
      <c r="M835" s="300">
        <v>78</v>
      </c>
      <c r="N835" s="300"/>
      <c r="O835" s="300"/>
      <c r="P835" s="316"/>
      <c r="Q835" s="301"/>
    </row>
    <row r="836" spans="1:17" ht="14.4" customHeight="1" x14ac:dyDescent="0.3">
      <c r="A836" s="296" t="s">
        <v>1193</v>
      </c>
      <c r="B836" s="297" t="s">
        <v>1000</v>
      </c>
      <c r="C836" s="297" t="s">
        <v>1001</v>
      </c>
      <c r="D836" s="297" t="s">
        <v>1026</v>
      </c>
      <c r="E836" s="297" t="s">
        <v>1027</v>
      </c>
      <c r="F836" s="300">
        <v>1</v>
      </c>
      <c r="G836" s="300">
        <v>36</v>
      </c>
      <c r="H836" s="300">
        <v>1</v>
      </c>
      <c r="I836" s="300">
        <v>36</v>
      </c>
      <c r="J836" s="300">
        <v>1</v>
      </c>
      <c r="K836" s="300">
        <v>36</v>
      </c>
      <c r="L836" s="300">
        <v>1</v>
      </c>
      <c r="M836" s="300">
        <v>36</v>
      </c>
      <c r="N836" s="300"/>
      <c r="O836" s="300"/>
      <c r="P836" s="316"/>
      <c r="Q836" s="301"/>
    </row>
    <row r="837" spans="1:17" ht="14.4" customHeight="1" x14ac:dyDescent="0.3">
      <c r="A837" s="296" t="s">
        <v>1193</v>
      </c>
      <c r="B837" s="297" t="s">
        <v>1000</v>
      </c>
      <c r="C837" s="297" t="s">
        <v>1001</v>
      </c>
      <c r="D837" s="297" t="s">
        <v>1028</v>
      </c>
      <c r="E837" s="297" t="s">
        <v>1029</v>
      </c>
      <c r="F837" s="300">
        <v>1</v>
      </c>
      <c r="G837" s="300">
        <v>107</v>
      </c>
      <c r="H837" s="300">
        <v>1</v>
      </c>
      <c r="I837" s="300">
        <v>107</v>
      </c>
      <c r="J837" s="300">
        <v>2</v>
      </c>
      <c r="K837" s="300">
        <v>214</v>
      </c>
      <c r="L837" s="300">
        <v>2</v>
      </c>
      <c r="M837" s="300">
        <v>107</v>
      </c>
      <c r="N837" s="300"/>
      <c r="O837" s="300"/>
      <c r="P837" s="316"/>
      <c r="Q837" s="301"/>
    </row>
    <row r="838" spans="1:17" ht="14.4" customHeight="1" x14ac:dyDescent="0.3">
      <c r="A838" s="296" t="s">
        <v>1193</v>
      </c>
      <c r="B838" s="297" t="s">
        <v>1000</v>
      </c>
      <c r="C838" s="297" t="s">
        <v>1001</v>
      </c>
      <c r="D838" s="297" t="s">
        <v>1030</v>
      </c>
      <c r="E838" s="297" t="s">
        <v>1031</v>
      </c>
      <c r="F838" s="300">
        <v>2</v>
      </c>
      <c r="G838" s="300">
        <v>480</v>
      </c>
      <c r="H838" s="300">
        <v>1</v>
      </c>
      <c r="I838" s="300">
        <v>240</v>
      </c>
      <c r="J838" s="300">
        <v>3</v>
      </c>
      <c r="K838" s="300">
        <v>726</v>
      </c>
      <c r="L838" s="300">
        <v>1.5125</v>
      </c>
      <c r="M838" s="300">
        <v>242</v>
      </c>
      <c r="N838" s="300"/>
      <c r="O838" s="300"/>
      <c r="P838" s="316"/>
      <c r="Q838" s="301"/>
    </row>
    <row r="839" spans="1:17" ht="14.4" customHeight="1" x14ac:dyDescent="0.3">
      <c r="A839" s="296" t="s">
        <v>1193</v>
      </c>
      <c r="B839" s="297" t="s">
        <v>1000</v>
      </c>
      <c r="C839" s="297" t="s">
        <v>1001</v>
      </c>
      <c r="D839" s="297" t="s">
        <v>1032</v>
      </c>
      <c r="E839" s="297" t="s">
        <v>1033</v>
      </c>
      <c r="F839" s="300">
        <v>7</v>
      </c>
      <c r="G839" s="300">
        <v>13853</v>
      </c>
      <c r="H839" s="300">
        <v>1</v>
      </c>
      <c r="I839" s="300">
        <v>1979</v>
      </c>
      <c r="J839" s="300">
        <v>4</v>
      </c>
      <c r="K839" s="300">
        <v>7940</v>
      </c>
      <c r="L839" s="300">
        <v>0.57316104814841551</v>
      </c>
      <c r="M839" s="300">
        <v>1985</v>
      </c>
      <c r="N839" s="300">
        <v>1</v>
      </c>
      <c r="O839" s="300">
        <v>1993</v>
      </c>
      <c r="P839" s="316">
        <v>0.1438677542770519</v>
      </c>
      <c r="Q839" s="301">
        <v>1993</v>
      </c>
    </row>
    <row r="840" spans="1:17" ht="14.4" customHeight="1" x14ac:dyDescent="0.3">
      <c r="A840" s="296" t="s">
        <v>1193</v>
      </c>
      <c r="B840" s="297" t="s">
        <v>1000</v>
      </c>
      <c r="C840" s="297" t="s">
        <v>1001</v>
      </c>
      <c r="D840" s="297" t="s">
        <v>1034</v>
      </c>
      <c r="E840" s="297" t="s">
        <v>1035</v>
      </c>
      <c r="F840" s="300">
        <v>283</v>
      </c>
      <c r="G840" s="300">
        <v>46695</v>
      </c>
      <c r="H840" s="300">
        <v>1</v>
      </c>
      <c r="I840" s="300">
        <v>165</v>
      </c>
      <c r="J840" s="300">
        <v>226</v>
      </c>
      <c r="K840" s="300">
        <v>37742</v>
      </c>
      <c r="L840" s="300">
        <v>0.80826640967983721</v>
      </c>
      <c r="M840" s="300">
        <v>167</v>
      </c>
      <c r="N840" s="300">
        <v>53</v>
      </c>
      <c r="O840" s="300">
        <v>8904</v>
      </c>
      <c r="P840" s="316">
        <v>0.19068422743334404</v>
      </c>
      <c r="Q840" s="301">
        <v>168</v>
      </c>
    </row>
    <row r="841" spans="1:17" ht="14.4" customHeight="1" x14ac:dyDescent="0.3">
      <c r="A841" s="296" t="s">
        <v>1193</v>
      </c>
      <c r="B841" s="297" t="s">
        <v>1000</v>
      </c>
      <c r="C841" s="297" t="s">
        <v>1001</v>
      </c>
      <c r="D841" s="297" t="s">
        <v>1036</v>
      </c>
      <c r="E841" s="297" t="s">
        <v>1037</v>
      </c>
      <c r="F841" s="300">
        <v>417</v>
      </c>
      <c r="G841" s="300">
        <v>115926</v>
      </c>
      <c r="H841" s="300">
        <v>1</v>
      </c>
      <c r="I841" s="300">
        <v>278</v>
      </c>
      <c r="J841" s="300">
        <v>352</v>
      </c>
      <c r="K841" s="300">
        <v>98560</v>
      </c>
      <c r="L841" s="300">
        <v>0.85019753980987867</v>
      </c>
      <c r="M841" s="300">
        <v>280</v>
      </c>
      <c r="N841" s="300">
        <v>123</v>
      </c>
      <c r="O841" s="300">
        <v>34563</v>
      </c>
      <c r="P841" s="316">
        <v>0.2981470938357228</v>
      </c>
      <c r="Q841" s="301">
        <v>281</v>
      </c>
    </row>
    <row r="842" spans="1:17" ht="14.4" customHeight="1" x14ac:dyDescent="0.3">
      <c r="A842" s="296" t="s">
        <v>1193</v>
      </c>
      <c r="B842" s="297" t="s">
        <v>1000</v>
      </c>
      <c r="C842" s="297" t="s">
        <v>1001</v>
      </c>
      <c r="D842" s="297" t="s">
        <v>1038</v>
      </c>
      <c r="E842" s="297" t="s">
        <v>1039</v>
      </c>
      <c r="F842" s="300">
        <v>2427</v>
      </c>
      <c r="G842" s="300">
        <v>393174</v>
      </c>
      <c r="H842" s="300">
        <v>1</v>
      </c>
      <c r="I842" s="300">
        <v>162</v>
      </c>
      <c r="J842" s="300">
        <v>2022</v>
      </c>
      <c r="K842" s="300">
        <v>331608</v>
      </c>
      <c r="L842" s="300">
        <v>0.84341284011658957</v>
      </c>
      <c r="M842" s="300">
        <v>164</v>
      </c>
      <c r="N842" s="300">
        <v>305</v>
      </c>
      <c r="O842" s="300">
        <v>50325</v>
      </c>
      <c r="P842" s="316">
        <v>0.12799676479116118</v>
      </c>
      <c r="Q842" s="301">
        <v>165</v>
      </c>
    </row>
    <row r="843" spans="1:17" ht="14.4" customHeight="1" x14ac:dyDescent="0.3">
      <c r="A843" s="296" t="s">
        <v>1193</v>
      </c>
      <c r="B843" s="297" t="s">
        <v>1000</v>
      </c>
      <c r="C843" s="297" t="s">
        <v>1001</v>
      </c>
      <c r="D843" s="297" t="s">
        <v>1040</v>
      </c>
      <c r="E843" s="297" t="s">
        <v>1041</v>
      </c>
      <c r="F843" s="300">
        <v>223</v>
      </c>
      <c r="G843" s="300">
        <v>100573</v>
      </c>
      <c r="H843" s="300">
        <v>1</v>
      </c>
      <c r="I843" s="300">
        <v>451</v>
      </c>
      <c r="J843" s="300">
        <v>160</v>
      </c>
      <c r="K843" s="300">
        <v>72480</v>
      </c>
      <c r="L843" s="300">
        <v>0.72067055770435406</v>
      </c>
      <c r="M843" s="300">
        <v>453</v>
      </c>
      <c r="N843" s="300">
        <v>41</v>
      </c>
      <c r="O843" s="300">
        <v>18696</v>
      </c>
      <c r="P843" s="316">
        <v>0.18589482266612312</v>
      </c>
      <c r="Q843" s="301">
        <v>456</v>
      </c>
    </row>
    <row r="844" spans="1:17" ht="14.4" customHeight="1" x14ac:dyDescent="0.3">
      <c r="A844" s="296" t="s">
        <v>1193</v>
      </c>
      <c r="B844" s="297" t="s">
        <v>1000</v>
      </c>
      <c r="C844" s="297" t="s">
        <v>1001</v>
      </c>
      <c r="D844" s="297" t="s">
        <v>1042</v>
      </c>
      <c r="E844" s="297" t="s">
        <v>1043</v>
      </c>
      <c r="F844" s="300">
        <v>1</v>
      </c>
      <c r="G844" s="300">
        <v>2159</v>
      </c>
      <c r="H844" s="300">
        <v>1</v>
      </c>
      <c r="I844" s="300">
        <v>2159</v>
      </c>
      <c r="J844" s="300"/>
      <c r="K844" s="300"/>
      <c r="L844" s="300"/>
      <c r="M844" s="300"/>
      <c r="N844" s="300"/>
      <c r="O844" s="300"/>
      <c r="P844" s="316"/>
      <c r="Q844" s="301"/>
    </row>
    <row r="845" spans="1:17" ht="14.4" customHeight="1" x14ac:dyDescent="0.3">
      <c r="A845" s="296" t="s">
        <v>1193</v>
      </c>
      <c r="B845" s="297" t="s">
        <v>1000</v>
      </c>
      <c r="C845" s="297" t="s">
        <v>1001</v>
      </c>
      <c r="D845" s="297" t="s">
        <v>1044</v>
      </c>
      <c r="E845" s="297" t="s">
        <v>1045</v>
      </c>
      <c r="F845" s="300">
        <v>359</v>
      </c>
      <c r="G845" s="300">
        <v>120983</v>
      </c>
      <c r="H845" s="300">
        <v>1</v>
      </c>
      <c r="I845" s="300">
        <v>337</v>
      </c>
      <c r="J845" s="300">
        <v>241</v>
      </c>
      <c r="K845" s="300">
        <v>81217</v>
      </c>
      <c r="L845" s="300">
        <v>0.67130919220055707</v>
      </c>
      <c r="M845" s="300">
        <v>337</v>
      </c>
      <c r="N845" s="300">
        <v>31</v>
      </c>
      <c r="O845" s="300">
        <v>10478</v>
      </c>
      <c r="P845" s="316">
        <v>8.6607209277336492E-2</v>
      </c>
      <c r="Q845" s="301">
        <v>338</v>
      </c>
    </row>
    <row r="846" spans="1:17" ht="14.4" customHeight="1" x14ac:dyDescent="0.3">
      <c r="A846" s="296" t="s">
        <v>1193</v>
      </c>
      <c r="B846" s="297" t="s">
        <v>1000</v>
      </c>
      <c r="C846" s="297" t="s">
        <v>1001</v>
      </c>
      <c r="D846" s="297" t="s">
        <v>1046</v>
      </c>
      <c r="E846" s="297" t="s">
        <v>1047</v>
      </c>
      <c r="F846" s="300">
        <v>6</v>
      </c>
      <c r="G846" s="300">
        <v>948</v>
      </c>
      <c r="H846" s="300">
        <v>1</v>
      </c>
      <c r="I846" s="300">
        <v>158</v>
      </c>
      <c r="J846" s="300">
        <v>5</v>
      </c>
      <c r="K846" s="300">
        <v>795</v>
      </c>
      <c r="L846" s="300">
        <v>0.83860759493670889</v>
      </c>
      <c r="M846" s="300">
        <v>159</v>
      </c>
      <c r="N846" s="300"/>
      <c r="O846" s="300"/>
      <c r="P846" s="316"/>
      <c r="Q846" s="301"/>
    </row>
    <row r="847" spans="1:17" ht="14.4" customHeight="1" x14ac:dyDescent="0.3">
      <c r="A847" s="296" t="s">
        <v>1193</v>
      </c>
      <c r="B847" s="297" t="s">
        <v>1000</v>
      </c>
      <c r="C847" s="297" t="s">
        <v>1001</v>
      </c>
      <c r="D847" s="297" t="s">
        <v>1048</v>
      </c>
      <c r="E847" s="297" t="s">
        <v>1049</v>
      </c>
      <c r="F847" s="300"/>
      <c r="G847" s="300"/>
      <c r="H847" s="300"/>
      <c r="I847" s="300"/>
      <c r="J847" s="300">
        <v>2</v>
      </c>
      <c r="K847" s="300">
        <v>5748</v>
      </c>
      <c r="L847" s="300"/>
      <c r="M847" s="300">
        <v>2874</v>
      </c>
      <c r="N847" s="300"/>
      <c r="O847" s="300"/>
      <c r="P847" s="316"/>
      <c r="Q847" s="301"/>
    </row>
    <row r="848" spans="1:17" ht="14.4" customHeight="1" x14ac:dyDescent="0.3">
      <c r="A848" s="296" t="s">
        <v>1193</v>
      </c>
      <c r="B848" s="297" t="s">
        <v>1000</v>
      </c>
      <c r="C848" s="297" t="s">
        <v>1001</v>
      </c>
      <c r="D848" s="297" t="s">
        <v>1050</v>
      </c>
      <c r="E848" s="297" t="s">
        <v>1051</v>
      </c>
      <c r="F848" s="300">
        <v>1130</v>
      </c>
      <c r="G848" s="300">
        <v>59890</v>
      </c>
      <c r="H848" s="300">
        <v>1</v>
      </c>
      <c r="I848" s="300">
        <v>53</v>
      </c>
      <c r="J848" s="300">
        <v>982</v>
      </c>
      <c r="K848" s="300">
        <v>52046</v>
      </c>
      <c r="L848" s="300">
        <v>0.86902654867256635</v>
      </c>
      <c r="M848" s="300">
        <v>53</v>
      </c>
      <c r="N848" s="300">
        <v>356</v>
      </c>
      <c r="O848" s="300">
        <v>18868</v>
      </c>
      <c r="P848" s="316">
        <v>0.31504424778761064</v>
      </c>
      <c r="Q848" s="301">
        <v>53</v>
      </c>
    </row>
    <row r="849" spans="1:17" ht="14.4" customHeight="1" x14ac:dyDescent="0.3">
      <c r="A849" s="296" t="s">
        <v>1193</v>
      </c>
      <c r="B849" s="297" t="s">
        <v>1000</v>
      </c>
      <c r="C849" s="297" t="s">
        <v>1001</v>
      </c>
      <c r="D849" s="297" t="s">
        <v>1052</v>
      </c>
      <c r="E849" s="297" t="s">
        <v>1053</v>
      </c>
      <c r="F849" s="300">
        <v>418</v>
      </c>
      <c r="G849" s="300">
        <v>50160</v>
      </c>
      <c r="H849" s="300">
        <v>1</v>
      </c>
      <c r="I849" s="300">
        <v>120</v>
      </c>
      <c r="J849" s="300">
        <v>224</v>
      </c>
      <c r="K849" s="300">
        <v>26880</v>
      </c>
      <c r="L849" s="300">
        <v>0.53588516746411485</v>
      </c>
      <c r="M849" s="300">
        <v>120</v>
      </c>
      <c r="N849" s="300">
        <v>2</v>
      </c>
      <c r="O849" s="300">
        <v>242</v>
      </c>
      <c r="P849" s="316">
        <v>4.8245614035087722E-3</v>
      </c>
      <c r="Q849" s="301">
        <v>121</v>
      </c>
    </row>
    <row r="850" spans="1:17" ht="14.4" customHeight="1" x14ac:dyDescent="0.3">
      <c r="A850" s="296" t="s">
        <v>1193</v>
      </c>
      <c r="B850" s="297" t="s">
        <v>1000</v>
      </c>
      <c r="C850" s="297" t="s">
        <v>1001</v>
      </c>
      <c r="D850" s="297" t="s">
        <v>1054</v>
      </c>
      <c r="E850" s="297" t="s">
        <v>1055</v>
      </c>
      <c r="F850" s="300">
        <v>15</v>
      </c>
      <c r="G850" s="300">
        <v>6345</v>
      </c>
      <c r="H850" s="300">
        <v>1</v>
      </c>
      <c r="I850" s="300">
        <v>423</v>
      </c>
      <c r="J850" s="300">
        <v>8</v>
      </c>
      <c r="K850" s="300">
        <v>3400</v>
      </c>
      <c r="L850" s="300">
        <v>0.53585500394011032</v>
      </c>
      <c r="M850" s="300">
        <v>425</v>
      </c>
      <c r="N850" s="300">
        <v>6</v>
      </c>
      <c r="O850" s="300">
        <v>2574</v>
      </c>
      <c r="P850" s="316">
        <v>0.4056737588652482</v>
      </c>
      <c r="Q850" s="301">
        <v>429</v>
      </c>
    </row>
    <row r="851" spans="1:17" ht="14.4" customHeight="1" x14ac:dyDescent="0.3">
      <c r="A851" s="296" t="s">
        <v>1193</v>
      </c>
      <c r="B851" s="297" t="s">
        <v>1000</v>
      </c>
      <c r="C851" s="297" t="s">
        <v>1001</v>
      </c>
      <c r="D851" s="297" t="s">
        <v>1056</v>
      </c>
      <c r="E851" s="297" t="s">
        <v>1057</v>
      </c>
      <c r="F851" s="300">
        <v>1</v>
      </c>
      <c r="G851" s="300">
        <v>432</v>
      </c>
      <c r="H851" s="300">
        <v>1</v>
      </c>
      <c r="I851" s="300">
        <v>432</v>
      </c>
      <c r="J851" s="300"/>
      <c r="K851" s="300"/>
      <c r="L851" s="300"/>
      <c r="M851" s="300"/>
      <c r="N851" s="300"/>
      <c r="O851" s="300"/>
      <c r="P851" s="316"/>
      <c r="Q851" s="301"/>
    </row>
    <row r="852" spans="1:17" ht="14.4" customHeight="1" x14ac:dyDescent="0.3">
      <c r="A852" s="296" t="s">
        <v>1193</v>
      </c>
      <c r="B852" s="297" t="s">
        <v>1000</v>
      </c>
      <c r="C852" s="297" t="s">
        <v>1001</v>
      </c>
      <c r="D852" s="297" t="s">
        <v>1060</v>
      </c>
      <c r="E852" s="297" t="s">
        <v>1061</v>
      </c>
      <c r="F852" s="300">
        <v>25</v>
      </c>
      <c r="G852" s="300">
        <v>2850</v>
      </c>
      <c r="H852" s="300">
        <v>1</v>
      </c>
      <c r="I852" s="300">
        <v>114</v>
      </c>
      <c r="J852" s="300">
        <v>18</v>
      </c>
      <c r="K852" s="300">
        <v>2070</v>
      </c>
      <c r="L852" s="300">
        <v>0.72631578947368425</v>
      </c>
      <c r="M852" s="300">
        <v>115</v>
      </c>
      <c r="N852" s="300">
        <v>1</v>
      </c>
      <c r="O852" s="300">
        <v>115</v>
      </c>
      <c r="P852" s="316">
        <v>4.0350877192982457E-2</v>
      </c>
      <c r="Q852" s="301">
        <v>115</v>
      </c>
    </row>
    <row r="853" spans="1:17" ht="14.4" customHeight="1" x14ac:dyDescent="0.3">
      <c r="A853" s="296" t="s">
        <v>1193</v>
      </c>
      <c r="B853" s="297" t="s">
        <v>1000</v>
      </c>
      <c r="C853" s="297" t="s">
        <v>1001</v>
      </c>
      <c r="D853" s="297" t="s">
        <v>1064</v>
      </c>
      <c r="E853" s="297" t="s">
        <v>1065</v>
      </c>
      <c r="F853" s="300">
        <v>32</v>
      </c>
      <c r="G853" s="300">
        <v>9952</v>
      </c>
      <c r="H853" s="300">
        <v>1</v>
      </c>
      <c r="I853" s="300">
        <v>311</v>
      </c>
      <c r="J853" s="300">
        <v>13</v>
      </c>
      <c r="K853" s="300">
        <v>4069</v>
      </c>
      <c r="L853" s="300">
        <v>0.40886254019292606</v>
      </c>
      <c r="M853" s="300">
        <v>313</v>
      </c>
      <c r="N853" s="300">
        <v>5</v>
      </c>
      <c r="O853" s="300">
        <v>1580</v>
      </c>
      <c r="P853" s="316">
        <v>0.1587620578778135</v>
      </c>
      <c r="Q853" s="301">
        <v>316</v>
      </c>
    </row>
    <row r="854" spans="1:17" ht="14.4" customHeight="1" x14ac:dyDescent="0.3">
      <c r="A854" s="296" t="s">
        <v>1193</v>
      </c>
      <c r="B854" s="297" t="s">
        <v>1000</v>
      </c>
      <c r="C854" s="297" t="s">
        <v>1001</v>
      </c>
      <c r="D854" s="297" t="s">
        <v>1066</v>
      </c>
      <c r="E854" s="297" t="s">
        <v>1067</v>
      </c>
      <c r="F854" s="300">
        <v>572</v>
      </c>
      <c r="G854" s="300">
        <v>196196</v>
      </c>
      <c r="H854" s="300">
        <v>1</v>
      </c>
      <c r="I854" s="300">
        <v>343</v>
      </c>
      <c r="J854" s="300">
        <v>471</v>
      </c>
      <c r="K854" s="300">
        <v>162495</v>
      </c>
      <c r="L854" s="300">
        <v>0.82822789455442514</v>
      </c>
      <c r="M854" s="300">
        <v>345</v>
      </c>
      <c r="N854" s="300">
        <v>130</v>
      </c>
      <c r="O854" s="300">
        <v>45240</v>
      </c>
      <c r="P854" s="316">
        <v>0.23058574078982241</v>
      </c>
      <c r="Q854" s="301">
        <v>348</v>
      </c>
    </row>
    <row r="855" spans="1:17" ht="14.4" customHeight="1" x14ac:dyDescent="0.3">
      <c r="A855" s="296" t="s">
        <v>1193</v>
      </c>
      <c r="B855" s="297" t="s">
        <v>1000</v>
      </c>
      <c r="C855" s="297" t="s">
        <v>1001</v>
      </c>
      <c r="D855" s="297" t="s">
        <v>1068</v>
      </c>
      <c r="E855" s="297" t="s">
        <v>1069</v>
      </c>
      <c r="F855" s="300">
        <v>1</v>
      </c>
      <c r="G855" s="300">
        <v>3393</v>
      </c>
      <c r="H855" s="300">
        <v>1</v>
      </c>
      <c r="I855" s="300">
        <v>3393</v>
      </c>
      <c r="J855" s="300"/>
      <c r="K855" s="300"/>
      <c r="L855" s="300"/>
      <c r="M855" s="300"/>
      <c r="N855" s="300"/>
      <c r="O855" s="300"/>
      <c r="P855" s="316"/>
      <c r="Q855" s="301"/>
    </row>
    <row r="856" spans="1:17" ht="14.4" customHeight="1" x14ac:dyDescent="0.3">
      <c r="A856" s="296" t="s">
        <v>1193</v>
      </c>
      <c r="B856" s="297" t="s">
        <v>1000</v>
      </c>
      <c r="C856" s="297" t="s">
        <v>1001</v>
      </c>
      <c r="D856" s="297" t="s">
        <v>1074</v>
      </c>
      <c r="E856" s="297" t="s">
        <v>1075</v>
      </c>
      <c r="F856" s="300">
        <v>3</v>
      </c>
      <c r="G856" s="300">
        <v>519</v>
      </c>
      <c r="H856" s="300">
        <v>1</v>
      </c>
      <c r="I856" s="300">
        <v>173</v>
      </c>
      <c r="J856" s="300">
        <v>2</v>
      </c>
      <c r="K856" s="300">
        <v>346</v>
      </c>
      <c r="L856" s="300">
        <v>0.66666666666666663</v>
      </c>
      <c r="M856" s="300">
        <v>173</v>
      </c>
      <c r="N856" s="300"/>
      <c r="O856" s="300"/>
      <c r="P856" s="316"/>
      <c r="Q856" s="301"/>
    </row>
    <row r="857" spans="1:17" ht="14.4" customHeight="1" x14ac:dyDescent="0.3">
      <c r="A857" s="296" t="s">
        <v>1193</v>
      </c>
      <c r="B857" s="297" t="s">
        <v>1000</v>
      </c>
      <c r="C857" s="297" t="s">
        <v>1001</v>
      </c>
      <c r="D857" s="297" t="s">
        <v>1076</v>
      </c>
      <c r="E857" s="297" t="s">
        <v>1077</v>
      </c>
      <c r="F857" s="300">
        <v>5</v>
      </c>
      <c r="G857" s="300">
        <v>1885</v>
      </c>
      <c r="H857" s="300">
        <v>1</v>
      </c>
      <c r="I857" s="300">
        <v>377</v>
      </c>
      <c r="J857" s="300">
        <v>2</v>
      </c>
      <c r="K857" s="300">
        <v>758</v>
      </c>
      <c r="L857" s="300">
        <v>0.40212201591511937</v>
      </c>
      <c r="M857" s="300">
        <v>379</v>
      </c>
      <c r="N857" s="300"/>
      <c r="O857" s="300"/>
      <c r="P857" s="316"/>
      <c r="Q857" s="301"/>
    </row>
    <row r="858" spans="1:17" ht="14.4" customHeight="1" x14ac:dyDescent="0.3">
      <c r="A858" s="296" t="s">
        <v>1193</v>
      </c>
      <c r="B858" s="297" t="s">
        <v>1000</v>
      </c>
      <c r="C858" s="297" t="s">
        <v>1001</v>
      </c>
      <c r="D858" s="297" t="s">
        <v>1078</v>
      </c>
      <c r="E858" s="297" t="s">
        <v>1079</v>
      </c>
      <c r="F858" s="300">
        <v>1</v>
      </c>
      <c r="G858" s="300">
        <v>395</v>
      </c>
      <c r="H858" s="300">
        <v>1</v>
      </c>
      <c r="I858" s="300">
        <v>395</v>
      </c>
      <c r="J858" s="300"/>
      <c r="K858" s="300"/>
      <c r="L858" s="300"/>
      <c r="M858" s="300"/>
      <c r="N858" s="300"/>
      <c r="O858" s="300"/>
      <c r="P858" s="316"/>
      <c r="Q858" s="301"/>
    </row>
    <row r="859" spans="1:17" ht="14.4" customHeight="1" x14ac:dyDescent="0.3">
      <c r="A859" s="296" t="s">
        <v>1193</v>
      </c>
      <c r="B859" s="297" t="s">
        <v>1000</v>
      </c>
      <c r="C859" s="297" t="s">
        <v>1001</v>
      </c>
      <c r="D859" s="297" t="s">
        <v>1080</v>
      </c>
      <c r="E859" s="297" t="s">
        <v>1081</v>
      </c>
      <c r="F859" s="300">
        <v>36</v>
      </c>
      <c r="G859" s="300">
        <v>1908</v>
      </c>
      <c r="H859" s="300">
        <v>1</v>
      </c>
      <c r="I859" s="300">
        <v>53</v>
      </c>
      <c r="J859" s="300">
        <v>12</v>
      </c>
      <c r="K859" s="300">
        <v>636</v>
      </c>
      <c r="L859" s="300">
        <v>0.33333333333333331</v>
      </c>
      <c r="M859" s="300">
        <v>53</v>
      </c>
      <c r="N859" s="300">
        <v>10</v>
      </c>
      <c r="O859" s="300">
        <v>530</v>
      </c>
      <c r="P859" s="316">
        <v>0.27777777777777779</v>
      </c>
      <c r="Q859" s="301">
        <v>53</v>
      </c>
    </row>
    <row r="860" spans="1:17" ht="14.4" customHeight="1" x14ac:dyDescent="0.3">
      <c r="A860" s="296" t="s">
        <v>1193</v>
      </c>
      <c r="B860" s="297" t="s">
        <v>1000</v>
      </c>
      <c r="C860" s="297" t="s">
        <v>1001</v>
      </c>
      <c r="D860" s="297" t="s">
        <v>1082</v>
      </c>
      <c r="E860" s="297" t="s">
        <v>1083</v>
      </c>
      <c r="F860" s="300">
        <v>1</v>
      </c>
      <c r="G860" s="300">
        <v>357</v>
      </c>
      <c r="H860" s="300">
        <v>1</v>
      </c>
      <c r="I860" s="300">
        <v>357</v>
      </c>
      <c r="J860" s="300">
        <v>1</v>
      </c>
      <c r="K860" s="300">
        <v>361</v>
      </c>
      <c r="L860" s="300">
        <v>1.011204481792717</v>
      </c>
      <c r="M860" s="300">
        <v>361</v>
      </c>
      <c r="N860" s="300"/>
      <c r="O860" s="300"/>
      <c r="P860" s="316"/>
      <c r="Q860" s="301"/>
    </row>
    <row r="861" spans="1:17" ht="14.4" customHeight="1" x14ac:dyDescent="0.3">
      <c r="A861" s="296" t="s">
        <v>1193</v>
      </c>
      <c r="B861" s="297" t="s">
        <v>1000</v>
      </c>
      <c r="C861" s="297" t="s">
        <v>1001</v>
      </c>
      <c r="D861" s="297" t="s">
        <v>1084</v>
      </c>
      <c r="E861" s="297" t="s">
        <v>1085</v>
      </c>
      <c r="F861" s="300">
        <v>6</v>
      </c>
      <c r="G861" s="300">
        <v>612</v>
      </c>
      <c r="H861" s="300">
        <v>1</v>
      </c>
      <c r="I861" s="300">
        <v>102</v>
      </c>
      <c r="J861" s="300"/>
      <c r="K861" s="300"/>
      <c r="L861" s="300"/>
      <c r="M861" s="300"/>
      <c r="N861" s="300"/>
      <c r="O861" s="300"/>
      <c r="P861" s="316"/>
      <c r="Q861" s="301"/>
    </row>
    <row r="862" spans="1:17" ht="14.4" customHeight="1" x14ac:dyDescent="0.3">
      <c r="A862" s="296" t="s">
        <v>1193</v>
      </c>
      <c r="B862" s="297" t="s">
        <v>1000</v>
      </c>
      <c r="C862" s="297" t="s">
        <v>1001</v>
      </c>
      <c r="D862" s="297" t="s">
        <v>1086</v>
      </c>
      <c r="E862" s="297" t="s">
        <v>1087</v>
      </c>
      <c r="F862" s="300">
        <v>6</v>
      </c>
      <c r="G862" s="300">
        <v>1332</v>
      </c>
      <c r="H862" s="300">
        <v>1</v>
      </c>
      <c r="I862" s="300">
        <v>222</v>
      </c>
      <c r="J862" s="300">
        <v>2</v>
      </c>
      <c r="K862" s="300">
        <v>444</v>
      </c>
      <c r="L862" s="300">
        <v>0.33333333333333331</v>
      </c>
      <c r="M862" s="300">
        <v>222</v>
      </c>
      <c r="N862" s="300"/>
      <c r="O862" s="300"/>
      <c r="P862" s="316"/>
      <c r="Q862" s="301"/>
    </row>
    <row r="863" spans="1:17" ht="14.4" customHeight="1" x14ac:dyDescent="0.3">
      <c r="A863" s="296" t="s">
        <v>1193</v>
      </c>
      <c r="B863" s="297" t="s">
        <v>1000</v>
      </c>
      <c r="C863" s="297" t="s">
        <v>1001</v>
      </c>
      <c r="D863" s="297" t="s">
        <v>1090</v>
      </c>
      <c r="E863" s="297" t="s">
        <v>1091</v>
      </c>
      <c r="F863" s="300"/>
      <c r="G863" s="300"/>
      <c r="H863" s="300"/>
      <c r="I863" s="300"/>
      <c r="J863" s="300">
        <v>1</v>
      </c>
      <c r="K863" s="300">
        <v>5014</v>
      </c>
      <c r="L863" s="300"/>
      <c r="M863" s="300">
        <v>5014</v>
      </c>
      <c r="N863" s="300"/>
      <c r="O863" s="300"/>
      <c r="P863" s="316"/>
      <c r="Q863" s="301"/>
    </row>
    <row r="864" spans="1:17" ht="14.4" customHeight="1" x14ac:dyDescent="0.3">
      <c r="A864" s="296" t="s">
        <v>1193</v>
      </c>
      <c r="B864" s="297" t="s">
        <v>1000</v>
      </c>
      <c r="C864" s="297" t="s">
        <v>1001</v>
      </c>
      <c r="D864" s="297" t="s">
        <v>1094</v>
      </c>
      <c r="E864" s="297" t="s">
        <v>1095</v>
      </c>
      <c r="F864" s="300">
        <v>1</v>
      </c>
      <c r="G864" s="300">
        <v>99</v>
      </c>
      <c r="H864" s="300">
        <v>1</v>
      </c>
      <c r="I864" s="300">
        <v>99</v>
      </c>
      <c r="J864" s="300"/>
      <c r="K864" s="300"/>
      <c r="L864" s="300"/>
      <c r="M864" s="300"/>
      <c r="N864" s="300"/>
      <c r="O864" s="300"/>
      <c r="P864" s="316"/>
      <c r="Q864" s="301"/>
    </row>
    <row r="865" spans="1:17" ht="14.4" customHeight="1" x14ac:dyDescent="0.3">
      <c r="A865" s="296" t="s">
        <v>1193</v>
      </c>
      <c r="B865" s="297" t="s">
        <v>1000</v>
      </c>
      <c r="C865" s="297" t="s">
        <v>1001</v>
      </c>
      <c r="D865" s="297" t="s">
        <v>1098</v>
      </c>
      <c r="E865" s="297" t="s">
        <v>1099</v>
      </c>
      <c r="F865" s="300">
        <v>1</v>
      </c>
      <c r="G865" s="300">
        <v>264</v>
      </c>
      <c r="H865" s="300">
        <v>1</v>
      </c>
      <c r="I865" s="300">
        <v>264</v>
      </c>
      <c r="J865" s="300">
        <v>1</v>
      </c>
      <c r="K865" s="300">
        <v>265</v>
      </c>
      <c r="L865" s="300">
        <v>1.0037878787878789</v>
      </c>
      <c r="M865" s="300">
        <v>265</v>
      </c>
      <c r="N865" s="300">
        <v>1</v>
      </c>
      <c r="O865" s="300">
        <v>266</v>
      </c>
      <c r="P865" s="316">
        <v>1.0075757575757576</v>
      </c>
      <c r="Q865" s="301">
        <v>266</v>
      </c>
    </row>
    <row r="866" spans="1:17" ht="14.4" customHeight="1" x14ac:dyDescent="0.3">
      <c r="A866" s="296" t="s">
        <v>1194</v>
      </c>
      <c r="B866" s="297" t="s">
        <v>1000</v>
      </c>
      <c r="C866" s="297" t="s">
        <v>1001</v>
      </c>
      <c r="D866" s="297" t="s">
        <v>1002</v>
      </c>
      <c r="E866" s="297" t="s">
        <v>1003</v>
      </c>
      <c r="F866" s="300">
        <v>1</v>
      </c>
      <c r="G866" s="300">
        <v>45</v>
      </c>
      <c r="H866" s="300">
        <v>1</v>
      </c>
      <c r="I866" s="300">
        <v>45</v>
      </c>
      <c r="J866" s="300">
        <v>1</v>
      </c>
      <c r="K866" s="300">
        <v>46</v>
      </c>
      <c r="L866" s="300">
        <v>1.0222222222222221</v>
      </c>
      <c r="M866" s="300">
        <v>46</v>
      </c>
      <c r="N866" s="300"/>
      <c r="O866" s="300"/>
      <c r="P866" s="316"/>
      <c r="Q866" s="301"/>
    </row>
    <row r="867" spans="1:17" ht="14.4" customHeight="1" x14ac:dyDescent="0.3">
      <c r="A867" s="296" t="s">
        <v>1194</v>
      </c>
      <c r="B867" s="297" t="s">
        <v>1000</v>
      </c>
      <c r="C867" s="297" t="s">
        <v>1001</v>
      </c>
      <c r="D867" s="297" t="s">
        <v>1006</v>
      </c>
      <c r="E867" s="297" t="s">
        <v>1007</v>
      </c>
      <c r="F867" s="300">
        <v>1</v>
      </c>
      <c r="G867" s="300">
        <v>166</v>
      </c>
      <c r="H867" s="300">
        <v>1</v>
      </c>
      <c r="I867" s="300">
        <v>166</v>
      </c>
      <c r="J867" s="300"/>
      <c r="K867" s="300"/>
      <c r="L867" s="300"/>
      <c r="M867" s="300"/>
      <c r="N867" s="300">
        <v>1</v>
      </c>
      <c r="O867" s="300">
        <v>167</v>
      </c>
      <c r="P867" s="316">
        <v>1.0060240963855422</v>
      </c>
      <c r="Q867" s="301">
        <v>167</v>
      </c>
    </row>
    <row r="868" spans="1:17" ht="14.4" customHeight="1" x14ac:dyDescent="0.3">
      <c r="A868" s="296" t="s">
        <v>1194</v>
      </c>
      <c r="B868" s="297" t="s">
        <v>1000</v>
      </c>
      <c r="C868" s="297" t="s">
        <v>1001</v>
      </c>
      <c r="D868" s="297" t="s">
        <v>1016</v>
      </c>
      <c r="E868" s="297" t="s">
        <v>1017</v>
      </c>
      <c r="F868" s="300"/>
      <c r="G868" s="300"/>
      <c r="H868" s="300"/>
      <c r="I868" s="300"/>
      <c r="J868" s="300">
        <v>3</v>
      </c>
      <c r="K868" s="300">
        <v>1980</v>
      </c>
      <c r="L868" s="300"/>
      <c r="M868" s="300">
        <v>660</v>
      </c>
      <c r="N868" s="300">
        <v>1</v>
      </c>
      <c r="O868" s="300">
        <v>664</v>
      </c>
      <c r="P868" s="316"/>
      <c r="Q868" s="301">
        <v>664</v>
      </c>
    </row>
    <row r="869" spans="1:17" ht="14.4" customHeight="1" x14ac:dyDescent="0.3">
      <c r="A869" s="296" t="s">
        <v>1194</v>
      </c>
      <c r="B869" s="297" t="s">
        <v>1000</v>
      </c>
      <c r="C869" s="297" t="s">
        <v>1001</v>
      </c>
      <c r="D869" s="297" t="s">
        <v>1018</v>
      </c>
      <c r="E869" s="297" t="s">
        <v>1019</v>
      </c>
      <c r="F869" s="300"/>
      <c r="G869" s="300"/>
      <c r="H869" s="300"/>
      <c r="I869" s="300"/>
      <c r="J869" s="300"/>
      <c r="K869" s="300"/>
      <c r="L869" s="300"/>
      <c r="M869" s="300"/>
      <c r="N869" s="300">
        <v>1</v>
      </c>
      <c r="O869" s="300">
        <v>457</v>
      </c>
      <c r="P869" s="316"/>
      <c r="Q869" s="301">
        <v>457</v>
      </c>
    </row>
    <row r="870" spans="1:17" ht="14.4" customHeight="1" x14ac:dyDescent="0.3">
      <c r="A870" s="296" t="s">
        <v>1194</v>
      </c>
      <c r="B870" s="297" t="s">
        <v>1000</v>
      </c>
      <c r="C870" s="297" t="s">
        <v>1001</v>
      </c>
      <c r="D870" s="297" t="s">
        <v>1024</v>
      </c>
      <c r="E870" s="297" t="s">
        <v>1025</v>
      </c>
      <c r="F870" s="300">
        <v>4</v>
      </c>
      <c r="G870" s="300">
        <v>312</v>
      </c>
      <c r="H870" s="300">
        <v>1</v>
      </c>
      <c r="I870" s="300">
        <v>78</v>
      </c>
      <c r="J870" s="300">
        <v>12</v>
      </c>
      <c r="K870" s="300">
        <v>936</v>
      </c>
      <c r="L870" s="300">
        <v>3</v>
      </c>
      <c r="M870" s="300">
        <v>78</v>
      </c>
      <c r="N870" s="300">
        <v>12</v>
      </c>
      <c r="O870" s="300">
        <v>948</v>
      </c>
      <c r="P870" s="316">
        <v>3.0384615384615383</v>
      </c>
      <c r="Q870" s="301">
        <v>79</v>
      </c>
    </row>
    <row r="871" spans="1:17" ht="14.4" customHeight="1" x14ac:dyDescent="0.3">
      <c r="A871" s="296" t="s">
        <v>1194</v>
      </c>
      <c r="B871" s="297" t="s">
        <v>1000</v>
      </c>
      <c r="C871" s="297" t="s">
        <v>1001</v>
      </c>
      <c r="D871" s="297" t="s">
        <v>1026</v>
      </c>
      <c r="E871" s="297" t="s">
        <v>1027</v>
      </c>
      <c r="F871" s="300"/>
      <c r="G871" s="300"/>
      <c r="H871" s="300"/>
      <c r="I871" s="300"/>
      <c r="J871" s="300">
        <v>1</v>
      </c>
      <c r="K871" s="300">
        <v>36</v>
      </c>
      <c r="L871" s="300"/>
      <c r="M871" s="300">
        <v>36</v>
      </c>
      <c r="N871" s="300"/>
      <c r="O871" s="300"/>
      <c r="P871" s="316"/>
      <c r="Q871" s="301"/>
    </row>
    <row r="872" spans="1:17" ht="14.4" customHeight="1" x14ac:dyDescent="0.3">
      <c r="A872" s="296" t="s">
        <v>1194</v>
      </c>
      <c r="B872" s="297" t="s">
        <v>1000</v>
      </c>
      <c r="C872" s="297" t="s">
        <v>1001</v>
      </c>
      <c r="D872" s="297" t="s">
        <v>1030</v>
      </c>
      <c r="E872" s="297" t="s">
        <v>1031</v>
      </c>
      <c r="F872" s="300">
        <v>1</v>
      </c>
      <c r="G872" s="300">
        <v>240</v>
      </c>
      <c r="H872" s="300">
        <v>1</v>
      </c>
      <c r="I872" s="300">
        <v>240</v>
      </c>
      <c r="J872" s="300">
        <v>4</v>
      </c>
      <c r="K872" s="300">
        <v>968</v>
      </c>
      <c r="L872" s="300">
        <v>4.0333333333333332</v>
      </c>
      <c r="M872" s="300">
        <v>242</v>
      </c>
      <c r="N872" s="300">
        <v>1</v>
      </c>
      <c r="O872" s="300">
        <v>243</v>
      </c>
      <c r="P872" s="316">
        <v>1.0125</v>
      </c>
      <c r="Q872" s="301">
        <v>243</v>
      </c>
    </row>
    <row r="873" spans="1:17" ht="14.4" customHeight="1" x14ac:dyDescent="0.3">
      <c r="A873" s="296" t="s">
        <v>1194</v>
      </c>
      <c r="B873" s="297" t="s">
        <v>1000</v>
      </c>
      <c r="C873" s="297" t="s">
        <v>1001</v>
      </c>
      <c r="D873" s="297" t="s">
        <v>1032</v>
      </c>
      <c r="E873" s="297" t="s">
        <v>1033</v>
      </c>
      <c r="F873" s="300"/>
      <c r="G873" s="300"/>
      <c r="H873" s="300"/>
      <c r="I873" s="300"/>
      <c r="J873" s="300">
        <v>7</v>
      </c>
      <c r="K873" s="300">
        <v>13895</v>
      </c>
      <c r="L873" s="300"/>
      <c r="M873" s="300">
        <v>1985</v>
      </c>
      <c r="N873" s="300"/>
      <c r="O873" s="300"/>
      <c r="P873" s="316"/>
      <c r="Q873" s="301"/>
    </row>
    <row r="874" spans="1:17" ht="14.4" customHeight="1" x14ac:dyDescent="0.3">
      <c r="A874" s="296" t="s">
        <v>1194</v>
      </c>
      <c r="B874" s="297" t="s">
        <v>1000</v>
      </c>
      <c r="C874" s="297" t="s">
        <v>1001</v>
      </c>
      <c r="D874" s="297" t="s">
        <v>1034</v>
      </c>
      <c r="E874" s="297" t="s">
        <v>1035</v>
      </c>
      <c r="F874" s="300">
        <v>3</v>
      </c>
      <c r="G874" s="300">
        <v>495</v>
      </c>
      <c r="H874" s="300">
        <v>1</v>
      </c>
      <c r="I874" s="300">
        <v>165</v>
      </c>
      <c r="J874" s="300">
        <v>4</v>
      </c>
      <c r="K874" s="300">
        <v>668</v>
      </c>
      <c r="L874" s="300">
        <v>1.3494949494949495</v>
      </c>
      <c r="M874" s="300">
        <v>167</v>
      </c>
      <c r="N874" s="300">
        <v>1</v>
      </c>
      <c r="O874" s="300">
        <v>168</v>
      </c>
      <c r="P874" s="316">
        <v>0.33939393939393941</v>
      </c>
      <c r="Q874" s="301">
        <v>168</v>
      </c>
    </row>
    <row r="875" spans="1:17" ht="14.4" customHeight="1" x14ac:dyDescent="0.3">
      <c r="A875" s="296" t="s">
        <v>1194</v>
      </c>
      <c r="B875" s="297" t="s">
        <v>1000</v>
      </c>
      <c r="C875" s="297" t="s">
        <v>1001</v>
      </c>
      <c r="D875" s="297" t="s">
        <v>1036</v>
      </c>
      <c r="E875" s="297" t="s">
        <v>1037</v>
      </c>
      <c r="F875" s="300">
        <v>1</v>
      </c>
      <c r="G875" s="300">
        <v>278</v>
      </c>
      <c r="H875" s="300">
        <v>1</v>
      </c>
      <c r="I875" s="300">
        <v>278</v>
      </c>
      <c r="J875" s="300">
        <v>4</v>
      </c>
      <c r="K875" s="300">
        <v>1120</v>
      </c>
      <c r="L875" s="300">
        <v>4.028776978417266</v>
      </c>
      <c r="M875" s="300">
        <v>280</v>
      </c>
      <c r="N875" s="300">
        <v>1</v>
      </c>
      <c r="O875" s="300">
        <v>281</v>
      </c>
      <c r="P875" s="316">
        <v>1.0107913669064748</v>
      </c>
      <c r="Q875" s="301">
        <v>281</v>
      </c>
    </row>
    <row r="876" spans="1:17" ht="14.4" customHeight="1" x14ac:dyDescent="0.3">
      <c r="A876" s="296" t="s">
        <v>1194</v>
      </c>
      <c r="B876" s="297" t="s">
        <v>1000</v>
      </c>
      <c r="C876" s="297" t="s">
        <v>1001</v>
      </c>
      <c r="D876" s="297" t="s">
        <v>1038</v>
      </c>
      <c r="E876" s="297" t="s">
        <v>1039</v>
      </c>
      <c r="F876" s="300">
        <v>139</v>
      </c>
      <c r="G876" s="300">
        <v>22518</v>
      </c>
      <c r="H876" s="300">
        <v>1</v>
      </c>
      <c r="I876" s="300">
        <v>162</v>
      </c>
      <c r="J876" s="300">
        <v>102</v>
      </c>
      <c r="K876" s="300">
        <v>16728</v>
      </c>
      <c r="L876" s="300">
        <v>0.74287236877164931</v>
      </c>
      <c r="M876" s="300">
        <v>164</v>
      </c>
      <c r="N876" s="300">
        <v>120</v>
      </c>
      <c r="O876" s="300">
        <v>19800</v>
      </c>
      <c r="P876" s="316">
        <v>0.87929656274980017</v>
      </c>
      <c r="Q876" s="301">
        <v>165</v>
      </c>
    </row>
    <row r="877" spans="1:17" ht="14.4" customHeight="1" x14ac:dyDescent="0.3">
      <c r="A877" s="296" t="s">
        <v>1194</v>
      </c>
      <c r="B877" s="297" t="s">
        <v>1000</v>
      </c>
      <c r="C877" s="297" t="s">
        <v>1001</v>
      </c>
      <c r="D877" s="297" t="s">
        <v>1040</v>
      </c>
      <c r="E877" s="297" t="s">
        <v>1041</v>
      </c>
      <c r="F877" s="300">
        <v>9</v>
      </c>
      <c r="G877" s="300">
        <v>4059</v>
      </c>
      <c r="H877" s="300">
        <v>1</v>
      </c>
      <c r="I877" s="300">
        <v>451</v>
      </c>
      <c r="J877" s="300">
        <v>17</v>
      </c>
      <c r="K877" s="300">
        <v>7701</v>
      </c>
      <c r="L877" s="300">
        <v>1.8972653362897265</v>
      </c>
      <c r="M877" s="300">
        <v>453</v>
      </c>
      <c r="N877" s="300">
        <v>12</v>
      </c>
      <c r="O877" s="300">
        <v>5472</v>
      </c>
      <c r="P877" s="316">
        <v>1.3481152993348116</v>
      </c>
      <c r="Q877" s="301">
        <v>456</v>
      </c>
    </row>
    <row r="878" spans="1:17" ht="14.4" customHeight="1" x14ac:dyDescent="0.3">
      <c r="A878" s="296" t="s">
        <v>1194</v>
      </c>
      <c r="B878" s="297" t="s">
        <v>1000</v>
      </c>
      <c r="C878" s="297" t="s">
        <v>1001</v>
      </c>
      <c r="D878" s="297" t="s">
        <v>1044</v>
      </c>
      <c r="E878" s="297" t="s">
        <v>1045</v>
      </c>
      <c r="F878" s="300">
        <v>4</v>
      </c>
      <c r="G878" s="300">
        <v>1348</v>
      </c>
      <c r="H878" s="300">
        <v>1</v>
      </c>
      <c r="I878" s="300">
        <v>337</v>
      </c>
      <c r="J878" s="300">
        <v>11</v>
      </c>
      <c r="K878" s="300">
        <v>3707</v>
      </c>
      <c r="L878" s="300">
        <v>2.75</v>
      </c>
      <c r="M878" s="300">
        <v>337</v>
      </c>
      <c r="N878" s="300">
        <v>1</v>
      </c>
      <c r="O878" s="300">
        <v>338</v>
      </c>
      <c r="P878" s="316">
        <v>0.25074183976261127</v>
      </c>
      <c r="Q878" s="301">
        <v>338</v>
      </c>
    </row>
    <row r="879" spans="1:17" ht="14.4" customHeight="1" x14ac:dyDescent="0.3">
      <c r="A879" s="296" t="s">
        <v>1194</v>
      </c>
      <c r="B879" s="297" t="s">
        <v>1000</v>
      </c>
      <c r="C879" s="297" t="s">
        <v>1001</v>
      </c>
      <c r="D879" s="297" t="s">
        <v>1046</v>
      </c>
      <c r="E879" s="297" t="s">
        <v>1047</v>
      </c>
      <c r="F879" s="300">
        <v>4</v>
      </c>
      <c r="G879" s="300">
        <v>632</v>
      </c>
      <c r="H879" s="300">
        <v>1</v>
      </c>
      <c r="I879" s="300">
        <v>158</v>
      </c>
      <c r="J879" s="300">
        <v>7</v>
      </c>
      <c r="K879" s="300">
        <v>1113</v>
      </c>
      <c r="L879" s="300">
        <v>1.7610759493670887</v>
      </c>
      <c r="M879" s="300">
        <v>159</v>
      </c>
      <c r="N879" s="300">
        <v>5</v>
      </c>
      <c r="O879" s="300">
        <v>800</v>
      </c>
      <c r="P879" s="316">
        <v>1.2658227848101267</v>
      </c>
      <c r="Q879" s="301">
        <v>160</v>
      </c>
    </row>
    <row r="880" spans="1:17" ht="14.4" customHeight="1" x14ac:dyDescent="0.3">
      <c r="A880" s="296" t="s">
        <v>1194</v>
      </c>
      <c r="B880" s="297" t="s">
        <v>1000</v>
      </c>
      <c r="C880" s="297" t="s">
        <v>1001</v>
      </c>
      <c r="D880" s="297" t="s">
        <v>1050</v>
      </c>
      <c r="E880" s="297" t="s">
        <v>1051</v>
      </c>
      <c r="F880" s="300">
        <v>4</v>
      </c>
      <c r="G880" s="300">
        <v>212</v>
      </c>
      <c r="H880" s="300">
        <v>1</v>
      </c>
      <c r="I880" s="300">
        <v>53</v>
      </c>
      <c r="J880" s="300">
        <v>4</v>
      </c>
      <c r="K880" s="300">
        <v>212</v>
      </c>
      <c r="L880" s="300">
        <v>1</v>
      </c>
      <c r="M880" s="300">
        <v>53</v>
      </c>
      <c r="N880" s="300">
        <v>2</v>
      </c>
      <c r="O880" s="300">
        <v>106</v>
      </c>
      <c r="P880" s="316">
        <v>0.5</v>
      </c>
      <c r="Q880" s="301">
        <v>53</v>
      </c>
    </row>
    <row r="881" spans="1:17" ht="14.4" customHeight="1" x14ac:dyDescent="0.3">
      <c r="A881" s="296" t="s">
        <v>1194</v>
      </c>
      <c r="B881" s="297" t="s">
        <v>1000</v>
      </c>
      <c r="C881" s="297" t="s">
        <v>1001</v>
      </c>
      <c r="D881" s="297" t="s">
        <v>1052</v>
      </c>
      <c r="E881" s="297" t="s">
        <v>1053</v>
      </c>
      <c r="F881" s="300"/>
      <c r="G881" s="300"/>
      <c r="H881" s="300"/>
      <c r="I881" s="300"/>
      <c r="J881" s="300">
        <v>2</v>
      </c>
      <c r="K881" s="300">
        <v>240</v>
      </c>
      <c r="L881" s="300"/>
      <c r="M881" s="300">
        <v>120</v>
      </c>
      <c r="N881" s="300"/>
      <c r="O881" s="300"/>
      <c r="P881" s="316"/>
      <c r="Q881" s="301"/>
    </row>
    <row r="882" spans="1:17" ht="14.4" customHeight="1" x14ac:dyDescent="0.3">
      <c r="A882" s="296" t="s">
        <v>1194</v>
      </c>
      <c r="B882" s="297" t="s">
        <v>1000</v>
      </c>
      <c r="C882" s="297" t="s">
        <v>1001</v>
      </c>
      <c r="D882" s="297" t="s">
        <v>1054</v>
      </c>
      <c r="E882" s="297" t="s">
        <v>1055</v>
      </c>
      <c r="F882" s="300">
        <v>4</v>
      </c>
      <c r="G882" s="300">
        <v>1692</v>
      </c>
      <c r="H882" s="300">
        <v>1</v>
      </c>
      <c r="I882" s="300">
        <v>423</v>
      </c>
      <c r="J882" s="300">
        <v>13</v>
      </c>
      <c r="K882" s="300">
        <v>5525</v>
      </c>
      <c r="L882" s="300">
        <v>3.2653664302600474</v>
      </c>
      <c r="M882" s="300">
        <v>425</v>
      </c>
      <c r="N882" s="300">
        <v>7</v>
      </c>
      <c r="O882" s="300">
        <v>3003</v>
      </c>
      <c r="P882" s="316">
        <v>1.7748226950354611</v>
      </c>
      <c r="Q882" s="301">
        <v>429</v>
      </c>
    </row>
    <row r="883" spans="1:17" ht="14.4" customHeight="1" x14ac:dyDescent="0.3">
      <c r="A883" s="296" t="s">
        <v>1194</v>
      </c>
      <c r="B883" s="297" t="s">
        <v>1000</v>
      </c>
      <c r="C883" s="297" t="s">
        <v>1001</v>
      </c>
      <c r="D883" s="297" t="s">
        <v>1060</v>
      </c>
      <c r="E883" s="297" t="s">
        <v>1061</v>
      </c>
      <c r="F883" s="300"/>
      <c r="G883" s="300"/>
      <c r="H883" s="300"/>
      <c r="I883" s="300"/>
      <c r="J883" s="300">
        <v>1</v>
      </c>
      <c r="K883" s="300">
        <v>115</v>
      </c>
      <c r="L883" s="300"/>
      <c r="M883" s="300">
        <v>115</v>
      </c>
      <c r="N883" s="300"/>
      <c r="O883" s="300"/>
      <c r="P883" s="316"/>
      <c r="Q883" s="301"/>
    </row>
    <row r="884" spans="1:17" ht="14.4" customHeight="1" x14ac:dyDescent="0.3">
      <c r="A884" s="296" t="s">
        <v>1194</v>
      </c>
      <c r="B884" s="297" t="s">
        <v>1000</v>
      </c>
      <c r="C884" s="297" t="s">
        <v>1001</v>
      </c>
      <c r="D884" s="297" t="s">
        <v>1064</v>
      </c>
      <c r="E884" s="297" t="s">
        <v>1065</v>
      </c>
      <c r="F884" s="300">
        <v>16</v>
      </c>
      <c r="G884" s="300">
        <v>4976</v>
      </c>
      <c r="H884" s="300">
        <v>1</v>
      </c>
      <c r="I884" s="300">
        <v>311</v>
      </c>
      <c r="J884" s="300">
        <v>13</v>
      </c>
      <c r="K884" s="300">
        <v>4069</v>
      </c>
      <c r="L884" s="300">
        <v>0.81772508038585212</v>
      </c>
      <c r="M884" s="300">
        <v>313</v>
      </c>
      <c r="N884" s="300">
        <v>3</v>
      </c>
      <c r="O884" s="300">
        <v>948</v>
      </c>
      <c r="P884" s="316">
        <v>0.19051446945337622</v>
      </c>
      <c r="Q884" s="301">
        <v>316</v>
      </c>
    </row>
    <row r="885" spans="1:17" ht="14.4" customHeight="1" x14ac:dyDescent="0.3">
      <c r="A885" s="296" t="s">
        <v>1194</v>
      </c>
      <c r="B885" s="297" t="s">
        <v>1000</v>
      </c>
      <c r="C885" s="297" t="s">
        <v>1001</v>
      </c>
      <c r="D885" s="297" t="s">
        <v>1066</v>
      </c>
      <c r="E885" s="297" t="s">
        <v>1067</v>
      </c>
      <c r="F885" s="300">
        <v>9</v>
      </c>
      <c r="G885" s="300">
        <v>3087</v>
      </c>
      <c r="H885" s="300">
        <v>1</v>
      </c>
      <c r="I885" s="300">
        <v>343</v>
      </c>
      <c r="J885" s="300">
        <v>20</v>
      </c>
      <c r="K885" s="300">
        <v>6900</v>
      </c>
      <c r="L885" s="300">
        <v>2.2351797862001943</v>
      </c>
      <c r="M885" s="300">
        <v>345</v>
      </c>
      <c r="N885" s="300">
        <v>11</v>
      </c>
      <c r="O885" s="300">
        <v>3828</v>
      </c>
      <c r="P885" s="316">
        <v>1.240038872691934</v>
      </c>
      <c r="Q885" s="301">
        <v>348</v>
      </c>
    </row>
    <row r="886" spans="1:17" ht="14.4" customHeight="1" x14ac:dyDescent="0.3">
      <c r="A886" s="296" t="s">
        <v>1194</v>
      </c>
      <c r="B886" s="297" t="s">
        <v>1000</v>
      </c>
      <c r="C886" s="297" t="s">
        <v>1001</v>
      </c>
      <c r="D886" s="297" t="s">
        <v>1068</v>
      </c>
      <c r="E886" s="297" t="s">
        <v>1069</v>
      </c>
      <c r="F886" s="300">
        <v>5</v>
      </c>
      <c r="G886" s="300">
        <v>16965</v>
      </c>
      <c r="H886" s="300">
        <v>1</v>
      </c>
      <c r="I886" s="300">
        <v>3393</v>
      </c>
      <c r="J886" s="300">
        <v>5</v>
      </c>
      <c r="K886" s="300">
        <v>17065</v>
      </c>
      <c r="L886" s="300">
        <v>1.0058944886531094</v>
      </c>
      <c r="M886" s="300">
        <v>3413</v>
      </c>
      <c r="N886" s="300">
        <v>7</v>
      </c>
      <c r="O886" s="300">
        <v>24073</v>
      </c>
      <c r="P886" s="316">
        <v>1.418980253463012</v>
      </c>
      <c r="Q886" s="301">
        <v>3439</v>
      </c>
    </row>
    <row r="887" spans="1:17" ht="14.4" customHeight="1" x14ac:dyDescent="0.3">
      <c r="A887" s="296" t="s">
        <v>1194</v>
      </c>
      <c r="B887" s="297" t="s">
        <v>1000</v>
      </c>
      <c r="C887" s="297" t="s">
        <v>1001</v>
      </c>
      <c r="D887" s="297" t="s">
        <v>1070</v>
      </c>
      <c r="E887" s="297" t="s">
        <v>1071</v>
      </c>
      <c r="F887" s="300">
        <v>7</v>
      </c>
      <c r="G887" s="300">
        <v>7042</v>
      </c>
      <c r="H887" s="300">
        <v>1</v>
      </c>
      <c r="I887" s="300">
        <v>1006</v>
      </c>
      <c r="J887" s="300">
        <v>4</v>
      </c>
      <c r="K887" s="300">
        <v>4056</v>
      </c>
      <c r="L887" s="300">
        <v>0.57597273501846069</v>
      </c>
      <c r="M887" s="300">
        <v>1014</v>
      </c>
      <c r="N887" s="300">
        <v>6</v>
      </c>
      <c r="O887" s="300">
        <v>6144</v>
      </c>
      <c r="P887" s="316">
        <v>0.87247940925873335</v>
      </c>
      <c r="Q887" s="301">
        <v>1024</v>
      </c>
    </row>
    <row r="888" spans="1:17" ht="14.4" customHeight="1" x14ac:dyDescent="0.3">
      <c r="A888" s="296" t="s">
        <v>1194</v>
      </c>
      <c r="B888" s="297" t="s">
        <v>1000</v>
      </c>
      <c r="C888" s="297" t="s">
        <v>1001</v>
      </c>
      <c r="D888" s="297" t="s">
        <v>1072</v>
      </c>
      <c r="E888" s="297" t="s">
        <v>1073</v>
      </c>
      <c r="F888" s="300">
        <v>1</v>
      </c>
      <c r="G888" s="300">
        <v>777</v>
      </c>
      <c r="H888" s="300">
        <v>1</v>
      </c>
      <c r="I888" s="300">
        <v>777</v>
      </c>
      <c r="J888" s="300">
        <v>1</v>
      </c>
      <c r="K888" s="300">
        <v>783</v>
      </c>
      <c r="L888" s="300">
        <v>1.0077220077220077</v>
      </c>
      <c r="M888" s="300">
        <v>783</v>
      </c>
      <c r="N888" s="300">
        <v>1</v>
      </c>
      <c r="O888" s="300">
        <v>791</v>
      </c>
      <c r="P888" s="316">
        <v>1.0180180180180181</v>
      </c>
      <c r="Q888" s="301">
        <v>791</v>
      </c>
    </row>
    <row r="889" spans="1:17" ht="14.4" customHeight="1" x14ac:dyDescent="0.3">
      <c r="A889" s="296" t="s">
        <v>1194</v>
      </c>
      <c r="B889" s="297" t="s">
        <v>1000</v>
      </c>
      <c r="C889" s="297" t="s">
        <v>1001</v>
      </c>
      <c r="D889" s="297" t="s">
        <v>1074</v>
      </c>
      <c r="E889" s="297" t="s">
        <v>1075</v>
      </c>
      <c r="F889" s="300"/>
      <c r="G889" s="300"/>
      <c r="H889" s="300"/>
      <c r="I889" s="300"/>
      <c r="J889" s="300">
        <v>1</v>
      </c>
      <c r="K889" s="300">
        <v>173</v>
      </c>
      <c r="L889" s="300"/>
      <c r="M889" s="300">
        <v>173</v>
      </c>
      <c r="N889" s="300"/>
      <c r="O889" s="300"/>
      <c r="P889" s="316"/>
      <c r="Q889" s="301"/>
    </row>
    <row r="890" spans="1:17" ht="14.4" customHeight="1" x14ac:dyDescent="0.3">
      <c r="A890" s="296" t="s">
        <v>1194</v>
      </c>
      <c r="B890" s="297" t="s">
        <v>1000</v>
      </c>
      <c r="C890" s="297" t="s">
        <v>1001</v>
      </c>
      <c r="D890" s="297" t="s">
        <v>1078</v>
      </c>
      <c r="E890" s="297" t="s">
        <v>1079</v>
      </c>
      <c r="F890" s="300">
        <v>7</v>
      </c>
      <c r="G890" s="300">
        <v>2765</v>
      </c>
      <c r="H890" s="300">
        <v>1</v>
      </c>
      <c r="I890" s="300">
        <v>395</v>
      </c>
      <c r="J890" s="300">
        <v>7</v>
      </c>
      <c r="K890" s="300">
        <v>2793</v>
      </c>
      <c r="L890" s="300">
        <v>1.0101265822784811</v>
      </c>
      <c r="M890" s="300">
        <v>399</v>
      </c>
      <c r="N890" s="300">
        <v>7</v>
      </c>
      <c r="O890" s="300">
        <v>2828</v>
      </c>
      <c r="P890" s="316">
        <v>1.0227848101265822</v>
      </c>
      <c r="Q890" s="301">
        <v>404</v>
      </c>
    </row>
    <row r="891" spans="1:17" ht="14.4" customHeight="1" x14ac:dyDescent="0.3">
      <c r="A891" s="296" t="s">
        <v>1194</v>
      </c>
      <c r="B891" s="297" t="s">
        <v>1000</v>
      </c>
      <c r="C891" s="297" t="s">
        <v>1001</v>
      </c>
      <c r="D891" s="297" t="s">
        <v>1080</v>
      </c>
      <c r="E891" s="297" t="s">
        <v>1081</v>
      </c>
      <c r="F891" s="300">
        <v>20</v>
      </c>
      <c r="G891" s="300">
        <v>1060</v>
      </c>
      <c r="H891" s="300">
        <v>1</v>
      </c>
      <c r="I891" s="300">
        <v>53</v>
      </c>
      <c r="J891" s="300">
        <v>42</v>
      </c>
      <c r="K891" s="300">
        <v>2226</v>
      </c>
      <c r="L891" s="300">
        <v>2.1</v>
      </c>
      <c r="M891" s="300">
        <v>53</v>
      </c>
      <c r="N891" s="300">
        <v>36</v>
      </c>
      <c r="O891" s="300">
        <v>1908</v>
      </c>
      <c r="P891" s="316">
        <v>1.8</v>
      </c>
      <c r="Q891" s="301">
        <v>53</v>
      </c>
    </row>
    <row r="892" spans="1:17" ht="14.4" customHeight="1" x14ac:dyDescent="0.3">
      <c r="A892" s="296" t="s">
        <v>1194</v>
      </c>
      <c r="B892" s="297" t="s">
        <v>1000</v>
      </c>
      <c r="C892" s="297" t="s">
        <v>1001</v>
      </c>
      <c r="D892" s="297" t="s">
        <v>1082</v>
      </c>
      <c r="E892" s="297" t="s">
        <v>1083</v>
      </c>
      <c r="F892" s="300"/>
      <c r="G892" s="300"/>
      <c r="H892" s="300"/>
      <c r="I892" s="300"/>
      <c r="J892" s="300">
        <v>3</v>
      </c>
      <c r="K892" s="300">
        <v>1083</v>
      </c>
      <c r="L892" s="300"/>
      <c r="M892" s="300">
        <v>361</v>
      </c>
      <c r="N892" s="300"/>
      <c r="O892" s="300"/>
      <c r="P892" s="316"/>
      <c r="Q892" s="301"/>
    </row>
    <row r="893" spans="1:17" ht="14.4" customHeight="1" x14ac:dyDescent="0.3">
      <c r="A893" s="296" t="s">
        <v>1194</v>
      </c>
      <c r="B893" s="297" t="s">
        <v>1000</v>
      </c>
      <c r="C893" s="297" t="s">
        <v>1001</v>
      </c>
      <c r="D893" s="297" t="s">
        <v>1084</v>
      </c>
      <c r="E893" s="297" t="s">
        <v>1085</v>
      </c>
      <c r="F893" s="300">
        <v>2</v>
      </c>
      <c r="G893" s="300">
        <v>204</v>
      </c>
      <c r="H893" s="300">
        <v>1</v>
      </c>
      <c r="I893" s="300">
        <v>102</v>
      </c>
      <c r="J893" s="300">
        <v>10</v>
      </c>
      <c r="K893" s="300">
        <v>1020</v>
      </c>
      <c r="L893" s="300">
        <v>5</v>
      </c>
      <c r="M893" s="300">
        <v>102</v>
      </c>
      <c r="N893" s="300">
        <v>7</v>
      </c>
      <c r="O893" s="300">
        <v>721</v>
      </c>
      <c r="P893" s="316">
        <v>3.534313725490196</v>
      </c>
      <c r="Q893" s="301">
        <v>103</v>
      </c>
    </row>
    <row r="894" spans="1:17" ht="14.4" customHeight="1" x14ac:dyDescent="0.3">
      <c r="A894" s="296" t="s">
        <v>1194</v>
      </c>
      <c r="B894" s="297" t="s">
        <v>1000</v>
      </c>
      <c r="C894" s="297" t="s">
        <v>1001</v>
      </c>
      <c r="D894" s="297" t="s">
        <v>1096</v>
      </c>
      <c r="E894" s="297" t="s">
        <v>1097</v>
      </c>
      <c r="F894" s="300"/>
      <c r="G894" s="300"/>
      <c r="H894" s="300"/>
      <c r="I894" s="300"/>
      <c r="J894" s="300">
        <v>3</v>
      </c>
      <c r="K894" s="300">
        <v>6147</v>
      </c>
      <c r="L894" s="300"/>
      <c r="M894" s="300">
        <v>2049</v>
      </c>
      <c r="N894" s="300">
        <v>2</v>
      </c>
      <c r="O894" s="300">
        <v>4128</v>
      </c>
      <c r="P894" s="316"/>
      <c r="Q894" s="301">
        <v>2064</v>
      </c>
    </row>
    <row r="895" spans="1:17" ht="14.4" customHeight="1" x14ac:dyDescent="0.3">
      <c r="A895" s="296" t="s">
        <v>1194</v>
      </c>
      <c r="B895" s="297" t="s">
        <v>1000</v>
      </c>
      <c r="C895" s="297" t="s">
        <v>1001</v>
      </c>
      <c r="D895" s="297" t="s">
        <v>1098</v>
      </c>
      <c r="E895" s="297" t="s">
        <v>1099</v>
      </c>
      <c r="F895" s="300"/>
      <c r="G895" s="300"/>
      <c r="H895" s="300"/>
      <c r="I895" s="300"/>
      <c r="J895" s="300">
        <v>1</v>
      </c>
      <c r="K895" s="300">
        <v>265</v>
      </c>
      <c r="L895" s="300"/>
      <c r="M895" s="300">
        <v>265</v>
      </c>
      <c r="N895" s="300"/>
      <c r="O895" s="300"/>
      <c r="P895" s="316"/>
      <c r="Q895" s="301"/>
    </row>
    <row r="896" spans="1:17" ht="14.4" customHeight="1" x14ac:dyDescent="0.3">
      <c r="A896" s="296" t="s">
        <v>1194</v>
      </c>
      <c r="B896" s="297" t="s">
        <v>1000</v>
      </c>
      <c r="C896" s="297" t="s">
        <v>1001</v>
      </c>
      <c r="D896" s="297" t="s">
        <v>1104</v>
      </c>
      <c r="E896" s="297" t="s">
        <v>1105</v>
      </c>
      <c r="F896" s="300">
        <v>1</v>
      </c>
      <c r="G896" s="300">
        <v>6013</v>
      </c>
      <c r="H896" s="300">
        <v>1</v>
      </c>
      <c r="I896" s="300">
        <v>6013</v>
      </c>
      <c r="J896" s="300">
        <v>1</v>
      </c>
      <c r="K896" s="300">
        <v>6049</v>
      </c>
      <c r="L896" s="300">
        <v>1.0059870281057708</v>
      </c>
      <c r="M896" s="300">
        <v>6049</v>
      </c>
      <c r="N896" s="300"/>
      <c r="O896" s="300"/>
      <c r="P896" s="316"/>
      <c r="Q896" s="301"/>
    </row>
    <row r="897" spans="1:17" ht="14.4" customHeight="1" x14ac:dyDescent="0.3">
      <c r="A897" s="296" t="s">
        <v>1194</v>
      </c>
      <c r="B897" s="297" t="s">
        <v>1000</v>
      </c>
      <c r="C897" s="297" t="s">
        <v>1001</v>
      </c>
      <c r="D897" s="297" t="s">
        <v>1110</v>
      </c>
      <c r="E897" s="297" t="s">
        <v>1111</v>
      </c>
      <c r="F897" s="300"/>
      <c r="G897" s="300"/>
      <c r="H897" s="300"/>
      <c r="I897" s="300"/>
      <c r="J897" s="300"/>
      <c r="K897" s="300"/>
      <c r="L897" s="300"/>
      <c r="M897" s="300"/>
      <c r="N897" s="300">
        <v>1</v>
      </c>
      <c r="O897" s="300">
        <v>480</v>
      </c>
      <c r="P897" s="316"/>
      <c r="Q897" s="301">
        <v>480</v>
      </c>
    </row>
    <row r="898" spans="1:17" ht="14.4" customHeight="1" x14ac:dyDescent="0.3">
      <c r="A898" s="296" t="s">
        <v>1194</v>
      </c>
      <c r="B898" s="297" t="s">
        <v>1125</v>
      </c>
      <c r="C898" s="297" t="s">
        <v>1001</v>
      </c>
      <c r="D898" s="297" t="s">
        <v>1004</v>
      </c>
      <c r="E898" s="297" t="s">
        <v>1005</v>
      </c>
      <c r="F898" s="300"/>
      <c r="G898" s="300"/>
      <c r="H898" s="300"/>
      <c r="I898" s="300"/>
      <c r="J898" s="300">
        <v>1</v>
      </c>
      <c r="K898" s="300">
        <v>1236</v>
      </c>
      <c r="L898" s="300"/>
      <c r="M898" s="300">
        <v>1236</v>
      </c>
      <c r="N898" s="300"/>
      <c r="O898" s="300"/>
      <c r="P898" s="316"/>
      <c r="Q898" s="301"/>
    </row>
    <row r="899" spans="1:17" ht="14.4" customHeight="1" x14ac:dyDescent="0.3">
      <c r="A899" s="296" t="s">
        <v>1194</v>
      </c>
      <c r="B899" s="297" t="s">
        <v>1125</v>
      </c>
      <c r="C899" s="297" t="s">
        <v>1001</v>
      </c>
      <c r="D899" s="297" t="s">
        <v>1014</v>
      </c>
      <c r="E899" s="297" t="s">
        <v>1015</v>
      </c>
      <c r="F899" s="300"/>
      <c r="G899" s="300"/>
      <c r="H899" s="300"/>
      <c r="I899" s="300"/>
      <c r="J899" s="300">
        <v>3</v>
      </c>
      <c r="K899" s="300">
        <v>6663</v>
      </c>
      <c r="L899" s="300"/>
      <c r="M899" s="300">
        <v>2221</v>
      </c>
      <c r="N899" s="300"/>
      <c r="O899" s="300"/>
      <c r="P899" s="316"/>
      <c r="Q899" s="301"/>
    </row>
    <row r="900" spans="1:17" ht="14.4" customHeight="1" x14ac:dyDescent="0.3">
      <c r="A900" s="296" t="s">
        <v>1194</v>
      </c>
      <c r="B900" s="297" t="s">
        <v>1125</v>
      </c>
      <c r="C900" s="297" t="s">
        <v>1001</v>
      </c>
      <c r="D900" s="297" t="s">
        <v>1128</v>
      </c>
      <c r="E900" s="297" t="s">
        <v>1129</v>
      </c>
      <c r="F900" s="300"/>
      <c r="G900" s="300"/>
      <c r="H900" s="300"/>
      <c r="I900" s="300"/>
      <c r="J900" s="300">
        <v>3</v>
      </c>
      <c r="K900" s="300">
        <v>510</v>
      </c>
      <c r="L900" s="300"/>
      <c r="M900" s="300">
        <v>170</v>
      </c>
      <c r="N900" s="300"/>
      <c r="O900" s="300"/>
      <c r="P900" s="316"/>
      <c r="Q900" s="301"/>
    </row>
    <row r="901" spans="1:17" ht="14.4" customHeight="1" x14ac:dyDescent="0.3">
      <c r="A901" s="296" t="s">
        <v>1195</v>
      </c>
      <c r="B901" s="297" t="s">
        <v>1000</v>
      </c>
      <c r="C901" s="297" t="s">
        <v>1001</v>
      </c>
      <c r="D901" s="297" t="s">
        <v>1016</v>
      </c>
      <c r="E901" s="297" t="s">
        <v>1017</v>
      </c>
      <c r="F901" s="300"/>
      <c r="G901" s="300"/>
      <c r="H901" s="300"/>
      <c r="I901" s="300"/>
      <c r="J901" s="300">
        <v>1</v>
      </c>
      <c r="K901" s="300">
        <v>660</v>
      </c>
      <c r="L901" s="300"/>
      <c r="M901" s="300">
        <v>660</v>
      </c>
      <c r="N901" s="300">
        <v>1</v>
      </c>
      <c r="O901" s="300">
        <v>664</v>
      </c>
      <c r="P901" s="316"/>
      <c r="Q901" s="301">
        <v>664</v>
      </c>
    </row>
    <row r="902" spans="1:17" ht="14.4" customHeight="1" x14ac:dyDescent="0.3">
      <c r="A902" s="296" t="s">
        <v>1195</v>
      </c>
      <c r="B902" s="297" t="s">
        <v>1000</v>
      </c>
      <c r="C902" s="297" t="s">
        <v>1001</v>
      </c>
      <c r="D902" s="297" t="s">
        <v>1018</v>
      </c>
      <c r="E902" s="297" t="s">
        <v>1019</v>
      </c>
      <c r="F902" s="300"/>
      <c r="G902" s="300"/>
      <c r="H902" s="300"/>
      <c r="I902" s="300"/>
      <c r="J902" s="300"/>
      <c r="K902" s="300"/>
      <c r="L902" s="300"/>
      <c r="M902" s="300"/>
      <c r="N902" s="300">
        <v>1</v>
      </c>
      <c r="O902" s="300">
        <v>457</v>
      </c>
      <c r="P902" s="316"/>
      <c r="Q902" s="301">
        <v>457</v>
      </c>
    </row>
    <row r="903" spans="1:17" ht="14.4" customHeight="1" x14ac:dyDescent="0.3">
      <c r="A903" s="296" t="s">
        <v>1195</v>
      </c>
      <c r="B903" s="297" t="s">
        <v>1000</v>
      </c>
      <c r="C903" s="297" t="s">
        <v>1001</v>
      </c>
      <c r="D903" s="297" t="s">
        <v>1024</v>
      </c>
      <c r="E903" s="297" t="s">
        <v>1025</v>
      </c>
      <c r="F903" s="300"/>
      <c r="G903" s="300"/>
      <c r="H903" s="300"/>
      <c r="I903" s="300"/>
      <c r="J903" s="300">
        <v>2</v>
      </c>
      <c r="K903" s="300">
        <v>156</v>
      </c>
      <c r="L903" s="300"/>
      <c r="M903" s="300">
        <v>78</v>
      </c>
      <c r="N903" s="300">
        <v>2</v>
      </c>
      <c r="O903" s="300">
        <v>158</v>
      </c>
      <c r="P903" s="316"/>
      <c r="Q903" s="301">
        <v>79</v>
      </c>
    </row>
    <row r="904" spans="1:17" ht="14.4" customHeight="1" x14ac:dyDescent="0.3">
      <c r="A904" s="296" t="s">
        <v>1195</v>
      </c>
      <c r="B904" s="297" t="s">
        <v>1000</v>
      </c>
      <c r="C904" s="297" t="s">
        <v>1001</v>
      </c>
      <c r="D904" s="297" t="s">
        <v>1026</v>
      </c>
      <c r="E904" s="297" t="s">
        <v>1027</v>
      </c>
      <c r="F904" s="300"/>
      <c r="G904" s="300"/>
      <c r="H904" s="300"/>
      <c r="I904" s="300"/>
      <c r="J904" s="300"/>
      <c r="K904" s="300"/>
      <c r="L904" s="300"/>
      <c r="M904" s="300"/>
      <c r="N904" s="300">
        <v>1</v>
      </c>
      <c r="O904" s="300">
        <v>37</v>
      </c>
      <c r="P904" s="316"/>
      <c r="Q904" s="301">
        <v>37</v>
      </c>
    </row>
    <row r="905" spans="1:17" ht="14.4" customHeight="1" x14ac:dyDescent="0.3">
      <c r="A905" s="296" t="s">
        <v>1195</v>
      </c>
      <c r="B905" s="297" t="s">
        <v>1000</v>
      </c>
      <c r="C905" s="297" t="s">
        <v>1001</v>
      </c>
      <c r="D905" s="297" t="s">
        <v>1028</v>
      </c>
      <c r="E905" s="297" t="s">
        <v>1029</v>
      </c>
      <c r="F905" s="300"/>
      <c r="G905" s="300"/>
      <c r="H905" s="300"/>
      <c r="I905" s="300"/>
      <c r="J905" s="300"/>
      <c r="K905" s="300"/>
      <c r="L905" s="300"/>
      <c r="M905" s="300"/>
      <c r="N905" s="300">
        <v>1</v>
      </c>
      <c r="O905" s="300">
        <v>108</v>
      </c>
      <c r="P905" s="316"/>
      <c r="Q905" s="301">
        <v>108</v>
      </c>
    </row>
    <row r="906" spans="1:17" ht="14.4" customHeight="1" x14ac:dyDescent="0.3">
      <c r="A906" s="296" t="s">
        <v>1195</v>
      </c>
      <c r="B906" s="297" t="s">
        <v>1000</v>
      </c>
      <c r="C906" s="297" t="s">
        <v>1001</v>
      </c>
      <c r="D906" s="297" t="s">
        <v>1030</v>
      </c>
      <c r="E906" s="297" t="s">
        <v>1031</v>
      </c>
      <c r="F906" s="300"/>
      <c r="G906" s="300"/>
      <c r="H906" s="300"/>
      <c r="I906" s="300"/>
      <c r="J906" s="300">
        <v>1</v>
      </c>
      <c r="K906" s="300">
        <v>242</v>
      </c>
      <c r="L906" s="300"/>
      <c r="M906" s="300">
        <v>242</v>
      </c>
      <c r="N906" s="300"/>
      <c r="O906" s="300"/>
      <c r="P906" s="316"/>
      <c r="Q906" s="301"/>
    </row>
    <row r="907" spans="1:17" ht="14.4" customHeight="1" x14ac:dyDescent="0.3">
      <c r="A907" s="296" t="s">
        <v>1195</v>
      </c>
      <c r="B907" s="297" t="s">
        <v>1000</v>
      </c>
      <c r="C907" s="297" t="s">
        <v>1001</v>
      </c>
      <c r="D907" s="297" t="s">
        <v>1034</v>
      </c>
      <c r="E907" s="297" t="s">
        <v>1035</v>
      </c>
      <c r="F907" s="300">
        <v>9</v>
      </c>
      <c r="G907" s="300">
        <v>1485</v>
      </c>
      <c r="H907" s="300">
        <v>1</v>
      </c>
      <c r="I907" s="300">
        <v>165</v>
      </c>
      <c r="J907" s="300"/>
      <c r="K907" s="300"/>
      <c r="L907" s="300"/>
      <c r="M907" s="300"/>
      <c r="N907" s="300">
        <v>12</v>
      </c>
      <c r="O907" s="300">
        <v>2016</v>
      </c>
      <c r="P907" s="316">
        <v>1.3575757575757577</v>
      </c>
      <c r="Q907" s="301">
        <v>168</v>
      </c>
    </row>
    <row r="908" spans="1:17" ht="14.4" customHeight="1" x14ac:dyDescent="0.3">
      <c r="A908" s="296" t="s">
        <v>1195</v>
      </c>
      <c r="B908" s="297" t="s">
        <v>1000</v>
      </c>
      <c r="C908" s="297" t="s">
        <v>1001</v>
      </c>
      <c r="D908" s="297" t="s">
        <v>1036</v>
      </c>
      <c r="E908" s="297" t="s">
        <v>1037</v>
      </c>
      <c r="F908" s="300">
        <v>22</v>
      </c>
      <c r="G908" s="300">
        <v>6116</v>
      </c>
      <c r="H908" s="300">
        <v>1</v>
      </c>
      <c r="I908" s="300">
        <v>278</v>
      </c>
      <c r="J908" s="300">
        <v>22</v>
      </c>
      <c r="K908" s="300">
        <v>6160</v>
      </c>
      <c r="L908" s="300">
        <v>1.0071942446043165</v>
      </c>
      <c r="M908" s="300">
        <v>280</v>
      </c>
      <c r="N908" s="300">
        <v>26</v>
      </c>
      <c r="O908" s="300">
        <v>7306</v>
      </c>
      <c r="P908" s="316">
        <v>1.1945716154349248</v>
      </c>
      <c r="Q908" s="301">
        <v>281</v>
      </c>
    </row>
    <row r="909" spans="1:17" ht="14.4" customHeight="1" x14ac:dyDescent="0.3">
      <c r="A909" s="296" t="s">
        <v>1195</v>
      </c>
      <c r="B909" s="297" t="s">
        <v>1000</v>
      </c>
      <c r="C909" s="297" t="s">
        <v>1001</v>
      </c>
      <c r="D909" s="297" t="s">
        <v>1038</v>
      </c>
      <c r="E909" s="297" t="s">
        <v>1039</v>
      </c>
      <c r="F909" s="300">
        <v>22</v>
      </c>
      <c r="G909" s="300">
        <v>3564</v>
      </c>
      <c r="H909" s="300">
        <v>1</v>
      </c>
      <c r="I909" s="300">
        <v>162</v>
      </c>
      <c r="J909" s="300">
        <v>32</v>
      </c>
      <c r="K909" s="300">
        <v>5248</v>
      </c>
      <c r="L909" s="300">
        <v>1.4725028058361391</v>
      </c>
      <c r="M909" s="300">
        <v>164</v>
      </c>
      <c r="N909" s="300">
        <v>50</v>
      </c>
      <c r="O909" s="300">
        <v>8250</v>
      </c>
      <c r="P909" s="316">
        <v>2.3148148148148149</v>
      </c>
      <c r="Q909" s="301">
        <v>165</v>
      </c>
    </row>
    <row r="910" spans="1:17" ht="14.4" customHeight="1" x14ac:dyDescent="0.3">
      <c r="A910" s="296" t="s">
        <v>1195</v>
      </c>
      <c r="B910" s="297" t="s">
        <v>1000</v>
      </c>
      <c r="C910" s="297" t="s">
        <v>1001</v>
      </c>
      <c r="D910" s="297" t="s">
        <v>1040</v>
      </c>
      <c r="E910" s="297" t="s">
        <v>1041</v>
      </c>
      <c r="F910" s="300">
        <v>1</v>
      </c>
      <c r="G910" s="300">
        <v>451</v>
      </c>
      <c r="H910" s="300">
        <v>1</v>
      </c>
      <c r="I910" s="300">
        <v>451</v>
      </c>
      <c r="J910" s="300">
        <v>3</v>
      </c>
      <c r="K910" s="300">
        <v>1359</v>
      </c>
      <c r="L910" s="300">
        <v>3.0133037694013303</v>
      </c>
      <c r="M910" s="300">
        <v>453</v>
      </c>
      <c r="N910" s="300">
        <v>4</v>
      </c>
      <c r="O910" s="300">
        <v>1824</v>
      </c>
      <c r="P910" s="316">
        <v>4.0443458980044342</v>
      </c>
      <c r="Q910" s="301">
        <v>456</v>
      </c>
    </row>
    <row r="911" spans="1:17" ht="14.4" customHeight="1" x14ac:dyDescent="0.3">
      <c r="A911" s="296" t="s">
        <v>1195</v>
      </c>
      <c r="B911" s="297" t="s">
        <v>1000</v>
      </c>
      <c r="C911" s="297" t="s">
        <v>1001</v>
      </c>
      <c r="D911" s="297" t="s">
        <v>1044</v>
      </c>
      <c r="E911" s="297" t="s">
        <v>1045</v>
      </c>
      <c r="F911" s="300">
        <v>4</v>
      </c>
      <c r="G911" s="300">
        <v>1348</v>
      </c>
      <c r="H911" s="300">
        <v>1</v>
      </c>
      <c r="I911" s="300">
        <v>337</v>
      </c>
      <c r="J911" s="300">
        <v>25</v>
      </c>
      <c r="K911" s="300">
        <v>8425</v>
      </c>
      <c r="L911" s="300">
        <v>6.25</v>
      </c>
      <c r="M911" s="300">
        <v>337</v>
      </c>
      <c r="N911" s="300">
        <v>20</v>
      </c>
      <c r="O911" s="300">
        <v>6760</v>
      </c>
      <c r="P911" s="316">
        <v>5.0148367952522257</v>
      </c>
      <c r="Q911" s="301">
        <v>338</v>
      </c>
    </row>
    <row r="912" spans="1:17" ht="14.4" customHeight="1" x14ac:dyDescent="0.3">
      <c r="A912" s="296" t="s">
        <v>1195</v>
      </c>
      <c r="B912" s="297" t="s">
        <v>1000</v>
      </c>
      <c r="C912" s="297" t="s">
        <v>1001</v>
      </c>
      <c r="D912" s="297" t="s">
        <v>1046</v>
      </c>
      <c r="E912" s="297" t="s">
        <v>1047</v>
      </c>
      <c r="F912" s="300">
        <v>6</v>
      </c>
      <c r="G912" s="300">
        <v>948</v>
      </c>
      <c r="H912" s="300">
        <v>1</v>
      </c>
      <c r="I912" s="300">
        <v>158</v>
      </c>
      <c r="J912" s="300">
        <v>11</v>
      </c>
      <c r="K912" s="300">
        <v>1749</v>
      </c>
      <c r="L912" s="300">
        <v>1.8449367088607596</v>
      </c>
      <c r="M912" s="300">
        <v>159</v>
      </c>
      <c r="N912" s="300">
        <v>9</v>
      </c>
      <c r="O912" s="300">
        <v>1440</v>
      </c>
      <c r="P912" s="316">
        <v>1.518987341772152</v>
      </c>
      <c r="Q912" s="301">
        <v>160</v>
      </c>
    </row>
    <row r="913" spans="1:17" ht="14.4" customHeight="1" x14ac:dyDescent="0.3">
      <c r="A913" s="296" t="s">
        <v>1195</v>
      </c>
      <c r="B913" s="297" t="s">
        <v>1000</v>
      </c>
      <c r="C913" s="297" t="s">
        <v>1001</v>
      </c>
      <c r="D913" s="297" t="s">
        <v>1050</v>
      </c>
      <c r="E913" s="297" t="s">
        <v>1051</v>
      </c>
      <c r="F913" s="300">
        <v>32</v>
      </c>
      <c r="G913" s="300">
        <v>1696</v>
      </c>
      <c r="H913" s="300">
        <v>1</v>
      </c>
      <c r="I913" s="300">
        <v>53</v>
      </c>
      <c r="J913" s="300">
        <v>34</v>
      </c>
      <c r="K913" s="300">
        <v>1802</v>
      </c>
      <c r="L913" s="300">
        <v>1.0625</v>
      </c>
      <c r="M913" s="300">
        <v>53</v>
      </c>
      <c r="N913" s="300">
        <v>32</v>
      </c>
      <c r="O913" s="300">
        <v>1696</v>
      </c>
      <c r="P913" s="316">
        <v>1</v>
      </c>
      <c r="Q913" s="301">
        <v>53</v>
      </c>
    </row>
    <row r="914" spans="1:17" ht="14.4" customHeight="1" x14ac:dyDescent="0.3">
      <c r="A914" s="296" t="s">
        <v>1195</v>
      </c>
      <c r="B914" s="297" t="s">
        <v>1000</v>
      </c>
      <c r="C914" s="297" t="s">
        <v>1001</v>
      </c>
      <c r="D914" s="297" t="s">
        <v>1052</v>
      </c>
      <c r="E914" s="297" t="s">
        <v>1053</v>
      </c>
      <c r="F914" s="300">
        <v>16</v>
      </c>
      <c r="G914" s="300">
        <v>1920</v>
      </c>
      <c r="H914" s="300">
        <v>1</v>
      </c>
      <c r="I914" s="300">
        <v>120</v>
      </c>
      <c r="J914" s="300">
        <v>8</v>
      </c>
      <c r="K914" s="300">
        <v>960</v>
      </c>
      <c r="L914" s="300">
        <v>0.5</v>
      </c>
      <c r="M914" s="300">
        <v>120</v>
      </c>
      <c r="N914" s="300">
        <v>16</v>
      </c>
      <c r="O914" s="300">
        <v>1936</v>
      </c>
      <c r="P914" s="316">
        <v>1.0083333333333333</v>
      </c>
      <c r="Q914" s="301">
        <v>121</v>
      </c>
    </row>
    <row r="915" spans="1:17" ht="14.4" customHeight="1" x14ac:dyDescent="0.3">
      <c r="A915" s="296" t="s">
        <v>1195</v>
      </c>
      <c r="B915" s="297" t="s">
        <v>1000</v>
      </c>
      <c r="C915" s="297" t="s">
        <v>1001</v>
      </c>
      <c r="D915" s="297" t="s">
        <v>1054</v>
      </c>
      <c r="E915" s="297" t="s">
        <v>1055</v>
      </c>
      <c r="F915" s="300">
        <v>2</v>
      </c>
      <c r="G915" s="300">
        <v>846</v>
      </c>
      <c r="H915" s="300">
        <v>1</v>
      </c>
      <c r="I915" s="300">
        <v>423</v>
      </c>
      <c r="J915" s="300">
        <v>1</v>
      </c>
      <c r="K915" s="300">
        <v>425</v>
      </c>
      <c r="L915" s="300">
        <v>0.50236406619385343</v>
      </c>
      <c r="M915" s="300">
        <v>425</v>
      </c>
      <c r="N915" s="300">
        <v>2</v>
      </c>
      <c r="O915" s="300">
        <v>858</v>
      </c>
      <c r="P915" s="316">
        <v>1.0141843971631206</v>
      </c>
      <c r="Q915" s="301">
        <v>429</v>
      </c>
    </row>
    <row r="916" spans="1:17" ht="14.4" customHeight="1" x14ac:dyDescent="0.3">
      <c r="A916" s="296" t="s">
        <v>1195</v>
      </c>
      <c r="B916" s="297" t="s">
        <v>1000</v>
      </c>
      <c r="C916" s="297" t="s">
        <v>1001</v>
      </c>
      <c r="D916" s="297" t="s">
        <v>1056</v>
      </c>
      <c r="E916" s="297" t="s">
        <v>1057</v>
      </c>
      <c r="F916" s="300"/>
      <c r="G916" s="300"/>
      <c r="H916" s="300"/>
      <c r="I916" s="300"/>
      <c r="J916" s="300"/>
      <c r="K916" s="300"/>
      <c r="L916" s="300"/>
      <c r="M916" s="300"/>
      <c r="N916" s="300">
        <v>1</v>
      </c>
      <c r="O916" s="300">
        <v>435</v>
      </c>
      <c r="P916" s="316"/>
      <c r="Q916" s="301">
        <v>435</v>
      </c>
    </row>
    <row r="917" spans="1:17" ht="14.4" customHeight="1" x14ac:dyDescent="0.3">
      <c r="A917" s="296" t="s">
        <v>1195</v>
      </c>
      <c r="B917" s="297" t="s">
        <v>1000</v>
      </c>
      <c r="C917" s="297" t="s">
        <v>1001</v>
      </c>
      <c r="D917" s="297" t="s">
        <v>1058</v>
      </c>
      <c r="E917" s="297" t="s">
        <v>1059</v>
      </c>
      <c r="F917" s="300"/>
      <c r="G917" s="300"/>
      <c r="H917" s="300"/>
      <c r="I917" s="300"/>
      <c r="J917" s="300"/>
      <c r="K917" s="300"/>
      <c r="L917" s="300"/>
      <c r="M917" s="300"/>
      <c r="N917" s="300">
        <v>1</v>
      </c>
      <c r="O917" s="300">
        <v>136</v>
      </c>
      <c r="P917" s="316"/>
      <c r="Q917" s="301">
        <v>136</v>
      </c>
    </row>
    <row r="918" spans="1:17" ht="14.4" customHeight="1" x14ac:dyDescent="0.3">
      <c r="A918" s="296" t="s">
        <v>1195</v>
      </c>
      <c r="B918" s="297" t="s">
        <v>1000</v>
      </c>
      <c r="C918" s="297" t="s">
        <v>1001</v>
      </c>
      <c r="D918" s="297" t="s">
        <v>1060</v>
      </c>
      <c r="E918" s="297" t="s">
        <v>1061</v>
      </c>
      <c r="F918" s="300">
        <v>2</v>
      </c>
      <c r="G918" s="300">
        <v>228</v>
      </c>
      <c r="H918" s="300">
        <v>1</v>
      </c>
      <c r="I918" s="300">
        <v>114</v>
      </c>
      <c r="J918" s="300"/>
      <c r="K918" s="300"/>
      <c r="L918" s="300"/>
      <c r="M918" s="300"/>
      <c r="N918" s="300"/>
      <c r="O918" s="300"/>
      <c r="P918" s="316"/>
      <c r="Q918" s="301"/>
    </row>
    <row r="919" spans="1:17" ht="14.4" customHeight="1" x14ac:dyDescent="0.3">
      <c r="A919" s="296" t="s">
        <v>1195</v>
      </c>
      <c r="B919" s="297" t="s">
        <v>1000</v>
      </c>
      <c r="C919" s="297" t="s">
        <v>1001</v>
      </c>
      <c r="D919" s="297" t="s">
        <v>1064</v>
      </c>
      <c r="E919" s="297" t="s">
        <v>1065</v>
      </c>
      <c r="F919" s="300">
        <v>6</v>
      </c>
      <c r="G919" s="300">
        <v>1866</v>
      </c>
      <c r="H919" s="300">
        <v>1</v>
      </c>
      <c r="I919" s="300">
        <v>311</v>
      </c>
      <c r="J919" s="300">
        <v>2</v>
      </c>
      <c r="K919" s="300">
        <v>626</v>
      </c>
      <c r="L919" s="300">
        <v>0.33547695605573419</v>
      </c>
      <c r="M919" s="300">
        <v>313</v>
      </c>
      <c r="N919" s="300">
        <v>3</v>
      </c>
      <c r="O919" s="300">
        <v>948</v>
      </c>
      <c r="P919" s="316">
        <v>0.50803858520900325</v>
      </c>
      <c r="Q919" s="301">
        <v>316</v>
      </c>
    </row>
    <row r="920" spans="1:17" ht="14.4" customHeight="1" x14ac:dyDescent="0.3">
      <c r="A920" s="296" t="s">
        <v>1195</v>
      </c>
      <c r="B920" s="297" t="s">
        <v>1000</v>
      </c>
      <c r="C920" s="297" t="s">
        <v>1001</v>
      </c>
      <c r="D920" s="297" t="s">
        <v>1066</v>
      </c>
      <c r="E920" s="297" t="s">
        <v>1067</v>
      </c>
      <c r="F920" s="300">
        <v>25</v>
      </c>
      <c r="G920" s="300">
        <v>8575</v>
      </c>
      <c r="H920" s="300">
        <v>1</v>
      </c>
      <c r="I920" s="300">
        <v>343</v>
      </c>
      <c r="J920" s="300">
        <v>25</v>
      </c>
      <c r="K920" s="300">
        <v>8625</v>
      </c>
      <c r="L920" s="300">
        <v>1.0058309037900874</v>
      </c>
      <c r="M920" s="300">
        <v>345</v>
      </c>
      <c r="N920" s="300">
        <v>30</v>
      </c>
      <c r="O920" s="300">
        <v>10440</v>
      </c>
      <c r="P920" s="316">
        <v>1.2174927113702625</v>
      </c>
      <c r="Q920" s="301">
        <v>348</v>
      </c>
    </row>
    <row r="921" spans="1:17" ht="14.4" customHeight="1" x14ac:dyDescent="0.3">
      <c r="A921" s="296" t="s">
        <v>1195</v>
      </c>
      <c r="B921" s="297" t="s">
        <v>1000</v>
      </c>
      <c r="C921" s="297" t="s">
        <v>1001</v>
      </c>
      <c r="D921" s="297" t="s">
        <v>1074</v>
      </c>
      <c r="E921" s="297" t="s">
        <v>1075</v>
      </c>
      <c r="F921" s="300"/>
      <c r="G921" s="300"/>
      <c r="H921" s="300"/>
      <c r="I921" s="300"/>
      <c r="J921" s="300">
        <v>1</v>
      </c>
      <c r="K921" s="300">
        <v>173</v>
      </c>
      <c r="L921" s="300"/>
      <c r="M921" s="300">
        <v>173</v>
      </c>
      <c r="N921" s="300">
        <v>5</v>
      </c>
      <c r="O921" s="300">
        <v>870</v>
      </c>
      <c r="P921" s="316"/>
      <c r="Q921" s="301">
        <v>174</v>
      </c>
    </row>
    <row r="922" spans="1:17" ht="14.4" customHeight="1" x14ac:dyDescent="0.3">
      <c r="A922" s="296" t="s">
        <v>1195</v>
      </c>
      <c r="B922" s="297" t="s">
        <v>1000</v>
      </c>
      <c r="C922" s="297" t="s">
        <v>1001</v>
      </c>
      <c r="D922" s="297" t="s">
        <v>1076</v>
      </c>
      <c r="E922" s="297" t="s">
        <v>1077</v>
      </c>
      <c r="F922" s="300">
        <v>1</v>
      </c>
      <c r="G922" s="300">
        <v>377</v>
      </c>
      <c r="H922" s="300">
        <v>1</v>
      </c>
      <c r="I922" s="300">
        <v>377</v>
      </c>
      <c r="J922" s="300"/>
      <c r="K922" s="300"/>
      <c r="L922" s="300"/>
      <c r="M922" s="300"/>
      <c r="N922" s="300"/>
      <c r="O922" s="300"/>
      <c r="P922" s="316"/>
      <c r="Q922" s="301"/>
    </row>
    <row r="923" spans="1:17" ht="14.4" customHeight="1" x14ac:dyDescent="0.3">
      <c r="A923" s="296" t="s">
        <v>1195</v>
      </c>
      <c r="B923" s="297" t="s">
        <v>1000</v>
      </c>
      <c r="C923" s="297" t="s">
        <v>1001</v>
      </c>
      <c r="D923" s="297" t="s">
        <v>1080</v>
      </c>
      <c r="E923" s="297" t="s">
        <v>1081</v>
      </c>
      <c r="F923" s="300">
        <v>10</v>
      </c>
      <c r="G923" s="300">
        <v>530</v>
      </c>
      <c r="H923" s="300">
        <v>1</v>
      </c>
      <c r="I923" s="300">
        <v>53</v>
      </c>
      <c r="J923" s="300">
        <v>6</v>
      </c>
      <c r="K923" s="300">
        <v>318</v>
      </c>
      <c r="L923" s="300">
        <v>0.6</v>
      </c>
      <c r="M923" s="300">
        <v>53</v>
      </c>
      <c r="N923" s="300">
        <v>12</v>
      </c>
      <c r="O923" s="300">
        <v>636</v>
      </c>
      <c r="P923" s="316">
        <v>1.2</v>
      </c>
      <c r="Q923" s="301">
        <v>53</v>
      </c>
    </row>
    <row r="924" spans="1:17" ht="14.4" customHeight="1" x14ac:dyDescent="0.3">
      <c r="A924" s="296" t="s">
        <v>1195</v>
      </c>
      <c r="B924" s="297" t="s">
        <v>1000</v>
      </c>
      <c r="C924" s="297" t="s">
        <v>1001</v>
      </c>
      <c r="D924" s="297" t="s">
        <v>1082</v>
      </c>
      <c r="E924" s="297" t="s">
        <v>1083</v>
      </c>
      <c r="F924" s="300"/>
      <c r="G924" s="300"/>
      <c r="H924" s="300"/>
      <c r="I924" s="300"/>
      <c r="J924" s="300">
        <v>1</v>
      </c>
      <c r="K924" s="300">
        <v>361</v>
      </c>
      <c r="L924" s="300"/>
      <c r="M924" s="300">
        <v>361</v>
      </c>
      <c r="N924" s="300">
        <v>1</v>
      </c>
      <c r="O924" s="300">
        <v>365</v>
      </c>
      <c r="P924" s="316"/>
      <c r="Q924" s="301">
        <v>365</v>
      </c>
    </row>
    <row r="925" spans="1:17" ht="14.4" customHeight="1" x14ac:dyDescent="0.3">
      <c r="A925" s="296" t="s">
        <v>1195</v>
      </c>
      <c r="B925" s="297" t="s">
        <v>1000</v>
      </c>
      <c r="C925" s="297" t="s">
        <v>1001</v>
      </c>
      <c r="D925" s="297" t="s">
        <v>1086</v>
      </c>
      <c r="E925" s="297" t="s">
        <v>1087</v>
      </c>
      <c r="F925" s="300"/>
      <c r="G925" s="300"/>
      <c r="H925" s="300"/>
      <c r="I925" s="300"/>
      <c r="J925" s="300"/>
      <c r="K925" s="300"/>
      <c r="L925" s="300"/>
      <c r="M925" s="300"/>
      <c r="N925" s="300">
        <v>3</v>
      </c>
      <c r="O925" s="300">
        <v>669</v>
      </c>
      <c r="P925" s="316"/>
      <c r="Q925" s="301">
        <v>223</v>
      </c>
    </row>
    <row r="926" spans="1:17" ht="14.4" customHeight="1" x14ac:dyDescent="0.3">
      <c r="A926" s="296" t="s">
        <v>1195</v>
      </c>
      <c r="B926" s="297" t="s">
        <v>1125</v>
      </c>
      <c r="C926" s="297" t="s">
        <v>1001</v>
      </c>
      <c r="D926" s="297" t="s">
        <v>1126</v>
      </c>
      <c r="E926" s="297" t="s">
        <v>1127</v>
      </c>
      <c r="F926" s="300"/>
      <c r="G926" s="300"/>
      <c r="H926" s="300"/>
      <c r="I926" s="300"/>
      <c r="J926" s="300"/>
      <c r="K926" s="300"/>
      <c r="L926" s="300"/>
      <c r="M926" s="300"/>
      <c r="N926" s="300">
        <v>1</v>
      </c>
      <c r="O926" s="300">
        <v>217</v>
      </c>
      <c r="P926" s="316"/>
      <c r="Q926" s="301">
        <v>217</v>
      </c>
    </row>
    <row r="927" spans="1:17" ht="14.4" customHeight="1" x14ac:dyDescent="0.3">
      <c r="A927" s="296" t="s">
        <v>1195</v>
      </c>
      <c r="B927" s="297" t="s">
        <v>1125</v>
      </c>
      <c r="C927" s="297" t="s">
        <v>1001</v>
      </c>
      <c r="D927" s="297" t="s">
        <v>1130</v>
      </c>
      <c r="E927" s="297" t="s">
        <v>1131</v>
      </c>
      <c r="F927" s="300"/>
      <c r="G927" s="300"/>
      <c r="H927" s="300"/>
      <c r="I927" s="300"/>
      <c r="J927" s="300"/>
      <c r="K927" s="300"/>
      <c r="L927" s="300"/>
      <c r="M927" s="300"/>
      <c r="N927" s="300">
        <v>2</v>
      </c>
      <c r="O927" s="300">
        <v>2070</v>
      </c>
      <c r="P927" s="316"/>
      <c r="Q927" s="301">
        <v>1035</v>
      </c>
    </row>
    <row r="928" spans="1:17" ht="14.4" customHeight="1" x14ac:dyDescent="0.3">
      <c r="A928" s="296" t="s">
        <v>1196</v>
      </c>
      <c r="B928" s="297" t="s">
        <v>1000</v>
      </c>
      <c r="C928" s="297" t="s">
        <v>1001</v>
      </c>
      <c r="D928" s="297" t="s">
        <v>1002</v>
      </c>
      <c r="E928" s="297" t="s">
        <v>1003</v>
      </c>
      <c r="F928" s="300">
        <v>1</v>
      </c>
      <c r="G928" s="300">
        <v>45</v>
      </c>
      <c r="H928" s="300">
        <v>1</v>
      </c>
      <c r="I928" s="300">
        <v>45</v>
      </c>
      <c r="J928" s="300">
        <v>1</v>
      </c>
      <c r="K928" s="300">
        <v>46</v>
      </c>
      <c r="L928" s="300">
        <v>1.0222222222222221</v>
      </c>
      <c r="M928" s="300">
        <v>46</v>
      </c>
      <c r="N928" s="300"/>
      <c r="O928" s="300"/>
      <c r="P928" s="316"/>
      <c r="Q928" s="301"/>
    </row>
    <row r="929" spans="1:17" ht="14.4" customHeight="1" x14ac:dyDescent="0.3">
      <c r="A929" s="296" t="s">
        <v>1196</v>
      </c>
      <c r="B929" s="297" t="s">
        <v>1000</v>
      </c>
      <c r="C929" s="297" t="s">
        <v>1001</v>
      </c>
      <c r="D929" s="297" t="s">
        <v>1004</v>
      </c>
      <c r="E929" s="297" t="s">
        <v>1005</v>
      </c>
      <c r="F929" s="300">
        <v>5</v>
      </c>
      <c r="G929" s="300">
        <v>6140</v>
      </c>
      <c r="H929" s="300">
        <v>1</v>
      </c>
      <c r="I929" s="300">
        <v>1228</v>
      </c>
      <c r="J929" s="300">
        <v>9</v>
      </c>
      <c r="K929" s="300">
        <v>11124</v>
      </c>
      <c r="L929" s="300">
        <v>1.8117263843648208</v>
      </c>
      <c r="M929" s="300">
        <v>1236</v>
      </c>
      <c r="N929" s="300">
        <v>5</v>
      </c>
      <c r="O929" s="300">
        <v>6225</v>
      </c>
      <c r="P929" s="316">
        <v>1.013843648208469</v>
      </c>
      <c r="Q929" s="301">
        <v>1245</v>
      </c>
    </row>
    <row r="930" spans="1:17" ht="14.4" customHeight="1" x14ac:dyDescent="0.3">
      <c r="A930" s="296" t="s">
        <v>1196</v>
      </c>
      <c r="B930" s="297" t="s">
        <v>1000</v>
      </c>
      <c r="C930" s="297" t="s">
        <v>1001</v>
      </c>
      <c r="D930" s="297" t="s">
        <v>1006</v>
      </c>
      <c r="E930" s="297" t="s">
        <v>1007</v>
      </c>
      <c r="F930" s="300">
        <v>2</v>
      </c>
      <c r="G930" s="300">
        <v>332</v>
      </c>
      <c r="H930" s="300">
        <v>1</v>
      </c>
      <c r="I930" s="300">
        <v>166</v>
      </c>
      <c r="J930" s="300">
        <v>6</v>
      </c>
      <c r="K930" s="300">
        <v>996</v>
      </c>
      <c r="L930" s="300">
        <v>3</v>
      </c>
      <c r="M930" s="300">
        <v>166</v>
      </c>
      <c r="N930" s="300">
        <v>3</v>
      </c>
      <c r="O930" s="300">
        <v>501</v>
      </c>
      <c r="P930" s="316">
        <v>1.5090361445783131</v>
      </c>
      <c r="Q930" s="301">
        <v>167</v>
      </c>
    </row>
    <row r="931" spans="1:17" ht="14.4" customHeight="1" x14ac:dyDescent="0.3">
      <c r="A931" s="296" t="s">
        <v>1196</v>
      </c>
      <c r="B931" s="297" t="s">
        <v>1000</v>
      </c>
      <c r="C931" s="297" t="s">
        <v>1001</v>
      </c>
      <c r="D931" s="297" t="s">
        <v>1008</v>
      </c>
      <c r="E931" s="297" t="s">
        <v>1009</v>
      </c>
      <c r="F931" s="300">
        <v>25</v>
      </c>
      <c r="G931" s="300">
        <v>24950</v>
      </c>
      <c r="H931" s="300">
        <v>1</v>
      </c>
      <c r="I931" s="300">
        <v>998</v>
      </c>
      <c r="J931" s="300">
        <v>49</v>
      </c>
      <c r="K931" s="300">
        <v>49000</v>
      </c>
      <c r="L931" s="300">
        <v>1.9639278557114228</v>
      </c>
      <c r="M931" s="300">
        <v>1000</v>
      </c>
      <c r="N931" s="300">
        <v>24</v>
      </c>
      <c r="O931" s="300">
        <v>24048</v>
      </c>
      <c r="P931" s="316">
        <v>0.96384769539078152</v>
      </c>
      <c r="Q931" s="301">
        <v>1002</v>
      </c>
    </row>
    <row r="932" spans="1:17" ht="14.4" customHeight="1" x14ac:dyDescent="0.3">
      <c r="A932" s="296" t="s">
        <v>1196</v>
      </c>
      <c r="B932" s="297" t="s">
        <v>1000</v>
      </c>
      <c r="C932" s="297" t="s">
        <v>1001</v>
      </c>
      <c r="D932" s="297" t="s">
        <v>1014</v>
      </c>
      <c r="E932" s="297" t="s">
        <v>1015</v>
      </c>
      <c r="F932" s="300">
        <v>25</v>
      </c>
      <c r="G932" s="300">
        <v>55275</v>
      </c>
      <c r="H932" s="300">
        <v>1</v>
      </c>
      <c r="I932" s="300">
        <v>2211</v>
      </c>
      <c r="J932" s="300">
        <v>49</v>
      </c>
      <c r="K932" s="300">
        <v>108829</v>
      </c>
      <c r="L932" s="300">
        <v>1.9688647670737223</v>
      </c>
      <c r="M932" s="300">
        <v>2221</v>
      </c>
      <c r="N932" s="300">
        <v>24</v>
      </c>
      <c r="O932" s="300">
        <v>53592</v>
      </c>
      <c r="P932" s="316">
        <v>0.96955223880597019</v>
      </c>
      <c r="Q932" s="301">
        <v>2233</v>
      </c>
    </row>
    <row r="933" spans="1:17" ht="14.4" customHeight="1" x14ac:dyDescent="0.3">
      <c r="A933" s="296" t="s">
        <v>1196</v>
      </c>
      <c r="B933" s="297" t="s">
        <v>1000</v>
      </c>
      <c r="C933" s="297" t="s">
        <v>1001</v>
      </c>
      <c r="D933" s="297" t="s">
        <v>1016</v>
      </c>
      <c r="E933" s="297" t="s">
        <v>1017</v>
      </c>
      <c r="F933" s="300">
        <v>15</v>
      </c>
      <c r="G933" s="300">
        <v>9840</v>
      </c>
      <c r="H933" s="300">
        <v>1</v>
      </c>
      <c r="I933" s="300">
        <v>656</v>
      </c>
      <c r="J933" s="300">
        <v>22</v>
      </c>
      <c r="K933" s="300">
        <v>14520</v>
      </c>
      <c r="L933" s="300">
        <v>1.475609756097561</v>
      </c>
      <c r="M933" s="300">
        <v>660</v>
      </c>
      <c r="N933" s="300">
        <v>14</v>
      </c>
      <c r="O933" s="300">
        <v>9296</v>
      </c>
      <c r="P933" s="316">
        <v>0.94471544715447153</v>
      </c>
      <c r="Q933" s="301">
        <v>664</v>
      </c>
    </row>
    <row r="934" spans="1:17" ht="14.4" customHeight="1" x14ac:dyDescent="0.3">
      <c r="A934" s="296" t="s">
        <v>1196</v>
      </c>
      <c r="B934" s="297" t="s">
        <v>1000</v>
      </c>
      <c r="C934" s="297" t="s">
        <v>1001</v>
      </c>
      <c r="D934" s="297" t="s">
        <v>1018</v>
      </c>
      <c r="E934" s="297" t="s">
        <v>1019</v>
      </c>
      <c r="F934" s="300">
        <v>8</v>
      </c>
      <c r="G934" s="300">
        <v>3616</v>
      </c>
      <c r="H934" s="300">
        <v>1</v>
      </c>
      <c r="I934" s="300">
        <v>452</v>
      </c>
      <c r="J934" s="300">
        <v>9</v>
      </c>
      <c r="K934" s="300">
        <v>4086</v>
      </c>
      <c r="L934" s="300">
        <v>1.1299778761061947</v>
      </c>
      <c r="M934" s="300">
        <v>454</v>
      </c>
      <c r="N934" s="300">
        <v>9</v>
      </c>
      <c r="O934" s="300">
        <v>4113</v>
      </c>
      <c r="P934" s="316">
        <v>1.1374446902654867</v>
      </c>
      <c r="Q934" s="301">
        <v>457</v>
      </c>
    </row>
    <row r="935" spans="1:17" ht="14.4" customHeight="1" x14ac:dyDescent="0.3">
      <c r="A935" s="296" t="s">
        <v>1196</v>
      </c>
      <c r="B935" s="297" t="s">
        <v>1000</v>
      </c>
      <c r="C935" s="297" t="s">
        <v>1001</v>
      </c>
      <c r="D935" s="297" t="s">
        <v>1024</v>
      </c>
      <c r="E935" s="297" t="s">
        <v>1025</v>
      </c>
      <c r="F935" s="300">
        <v>55</v>
      </c>
      <c r="G935" s="300">
        <v>4290</v>
      </c>
      <c r="H935" s="300">
        <v>1</v>
      </c>
      <c r="I935" s="300">
        <v>78</v>
      </c>
      <c r="J935" s="300">
        <v>89</v>
      </c>
      <c r="K935" s="300">
        <v>6942</v>
      </c>
      <c r="L935" s="300">
        <v>1.6181818181818182</v>
      </c>
      <c r="M935" s="300">
        <v>78</v>
      </c>
      <c r="N935" s="300">
        <v>80</v>
      </c>
      <c r="O935" s="300">
        <v>6320</v>
      </c>
      <c r="P935" s="316">
        <v>1.4731934731934733</v>
      </c>
      <c r="Q935" s="301">
        <v>79</v>
      </c>
    </row>
    <row r="936" spans="1:17" ht="14.4" customHeight="1" x14ac:dyDescent="0.3">
      <c r="A936" s="296" t="s">
        <v>1196</v>
      </c>
      <c r="B936" s="297" t="s">
        <v>1000</v>
      </c>
      <c r="C936" s="297" t="s">
        <v>1001</v>
      </c>
      <c r="D936" s="297" t="s">
        <v>1026</v>
      </c>
      <c r="E936" s="297" t="s">
        <v>1027</v>
      </c>
      <c r="F936" s="300">
        <v>6</v>
      </c>
      <c r="G936" s="300">
        <v>216</v>
      </c>
      <c r="H936" s="300">
        <v>1</v>
      </c>
      <c r="I936" s="300">
        <v>36</v>
      </c>
      <c r="J936" s="300">
        <v>8</v>
      </c>
      <c r="K936" s="300">
        <v>288</v>
      </c>
      <c r="L936" s="300">
        <v>1.3333333333333333</v>
      </c>
      <c r="M936" s="300">
        <v>36</v>
      </c>
      <c r="N936" s="300">
        <v>13</v>
      </c>
      <c r="O936" s="300">
        <v>481</v>
      </c>
      <c r="P936" s="316">
        <v>2.2268518518518516</v>
      </c>
      <c r="Q936" s="301">
        <v>37</v>
      </c>
    </row>
    <row r="937" spans="1:17" ht="14.4" customHeight="1" x14ac:dyDescent="0.3">
      <c r="A937" s="296" t="s">
        <v>1196</v>
      </c>
      <c r="B937" s="297" t="s">
        <v>1000</v>
      </c>
      <c r="C937" s="297" t="s">
        <v>1001</v>
      </c>
      <c r="D937" s="297" t="s">
        <v>1028</v>
      </c>
      <c r="E937" s="297" t="s">
        <v>1029</v>
      </c>
      <c r="F937" s="300">
        <v>1</v>
      </c>
      <c r="G937" s="300">
        <v>107</v>
      </c>
      <c r="H937" s="300">
        <v>1</v>
      </c>
      <c r="I937" s="300">
        <v>107</v>
      </c>
      <c r="J937" s="300"/>
      <c r="K937" s="300"/>
      <c r="L937" s="300"/>
      <c r="M937" s="300"/>
      <c r="N937" s="300"/>
      <c r="O937" s="300"/>
      <c r="P937" s="316"/>
      <c r="Q937" s="301"/>
    </row>
    <row r="938" spans="1:17" ht="14.4" customHeight="1" x14ac:dyDescent="0.3">
      <c r="A938" s="296" t="s">
        <v>1196</v>
      </c>
      <c r="B938" s="297" t="s">
        <v>1000</v>
      </c>
      <c r="C938" s="297" t="s">
        <v>1001</v>
      </c>
      <c r="D938" s="297" t="s">
        <v>1030</v>
      </c>
      <c r="E938" s="297" t="s">
        <v>1031</v>
      </c>
      <c r="F938" s="300">
        <v>10</v>
      </c>
      <c r="G938" s="300">
        <v>2400</v>
      </c>
      <c r="H938" s="300">
        <v>1</v>
      </c>
      <c r="I938" s="300">
        <v>240</v>
      </c>
      <c r="J938" s="300">
        <v>10</v>
      </c>
      <c r="K938" s="300">
        <v>2420</v>
      </c>
      <c r="L938" s="300">
        <v>1.0083333333333333</v>
      </c>
      <c r="M938" s="300">
        <v>242</v>
      </c>
      <c r="N938" s="300">
        <v>12</v>
      </c>
      <c r="O938" s="300">
        <v>2916</v>
      </c>
      <c r="P938" s="316">
        <v>1.2150000000000001</v>
      </c>
      <c r="Q938" s="301">
        <v>243</v>
      </c>
    </row>
    <row r="939" spans="1:17" ht="14.4" customHeight="1" x14ac:dyDescent="0.3">
      <c r="A939" s="296" t="s">
        <v>1196</v>
      </c>
      <c r="B939" s="297" t="s">
        <v>1000</v>
      </c>
      <c r="C939" s="297" t="s">
        <v>1001</v>
      </c>
      <c r="D939" s="297" t="s">
        <v>1032</v>
      </c>
      <c r="E939" s="297" t="s">
        <v>1033</v>
      </c>
      <c r="F939" s="300">
        <v>37</v>
      </c>
      <c r="G939" s="300">
        <v>73223</v>
      </c>
      <c r="H939" s="300">
        <v>1</v>
      </c>
      <c r="I939" s="300">
        <v>1979</v>
      </c>
      <c r="J939" s="300">
        <v>46</v>
      </c>
      <c r="K939" s="300">
        <v>91310</v>
      </c>
      <c r="L939" s="300">
        <v>1.2470125507012824</v>
      </c>
      <c r="M939" s="300">
        <v>1985</v>
      </c>
      <c r="N939" s="300">
        <v>41</v>
      </c>
      <c r="O939" s="300">
        <v>81713</v>
      </c>
      <c r="P939" s="316">
        <v>1.1159471750679431</v>
      </c>
      <c r="Q939" s="301">
        <v>1993</v>
      </c>
    </row>
    <row r="940" spans="1:17" ht="14.4" customHeight="1" x14ac:dyDescent="0.3">
      <c r="A940" s="296" t="s">
        <v>1196</v>
      </c>
      <c r="B940" s="297" t="s">
        <v>1000</v>
      </c>
      <c r="C940" s="297" t="s">
        <v>1001</v>
      </c>
      <c r="D940" s="297" t="s">
        <v>1034</v>
      </c>
      <c r="E940" s="297" t="s">
        <v>1035</v>
      </c>
      <c r="F940" s="300">
        <v>46</v>
      </c>
      <c r="G940" s="300">
        <v>7590</v>
      </c>
      <c r="H940" s="300">
        <v>1</v>
      </c>
      <c r="I940" s="300">
        <v>165</v>
      </c>
      <c r="J940" s="300">
        <v>50</v>
      </c>
      <c r="K940" s="300">
        <v>8350</v>
      </c>
      <c r="L940" s="300">
        <v>1.1001317523056653</v>
      </c>
      <c r="M940" s="300">
        <v>167</v>
      </c>
      <c r="N940" s="300">
        <v>64</v>
      </c>
      <c r="O940" s="300">
        <v>10752</v>
      </c>
      <c r="P940" s="316">
        <v>1.416600790513834</v>
      </c>
      <c r="Q940" s="301">
        <v>168</v>
      </c>
    </row>
    <row r="941" spans="1:17" ht="14.4" customHeight="1" x14ac:dyDescent="0.3">
      <c r="A941" s="296" t="s">
        <v>1196</v>
      </c>
      <c r="B941" s="297" t="s">
        <v>1000</v>
      </c>
      <c r="C941" s="297" t="s">
        <v>1001</v>
      </c>
      <c r="D941" s="297" t="s">
        <v>1036</v>
      </c>
      <c r="E941" s="297" t="s">
        <v>1037</v>
      </c>
      <c r="F941" s="300">
        <v>2</v>
      </c>
      <c r="G941" s="300">
        <v>556</v>
      </c>
      <c r="H941" s="300">
        <v>1</v>
      </c>
      <c r="I941" s="300">
        <v>278</v>
      </c>
      <c r="J941" s="300">
        <v>9</v>
      </c>
      <c r="K941" s="300">
        <v>2520</v>
      </c>
      <c r="L941" s="300">
        <v>4.5323741007194247</v>
      </c>
      <c r="M941" s="300">
        <v>280</v>
      </c>
      <c r="N941" s="300">
        <v>7</v>
      </c>
      <c r="O941" s="300">
        <v>1967</v>
      </c>
      <c r="P941" s="316">
        <v>3.5377697841726619</v>
      </c>
      <c r="Q941" s="301">
        <v>281</v>
      </c>
    </row>
    <row r="942" spans="1:17" ht="14.4" customHeight="1" x14ac:dyDescent="0.3">
      <c r="A942" s="296" t="s">
        <v>1196</v>
      </c>
      <c r="B942" s="297" t="s">
        <v>1000</v>
      </c>
      <c r="C942" s="297" t="s">
        <v>1001</v>
      </c>
      <c r="D942" s="297" t="s">
        <v>1038</v>
      </c>
      <c r="E942" s="297" t="s">
        <v>1039</v>
      </c>
      <c r="F942" s="300">
        <v>124</v>
      </c>
      <c r="G942" s="300">
        <v>20088</v>
      </c>
      <c r="H942" s="300">
        <v>1</v>
      </c>
      <c r="I942" s="300">
        <v>162</v>
      </c>
      <c r="J942" s="300">
        <v>93</v>
      </c>
      <c r="K942" s="300">
        <v>15252</v>
      </c>
      <c r="L942" s="300">
        <v>0.7592592592592593</v>
      </c>
      <c r="M942" s="300">
        <v>164</v>
      </c>
      <c r="N942" s="300">
        <v>44</v>
      </c>
      <c r="O942" s="300">
        <v>7260</v>
      </c>
      <c r="P942" s="316">
        <v>0.36140979689366787</v>
      </c>
      <c r="Q942" s="301">
        <v>165</v>
      </c>
    </row>
    <row r="943" spans="1:17" ht="14.4" customHeight="1" x14ac:dyDescent="0.3">
      <c r="A943" s="296" t="s">
        <v>1196</v>
      </c>
      <c r="B943" s="297" t="s">
        <v>1000</v>
      </c>
      <c r="C943" s="297" t="s">
        <v>1001</v>
      </c>
      <c r="D943" s="297" t="s">
        <v>1040</v>
      </c>
      <c r="E943" s="297" t="s">
        <v>1041</v>
      </c>
      <c r="F943" s="300">
        <v>130</v>
      </c>
      <c r="G943" s="300">
        <v>58630</v>
      </c>
      <c r="H943" s="300">
        <v>1</v>
      </c>
      <c r="I943" s="300">
        <v>451</v>
      </c>
      <c r="J943" s="300">
        <v>149</v>
      </c>
      <c r="K943" s="300">
        <v>67497</v>
      </c>
      <c r="L943" s="300">
        <v>1.151236568309739</v>
      </c>
      <c r="M943" s="300">
        <v>453</v>
      </c>
      <c r="N943" s="300">
        <v>118</v>
      </c>
      <c r="O943" s="300">
        <v>53808</v>
      </c>
      <c r="P943" s="316">
        <v>0.91775541531639093</v>
      </c>
      <c r="Q943" s="301">
        <v>456</v>
      </c>
    </row>
    <row r="944" spans="1:17" ht="14.4" customHeight="1" x14ac:dyDescent="0.3">
      <c r="A944" s="296" t="s">
        <v>1196</v>
      </c>
      <c r="B944" s="297" t="s">
        <v>1000</v>
      </c>
      <c r="C944" s="297" t="s">
        <v>1001</v>
      </c>
      <c r="D944" s="297" t="s">
        <v>1044</v>
      </c>
      <c r="E944" s="297" t="s">
        <v>1045</v>
      </c>
      <c r="F944" s="300">
        <v>741</v>
      </c>
      <c r="G944" s="300">
        <v>249717</v>
      </c>
      <c r="H944" s="300">
        <v>1</v>
      </c>
      <c r="I944" s="300">
        <v>337</v>
      </c>
      <c r="J944" s="300">
        <v>1104</v>
      </c>
      <c r="K944" s="300">
        <v>372048</v>
      </c>
      <c r="L944" s="300">
        <v>1.4898785425101215</v>
      </c>
      <c r="M944" s="300">
        <v>337</v>
      </c>
      <c r="N944" s="300">
        <v>794</v>
      </c>
      <c r="O944" s="300">
        <v>268372</v>
      </c>
      <c r="P944" s="316">
        <v>1.0747045655682232</v>
      </c>
      <c r="Q944" s="301">
        <v>338</v>
      </c>
    </row>
    <row r="945" spans="1:17" ht="14.4" customHeight="1" x14ac:dyDescent="0.3">
      <c r="A945" s="296" t="s">
        <v>1196</v>
      </c>
      <c r="B945" s="297" t="s">
        <v>1000</v>
      </c>
      <c r="C945" s="297" t="s">
        <v>1001</v>
      </c>
      <c r="D945" s="297" t="s">
        <v>1046</v>
      </c>
      <c r="E945" s="297" t="s">
        <v>1047</v>
      </c>
      <c r="F945" s="300">
        <v>105</v>
      </c>
      <c r="G945" s="300">
        <v>16590</v>
      </c>
      <c r="H945" s="300">
        <v>1</v>
      </c>
      <c r="I945" s="300">
        <v>158</v>
      </c>
      <c r="J945" s="300">
        <v>108</v>
      </c>
      <c r="K945" s="300">
        <v>17172</v>
      </c>
      <c r="L945" s="300">
        <v>1.0350813743218807</v>
      </c>
      <c r="M945" s="300">
        <v>159</v>
      </c>
      <c r="N945" s="300">
        <v>87</v>
      </c>
      <c r="O945" s="300">
        <v>13920</v>
      </c>
      <c r="P945" s="316">
        <v>0.83905967450271246</v>
      </c>
      <c r="Q945" s="301">
        <v>160</v>
      </c>
    </row>
    <row r="946" spans="1:17" ht="14.4" customHeight="1" x14ac:dyDescent="0.3">
      <c r="A946" s="296" t="s">
        <v>1196</v>
      </c>
      <c r="B946" s="297" t="s">
        <v>1000</v>
      </c>
      <c r="C946" s="297" t="s">
        <v>1001</v>
      </c>
      <c r="D946" s="297" t="s">
        <v>1048</v>
      </c>
      <c r="E946" s="297" t="s">
        <v>1049</v>
      </c>
      <c r="F946" s="300">
        <v>5</v>
      </c>
      <c r="G946" s="300">
        <v>14320</v>
      </c>
      <c r="H946" s="300">
        <v>1</v>
      </c>
      <c r="I946" s="300">
        <v>2864</v>
      </c>
      <c r="J946" s="300">
        <v>6</v>
      </c>
      <c r="K946" s="300">
        <v>17244</v>
      </c>
      <c r="L946" s="300">
        <v>1.2041899441340782</v>
      </c>
      <c r="M946" s="300">
        <v>2874</v>
      </c>
      <c r="N946" s="300">
        <v>6</v>
      </c>
      <c r="O946" s="300">
        <v>17316</v>
      </c>
      <c r="P946" s="316">
        <v>1.209217877094972</v>
      </c>
      <c r="Q946" s="301">
        <v>2886</v>
      </c>
    </row>
    <row r="947" spans="1:17" ht="14.4" customHeight="1" x14ac:dyDescent="0.3">
      <c r="A947" s="296" t="s">
        <v>1196</v>
      </c>
      <c r="B947" s="297" t="s">
        <v>1000</v>
      </c>
      <c r="C947" s="297" t="s">
        <v>1001</v>
      </c>
      <c r="D947" s="297" t="s">
        <v>1050</v>
      </c>
      <c r="E947" s="297" t="s">
        <v>1051</v>
      </c>
      <c r="F947" s="300">
        <v>226</v>
      </c>
      <c r="G947" s="300">
        <v>11978</v>
      </c>
      <c r="H947" s="300">
        <v>1</v>
      </c>
      <c r="I947" s="300">
        <v>53</v>
      </c>
      <c r="J947" s="300">
        <v>238</v>
      </c>
      <c r="K947" s="300">
        <v>12614</v>
      </c>
      <c r="L947" s="300">
        <v>1.0530973451327434</v>
      </c>
      <c r="M947" s="300">
        <v>53</v>
      </c>
      <c r="N947" s="300">
        <v>198</v>
      </c>
      <c r="O947" s="300">
        <v>10494</v>
      </c>
      <c r="P947" s="316">
        <v>0.87610619469026552</v>
      </c>
      <c r="Q947" s="301">
        <v>53</v>
      </c>
    </row>
    <row r="948" spans="1:17" ht="14.4" customHeight="1" x14ac:dyDescent="0.3">
      <c r="A948" s="296" t="s">
        <v>1196</v>
      </c>
      <c r="B948" s="297" t="s">
        <v>1000</v>
      </c>
      <c r="C948" s="297" t="s">
        <v>1001</v>
      </c>
      <c r="D948" s="297" t="s">
        <v>1052</v>
      </c>
      <c r="E948" s="297" t="s">
        <v>1053</v>
      </c>
      <c r="F948" s="300">
        <v>2</v>
      </c>
      <c r="G948" s="300">
        <v>240</v>
      </c>
      <c r="H948" s="300">
        <v>1</v>
      </c>
      <c r="I948" s="300">
        <v>120</v>
      </c>
      <c r="J948" s="300">
        <v>6</v>
      </c>
      <c r="K948" s="300">
        <v>720</v>
      </c>
      <c r="L948" s="300">
        <v>3</v>
      </c>
      <c r="M948" s="300">
        <v>120</v>
      </c>
      <c r="N948" s="300">
        <v>2</v>
      </c>
      <c r="O948" s="300">
        <v>242</v>
      </c>
      <c r="P948" s="316">
        <v>1.0083333333333333</v>
      </c>
      <c r="Q948" s="301">
        <v>121</v>
      </c>
    </row>
    <row r="949" spans="1:17" ht="14.4" customHeight="1" x14ac:dyDescent="0.3">
      <c r="A949" s="296" t="s">
        <v>1196</v>
      </c>
      <c r="B949" s="297" t="s">
        <v>1000</v>
      </c>
      <c r="C949" s="297" t="s">
        <v>1001</v>
      </c>
      <c r="D949" s="297" t="s">
        <v>1054</v>
      </c>
      <c r="E949" s="297" t="s">
        <v>1055</v>
      </c>
      <c r="F949" s="300">
        <v>235</v>
      </c>
      <c r="G949" s="300">
        <v>99405</v>
      </c>
      <c r="H949" s="300">
        <v>1</v>
      </c>
      <c r="I949" s="300">
        <v>423</v>
      </c>
      <c r="J949" s="300">
        <v>259</v>
      </c>
      <c r="K949" s="300">
        <v>110075</v>
      </c>
      <c r="L949" s="300">
        <v>1.1073386650570898</v>
      </c>
      <c r="M949" s="300">
        <v>425</v>
      </c>
      <c r="N949" s="300">
        <v>204</v>
      </c>
      <c r="O949" s="300">
        <v>87516</v>
      </c>
      <c r="P949" s="316">
        <v>0.8803983703033047</v>
      </c>
      <c r="Q949" s="301">
        <v>429</v>
      </c>
    </row>
    <row r="950" spans="1:17" ht="14.4" customHeight="1" x14ac:dyDescent="0.3">
      <c r="A950" s="296" t="s">
        <v>1196</v>
      </c>
      <c r="B950" s="297" t="s">
        <v>1000</v>
      </c>
      <c r="C950" s="297" t="s">
        <v>1001</v>
      </c>
      <c r="D950" s="297" t="s">
        <v>1056</v>
      </c>
      <c r="E950" s="297" t="s">
        <v>1057</v>
      </c>
      <c r="F950" s="300">
        <v>103</v>
      </c>
      <c r="G950" s="300">
        <v>44496</v>
      </c>
      <c r="H950" s="300">
        <v>1</v>
      </c>
      <c r="I950" s="300">
        <v>432</v>
      </c>
      <c r="J950" s="300">
        <v>105</v>
      </c>
      <c r="K950" s="300">
        <v>45570</v>
      </c>
      <c r="L950" s="300">
        <v>1.0241370010787487</v>
      </c>
      <c r="M950" s="300">
        <v>434</v>
      </c>
      <c r="N950" s="300">
        <v>85</v>
      </c>
      <c r="O950" s="300">
        <v>36975</v>
      </c>
      <c r="P950" s="316">
        <v>0.83097357065803668</v>
      </c>
      <c r="Q950" s="301">
        <v>435</v>
      </c>
    </row>
    <row r="951" spans="1:17" ht="14.4" customHeight="1" x14ac:dyDescent="0.3">
      <c r="A951" s="296" t="s">
        <v>1196</v>
      </c>
      <c r="B951" s="297" t="s">
        <v>1000</v>
      </c>
      <c r="C951" s="297" t="s">
        <v>1001</v>
      </c>
      <c r="D951" s="297" t="s">
        <v>1058</v>
      </c>
      <c r="E951" s="297" t="s">
        <v>1059</v>
      </c>
      <c r="F951" s="300">
        <v>6</v>
      </c>
      <c r="G951" s="300">
        <v>810</v>
      </c>
      <c r="H951" s="300">
        <v>1</v>
      </c>
      <c r="I951" s="300">
        <v>135</v>
      </c>
      <c r="J951" s="300">
        <v>13</v>
      </c>
      <c r="K951" s="300">
        <v>1755</v>
      </c>
      <c r="L951" s="300">
        <v>2.1666666666666665</v>
      </c>
      <c r="M951" s="300">
        <v>135</v>
      </c>
      <c r="N951" s="300">
        <v>11</v>
      </c>
      <c r="O951" s="300">
        <v>1496</v>
      </c>
      <c r="P951" s="316">
        <v>1.8469135802469137</v>
      </c>
      <c r="Q951" s="301">
        <v>136</v>
      </c>
    </row>
    <row r="952" spans="1:17" ht="14.4" customHeight="1" x14ac:dyDescent="0.3">
      <c r="A952" s="296" t="s">
        <v>1196</v>
      </c>
      <c r="B952" s="297" t="s">
        <v>1000</v>
      </c>
      <c r="C952" s="297" t="s">
        <v>1001</v>
      </c>
      <c r="D952" s="297" t="s">
        <v>1060</v>
      </c>
      <c r="E952" s="297" t="s">
        <v>1061</v>
      </c>
      <c r="F952" s="300">
        <v>1</v>
      </c>
      <c r="G952" s="300">
        <v>114</v>
      </c>
      <c r="H952" s="300">
        <v>1</v>
      </c>
      <c r="I952" s="300">
        <v>114</v>
      </c>
      <c r="J952" s="300"/>
      <c r="K952" s="300"/>
      <c r="L952" s="300"/>
      <c r="M952" s="300"/>
      <c r="N952" s="300">
        <v>1</v>
      </c>
      <c r="O952" s="300">
        <v>115</v>
      </c>
      <c r="P952" s="316">
        <v>1.0087719298245614</v>
      </c>
      <c r="Q952" s="301">
        <v>115</v>
      </c>
    </row>
    <row r="953" spans="1:17" ht="14.4" customHeight="1" x14ac:dyDescent="0.3">
      <c r="A953" s="296" t="s">
        <v>1196</v>
      </c>
      <c r="B953" s="297" t="s">
        <v>1000</v>
      </c>
      <c r="C953" s="297" t="s">
        <v>1001</v>
      </c>
      <c r="D953" s="297" t="s">
        <v>1062</v>
      </c>
      <c r="E953" s="297" t="s">
        <v>1063</v>
      </c>
      <c r="F953" s="300">
        <v>7</v>
      </c>
      <c r="G953" s="300">
        <v>189</v>
      </c>
      <c r="H953" s="300">
        <v>1</v>
      </c>
      <c r="I953" s="300">
        <v>27</v>
      </c>
      <c r="J953" s="300">
        <v>4</v>
      </c>
      <c r="K953" s="300">
        <v>108</v>
      </c>
      <c r="L953" s="300">
        <v>0.5714285714285714</v>
      </c>
      <c r="M953" s="300">
        <v>27</v>
      </c>
      <c r="N953" s="300"/>
      <c r="O953" s="300"/>
      <c r="P953" s="316"/>
      <c r="Q953" s="301"/>
    </row>
    <row r="954" spans="1:17" ht="14.4" customHeight="1" x14ac:dyDescent="0.3">
      <c r="A954" s="296" t="s">
        <v>1196</v>
      </c>
      <c r="B954" s="297" t="s">
        <v>1000</v>
      </c>
      <c r="C954" s="297" t="s">
        <v>1001</v>
      </c>
      <c r="D954" s="297" t="s">
        <v>1064</v>
      </c>
      <c r="E954" s="297" t="s">
        <v>1065</v>
      </c>
      <c r="F954" s="300">
        <v>235</v>
      </c>
      <c r="G954" s="300">
        <v>73085</v>
      </c>
      <c r="H954" s="300">
        <v>1</v>
      </c>
      <c r="I954" s="300">
        <v>311</v>
      </c>
      <c r="J954" s="300">
        <v>248</v>
      </c>
      <c r="K954" s="300">
        <v>77624</v>
      </c>
      <c r="L954" s="300">
        <v>1.0621057672573031</v>
      </c>
      <c r="M954" s="300">
        <v>313</v>
      </c>
      <c r="N954" s="300">
        <v>212</v>
      </c>
      <c r="O954" s="300">
        <v>66992</v>
      </c>
      <c r="P954" s="316">
        <v>0.91663131969624412</v>
      </c>
      <c r="Q954" s="301">
        <v>316</v>
      </c>
    </row>
    <row r="955" spans="1:17" ht="14.4" customHeight="1" x14ac:dyDescent="0.3">
      <c r="A955" s="296" t="s">
        <v>1196</v>
      </c>
      <c r="B955" s="297" t="s">
        <v>1000</v>
      </c>
      <c r="C955" s="297" t="s">
        <v>1001</v>
      </c>
      <c r="D955" s="297" t="s">
        <v>1066</v>
      </c>
      <c r="E955" s="297" t="s">
        <v>1067</v>
      </c>
      <c r="F955" s="300">
        <v>141</v>
      </c>
      <c r="G955" s="300">
        <v>48363</v>
      </c>
      <c r="H955" s="300">
        <v>1</v>
      </c>
      <c r="I955" s="300">
        <v>343</v>
      </c>
      <c r="J955" s="300">
        <v>157</v>
      </c>
      <c r="K955" s="300">
        <v>54165</v>
      </c>
      <c r="L955" s="300">
        <v>1.1199677439364804</v>
      </c>
      <c r="M955" s="300">
        <v>345</v>
      </c>
      <c r="N955" s="300">
        <v>130</v>
      </c>
      <c r="O955" s="300">
        <v>45240</v>
      </c>
      <c r="P955" s="316">
        <v>0.93542584206935053</v>
      </c>
      <c r="Q955" s="301">
        <v>348</v>
      </c>
    </row>
    <row r="956" spans="1:17" ht="14.4" customHeight="1" x14ac:dyDescent="0.3">
      <c r="A956" s="296" t="s">
        <v>1196</v>
      </c>
      <c r="B956" s="297" t="s">
        <v>1000</v>
      </c>
      <c r="C956" s="297" t="s">
        <v>1001</v>
      </c>
      <c r="D956" s="297" t="s">
        <v>1068</v>
      </c>
      <c r="E956" s="297" t="s">
        <v>1069</v>
      </c>
      <c r="F956" s="300">
        <v>3</v>
      </c>
      <c r="G956" s="300">
        <v>10179</v>
      </c>
      <c r="H956" s="300">
        <v>1</v>
      </c>
      <c r="I956" s="300">
        <v>3393</v>
      </c>
      <c r="J956" s="300">
        <v>3</v>
      </c>
      <c r="K956" s="300">
        <v>10239</v>
      </c>
      <c r="L956" s="300">
        <v>1.0058944886531094</v>
      </c>
      <c r="M956" s="300">
        <v>3413</v>
      </c>
      <c r="N956" s="300"/>
      <c r="O956" s="300"/>
      <c r="P956" s="316"/>
      <c r="Q956" s="301"/>
    </row>
    <row r="957" spans="1:17" ht="14.4" customHeight="1" x14ac:dyDescent="0.3">
      <c r="A957" s="296" t="s">
        <v>1196</v>
      </c>
      <c r="B957" s="297" t="s">
        <v>1000</v>
      </c>
      <c r="C957" s="297" t="s">
        <v>1001</v>
      </c>
      <c r="D957" s="297" t="s">
        <v>1070</v>
      </c>
      <c r="E957" s="297" t="s">
        <v>1071</v>
      </c>
      <c r="F957" s="300">
        <v>3</v>
      </c>
      <c r="G957" s="300">
        <v>3018</v>
      </c>
      <c r="H957" s="300">
        <v>1</v>
      </c>
      <c r="I957" s="300">
        <v>1006</v>
      </c>
      <c r="J957" s="300">
        <v>4</v>
      </c>
      <c r="K957" s="300">
        <v>4056</v>
      </c>
      <c r="L957" s="300">
        <v>1.3439363817097416</v>
      </c>
      <c r="M957" s="300">
        <v>1014</v>
      </c>
      <c r="N957" s="300">
        <v>3</v>
      </c>
      <c r="O957" s="300">
        <v>3072</v>
      </c>
      <c r="P957" s="316">
        <v>1.0178926441351888</v>
      </c>
      <c r="Q957" s="301">
        <v>1024</v>
      </c>
    </row>
    <row r="958" spans="1:17" ht="14.4" customHeight="1" x14ac:dyDescent="0.3">
      <c r="A958" s="296" t="s">
        <v>1196</v>
      </c>
      <c r="B958" s="297" t="s">
        <v>1000</v>
      </c>
      <c r="C958" s="297" t="s">
        <v>1001</v>
      </c>
      <c r="D958" s="297" t="s">
        <v>1072</v>
      </c>
      <c r="E958" s="297" t="s">
        <v>1073</v>
      </c>
      <c r="F958" s="300">
        <v>1</v>
      </c>
      <c r="G958" s="300">
        <v>777</v>
      </c>
      <c r="H958" s="300">
        <v>1</v>
      </c>
      <c r="I958" s="300">
        <v>777</v>
      </c>
      <c r="J958" s="300"/>
      <c r="K958" s="300"/>
      <c r="L958" s="300"/>
      <c r="M958" s="300"/>
      <c r="N958" s="300">
        <v>1</v>
      </c>
      <c r="O958" s="300">
        <v>791</v>
      </c>
      <c r="P958" s="316">
        <v>1.0180180180180181</v>
      </c>
      <c r="Q958" s="301">
        <v>791</v>
      </c>
    </row>
    <row r="959" spans="1:17" ht="14.4" customHeight="1" x14ac:dyDescent="0.3">
      <c r="A959" s="296" t="s">
        <v>1196</v>
      </c>
      <c r="B959" s="297" t="s">
        <v>1000</v>
      </c>
      <c r="C959" s="297" t="s">
        <v>1001</v>
      </c>
      <c r="D959" s="297" t="s">
        <v>1076</v>
      </c>
      <c r="E959" s="297" t="s">
        <v>1077</v>
      </c>
      <c r="F959" s="300"/>
      <c r="G959" s="300"/>
      <c r="H959" s="300"/>
      <c r="I959" s="300"/>
      <c r="J959" s="300">
        <v>1</v>
      </c>
      <c r="K959" s="300">
        <v>379</v>
      </c>
      <c r="L959" s="300"/>
      <c r="M959" s="300">
        <v>379</v>
      </c>
      <c r="N959" s="300"/>
      <c r="O959" s="300"/>
      <c r="P959" s="316"/>
      <c r="Q959" s="301"/>
    </row>
    <row r="960" spans="1:17" ht="14.4" customHeight="1" x14ac:dyDescent="0.3">
      <c r="A960" s="296" t="s">
        <v>1196</v>
      </c>
      <c r="B960" s="297" t="s">
        <v>1000</v>
      </c>
      <c r="C960" s="297" t="s">
        <v>1001</v>
      </c>
      <c r="D960" s="297" t="s">
        <v>1078</v>
      </c>
      <c r="E960" s="297" t="s">
        <v>1079</v>
      </c>
      <c r="F960" s="300">
        <v>5</v>
      </c>
      <c r="G960" s="300">
        <v>1975</v>
      </c>
      <c r="H960" s="300">
        <v>1</v>
      </c>
      <c r="I960" s="300">
        <v>395</v>
      </c>
      <c r="J960" s="300">
        <v>4</v>
      </c>
      <c r="K960" s="300">
        <v>1596</v>
      </c>
      <c r="L960" s="300">
        <v>0.80810126582278485</v>
      </c>
      <c r="M960" s="300">
        <v>399</v>
      </c>
      <c r="N960" s="300">
        <v>3</v>
      </c>
      <c r="O960" s="300">
        <v>1212</v>
      </c>
      <c r="P960" s="316">
        <v>0.61367088607594933</v>
      </c>
      <c r="Q960" s="301">
        <v>404</v>
      </c>
    </row>
    <row r="961" spans="1:17" ht="14.4" customHeight="1" x14ac:dyDescent="0.3">
      <c r="A961" s="296" t="s">
        <v>1196</v>
      </c>
      <c r="B961" s="297" t="s">
        <v>1000</v>
      </c>
      <c r="C961" s="297" t="s">
        <v>1001</v>
      </c>
      <c r="D961" s="297" t="s">
        <v>1080</v>
      </c>
      <c r="E961" s="297" t="s">
        <v>1081</v>
      </c>
      <c r="F961" s="300">
        <v>58</v>
      </c>
      <c r="G961" s="300">
        <v>3074</v>
      </c>
      <c r="H961" s="300">
        <v>1</v>
      </c>
      <c r="I961" s="300">
        <v>53</v>
      </c>
      <c r="J961" s="300">
        <v>72</v>
      </c>
      <c r="K961" s="300">
        <v>3816</v>
      </c>
      <c r="L961" s="300">
        <v>1.2413793103448276</v>
      </c>
      <c r="M961" s="300">
        <v>53</v>
      </c>
      <c r="N961" s="300">
        <v>76</v>
      </c>
      <c r="O961" s="300">
        <v>4028</v>
      </c>
      <c r="P961" s="316">
        <v>1.3103448275862069</v>
      </c>
      <c r="Q961" s="301">
        <v>53</v>
      </c>
    </row>
    <row r="962" spans="1:17" ht="14.4" customHeight="1" x14ac:dyDescent="0.3">
      <c r="A962" s="296" t="s">
        <v>1196</v>
      </c>
      <c r="B962" s="297" t="s">
        <v>1000</v>
      </c>
      <c r="C962" s="297" t="s">
        <v>1001</v>
      </c>
      <c r="D962" s="297" t="s">
        <v>1082</v>
      </c>
      <c r="E962" s="297" t="s">
        <v>1083</v>
      </c>
      <c r="F962" s="300">
        <v>12</v>
      </c>
      <c r="G962" s="300">
        <v>4284</v>
      </c>
      <c r="H962" s="300">
        <v>1</v>
      </c>
      <c r="I962" s="300">
        <v>357</v>
      </c>
      <c r="J962" s="300">
        <v>4</v>
      </c>
      <c r="K962" s="300">
        <v>1444</v>
      </c>
      <c r="L962" s="300">
        <v>0.33706816059757239</v>
      </c>
      <c r="M962" s="300">
        <v>361</v>
      </c>
      <c r="N962" s="300">
        <v>3</v>
      </c>
      <c r="O962" s="300">
        <v>1095</v>
      </c>
      <c r="P962" s="316">
        <v>0.25560224089635852</v>
      </c>
      <c r="Q962" s="301">
        <v>365</v>
      </c>
    </row>
    <row r="963" spans="1:17" ht="14.4" customHeight="1" x14ac:dyDescent="0.3">
      <c r="A963" s="296" t="s">
        <v>1196</v>
      </c>
      <c r="B963" s="297" t="s">
        <v>1000</v>
      </c>
      <c r="C963" s="297" t="s">
        <v>1001</v>
      </c>
      <c r="D963" s="297" t="s">
        <v>1084</v>
      </c>
      <c r="E963" s="297" t="s">
        <v>1085</v>
      </c>
      <c r="F963" s="300">
        <v>15</v>
      </c>
      <c r="G963" s="300">
        <v>1530</v>
      </c>
      <c r="H963" s="300">
        <v>1</v>
      </c>
      <c r="I963" s="300">
        <v>102</v>
      </c>
      <c r="J963" s="300">
        <v>25</v>
      </c>
      <c r="K963" s="300">
        <v>2550</v>
      </c>
      <c r="L963" s="300">
        <v>1.6666666666666667</v>
      </c>
      <c r="M963" s="300">
        <v>102</v>
      </c>
      <c r="N963" s="300">
        <v>19</v>
      </c>
      <c r="O963" s="300">
        <v>1957</v>
      </c>
      <c r="P963" s="316">
        <v>1.2790849673202613</v>
      </c>
      <c r="Q963" s="301">
        <v>103</v>
      </c>
    </row>
    <row r="964" spans="1:17" ht="14.4" customHeight="1" x14ac:dyDescent="0.3">
      <c r="A964" s="296" t="s">
        <v>1196</v>
      </c>
      <c r="B964" s="297" t="s">
        <v>1000</v>
      </c>
      <c r="C964" s="297" t="s">
        <v>1001</v>
      </c>
      <c r="D964" s="297" t="s">
        <v>1086</v>
      </c>
      <c r="E964" s="297" t="s">
        <v>1087</v>
      </c>
      <c r="F964" s="300">
        <v>1</v>
      </c>
      <c r="G964" s="300">
        <v>222</v>
      </c>
      <c r="H964" s="300">
        <v>1</v>
      </c>
      <c r="I964" s="300">
        <v>222</v>
      </c>
      <c r="J964" s="300">
        <v>1</v>
      </c>
      <c r="K964" s="300">
        <v>222</v>
      </c>
      <c r="L964" s="300">
        <v>1</v>
      </c>
      <c r="M964" s="300">
        <v>222</v>
      </c>
      <c r="N964" s="300"/>
      <c r="O964" s="300"/>
      <c r="P964" s="316"/>
      <c r="Q964" s="301"/>
    </row>
    <row r="965" spans="1:17" ht="14.4" customHeight="1" x14ac:dyDescent="0.3">
      <c r="A965" s="296" t="s">
        <v>1196</v>
      </c>
      <c r="B965" s="297" t="s">
        <v>1000</v>
      </c>
      <c r="C965" s="297" t="s">
        <v>1001</v>
      </c>
      <c r="D965" s="297" t="s">
        <v>1096</v>
      </c>
      <c r="E965" s="297" t="s">
        <v>1097</v>
      </c>
      <c r="F965" s="300">
        <v>1</v>
      </c>
      <c r="G965" s="300">
        <v>2037</v>
      </c>
      <c r="H965" s="300">
        <v>1</v>
      </c>
      <c r="I965" s="300">
        <v>2037</v>
      </c>
      <c r="J965" s="300"/>
      <c r="K965" s="300"/>
      <c r="L965" s="300"/>
      <c r="M965" s="300"/>
      <c r="N965" s="300"/>
      <c r="O965" s="300"/>
      <c r="P965" s="316"/>
      <c r="Q965" s="301"/>
    </row>
    <row r="966" spans="1:17" ht="14.4" customHeight="1" x14ac:dyDescent="0.3">
      <c r="A966" s="296" t="s">
        <v>1196</v>
      </c>
      <c r="B966" s="297" t="s">
        <v>1000</v>
      </c>
      <c r="C966" s="297" t="s">
        <v>1001</v>
      </c>
      <c r="D966" s="297" t="s">
        <v>1098</v>
      </c>
      <c r="E966" s="297" t="s">
        <v>1099</v>
      </c>
      <c r="F966" s="300">
        <v>1</v>
      </c>
      <c r="G966" s="300">
        <v>264</v>
      </c>
      <c r="H966" s="300">
        <v>1</v>
      </c>
      <c r="I966" s="300">
        <v>264</v>
      </c>
      <c r="J966" s="300">
        <v>1</v>
      </c>
      <c r="K966" s="300">
        <v>265</v>
      </c>
      <c r="L966" s="300">
        <v>1.0037878787878789</v>
      </c>
      <c r="M966" s="300">
        <v>265</v>
      </c>
      <c r="N966" s="300">
        <v>1</v>
      </c>
      <c r="O966" s="300">
        <v>266</v>
      </c>
      <c r="P966" s="316">
        <v>1.0075757575757576</v>
      </c>
      <c r="Q966" s="301">
        <v>266</v>
      </c>
    </row>
    <row r="967" spans="1:17" ht="14.4" customHeight="1" x14ac:dyDescent="0.3">
      <c r="A967" s="296" t="s">
        <v>1196</v>
      </c>
      <c r="B967" s="297" t="s">
        <v>1000</v>
      </c>
      <c r="C967" s="297" t="s">
        <v>1001</v>
      </c>
      <c r="D967" s="297" t="s">
        <v>1100</v>
      </c>
      <c r="E967" s="297" t="s">
        <v>1101</v>
      </c>
      <c r="F967" s="300"/>
      <c r="G967" s="300"/>
      <c r="H967" s="300"/>
      <c r="I967" s="300"/>
      <c r="J967" s="300"/>
      <c r="K967" s="300"/>
      <c r="L967" s="300"/>
      <c r="M967" s="300"/>
      <c r="N967" s="300">
        <v>1</v>
      </c>
      <c r="O967" s="300">
        <v>413</v>
      </c>
      <c r="P967" s="316"/>
      <c r="Q967" s="301">
        <v>413</v>
      </c>
    </row>
    <row r="968" spans="1:17" ht="14.4" customHeight="1" x14ac:dyDescent="0.3">
      <c r="A968" s="296" t="s">
        <v>1196</v>
      </c>
      <c r="B968" s="297" t="s">
        <v>1000</v>
      </c>
      <c r="C968" s="297" t="s">
        <v>1001</v>
      </c>
      <c r="D968" s="297" t="s">
        <v>1102</v>
      </c>
      <c r="E968" s="297" t="s">
        <v>1103</v>
      </c>
      <c r="F968" s="300">
        <v>4</v>
      </c>
      <c r="G968" s="300">
        <v>2080</v>
      </c>
      <c r="H968" s="300">
        <v>1</v>
      </c>
      <c r="I968" s="300">
        <v>520</v>
      </c>
      <c r="J968" s="300">
        <v>6</v>
      </c>
      <c r="K968" s="300">
        <v>3132</v>
      </c>
      <c r="L968" s="300">
        <v>1.5057692307692307</v>
      </c>
      <c r="M968" s="300">
        <v>522</v>
      </c>
      <c r="N968" s="300">
        <v>1</v>
      </c>
      <c r="O968" s="300">
        <v>525</v>
      </c>
      <c r="P968" s="316">
        <v>0.25240384615384615</v>
      </c>
      <c r="Q968" s="301">
        <v>525</v>
      </c>
    </row>
    <row r="969" spans="1:17" ht="14.4" customHeight="1" x14ac:dyDescent="0.3">
      <c r="A969" s="296" t="s">
        <v>1196</v>
      </c>
      <c r="B969" s="297" t="s">
        <v>1000</v>
      </c>
      <c r="C969" s="297" t="s">
        <v>1001</v>
      </c>
      <c r="D969" s="297" t="s">
        <v>1104</v>
      </c>
      <c r="E969" s="297" t="s">
        <v>1105</v>
      </c>
      <c r="F969" s="300">
        <v>1</v>
      </c>
      <c r="G969" s="300">
        <v>6013</v>
      </c>
      <c r="H969" s="300">
        <v>1</v>
      </c>
      <c r="I969" s="300">
        <v>6013</v>
      </c>
      <c r="J969" s="300"/>
      <c r="K969" s="300"/>
      <c r="L969" s="300"/>
      <c r="M969" s="300"/>
      <c r="N969" s="300">
        <v>2</v>
      </c>
      <c r="O969" s="300">
        <v>12188</v>
      </c>
      <c r="P969" s="316">
        <v>2.0269416264759688</v>
      </c>
      <c r="Q969" s="301">
        <v>6094</v>
      </c>
    </row>
    <row r="970" spans="1:17" ht="14.4" customHeight="1" x14ac:dyDescent="0.3">
      <c r="A970" s="296" t="s">
        <v>1197</v>
      </c>
      <c r="B970" s="297" t="s">
        <v>1000</v>
      </c>
      <c r="C970" s="297" t="s">
        <v>1001</v>
      </c>
      <c r="D970" s="297" t="s">
        <v>1006</v>
      </c>
      <c r="E970" s="297" t="s">
        <v>1007</v>
      </c>
      <c r="F970" s="300"/>
      <c r="G970" s="300"/>
      <c r="H970" s="300"/>
      <c r="I970" s="300"/>
      <c r="J970" s="300"/>
      <c r="K970" s="300"/>
      <c r="L970" s="300"/>
      <c r="M970" s="300"/>
      <c r="N970" s="300">
        <v>1</v>
      </c>
      <c r="O970" s="300">
        <v>167</v>
      </c>
      <c r="P970" s="316"/>
      <c r="Q970" s="301">
        <v>167</v>
      </c>
    </row>
    <row r="971" spans="1:17" ht="14.4" customHeight="1" x14ac:dyDescent="0.3">
      <c r="A971" s="296" t="s">
        <v>1197</v>
      </c>
      <c r="B971" s="297" t="s">
        <v>1000</v>
      </c>
      <c r="C971" s="297" t="s">
        <v>1001</v>
      </c>
      <c r="D971" s="297" t="s">
        <v>1016</v>
      </c>
      <c r="E971" s="297" t="s">
        <v>1017</v>
      </c>
      <c r="F971" s="300">
        <v>1</v>
      </c>
      <c r="G971" s="300">
        <v>656</v>
      </c>
      <c r="H971" s="300">
        <v>1</v>
      </c>
      <c r="I971" s="300">
        <v>656</v>
      </c>
      <c r="J971" s="300"/>
      <c r="K971" s="300"/>
      <c r="L971" s="300"/>
      <c r="M971" s="300"/>
      <c r="N971" s="300">
        <v>1</v>
      </c>
      <c r="O971" s="300">
        <v>664</v>
      </c>
      <c r="P971" s="316">
        <v>1.0121951219512195</v>
      </c>
      <c r="Q971" s="301">
        <v>664</v>
      </c>
    </row>
    <row r="972" spans="1:17" ht="14.4" customHeight="1" x14ac:dyDescent="0.3">
      <c r="A972" s="296" t="s">
        <v>1197</v>
      </c>
      <c r="B972" s="297" t="s">
        <v>1000</v>
      </c>
      <c r="C972" s="297" t="s">
        <v>1001</v>
      </c>
      <c r="D972" s="297" t="s">
        <v>1018</v>
      </c>
      <c r="E972" s="297" t="s">
        <v>1019</v>
      </c>
      <c r="F972" s="300">
        <v>1</v>
      </c>
      <c r="G972" s="300">
        <v>452</v>
      </c>
      <c r="H972" s="300">
        <v>1</v>
      </c>
      <c r="I972" s="300">
        <v>452</v>
      </c>
      <c r="J972" s="300">
        <v>1</v>
      </c>
      <c r="K972" s="300">
        <v>454</v>
      </c>
      <c r="L972" s="300">
        <v>1.0044247787610618</v>
      </c>
      <c r="M972" s="300">
        <v>454</v>
      </c>
      <c r="N972" s="300"/>
      <c r="O972" s="300"/>
      <c r="P972" s="316"/>
      <c r="Q972" s="301"/>
    </row>
    <row r="973" spans="1:17" ht="14.4" customHeight="1" x14ac:dyDescent="0.3">
      <c r="A973" s="296" t="s">
        <v>1197</v>
      </c>
      <c r="B973" s="297" t="s">
        <v>1000</v>
      </c>
      <c r="C973" s="297" t="s">
        <v>1001</v>
      </c>
      <c r="D973" s="297" t="s">
        <v>1024</v>
      </c>
      <c r="E973" s="297" t="s">
        <v>1025</v>
      </c>
      <c r="F973" s="300">
        <v>2</v>
      </c>
      <c r="G973" s="300">
        <v>156</v>
      </c>
      <c r="H973" s="300">
        <v>1</v>
      </c>
      <c r="I973" s="300">
        <v>78</v>
      </c>
      <c r="J973" s="300"/>
      <c r="K973" s="300"/>
      <c r="L973" s="300"/>
      <c r="M973" s="300"/>
      <c r="N973" s="300">
        <v>6</v>
      </c>
      <c r="O973" s="300">
        <v>474</v>
      </c>
      <c r="P973" s="316">
        <v>3.0384615384615383</v>
      </c>
      <c r="Q973" s="301">
        <v>79</v>
      </c>
    </row>
    <row r="974" spans="1:17" ht="14.4" customHeight="1" x14ac:dyDescent="0.3">
      <c r="A974" s="296" t="s">
        <v>1197</v>
      </c>
      <c r="B974" s="297" t="s">
        <v>1000</v>
      </c>
      <c r="C974" s="297" t="s">
        <v>1001</v>
      </c>
      <c r="D974" s="297" t="s">
        <v>1026</v>
      </c>
      <c r="E974" s="297" t="s">
        <v>1027</v>
      </c>
      <c r="F974" s="300">
        <v>1</v>
      </c>
      <c r="G974" s="300">
        <v>36</v>
      </c>
      <c r="H974" s="300">
        <v>1</v>
      </c>
      <c r="I974" s="300">
        <v>36</v>
      </c>
      <c r="J974" s="300">
        <v>1</v>
      </c>
      <c r="K974" s="300">
        <v>36</v>
      </c>
      <c r="L974" s="300">
        <v>1</v>
      </c>
      <c r="M974" s="300">
        <v>36</v>
      </c>
      <c r="N974" s="300"/>
      <c r="O974" s="300"/>
      <c r="P974" s="316"/>
      <c r="Q974" s="301"/>
    </row>
    <row r="975" spans="1:17" ht="14.4" customHeight="1" x14ac:dyDescent="0.3">
      <c r="A975" s="296" t="s">
        <v>1197</v>
      </c>
      <c r="B975" s="297" t="s">
        <v>1000</v>
      </c>
      <c r="C975" s="297" t="s">
        <v>1001</v>
      </c>
      <c r="D975" s="297" t="s">
        <v>1028</v>
      </c>
      <c r="E975" s="297" t="s">
        <v>1029</v>
      </c>
      <c r="F975" s="300">
        <v>1</v>
      </c>
      <c r="G975" s="300">
        <v>107</v>
      </c>
      <c r="H975" s="300">
        <v>1</v>
      </c>
      <c r="I975" s="300">
        <v>107</v>
      </c>
      <c r="J975" s="300">
        <v>1</v>
      </c>
      <c r="K975" s="300">
        <v>107</v>
      </c>
      <c r="L975" s="300">
        <v>1</v>
      </c>
      <c r="M975" s="300">
        <v>107</v>
      </c>
      <c r="N975" s="300"/>
      <c r="O975" s="300"/>
      <c r="P975" s="316"/>
      <c r="Q975" s="301"/>
    </row>
    <row r="976" spans="1:17" ht="14.4" customHeight="1" x14ac:dyDescent="0.3">
      <c r="A976" s="296" t="s">
        <v>1197</v>
      </c>
      <c r="B976" s="297" t="s">
        <v>1000</v>
      </c>
      <c r="C976" s="297" t="s">
        <v>1001</v>
      </c>
      <c r="D976" s="297" t="s">
        <v>1030</v>
      </c>
      <c r="E976" s="297" t="s">
        <v>1031</v>
      </c>
      <c r="F976" s="300"/>
      <c r="G976" s="300"/>
      <c r="H976" s="300"/>
      <c r="I976" s="300"/>
      <c r="J976" s="300"/>
      <c r="K976" s="300"/>
      <c r="L976" s="300"/>
      <c r="M976" s="300"/>
      <c r="N976" s="300">
        <v>2</v>
      </c>
      <c r="O976" s="300">
        <v>486</v>
      </c>
      <c r="P976" s="316"/>
      <c r="Q976" s="301">
        <v>243</v>
      </c>
    </row>
    <row r="977" spans="1:17" ht="14.4" customHeight="1" x14ac:dyDescent="0.3">
      <c r="A977" s="296" t="s">
        <v>1197</v>
      </c>
      <c r="B977" s="297" t="s">
        <v>1000</v>
      </c>
      <c r="C977" s="297" t="s">
        <v>1001</v>
      </c>
      <c r="D977" s="297" t="s">
        <v>1032</v>
      </c>
      <c r="E977" s="297" t="s">
        <v>1033</v>
      </c>
      <c r="F977" s="300"/>
      <c r="G977" s="300"/>
      <c r="H977" s="300"/>
      <c r="I977" s="300"/>
      <c r="J977" s="300"/>
      <c r="K977" s="300"/>
      <c r="L977" s="300"/>
      <c r="M977" s="300"/>
      <c r="N977" s="300">
        <v>2</v>
      </c>
      <c r="O977" s="300">
        <v>3986</v>
      </c>
      <c r="P977" s="316"/>
      <c r="Q977" s="301">
        <v>1993</v>
      </c>
    </row>
    <row r="978" spans="1:17" ht="14.4" customHeight="1" x14ac:dyDescent="0.3">
      <c r="A978" s="296" t="s">
        <v>1197</v>
      </c>
      <c r="B978" s="297" t="s">
        <v>1000</v>
      </c>
      <c r="C978" s="297" t="s">
        <v>1001</v>
      </c>
      <c r="D978" s="297" t="s">
        <v>1034</v>
      </c>
      <c r="E978" s="297" t="s">
        <v>1035</v>
      </c>
      <c r="F978" s="300">
        <v>15</v>
      </c>
      <c r="G978" s="300">
        <v>2475</v>
      </c>
      <c r="H978" s="300">
        <v>1</v>
      </c>
      <c r="I978" s="300">
        <v>165</v>
      </c>
      <c r="J978" s="300">
        <v>10</v>
      </c>
      <c r="K978" s="300">
        <v>1670</v>
      </c>
      <c r="L978" s="300">
        <v>0.67474747474747476</v>
      </c>
      <c r="M978" s="300">
        <v>167</v>
      </c>
      <c r="N978" s="300">
        <v>6</v>
      </c>
      <c r="O978" s="300">
        <v>1008</v>
      </c>
      <c r="P978" s="316">
        <v>0.40727272727272729</v>
      </c>
      <c r="Q978" s="301">
        <v>168</v>
      </c>
    </row>
    <row r="979" spans="1:17" ht="14.4" customHeight="1" x14ac:dyDescent="0.3">
      <c r="A979" s="296" t="s">
        <v>1197</v>
      </c>
      <c r="B979" s="297" t="s">
        <v>1000</v>
      </c>
      <c r="C979" s="297" t="s">
        <v>1001</v>
      </c>
      <c r="D979" s="297" t="s">
        <v>1036</v>
      </c>
      <c r="E979" s="297" t="s">
        <v>1037</v>
      </c>
      <c r="F979" s="300">
        <v>33</v>
      </c>
      <c r="G979" s="300">
        <v>9174</v>
      </c>
      <c r="H979" s="300">
        <v>1</v>
      </c>
      <c r="I979" s="300">
        <v>278</v>
      </c>
      <c r="J979" s="300">
        <v>28</v>
      </c>
      <c r="K979" s="300">
        <v>7840</v>
      </c>
      <c r="L979" s="300">
        <v>0.85458905602790491</v>
      </c>
      <c r="M979" s="300">
        <v>280</v>
      </c>
      <c r="N979" s="300">
        <v>17</v>
      </c>
      <c r="O979" s="300">
        <v>4777</v>
      </c>
      <c r="P979" s="316">
        <v>0.52071070416394161</v>
      </c>
      <c r="Q979" s="301">
        <v>281</v>
      </c>
    </row>
    <row r="980" spans="1:17" ht="14.4" customHeight="1" x14ac:dyDescent="0.3">
      <c r="A980" s="296" t="s">
        <v>1197</v>
      </c>
      <c r="B980" s="297" t="s">
        <v>1000</v>
      </c>
      <c r="C980" s="297" t="s">
        <v>1001</v>
      </c>
      <c r="D980" s="297" t="s">
        <v>1038</v>
      </c>
      <c r="E980" s="297" t="s">
        <v>1039</v>
      </c>
      <c r="F980" s="300">
        <v>323</v>
      </c>
      <c r="G980" s="300">
        <v>52326</v>
      </c>
      <c r="H980" s="300">
        <v>1</v>
      </c>
      <c r="I980" s="300">
        <v>162</v>
      </c>
      <c r="J980" s="300">
        <v>262</v>
      </c>
      <c r="K980" s="300">
        <v>42968</v>
      </c>
      <c r="L980" s="300">
        <v>0.82115965294499871</v>
      </c>
      <c r="M980" s="300">
        <v>164</v>
      </c>
      <c r="N980" s="300">
        <v>237</v>
      </c>
      <c r="O980" s="300">
        <v>39105</v>
      </c>
      <c r="P980" s="316">
        <v>0.74733402132782933</v>
      </c>
      <c r="Q980" s="301">
        <v>165</v>
      </c>
    </row>
    <row r="981" spans="1:17" ht="14.4" customHeight="1" x14ac:dyDescent="0.3">
      <c r="A981" s="296" t="s">
        <v>1197</v>
      </c>
      <c r="B981" s="297" t="s">
        <v>1000</v>
      </c>
      <c r="C981" s="297" t="s">
        <v>1001</v>
      </c>
      <c r="D981" s="297" t="s">
        <v>1040</v>
      </c>
      <c r="E981" s="297" t="s">
        <v>1041</v>
      </c>
      <c r="F981" s="300">
        <v>10</v>
      </c>
      <c r="G981" s="300">
        <v>4510</v>
      </c>
      <c r="H981" s="300">
        <v>1</v>
      </c>
      <c r="I981" s="300">
        <v>451</v>
      </c>
      <c r="J981" s="300">
        <v>5</v>
      </c>
      <c r="K981" s="300">
        <v>2265</v>
      </c>
      <c r="L981" s="300">
        <v>0.50221729490022171</v>
      </c>
      <c r="M981" s="300">
        <v>453</v>
      </c>
      <c r="N981" s="300">
        <v>5</v>
      </c>
      <c r="O981" s="300">
        <v>2280</v>
      </c>
      <c r="P981" s="316">
        <v>0.50554323725055428</v>
      </c>
      <c r="Q981" s="301">
        <v>456</v>
      </c>
    </row>
    <row r="982" spans="1:17" ht="14.4" customHeight="1" x14ac:dyDescent="0.3">
      <c r="A982" s="296" t="s">
        <v>1197</v>
      </c>
      <c r="B982" s="297" t="s">
        <v>1000</v>
      </c>
      <c r="C982" s="297" t="s">
        <v>1001</v>
      </c>
      <c r="D982" s="297" t="s">
        <v>1044</v>
      </c>
      <c r="E982" s="297" t="s">
        <v>1045</v>
      </c>
      <c r="F982" s="300">
        <v>21</v>
      </c>
      <c r="G982" s="300">
        <v>7077</v>
      </c>
      <c r="H982" s="300">
        <v>1</v>
      </c>
      <c r="I982" s="300">
        <v>337</v>
      </c>
      <c r="J982" s="300">
        <v>44</v>
      </c>
      <c r="K982" s="300">
        <v>14828</v>
      </c>
      <c r="L982" s="300">
        <v>2.0952380952380953</v>
      </c>
      <c r="M982" s="300">
        <v>337</v>
      </c>
      <c r="N982" s="300">
        <v>1</v>
      </c>
      <c r="O982" s="300">
        <v>338</v>
      </c>
      <c r="P982" s="316">
        <v>4.7760350430973576E-2</v>
      </c>
      <c r="Q982" s="301">
        <v>338</v>
      </c>
    </row>
    <row r="983" spans="1:17" ht="14.4" customHeight="1" x14ac:dyDescent="0.3">
      <c r="A983" s="296" t="s">
        <v>1197</v>
      </c>
      <c r="B983" s="297" t="s">
        <v>1000</v>
      </c>
      <c r="C983" s="297" t="s">
        <v>1001</v>
      </c>
      <c r="D983" s="297" t="s">
        <v>1046</v>
      </c>
      <c r="E983" s="297" t="s">
        <v>1047</v>
      </c>
      <c r="F983" s="300">
        <v>8</v>
      </c>
      <c r="G983" s="300">
        <v>1264</v>
      </c>
      <c r="H983" s="300">
        <v>1</v>
      </c>
      <c r="I983" s="300">
        <v>158</v>
      </c>
      <c r="J983" s="300">
        <v>5</v>
      </c>
      <c r="K983" s="300">
        <v>795</v>
      </c>
      <c r="L983" s="300">
        <v>0.62895569620253167</v>
      </c>
      <c r="M983" s="300">
        <v>159</v>
      </c>
      <c r="N983" s="300">
        <v>5</v>
      </c>
      <c r="O983" s="300">
        <v>800</v>
      </c>
      <c r="P983" s="316">
        <v>0.63291139240506333</v>
      </c>
      <c r="Q983" s="301">
        <v>160</v>
      </c>
    </row>
    <row r="984" spans="1:17" ht="14.4" customHeight="1" x14ac:dyDescent="0.3">
      <c r="A984" s="296" t="s">
        <v>1197</v>
      </c>
      <c r="B984" s="297" t="s">
        <v>1000</v>
      </c>
      <c r="C984" s="297" t="s">
        <v>1001</v>
      </c>
      <c r="D984" s="297" t="s">
        <v>1050</v>
      </c>
      <c r="E984" s="297" t="s">
        <v>1051</v>
      </c>
      <c r="F984" s="300">
        <v>54</v>
      </c>
      <c r="G984" s="300">
        <v>2862</v>
      </c>
      <c r="H984" s="300">
        <v>1</v>
      </c>
      <c r="I984" s="300">
        <v>53</v>
      </c>
      <c r="J984" s="300">
        <v>42</v>
      </c>
      <c r="K984" s="300">
        <v>2226</v>
      </c>
      <c r="L984" s="300">
        <v>0.77777777777777779</v>
      </c>
      <c r="M984" s="300">
        <v>53</v>
      </c>
      <c r="N984" s="300">
        <v>38</v>
      </c>
      <c r="O984" s="300">
        <v>2014</v>
      </c>
      <c r="P984" s="316">
        <v>0.70370370370370372</v>
      </c>
      <c r="Q984" s="301">
        <v>53</v>
      </c>
    </row>
    <row r="985" spans="1:17" ht="14.4" customHeight="1" x14ac:dyDescent="0.3">
      <c r="A985" s="296" t="s">
        <v>1197</v>
      </c>
      <c r="B985" s="297" t="s">
        <v>1000</v>
      </c>
      <c r="C985" s="297" t="s">
        <v>1001</v>
      </c>
      <c r="D985" s="297" t="s">
        <v>1052</v>
      </c>
      <c r="E985" s="297" t="s">
        <v>1053</v>
      </c>
      <c r="F985" s="300">
        <v>40</v>
      </c>
      <c r="G985" s="300">
        <v>4800</v>
      </c>
      <c r="H985" s="300">
        <v>1</v>
      </c>
      <c r="I985" s="300">
        <v>120</v>
      </c>
      <c r="J985" s="300">
        <v>36</v>
      </c>
      <c r="K985" s="300">
        <v>4320</v>
      </c>
      <c r="L985" s="300">
        <v>0.9</v>
      </c>
      <c r="M985" s="300">
        <v>120</v>
      </c>
      <c r="N985" s="300">
        <v>18</v>
      </c>
      <c r="O985" s="300">
        <v>2178</v>
      </c>
      <c r="P985" s="316">
        <v>0.45374999999999999</v>
      </c>
      <c r="Q985" s="301">
        <v>121</v>
      </c>
    </row>
    <row r="986" spans="1:17" ht="14.4" customHeight="1" x14ac:dyDescent="0.3">
      <c r="A986" s="296" t="s">
        <v>1197</v>
      </c>
      <c r="B986" s="297" t="s">
        <v>1000</v>
      </c>
      <c r="C986" s="297" t="s">
        <v>1001</v>
      </c>
      <c r="D986" s="297" t="s">
        <v>1054</v>
      </c>
      <c r="E986" s="297" t="s">
        <v>1055</v>
      </c>
      <c r="F986" s="300">
        <v>40</v>
      </c>
      <c r="G986" s="300">
        <v>16920</v>
      </c>
      <c r="H986" s="300">
        <v>1</v>
      </c>
      <c r="I986" s="300">
        <v>423</v>
      </c>
      <c r="J986" s="300">
        <v>16</v>
      </c>
      <c r="K986" s="300">
        <v>6800</v>
      </c>
      <c r="L986" s="300">
        <v>0.40189125295508277</v>
      </c>
      <c r="M986" s="300">
        <v>425</v>
      </c>
      <c r="N986" s="300">
        <v>17</v>
      </c>
      <c r="O986" s="300">
        <v>7293</v>
      </c>
      <c r="P986" s="316">
        <v>0.43102836879432627</v>
      </c>
      <c r="Q986" s="301">
        <v>429</v>
      </c>
    </row>
    <row r="987" spans="1:17" ht="14.4" customHeight="1" x14ac:dyDescent="0.3">
      <c r="A987" s="296" t="s">
        <v>1197</v>
      </c>
      <c r="B987" s="297" t="s">
        <v>1000</v>
      </c>
      <c r="C987" s="297" t="s">
        <v>1001</v>
      </c>
      <c r="D987" s="297" t="s">
        <v>1060</v>
      </c>
      <c r="E987" s="297" t="s">
        <v>1061</v>
      </c>
      <c r="F987" s="300">
        <v>5</v>
      </c>
      <c r="G987" s="300">
        <v>570</v>
      </c>
      <c r="H987" s="300">
        <v>1</v>
      </c>
      <c r="I987" s="300">
        <v>114</v>
      </c>
      <c r="J987" s="300"/>
      <c r="K987" s="300"/>
      <c r="L987" s="300"/>
      <c r="M987" s="300"/>
      <c r="N987" s="300">
        <v>2</v>
      </c>
      <c r="O987" s="300">
        <v>230</v>
      </c>
      <c r="P987" s="316">
        <v>0.40350877192982454</v>
      </c>
      <c r="Q987" s="301">
        <v>115</v>
      </c>
    </row>
    <row r="988" spans="1:17" ht="14.4" customHeight="1" x14ac:dyDescent="0.3">
      <c r="A988" s="296" t="s">
        <v>1197</v>
      </c>
      <c r="B988" s="297" t="s">
        <v>1000</v>
      </c>
      <c r="C988" s="297" t="s">
        <v>1001</v>
      </c>
      <c r="D988" s="297" t="s">
        <v>1064</v>
      </c>
      <c r="E988" s="297" t="s">
        <v>1065</v>
      </c>
      <c r="F988" s="300">
        <v>90</v>
      </c>
      <c r="G988" s="300">
        <v>27990</v>
      </c>
      <c r="H988" s="300">
        <v>1</v>
      </c>
      <c r="I988" s="300">
        <v>311</v>
      </c>
      <c r="J988" s="300">
        <v>48</v>
      </c>
      <c r="K988" s="300">
        <v>15024</v>
      </c>
      <c r="L988" s="300">
        <v>0.53676312968917472</v>
      </c>
      <c r="M988" s="300">
        <v>313</v>
      </c>
      <c r="N988" s="300">
        <v>50</v>
      </c>
      <c r="O988" s="300">
        <v>15800</v>
      </c>
      <c r="P988" s="316">
        <v>0.56448731689889242</v>
      </c>
      <c r="Q988" s="301">
        <v>316</v>
      </c>
    </row>
    <row r="989" spans="1:17" ht="14.4" customHeight="1" x14ac:dyDescent="0.3">
      <c r="A989" s="296" t="s">
        <v>1197</v>
      </c>
      <c r="B989" s="297" t="s">
        <v>1000</v>
      </c>
      <c r="C989" s="297" t="s">
        <v>1001</v>
      </c>
      <c r="D989" s="297" t="s">
        <v>1066</v>
      </c>
      <c r="E989" s="297" t="s">
        <v>1067</v>
      </c>
      <c r="F989" s="300">
        <v>46</v>
      </c>
      <c r="G989" s="300">
        <v>15778</v>
      </c>
      <c r="H989" s="300">
        <v>1</v>
      </c>
      <c r="I989" s="300">
        <v>343</v>
      </c>
      <c r="J989" s="300">
        <v>34</v>
      </c>
      <c r="K989" s="300">
        <v>11730</v>
      </c>
      <c r="L989" s="300">
        <v>0.7434402332361516</v>
      </c>
      <c r="M989" s="300">
        <v>345</v>
      </c>
      <c r="N989" s="300">
        <v>24</v>
      </c>
      <c r="O989" s="300">
        <v>8352</v>
      </c>
      <c r="P989" s="316">
        <v>0.52934465711750534</v>
      </c>
      <c r="Q989" s="301">
        <v>348</v>
      </c>
    </row>
    <row r="990" spans="1:17" ht="14.4" customHeight="1" x14ac:dyDescent="0.3">
      <c r="A990" s="296" t="s">
        <v>1197</v>
      </c>
      <c r="B990" s="297" t="s">
        <v>1000</v>
      </c>
      <c r="C990" s="297" t="s">
        <v>1001</v>
      </c>
      <c r="D990" s="297" t="s">
        <v>1068</v>
      </c>
      <c r="E990" s="297" t="s">
        <v>1069</v>
      </c>
      <c r="F990" s="300">
        <v>8</v>
      </c>
      <c r="G990" s="300">
        <v>27144</v>
      </c>
      <c r="H990" s="300">
        <v>1</v>
      </c>
      <c r="I990" s="300">
        <v>3393</v>
      </c>
      <c r="J990" s="300">
        <v>9</v>
      </c>
      <c r="K990" s="300">
        <v>30717</v>
      </c>
      <c r="L990" s="300">
        <v>1.131631299734748</v>
      </c>
      <c r="M990" s="300">
        <v>3413</v>
      </c>
      <c r="N990" s="300">
        <v>10</v>
      </c>
      <c r="O990" s="300">
        <v>34390</v>
      </c>
      <c r="P990" s="316">
        <v>1.2669466548776893</v>
      </c>
      <c r="Q990" s="301">
        <v>3439</v>
      </c>
    </row>
    <row r="991" spans="1:17" ht="14.4" customHeight="1" x14ac:dyDescent="0.3">
      <c r="A991" s="296" t="s">
        <v>1197</v>
      </c>
      <c r="B991" s="297" t="s">
        <v>1000</v>
      </c>
      <c r="C991" s="297" t="s">
        <v>1001</v>
      </c>
      <c r="D991" s="297" t="s">
        <v>1070</v>
      </c>
      <c r="E991" s="297" t="s">
        <v>1071</v>
      </c>
      <c r="F991" s="300">
        <v>9</v>
      </c>
      <c r="G991" s="300">
        <v>9054</v>
      </c>
      <c r="H991" s="300">
        <v>1</v>
      </c>
      <c r="I991" s="300">
        <v>1006</v>
      </c>
      <c r="J991" s="300">
        <v>9</v>
      </c>
      <c r="K991" s="300">
        <v>9126</v>
      </c>
      <c r="L991" s="300">
        <v>1.0079522862823063</v>
      </c>
      <c r="M991" s="300">
        <v>1014</v>
      </c>
      <c r="N991" s="300">
        <v>7</v>
      </c>
      <c r="O991" s="300">
        <v>7168</v>
      </c>
      <c r="P991" s="316">
        <v>0.79169427877181353</v>
      </c>
      <c r="Q991" s="301">
        <v>1024</v>
      </c>
    </row>
    <row r="992" spans="1:17" ht="14.4" customHeight="1" x14ac:dyDescent="0.3">
      <c r="A992" s="296" t="s">
        <v>1197</v>
      </c>
      <c r="B992" s="297" t="s">
        <v>1000</v>
      </c>
      <c r="C992" s="297" t="s">
        <v>1001</v>
      </c>
      <c r="D992" s="297" t="s">
        <v>1072</v>
      </c>
      <c r="E992" s="297" t="s">
        <v>1073</v>
      </c>
      <c r="F992" s="300">
        <v>3</v>
      </c>
      <c r="G992" s="300">
        <v>2331</v>
      </c>
      <c r="H992" s="300">
        <v>1</v>
      </c>
      <c r="I992" s="300">
        <v>777</v>
      </c>
      <c r="J992" s="300">
        <v>3</v>
      </c>
      <c r="K992" s="300">
        <v>2349</v>
      </c>
      <c r="L992" s="300">
        <v>1.0077220077220077</v>
      </c>
      <c r="M992" s="300">
        <v>783</v>
      </c>
      <c r="N992" s="300">
        <v>3</v>
      </c>
      <c r="O992" s="300">
        <v>2373</v>
      </c>
      <c r="P992" s="316">
        <v>1.0180180180180181</v>
      </c>
      <c r="Q992" s="301">
        <v>791</v>
      </c>
    </row>
    <row r="993" spans="1:17" ht="14.4" customHeight="1" x14ac:dyDescent="0.3">
      <c r="A993" s="296" t="s">
        <v>1197</v>
      </c>
      <c r="B993" s="297" t="s">
        <v>1000</v>
      </c>
      <c r="C993" s="297" t="s">
        <v>1001</v>
      </c>
      <c r="D993" s="297" t="s">
        <v>1076</v>
      </c>
      <c r="E993" s="297" t="s">
        <v>1077</v>
      </c>
      <c r="F993" s="300">
        <v>1</v>
      </c>
      <c r="G993" s="300">
        <v>377</v>
      </c>
      <c r="H993" s="300">
        <v>1</v>
      </c>
      <c r="I993" s="300">
        <v>377</v>
      </c>
      <c r="J993" s="300"/>
      <c r="K993" s="300"/>
      <c r="L993" s="300"/>
      <c r="M993" s="300"/>
      <c r="N993" s="300"/>
      <c r="O993" s="300"/>
      <c r="P993" s="316"/>
      <c r="Q993" s="301"/>
    </row>
    <row r="994" spans="1:17" ht="14.4" customHeight="1" x14ac:dyDescent="0.3">
      <c r="A994" s="296" t="s">
        <v>1197</v>
      </c>
      <c r="B994" s="297" t="s">
        <v>1000</v>
      </c>
      <c r="C994" s="297" t="s">
        <v>1001</v>
      </c>
      <c r="D994" s="297" t="s">
        <v>1078</v>
      </c>
      <c r="E994" s="297" t="s">
        <v>1079</v>
      </c>
      <c r="F994" s="300">
        <v>14</v>
      </c>
      <c r="G994" s="300">
        <v>5530</v>
      </c>
      <c r="H994" s="300">
        <v>1</v>
      </c>
      <c r="I994" s="300">
        <v>395</v>
      </c>
      <c r="J994" s="300">
        <v>12</v>
      </c>
      <c r="K994" s="300">
        <v>4788</v>
      </c>
      <c r="L994" s="300">
        <v>0.86582278481012653</v>
      </c>
      <c r="M994" s="300">
        <v>399</v>
      </c>
      <c r="N994" s="300">
        <v>14</v>
      </c>
      <c r="O994" s="300">
        <v>5656</v>
      </c>
      <c r="P994" s="316">
        <v>1.0227848101265822</v>
      </c>
      <c r="Q994" s="301">
        <v>404</v>
      </c>
    </row>
    <row r="995" spans="1:17" ht="14.4" customHeight="1" x14ac:dyDescent="0.3">
      <c r="A995" s="296" t="s">
        <v>1197</v>
      </c>
      <c r="B995" s="297" t="s">
        <v>1000</v>
      </c>
      <c r="C995" s="297" t="s">
        <v>1001</v>
      </c>
      <c r="D995" s="297" t="s">
        <v>1080</v>
      </c>
      <c r="E995" s="297" t="s">
        <v>1081</v>
      </c>
      <c r="F995" s="300">
        <v>12</v>
      </c>
      <c r="G995" s="300">
        <v>636</v>
      </c>
      <c r="H995" s="300">
        <v>1</v>
      </c>
      <c r="I995" s="300">
        <v>53</v>
      </c>
      <c r="J995" s="300">
        <v>10</v>
      </c>
      <c r="K995" s="300">
        <v>530</v>
      </c>
      <c r="L995" s="300">
        <v>0.83333333333333337</v>
      </c>
      <c r="M995" s="300">
        <v>53</v>
      </c>
      <c r="N995" s="300"/>
      <c r="O995" s="300"/>
      <c r="P995" s="316"/>
      <c r="Q995" s="301"/>
    </row>
    <row r="996" spans="1:17" ht="14.4" customHeight="1" x14ac:dyDescent="0.3">
      <c r="A996" s="296" t="s">
        <v>1197</v>
      </c>
      <c r="B996" s="297" t="s">
        <v>1000</v>
      </c>
      <c r="C996" s="297" t="s">
        <v>1001</v>
      </c>
      <c r="D996" s="297" t="s">
        <v>1082</v>
      </c>
      <c r="E996" s="297" t="s">
        <v>1083</v>
      </c>
      <c r="F996" s="300"/>
      <c r="G996" s="300"/>
      <c r="H996" s="300"/>
      <c r="I996" s="300"/>
      <c r="J996" s="300"/>
      <c r="K996" s="300"/>
      <c r="L996" s="300"/>
      <c r="M996" s="300"/>
      <c r="N996" s="300">
        <v>1</v>
      </c>
      <c r="O996" s="300">
        <v>365</v>
      </c>
      <c r="P996" s="316"/>
      <c r="Q996" s="301">
        <v>365</v>
      </c>
    </row>
    <row r="997" spans="1:17" ht="14.4" customHeight="1" x14ac:dyDescent="0.3">
      <c r="A997" s="296" t="s">
        <v>1197</v>
      </c>
      <c r="B997" s="297" t="s">
        <v>1000</v>
      </c>
      <c r="C997" s="297" t="s">
        <v>1001</v>
      </c>
      <c r="D997" s="297" t="s">
        <v>1084</v>
      </c>
      <c r="E997" s="297" t="s">
        <v>1085</v>
      </c>
      <c r="F997" s="300"/>
      <c r="G997" s="300"/>
      <c r="H997" s="300"/>
      <c r="I997" s="300"/>
      <c r="J997" s="300"/>
      <c r="K997" s="300"/>
      <c r="L997" s="300"/>
      <c r="M997" s="300"/>
      <c r="N997" s="300">
        <v>3</v>
      </c>
      <c r="O997" s="300">
        <v>309</v>
      </c>
      <c r="P997" s="316"/>
      <c r="Q997" s="301">
        <v>103</v>
      </c>
    </row>
    <row r="998" spans="1:17" ht="14.4" customHeight="1" x14ac:dyDescent="0.3">
      <c r="A998" s="296" t="s">
        <v>1197</v>
      </c>
      <c r="B998" s="297" t="s">
        <v>1000</v>
      </c>
      <c r="C998" s="297" t="s">
        <v>1001</v>
      </c>
      <c r="D998" s="297" t="s">
        <v>1086</v>
      </c>
      <c r="E998" s="297" t="s">
        <v>1087</v>
      </c>
      <c r="F998" s="300">
        <v>1</v>
      </c>
      <c r="G998" s="300">
        <v>222</v>
      </c>
      <c r="H998" s="300">
        <v>1</v>
      </c>
      <c r="I998" s="300">
        <v>222</v>
      </c>
      <c r="J998" s="300">
        <v>1</v>
      </c>
      <c r="K998" s="300">
        <v>222</v>
      </c>
      <c r="L998" s="300">
        <v>1</v>
      </c>
      <c r="M998" s="300">
        <v>222</v>
      </c>
      <c r="N998" s="300"/>
      <c r="O998" s="300"/>
      <c r="P998" s="316"/>
      <c r="Q998" s="301"/>
    </row>
    <row r="999" spans="1:17" ht="14.4" customHeight="1" x14ac:dyDescent="0.3">
      <c r="A999" s="296" t="s">
        <v>1197</v>
      </c>
      <c r="B999" s="297" t="s">
        <v>1000</v>
      </c>
      <c r="C999" s="297" t="s">
        <v>1001</v>
      </c>
      <c r="D999" s="297" t="s">
        <v>1096</v>
      </c>
      <c r="E999" s="297" t="s">
        <v>1097</v>
      </c>
      <c r="F999" s="300">
        <v>6</v>
      </c>
      <c r="G999" s="300">
        <v>12222</v>
      </c>
      <c r="H999" s="300">
        <v>1</v>
      </c>
      <c r="I999" s="300">
        <v>2037</v>
      </c>
      <c r="J999" s="300">
        <v>4</v>
      </c>
      <c r="K999" s="300">
        <v>8196</v>
      </c>
      <c r="L999" s="300">
        <v>0.67059401080019632</v>
      </c>
      <c r="M999" s="300">
        <v>2049</v>
      </c>
      <c r="N999" s="300">
        <v>7</v>
      </c>
      <c r="O999" s="300">
        <v>14448</v>
      </c>
      <c r="P999" s="316">
        <v>1.1821305841924399</v>
      </c>
      <c r="Q999" s="301">
        <v>2064</v>
      </c>
    </row>
    <row r="1000" spans="1:17" ht="14.4" customHeight="1" x14ac:dyDescent="0.3">
      <c r="A1000" s="296" t="s">
        <v>1197</v>
      </c>
      <c r="B1000" s="297" t="s">
        <v>1000</v>
      </c>
      <c r="C1000" s="297" t="s">
        <v>1001</v>
      </c>
      <c r="D1000" s="297" t="s">
        <v>1098</v>
      </c>
      <c r="E1000" s="297" t="s">
        <v>1099</v>
      </c>
      <c r="F1000" s="300"/>
      <c r="G1000" s="300"/>
      <c r="H1000" s="300"/>
      <c r="I1000" s="300"/>
      <c r="J1000" s="300">
        <v>1</v>
      </c>
      <c r="K1000" s="300">
        <v>265</v>
      </c>
      <c r="L1000" s="300"/>
      <c r="M1000" s="300">
        <v>265</v>
      </c>
      <c r="N1000" s="300"/>
      <c r="O1000" s="300"/>
      <c r="P1000" s="316"/>
      <c r="Q1000" s="301"/>
    </row>
    <row r="1001" spans="1:17" ht="14.4" customHeight="1" x14ac:dyDescent="0.3">
      <c r="A1001" s="296" t="s">
        <v>1197</v>
      </c>
      <c r="B1001" s="297" t="s">
        <v>1000</v>
      </c>
      <c r="C1001" s="297" t="s">
        <v>1001</v>
      </c>
      <c r="D1001" s="297" t="s">
        <v>1104</v>
      </c>
      <c r="E1001" s="297" t="s">
        <v>1105</v>
      </c>
      <c r="F1001" s="300">
        <v>3</v>
      </c>
      <c r="G1001" s="300">
        <v>18039</v>
      </c>
      <c r="H1001" s="300">
        <v>1</v>
      </c>
      <c r="I1001" s="300">
        <v>6013</v>
      </c>
      <c r="J1001" s="300">
        <v>1</v>
      </c>
      <c r="K1001" s="300">
        <v>6049</v>
      </c>
      <c r="L1001" s="300">
        <v>0.33532900936859028</v>
      </c>
      <c r="M1001" s="300">
        <v>6049</v>
      </c>
      <c r="N1001" s="300">
        <v>1</v>
      </c>
      <c r="O1001" s="300">
        <v>6094</v>
      </c>
      <c r="P1001" s="316">
        <v>0.33782360441266146</v>
      </c>
      <c r="Q1001" s="301">
        <v>6094</v>
      </c>
    </row>
    <row r="1002" spans="1:17" ht="14.4" customHeight="1" x14ac:dyDescent="0.3">
      <c r="A1002" s="296" t="s">
        <v>1197</v>
      </c>
      <c r="B1002" s="297" t="s">
        <v>1000</v>
      </c>
      <c r="C1002" s="297" t="s">
        <v>1001</v>
      </c>
      <c r="D1002" s="297" t="s">
        <v>1106</v>
      </c>
      <c r="E1002" s="297" t="s">
        <v>1107</v>
      </c>
      <c r="F1002" s="300"/>
      <c r="G1002" s="300"/>
      <c r="H1002" s="300"/>
      <c r="I1002" s="300"/>
      <c r="J1002" s="300">
        <v>2</v>
      </c>
      <c r="K1002" s="300">
        <v>448</v>
      </c>
      <c r="L1002" s="300"/>
      <c r="M1002" s="300">
        <v>224</v>
      </c>
      <c r="N1002" s="300"/>
      <c r="O1002" s="300"/>
      <c r="P1002" s="316"/>
      <c r="Q1002" s="301"/>
    </row>
    <row r="1003" spans="1:17" ht="14.4" customHeight="1" x14ac:dyDescent="0.3">
      <c r="A1003" s="296" t="s">
        <v>1197</v>
      </c>
      <c r="B1003" s="297" t="s">
        <v>1125</v>
      </c>
      <c r="C1003" s="297" t="s">
        <v>1001</v>
      </c>
      <c r="D1003" s="297" t="s">
        <v>1004</v>
      </c>
      <c r="E1003" s="297" t="s">
        <v>1005</v>
      </c>
      <c r="F1003" s="300"/>
      <c r="G1003" s="300"/>
      <c r="H1003" s="300"/>
      <c r="I1003" s="300"/>
      <c r="J1003" s="300">
        <v>11</v>
      </c>
      <c r="K1003" s="300">
        <v>13596</v>
      </c>
      <c r="L1003" s="300"/>
      <c r="M1003" s="300">
        <v>1236</v>
      </c>
      <c r="N1003" s="300">
        <v>63</v>
      </c>
      <c r="O1003" s="300">
        <v>78435</v>
      </c>
      <c r="P1003" s="316"/>
      <c r="Q1003" s="301">
        <v>1245</v>
      </c>
    </row>
    <row r="1004" spans="1:17" ht="14.4" customHeight="1" x14ac:dyDescent="0.3">
      <c r="A1004" s="296" t="s">
        <v>1197</v>
      </c>
      <c r="B1004" s="297" t="s">
        <v>1125</v>
      </c>
      <c r="C1004" s="297" t="s">
        <v>1001</v>
      </c>
      <c r="D1004" s="297" t="s">
        <v>1014</v>
      </c>
      <c r="E1004" s="297" t="s">
        <v>1015</v>
      </c>
      <c r="F1004" s="300"/>
      <c r="G1004" s="300"/>
      <c r="H1004" s="300"/>
      <c r="I1004" s="300"/>
      <c r="J1004" s="300">
        <v>33</v>
      </c>
      <c r="K1004" s="300">
        <v>73293</v>
      </c>
      <c r="L1004" s="300"/>
      <c r="M1004" s="300">
        <v>2221</v>
      </c>
      <c r="N1004" s="300">
        <v>189</v>
      </c>
      <c r="O1004" s="300">
        <v>422037</v>
      </c>
      <c r="P1004" s="316"/>
      <c r="Q1004" s="301">
        <v>2233</v>
      </c>
    </row>
    <row r="1005" spans="1:17" ht="14.4" customHeight="1" x14ac:dyDescent="0.3">
      <c r="A1005" s="296" t="s">
        <v>1197</v>
      </c>
      <c r="B1005" s="297" t="s">
        <v>1125</v>
      </c>
      <c r="C1005" s="297" t="s">
        <v>1001</v>
      </c>
      <c r="D1005" s="297" t="s">
        <v>1128</v>
      </c>
      <c r="E1005" s="297" t="s">
        <v>1129</v>
      </c>
      <c r="F1005" s="300"/>
      <c r="G1005" s="300"/>
      <c r="H1005" s="300"/>
      <c r="I1005" s="300"/>
      <c r="J1005" s="300">
        <v>33</v>
      </c>
      <c r="K1005" s="300">
        <v>5610</v>
      </c>
      <c r="L1005" s="300"/>
      <c r="M1005" s="300">
        <v>170</v>
      </c>
      <c r="N1005" s="300">
        <v>189</v>
      </c>
      <c r="O1005" s="300">
        <v>32319</v>
      </c>
      <c r="P1005" s="316"/>
      <c r="Q1005" s="301">
        <v>171</v>
      </c>
    </row>
    <row r="1006" spans="1:17" ht="14.4" customHeight="1" x14ac:dyDescent="0.3">
      <c r="A1006" s="296" t="s">
        <v>1197</v>
      </c>
      <c r="B1006" s="297" t="s">
        <v>1132</v>
      </c>
      <c r="C1006" s="297" t="s">
        <v>1001</v>
      </c>
      <c r="D1006" s="297" t="s">
        <v>1004</v>
      </c>
      <c r="E1006" s="297" t="s">
        <v>1005</v>
      </c>
      <c r="F1006" s="300"/>
      <c r="G1006" s="300"/>
      <c r="H1006" s="300"/>
      <c r="I1006" s="300"/>
      <c r="J1006" s="300"/>
      <c r="K1006" s="300"/>
      <c r="L1006" s="300"/>
      <c r="M1006" s="300"/>
      <c r="N1006" s="300">
        <v>51</v>
      </c>
      <c r="O1006" s="300">
        <v>63495</v>
      </c>
      <c r="P1006" s="316"/>
      <c r="Q1006" s="301">
        <v>1245</v>
      </c>
    </row>
    <row r="1007" spans="1:17" ht="14.4" customHeight="1" x14ac:dyDescent="0.3">
      <c r="A1007" s="296" t="s">
        <v>1197</v>
      </c>
      <c r="B1007" s="297" t="s">
        <v>1132</v>
      </c>
      <c r="C1007" s="297" t="s">
        <v>1001</v>
      </c>
      <c r="D1007" s="297" t="s">
        <v>1014</v>
      </c>
      <c r="E1007" s="297" t="s">
        <v>1015</v>
      </c>
      <c r="F1007" s="300"/>
      <c r="G1007" s="300"/>
      <c r="H1007" s="300"/>
      <c r="I1007" s="300"/>
      <c r="J1007" s="300"/>
      <c r="K1007" s="300"/>
      <c r="L1007" s="300"/>
      <c r="M1007" s="300"/>
      <c r="N1007" s="300">
        <v>90</v>
      </c>
      <c r="O1007" s="300">
        <v>200970</v>
      </c>
      <c r="P1007" s="316"/>
      <c r="Q1007" s="301">
        <v>2233</v>
      </c>
    </row>
    <row r="1008" spans="1:17" ht="14.4" customHeight="1" x14ac:dyDescent="0.3">
      <c r="A1008" s="296" t="s">
        <v>1197</v>
      </c>
      <c r="B1008" s="297" t="s">
        <v>1132</v>
      </c>
      <c r="C1008" s="297" t="s">
        <v>1001</v>
      </c>
      <c r="D1008" s="297" t="s">
        <v>1128</v>
      </c>
      <c r="E1008" s="297" t="s">
        <v>1129</v>
      </c>
      <c r="F1008" s="300"/>
      <c r="G1008" s="300"/>
      <c r="H1008" s="300"/>
      <c r="I1008" s="300"/>
      <c r="J1008" s="300"/>
      <c r="K1008" s="300"/>
      <c r="L1008" s="300"/>
      <c r="M1008" s="300"/>
      <c r="N1008" s="300">
        <v>90</v>
      </c>
      <c r="O1008" s="300">
        <v>15390</v>
      </c>
      <c r="P1008" s="316"/>
      <c r="Q1008" s="301">
        <v>171</v>
      </c>
    </row>
    <row r="1009" spans="1:17" ht="14.4" customHeight="1" x14ac:dyDescent="0.3">
      <c r="A1009" s="296" t="s">
        <v>1198</v>
      </c>
      <c r="B1009" s="297" t="s">
        <v>1000</v>
      </c>
      <c r="C1009" s="297" t="s">
        <v>1001</v>
      </c>
      <c r="D1009" s="297" t="s">
        <v>1004</v>
      </c>
      <c r="E1009" s="297" t="s">
        <v>1005</v>
      </c>
      <c r="F1009" s="300"/>
      <c r="G1009" s="300"/>
      <c r="H1009" s="300"/>
      <c r="I1009" s="300"/>
      <c r="J1009" s="300"/>
      <c r="K1009" s="300"/>
      <c r="L1009" s="300"/>
      <c r="M1009" s="300"/>
      <c r="N1009" s="300">
        <v>1</v>
      </c>
      <c r="O1009" s="300">
        <v>1245</v>
      </c>
      <c r="P1009" s="316"/>
      <c r="Q1009" s="301">
        <v>1245</v>
      </c>
    </row>
    <row r="1010" spans="1:17" ht="14.4" customHeight="1" x14ac:dyDescent="0.3">
      <c r="A1010" s="296" t="s">
        <v>1198</v>
      </c>
      <c r="B1010" s="297" t="s">
        <v>1000</v>
      </c>
      <c r="C1010" s="297" t="s">
        <v>1001</v>
      </c>
      <c r="D1010" s="297" t="s">
        <v>1006</v>
      </c>
      <c r="E1010" s="297" t="s">
        <v>1007</v>
      </c>
      <c r="F1010" s="300">
        <v>2</v>
      </c>
      <c r="G1010" s="300">
        <v>332</v>
      </c>
      <c r="H1010" s="300">
        <v>1</v>
      </c>
      <c r="I1010" s="300">
        <v>166</v>
      </c>
      <c r="J1010" s="300"/>
      <c r="K1010" s="300"/>
      <c r="L1010" s="300"/>
      <c r="M1010" s="300"/>
      <c r="N1010" s="300">
        <v>3</v>
      </c>
      <c r="O1010" s="300">
        <v>501</v>
      </c>
      <c r="P1010" s="316">
        <v>1.5090361445783131</v>
      </c>
      <c r="Q1010" s="301">
        <v>167</v>
      </c>
    </row>
    <row r="1011" spans="1:17" ht="14.4" customHeight="1" x14ac:dyDescent="0.3">
      <c r="A1011" s="296" t="s">
        <v>1198</v>
      </c>
      <c r="B1011" s="297" t="s">
        <v>1000</v>
      </c>
      <c r="C1011" s="297" t="s">
        <v>1001</v>
      </c>
      <c r="D1011" s="297" t="s">
        <v>1008</v>
      </c>
      <c r="E1011" s="297" t="s">
        <v>1009</v>
      </c>
      <c r="F1011" s="300"/>
      <c r="G1011" s="300"/>
      <c r="H1011" s="300"/>
      <c r="I1011" s="300"/>
      <c r="J1011" s="300"/>
      <c r="K1011" s="300"/>
      <c r="L1011" s="300"/>
      <c r="M1011" s="300"/>
      <c r="N1011" s="300">
        <v>3</v>
      </c>
      <c r="O1011" s="300">
        <v>3006</v>
      </c>
      <c r="P1011" s="316"/>
      <c r="Q1011" s="301">
        <v>1002</v>
      </c>
    </row>
    <row r="1012" spans="1:17" ht="14.4" customHeight="1" x14ac:dyDescent="0.3">
      <c r="A1012" s="296" t="s">
        <v>1198</v>
      </c>
      <c r="B1012" s="297" t="s">
        <v>1000</v>
      </c>
      <c r="C1012" s="297" t="s">
        <v>1001</v>
      </c>
      <c r="D1012" s="297" t="s">
        <v>1010</v>
      </c>
      <c r="E1012" s="297" t="s">
        <v>1011</v>
      </c>
      <c r="F1012" s="300">
        <v>3</v>
      </c>
      <c r="G1012" s="300">
        <v>38310</v>
      </c>
      <c r="H1012" s="300">
        <v>1</v>
      </c>
      <c r="I1012" s="300">
        <v>12770</v>
      </c>
      <c r="J1012" s="300">
        <v>3</v>
      </c>
      <c r="K1012" s="300">
        <v>38322</v>
      </c>
      <c r="L1012" s="300">
        <v>1.0003132341425216</v>
      </c>
      <c r="M1012" s="300">
        <v>12774</v>
      </c>
      <c r="N1012" s="300"/>
      <c r="O1012" s="300"/>
      <c r="P1012" s="316"/>
      <c r="Q1012" s="301"/>
    </row>
    <row r="1013" spans="1:17" ht="14.4" customHeight="1" x14ac:dyDescent="0.3">
      <c r="A1013" s="296" t="s">
        <v>1198</v>
      </c>
      <c r="B1013" s="297" t="s">
        <v>1000</v>
      </c>
      <c r="C1013" s="297" t="s">
        <v>1001</v>
      </c>
      <c r="D1013" s="297" t="s">
        <v>1012</v>
      </c>
      <c r="E1013" s="297" t="s">
        <v>1013</v>
      </c>
      <c r="F1013" s="300">
        <v>2</v>
      </c>
      <c r="G1013" s="300">
        <v>326</v>
      </c>
      <c r="H1013" s="300">
        <v>1</v>
      </c>
      <c r="I1013" s="300">
        <v>163</v>
      </c>
      <c r="J1013" s="300"/>
      <c r="K1013" s="300"/>
      <c r="L1013" s="300"/>
      <c r="M1013" s="300"/>
      <c r="N1013" s="300">
        <v>3</v>
      </c>
      <c r="O1013" s="300">
        <v>492</v>
      </c>
      <c r="P1013" s="316">
        <v>1.50920245398773</v>
      </c>
      <c r="Q1013" s="301">
        <v>164</v>
      </c>
    </row>
    <row r="1014" spans="1:17" ht="14.4" customHeight="1" x14ac:dyDescent="0.3">
      <c r="A1014" s="296" t="s">
        <v>1198</v>
      </c>
      <c r="B1014" s="297" t="s">
        <v>1000</v>
      </c>
      <c r="C1014" s="297" t="s">
        <v>1001</v>
      </c>
      <c r="D1014" s="297" t="s">
        <v>1014</v>
      </c>
      <c r="E1014" s="297" t="s">
        <v>1015</v>
      </c>
      <c r="F1014" s="300"/>
      <c r="G1014" s="300"/>
      <c r="H1014" s="300"/>
      <c r="I1014" s="300"/>
      <c r="J1014" s="300"/>
      <c r="K1014" s="300"/>
      <c r="L1014" s="300"/>
      <c r="M1014" s="300"/>
      <c r="N1014" s="300">
        <v>6</v>
      </c>
      <c r="O1014" s="300">
        <v>13398</v>
      </c>
      <c r="P1014" s="316"/>
      <c r="Q1014" s="301">
        <v>2233</v>
      </c>
    </row>
    <row r="1015" spans="1:17" ht="14.4" customHeight="1" x14ac:dyDescent="0.3">
      <c r="A1015" s="296" t="s">
        <v>1198</v>
      </c>
      <c r="B1015" s="297" t="s">
        <v>1000</v>
      </c>
      <c r="C1015" s="297" t="s">
        <v>1001</v>
      </c>
      <c r="D1015" s="297" t="s">
        <v>1016</v>
      </c>
      <c r="E1015" s="297" t="s">
        <v>1017</v>
      </c>
      <c r="F1015" s="300">
        <v>6</v>
      </c>
      <c r="G1015" s="300">
        <v>3936</v>
      </c>
      <c r="H1015" s="300">
        <v>1</v>
      </c>
      <c r="I1015" s="300">
        <v>656</v>
      </c>
      <c r="J1015" s="300">
        <v>6</v>
      </c>
      <c r="K1015" s="300">
        <v>3960</v>
      </c>
      <c r="L1015" s="300">
        <v>1.0060975609756098</v>
      </c>
      <c r="M1015" s="300">
        <v>660</v>
      </c>
      <c r="N1015" s="300">
        <v>7</v>
      </c>
      <c r="O1015" s="300">
        <v>4648</v>
      </c>
      <c r="P1015" s="316">
        <v>1.1808943089430894</v>
      </c>
      <c r="Q1015" s="301">
        <v>664</v>
      </c>
    </row>
    <row r="1016" spans="1:17" ht="14.4" customHeight="1" x14ac:dyDescent="0.3">
      <c r="A1016" s="296" t="s">
        <v>1198</v>
      </c>
      <c r="B1016" s="297" t="s">
        <v>1000</v>
      </c>
      <c r="C1016" s="297" t="s">
        <v>1001</v>
      </c>
      <c r="D1016" s="297" t="s">
        <v>1018</v>
      </c>
      <c r="E1016" s="297" t="s">
        <v>1019</v>
      </c>
      <c r="F1016" s="300">
        <v>119</v>
      </c>
      <c r="G1016" s="300">
        <v>53788</v>
      </c>
      <c r="H1016" s="300">
        <v>1</v>
      </c>
      <c r="I1016" s="300">
        <v>452</v>
      </c>
      <c r="J1016" s="300">
        <v>74</v>
      </c>
      <c r="K1016" s="300">
        <v>33596</v>
      </c>
      <c r="L1016" s="300">
        <v>0.62460028259091249</v>
      </c>
      <c r="M1016" s="300">
        <v>454</v>
      </c>
      <c r="N1016" s="300">
        <v>76</v>
      </c>
      <c r="O1016" s="300">
        <v>34732</v>
      </c>
      <c r="P1016" s="316">
        <v>0.64572023499665354</v>
      </c>
      <c r="Q1016" s="301">
        <v>457</v>
      </c>
    </row>
    <row r="1017" spans="1:17" ht="14.4" customHeight="1" x14ac:dyDescent="0.3">
      <c r="A1017" s="296" t="s">
        <v>1198</v>
      </c>
      <c r="B1017" s="297" t="s">
        <v>1000</v>
      </c>
      <c r="C1017" s="297" t="s">
        <v>1001</v>
      </c>
      <c r="D1017" s="297" t="s">
        <v>1024</v>
      </c>
      <c r="E1017" s="297" t="s">
        <v>1025</v>
      </c>
      <c r="F1017" s="300">
        <v>13</v>
      </c>
      <c r="G1017" s="300">
        <v>1014</v>
      </c>
      <c r="H1017" s="300">
        <v>1</v>
      </c>
      <c r="I1017" s="300">
        <v>78</v>
      </c>
      <c r="J1017" s="300">
        <v>12</v>
      </c>
      <c r="K1017" s="300">
        <v>936</v>
      </c>
      <c r="L1017" s="300">
        <v>0.92307692307692313</v>
      </c>
      <c r="M1017" s="300">
        <v>78</v>
      </c>
      <c r="N1017" s="300">
        <v>18</v>
      </c>
      <c r="O1017" s="300">
        <v>1422</v>
      </c>
      <c r="P1017" s="316">
        <v>1.4023668639053255</v>
      </c>
      <c r="Q1017" s="301">
        <v>79</v>
      </c>
    </row>
    <row r="1018" spans="1:17" ht="14.4" customHeight="1" x14ac:dyDescent="0.3">
      <c r="A1018" s="296" t="s">
        <v>1198</v>
      </c>
      <c r="B1018" s="297" t="s">
        <v>1000</v>
      </c>
      <c r="C1018" s="297" t="s">
        <v>1001</v>
      </c>
      <c r="D1018" s="297" t="s">
        <v>1026</v>
      </c>
      <c r="E1018" s="297" t="s">
        <v>1027</v>
      </c>
      <c r="F1018" s="300">
        <v>75</v>
      </c>
      <c r="G1018" s="300">
        <v>2700</v>
      </c>
      <c r="H1018" s="300">
        <v>1</v>
      </c>
      <c r="I1018" s="300">
        <v>36</v>
      </c>
      <c r="J1018" s="300">
        <v>43</v>
      </c>
      <c r="K1018" s="300">
        <v>1548</v>
      </c>
      <c r="L1018" s="300">
        <v>0.57333333333333336</v>
      </c>
      <c r="M1018" s="300">
        <v>36</v>
      </c>
      <c r="N1018" s="300">
        <v>50</v>
      </c>
      <c r="O1018" s="300">
        <v>1850</v>
      </c>
      <c r="P1018" s="316">
        <v>0.68518518518518523</v>
      </c>
      <c r="Q1018" s="301">
        <v>37</v>
      </c>
    </row>
    <row r="1019" spans="1:17" ht="14.4" customHeight="1" x14ac:dyDescent="0.3">
      <c r="A1019" s="296" t="s">
        <v>1198</v>
      </c>
      <c r="B1019" s="297" t="s">
        <v>1000</v>
      </c>
      <c r="C1019" s="297" t="s">
        <v>1001</v>
      </c>
      <c r="D1019" s="297" t="s">
        <v>1028</v>
      </c>
      <c r="E1019" s="297" t="s">
        <v>1029</v>
      </c>
      <c r="F1019" s="300">
        <v>107</v>
      </c>
      <c r="G1019" s="300">
        <v>11449</v>
      </c>
      <c r="H1019" s="300">
        <v>1</v>
      </c>
      <c r="I1019" s="300">
        <v>107</v>
      </c>
      <c r="J1019" s="300">
        <v>65</v>
      </c>
      <c r="K1019" s="300">
        <v>6955</v>
      </c>
      <c r="L1019" s="300">
        <v>0.60747663551401865</v>
      </c>
      <c r="M1019" s="300">
        <v>107</v>
      </c>
      <c r="N1019" s="300">
        <v>71</v>
      </c>
      <c r="O1019" s="300">
        <v>7668</v>
      </c>
      <c r="P1019" s="316">
        <v>0.66975281683989873</v>
      </c>
      <c r="Q1019" s="301">
        <v>108</v>
      </c>
    </row>
    <row r="1020" spans="1:17" ht="14.4" customHeight="1" x14ac:dyDescent="0.3">
      <c r="A1020" s="296" t="s">
        <v>1198</v>
      </c>
      <c r="B1020" s="297" t="s">
        <v>1000</v>
      </c>
      <c r="C1020" s="297" t="s">
        <v>1001</v>
      </c>
      <c r="D1020" s="297" t="s">
        <v>1030</v>
      </c>
      <c r="E1020" s="297" t="s">
        <v>1031</v>
      </c>
      <c r="F1020" s="300">
        <v>7</v>
      </c>
      <c r="G1020" s="300">
        <v>1680</v>
      </c>
      <c r="H1020" s="300">
        <v>1</v>
      </c>
      <c r="I1020" s="300">
        <v>240</v>
      </c>
      <c r="J1020" s="300">
        <v>5</v>
      </c>
      <c r="K1020" s="300">
        <v>1210</v>
      </c>
      <c r="L1020" s="300">
        <v>0.72023809523809523</v>
      </c>
      <c r="M1020" s="300">
        <v>242</v>
      </c>
      <c r="N1020" s="300">
        <v>6</v>
      </c>
      <c r="O1020" s="300">
        <v>1458</v>
      </c>
      <c r="P1020" s="316">
        <v>0.86785714285714288</v>
      </c>
      <c r="Q1020" s="301">
        <v>243</v>
      </c>
    </row>
    <row r="1021" spans="1:17" ht="14.4" customHeight="1" x14ac:dyDescent="0.3">
      <c r="A1021" s="296" t="s">
        <v>1198</v>
      </c>
      <c r="B1021" s="297" t="s">
        <v>1000</v>
      </c>
      <c r="C1021" s="297" t="s">
        <v>1001</v>
      </c>
      <c r="D1021" s="297" t="s">
        <v>1032</v>
      </c>
      <c r="E1021" s="297" t="s">
        <v>1033</v>
      </c>
      <c r="F1021" s="300">
        <v>11</v>
      </c>
      <c r="G1021" s="300">
        <v>21769</v>
      </c>
      <c r="H1021" s="300">
        <v>1</v>
      </c>
      <c r="I1021" s="300">
        <v>1979</v>
      </c>
      <c r="J1021" s="300">
        <v>16</v>
      </c>
      <c r="K1021" s="300">
        <v>31760</v>
      </c>
      <c r="L1021" s="300">
        <v>1.4589553952868759</v>
      </c>
      <c r="M1021" s="300">
        <v>1985</v>
      </c>
      <c r="N1021" s="300">
        <v>6</v>
      </c>
      <c r="O1021" s="300">
        <v>11958</v>
      </c>
      <c r="P1021" s="316">
        <v>0.54931324360328904</v>
      </c>
      <c r="Q1021" s="301">
        <v>1993</v>
      </c>
    </row>
    <row r="1022" spans="1:17" ht="14.4" customHeight="1" x14ac:dyDescent="0.3">
      <c r="A1022" s="296" t="s">
        <v>1198</v>
      </c>
      <c r="B1022" s="297" t="s">
        <v>1000</v>
      </c>
      <c r="C1022" s="297" t="s">
        <v>1001</v>
      </c>
      <c r="D1022" s="297" t="s">
        <v>1034</v>
      </c>
      <c r="E1022" s="297" t="s">
        <v>1035</v>
      </c>
      <c r="F1022" s="300">
        <v>78</v>
      </c>
      <c r="G1022" s="300">
        <v>12870</v>
      </c>
      <c r="H1022" s="300">
        <v>1</v>
      </c>
      <c r="I1022" s="300">
        <v>165</v>
      </c>
      <c r="J1022" s="300">
        <v>88</v>
      </c>
      <c r="K1022" s="300">
        <v>14696</v>
      </c>
      <c r="L1022" s="300">
        <v>1.1418803418803418</v>
      </c>
      <c r="M1022" s="300">
        <v>167</v>
      </c>
      <c r="N1022" s="300">
        <v>93</v>
      </c>
      <c r="O1022" s="300">
        <v>15624</v>
      </c>
      <c r="P1022" s="316">
        <v>1.2139860139860139</v>
      </c>
      <c r="Q1022" s="301">
        <v>168</v>
      </c>
    </row>
    <row r="1023" spans="1:17" ht="14.4" customHeight="1" x14ac:dyDescent="0.3">
      <c r="A1023" s="296" t="s">
        <v>1198</v>
      </c>
      <c r="B1023" s="297" t="s">
        <v>1000</v>
      </c>
      <c r="C1023" s="297" t="s">
        <v>1001</v>
      </c>
      <c r="D1023" s="297" t="s">
        <v>1036</v>
      </c>
      <c r="E1023" s="297" t="s">
        <v>1037</v>
      </c>
      <c r="F1023" s="300">
        <v>677</v>
      </c>
      <c r="G1023" s="300">
        <v>188206</v>
      </c>
      <c r="H1023" s="300">
        <v>1</v>
      </c>
      <c r="I1023" s="300">
        <v>278</v>
      </c>
      <c r="J1023" s="300">
        <v>747</v>
      </c>
      <c r="K1023" s="300">
        <v>209160</v>
      </c>
      <c r="L1023" s="300">
        <v>1.1113354515796521</v>
      </c>
      <c r="M1023" s="300">
        <v>280</v>
      </c>
      <c r="N1023" s="300">
        <v>638</v>
      </c>
      <c r="O1023" s="300">
        <v>179278</v>
      </c>
      <c r="P1023" s="316">
        <v>0.95256261755735738</v>
      </c>
      <c r="Q1023" s="301">
        <v>281</v>
      </c>
    </row>
    <row r="1024" spans="1:17" ht="14.4" customHeight="1" x14ac:dyDescent="0.3">
      <c r="A1024" s="296" t="s">
        <v>1198</v>
      </c>
      <c r="B1024" s="297" t="s">
        <v>1000</v>
      </c>
      <c r="C1024" s="297" t="s">
        <v>1001</v>
      </c>
      <c r="D1024" s="297" t="s">
        <v>1038</v>
      </c>
      <c r="E1024" s="297" t="s">
        <v>1039</v>
      </c>
      <c r="F1024" s="300">
        <v>5981</v>
      </c>
      <c r="G1024" s="300">
        <v>968922</v>
      </c>
      <c r="H1024" s="300">
        <v>1</v>
      </c>
      <c r="I1024" s="300">
        <v>162</v>
      </c>
      <c r="J1024" s="300">
        <v>5708</v>
      </c>
      <c r="K1024" s="300">
        <v>936112</v>
      </c>
      <c r="L1024" s="300">
        <v>0.96613762511327017</v>
      </c>
      <c r="M1024" s="300">
        <v>164</v>
      </c>
      <c r="N1024" s="300">
        <v>5341</v>
      </c>
      <c r="O1024" s="300">
        <v>881265</v>
      </c>
      <c r="P1024" s="316">
        <v>0.90953141738963506</v>
      </c>
      <c r="Q1024" s="301">
        <v>165</v>
      </c>
    </row>
    <row r="1025" spans="1:17" ht="14.4" customHeight="1" x14ac:dyDescent="0.3">
      <c r="A1025" s="296" t="s">
        <v>1198</v>
      </c>
      <c r="B1025" s="297" t="s">
        <v>1000</v>
      </c>
      <c r="C1025" s="297" t="s">
        <v>1001</v>
      </c>
      <c r="D1025" s="297" t="s">
        <v>1040</v>
      </c>
      <c r="E1025" s="297" t="s">
        <v>1041</v>
      </c>
      <c r="F1025" s="300">
        <v>520</v>
      </c>
      <c r="G1025" s="300">
        <v>234520</v>
      </c>
      <c r="H1025" s="300">
        <v>1</v>
      </c>
      <c r="I1025" s="300">
        <v>451</v>
      </c>
      <c r="J1025" s="300">
        <v>405</v>
      </c>
      <c r="K1025" s="300">
        <v>183465</v>
      </c>
      <c r="L1025" s="300">
        <v>0.78230001705611463</v>
      </c>
      <c r="M1025" s="300">
        <v>453</v>
      </c>
      <c r="N1025" s="300">
        <v>408</v>
      </c>
      <c r="O1025" s="300">
        <v>186048</v>
      </c>
      <c r="P1025" s="316">
        <v>0.79331400307010058</v>
      </c>
      <c r="Q1025" s="301">
        <v>456</v>
      </c>
    </row>
    <row r="1026" spans="1:17" ht="14.4" customHeight="1" x14ac:dyDescent="0.3">
      <c r="A1026" s="296" t="s">
        <v>1198</v>
      </c>
      <c r="B1026" s="297" t="s">
        <v>1000</v>
      </c>
      <c r="C1026" s="297" t="s">
        <v>1001</v>
      </c>
      <c r="D1026" s="297" t="s">
        <v>1042</v>
      </c>
      <c r="E1026" s="297" t="s">
        <v>1043</v>
      </c>
      <c r="F1026" s="300">
        <v>2</v>
      </c>
      <c r="G1026" s="300">
        <v>4318</v>
      </c>
      <c r="H1026" s="300">
        <v>1</v>
      </c>
      <c r="I1026" s="300">
        <v>2159</v>
      </c>
      <c r="J1026" s="300">
        <v>3</v>
      </c>
      <c r="K1026" s="300">
        <v>6483</v>
      </c>
      <c r="L1026" s="300">
        <v>1.501389532190829</v>
      </c>
      <c r="M1026" s="300">
        <v>2161</v>
      </c>
      <c r="N1026" s="300">
        <v>1</v>
      </c>
      <c r="O1026" s="300">
        <v>2164</v>
      </c>
      <c r="P1026" s="316">
        <v>0.50115794349235754</v>
      </c>
      <c r="Q1026" s="301">
        <v>2164</v>
      </c>
    </row>
    <row r="1027" spans="1:17" ht="14.4" customHeight="1" x14ac:dyDescent="0.3">
      <c r="A1027" s="296" t="s">
        <v>1198</v>
      </c>
      <c r="B1027" s="297" t="s">
        <v>1000</v>
      </c>
      <c r="C1027" s="297" t="s">
        <v>1001</v>
      </c>
      <c r="D1027" s="297" t="s">
        <v>1044</v>
      </c>
      <c r="E1027" s="297" t="s">
        <v>1045</v>
      </c>
      <c r="F1027" s="300">
        <v>384</v>
      </c>
      <c r="G1027" s="300">
        <v>129408</v>
      </c>
      <c r="H1027" s="300">
        <v>1</v>
      </c>
      <c r="I1027" s="300">
        <v>337</v>
      </c>
      <c r="J1027" s="300">
        <v>475</v>
      </c>
      <c r="K1027" s="300">
        <v>160075</v>
      </c>
      <c r="L1027" s="300">
        <v>1.2369791666666667</v>
      </c>
      <c r="M1027" s="300">
        <v>337</v>
      </c>
      <c r="N1027" s="300">
        <v>456</v>
      </c>
      <c r="O1027" s="300">
        <v>154128</v>
      </c>
      <c r="P1027" s="316">
        <v>1.1910237388724036</v>
      </c>
      <c r="Q1027" s="301">
        <v>338</v>
      </c>
    </row>
    <row r="1028" spans="1:17" ht="14.4" customHeight="1" x14ac:dyDescent="0.3">
      <c r="A1028" s="296" t="s">
        <v>1198</v>
      </c>
      <c r="B1028" s="297" t="s">
        <v>1000</v>
      </c>
      <c r="C1028" s="297" t="s">
        <v>1001</v>
      </c>
      <c r="D1028" s="297" t="s">
        <v>1046</v>
      </c>
      <c r="E1028" s="297" t="s">
        <v>1047</v>
      </c>
      <c r="F1028" s="300">
        <v>29</v>
      </c>
      <c r="G1028" s="300">
        <v>4582</v>
      </c>
      <c r="H1028" s="300">
        <v>1</v>
      </c>
      <c r="I1028" s="300">
        <v>158</v>
      </c>
      <c r="J1028" s="300">
        <v>35</v>
      </c>
      <c r="K1028" s="300">
        <v>5565</v>
      </c>
      <c r="L1028" s="300">
        <v>1.2145351374945439</v>
      </c>
      <c r="M1028" s="300">
        <v>159</v>
      </c>
      <c r="N1028" s="300">
        <v>35</v>
      </c>
      <c r="O1028" s="300">
        <v>5600</v>
      </c>
      <c r="P1028" s="316">
        <v>1.2221737232649499</v>
      </c>
      <c r="Q1028" s="301">
        <v>160</v>
      </c>
    </row>
    <row r="1029" spans="1:17" ht="14.4" customHeight="1" x14ac:dyDescent="0.3">
      <c r="A1029" s="296" t="s">
        <v>1198</v>
      </c>
      <c r="B1029" s="297" t="s">
        <v>1000</v>
      </c>
      <c r="C1029" s="297" t="s">
        <v>1001</v>
      </c>
      <c r="D1029" s="297" t="s">
        <v>1048</v>
      </c>
      <c r="E1029" s="297" t="s">
        <v>1049</v>
      </c>
      <c r="F1029" s="300"/>
      <c r="G1029" s="300"/>
      <c r="H1029" s="300"/>
      <c r="I1029" s="300"/>
      <c r="J1029" s="300">
        <v>2</v>
      </c>
      <c r="K1029" s="300">
        <v>5748</v>
      </c>
      <c r="L1029" s="300"/>
      <c r="M1029" s="300">
        <v>2874</v>
      </c>
      <c r="N1029" s="300"/>
      <c r="O1029" s="300"/>
      <c r="P1029" s="316"/>
      <c r="Q1029" s="301"/>
    </row>
    <row r="1030" spans="1:17" ht="14.4" customHeight="1" x14ac:dyDescent="0.3">
      <c r="A1030" s="296" t="s">
        <v>1198</v>
      </c>
      <c r="B1030" s="297" t="s">
        <v>1000</v>
      </c>
      <c r="C1030" s="297" t="s">
        <v>1001</v>
      </c>
      <c r="D1030" s="297" t="s">
        <v>1050</v>
      </c>
      <c r="E1030" s="297" t="s">
        <v>1051</v>
      </c>
      <c r="F1030" s="300">
        <v>954</v>
      </c>
      <c r="G1030" s="300">
        <v>50562</v>
      </c>
      <c r="H1030" s="300">
        <v>1</v>
      </c>
      <c r="I1030" s="300">
        <v>53</v>
      </c>
      <c r="J1030" s="300">
        <v>718</v>
      </c>
      <c r="K1030" s="300">
        <v>38054</v>
      </c>
      <c r="L1030" s="300">
        <v>0.75262054507337528</v>
      </c>
      <c r="M1030" s="300">
        <v>53</v>
      </c>
      <c r="N1030" s="300">
        <v>722</v>
      </c>
      <c r="O1030" s="300">
        <v>38266</v>
      </c>
      <c r="P1030" s="316">
        <v>0.75681341719077566</v>
      </c>
      <c r="Q1030" s="301">
        <v>53</v>
      </c>
    </row>
    <row r="1031" spans="1:17" ht="14.4" customHeight="1" x14ac:dyDescent="0.3">
      <c r="A1031" s="296" t="s">
        <v>1198</v>
      </c>
      <c r="B1031" s="297" t="s">
        <v>1000</v>
      </c>
      <c r="C1031" s="297" t="s">
        <v>1001</v>
      </c>
      <c r="D1031" s="297" t="s">
        <v>1052</v>
      </c>
      <c r="E1031" s="297" t="s">
        <v>1053</v>
      </c>
      <c r="F1031" s="300">
        <v>1420</v>
      </c>
      <c r="G1031" s="300">
        <v>170400</v>
      </c>
      <c r="H1031" s="300">
        <v>1</v>
      </c>
      <c r="I1031" s="300">
        <v>120</v>
      </c>
      <c r="J1031" s="300">
        <v>1528</v>
      </c>
      <c r="K1031" s="300">
        <v>183360</v>
      </c>
      <c r="L1031" s="300">
        <v>1.0760563380281689</v>
      </c>
      <c r="M1031" s="300">
        <v>120</v>
      </c>
      <c r="N1031" s="300">
        <v>1313</v>
      </c>
      <c r="O1031" s="300">
        <v>158873</v>
      </c>
      <c r="P1031" s="316">
        <v>0.9323532863849765</v>
      </c>
      <c r="Q1031" s="301">
        <v>121</v>
      </c>
    </row>
    <row r="1032" spans="1:17" ht="14.4" customHeight="1" x14ac:dyDescent="0.3">
      <c r="A1032" s="296" t="s">
        <v>1198</v>
      </c>
      <c r="B1032" s="297" t="s">
        <v>1000</v>
      </c>
      <c r="C1032" s="297" t="s">
        <v>1001</v>
      </c>
      <c r="D1032" s="297" t="s">
        <v>1054</v>
      </c>
      <c r="E1032" s="297" t="s">
        <v>1055</v>
      </c>
      <c r="F1032" s="300">
        <v>43</v>
      </c>
      <c r="G1032" s="300">
        <v>18189</v>
      </c>
      <c r="H1032" s="300">
        <v>1</v>
      </c>
      <c r="I1032" s="300">
        <v>423</v>
      </c>
      <c r="J1032" s="300">
        <v>28</v>
      </c>
      <c r="K1032" s="300">
        <v>11900</v>
      </c>
      <c r="L1032" s="300">
        <v>0.65424157457804166</v>
      </c>
      <c r="M1032" s="300">
        <v>425</v>
      </c>
      <c r="N1032" s="300">
        <v>26</v>
      </c>
      <c r="O1032" s="300">
        <v>11154</v>
      </c>
      <c r="P1032" s="316">
        <v>0.61322777502886361</v>
      </c>
      <c r="Q1032" s="301">
        <v>429</v>
      </c>
    </row>
    <row r="1033" spans="1:17" ht="14.4" customHeight="1" x14ac:dyDescent="0.3">
      <c r="A1033" s="296" t="s">
        <v>1198</v>
      </c>
      <c r="B1033" s="297" t="s">
        <v>1000</v>
      </c>
      <c r="C1033" s="297" t="s">
        <v>1001</v>
      </c>
      <c r="D1033" s="297" t="s">
        <v>1056</v>
      </c>
      <c r="E1033" s="297" t="s">
        <v>1057</v>
      </c>
      <c r="F1033" s="300"/>
      <c r="G1033" s="300"/>
      <c r="H1033" s="300"/>
      <c r="I1033" s="300"/>
      <c r="J1033" s="300">
        <v>2</v>
      </c>
      <c r="K1033" s="300">
        <v>868</v>
      </c>
      <c r="L1033" s="300"/>
      <c r="M1033" s="300">
        <v>434</v>
      </c>
      <c r="N1033" s="300"/>
      <c r="O1033" s="300"/>
      <c r="P1033" s="316"/>
      <c r="Q1033" s="301"/>
    </row>
    <row r="1034" spans="1:17" ht="14.4" customHeight="1" x14ac:dyDescent="0.3">
      <c r="A1034" s="296" t="s">
        <v>1198</v>
      </c>
      <c r="B1034" s="297" t="s">
        <v>1000</v>
      </c>
      <c r="C1034" s="297" t="s">
        <v>1001</v>
      </c>
      <c r="D1034" s="297" t="s">
        <v>1058</v>
      </c>
      <c r="E1034" s="297" t="s">
        <v>1059</v>
      </c>
      <c r="F1034" s="300"/>
      <c r="G1034" s="300"/>
      <c r="H1034" s="300"/>
      <c r="I1034" s="300"/>
      <c r="J1034" s="300"/>
      <c r="K1034" s="300"/>
      <c r="L1034" s="300"/>
      <c r="M1034" s="300"/>
      <c r="N1034" s="300">
        <v>1</v>
      </c>
      <c r="O1034" s="300">
        <v>136</v>
      </c>
      <c r="P1034" s="316"/>
      <c r="Q1034" s="301">
        <v>136</v>
      </c>
    </row>
    <row r="1035" spans="1:17" ht="14.4" customHeight="1" x14ac:dyDescent="0.3">
      <c r="A1035" s="296" t="s">
        <v>1198</v>
      </c>
      <c r="B1035" s="297" t="s">
        <v>1000</v>
      </c>
      <c r="C1035" s="297" t="s">
        <v>1001</v>
      </c>
      <c r="D1035" s="297" t="s">
        <v>1060</v>
      </c>
      <c r="E1035" s="297" t="s">
        <v>1061</v>
      </c>
      <c r="F1035" s="300">
        <v>97</v>
      </c>
      <c r="G1035" s="300">
        <v>11058</v>
      </c>
      <c r="H1035" s="300">
        <v>1</v>
      </c>
      <c r="I1035" s="300">
        <v>114</v>
      </c>
      <c r="J1035" s="300">
        <v>70</v>
      </c>
      <c r="K1035" s="300">
        <v>8050</v>
      </c>
      <c r="L1035" s="300">
        <v>0.72797974317236391</v>
      </c>
      <c r="M1035" s="300">
        <v>115</v>
      </c>
      <c r="N1035" s="300">
        <v>52</v>
      </c>
      <c r="O1035" s="300">
        <v>5980</v>
      </c>
      <c r="P1035" s="316">
        <v>0.54078495207089894</v>
      </c>
      <c r="Q1035" s="301">
        <v>115</v>
      </c>
    </row>
    <row r="1036" spans="1:17" ht="14.4" customHeight="1" x14ac:dyDescent="0.3">
      <c r="A1036" s="296" t="s">
        <v>1198</v>
      </c>
      <c r="B1036" s="297" t="s">
        <v>1000</v>
      </c>
      <c r="C1036" s="297" t="s">
        <v>1001</v>
      </c>
      <c r="D1036" s="297" t="s">
        <v>1064</v>
      </c>
      <c r="E1036" s="297" t="s">
        <v>1065</v>
      </c>
      <c r="F1036" s="300">
        <v>134</v>
      </c>
      <c r="G1036" s="300">
        <v>41674</v>
      </c>
      <c r="H1036" s="300">
        <v>1</v>
      </c>
      <c r="I1036" s="300">
        <v>311</v>
      </c>
      <c r="J1036" s="300">
        <v>112</v>
      </c>
      <c r="K1036" s="300">
        <v>35056</v>
      </c>
      <c r="L1036" s="300">
        <v>0.84119594951288568</v>
      </c>
      <c r="M1036" s="300">
        <v>313</v>
      </c>
      <c r="N1036" s="300">
        <v>98</v>
      </c>
      <c r="O1036" s="300">
        <v>30968</v>
      </c>
      <c r="P1036" s="316">
        <v>0.74310121418630326</v>
      </c>
      <c r="Q1036" s="301">
        <v>316</v>
      </c>
    </row>
    <row r="1037" spans="1:17" ht="14.4" customHeight="1" x14ac:dyDescent="0.3">
      <c r="A1037" s="296" t="s">
        <v>1198</v>
      </c>
      <c r="B1037" s="297" t="s">
        <v>1000</v>
      </c>
      <c r="C1037" s="297" t="s">
        <v>1001</v>
      </c>
      <c r="D1037" s="297" t="s">
        <v>1066</v>
      </c>
      <c r="E1037" s="297" t="s">
        <v>1067</v>
      </c>
      <c r="F1037" s="300">
        <v>1047</v>
      </c>
      <c r="G1037" s="300">
        <v>359121</v>
      </c>
      <c r="H1037" s="300">
        <v>1</v>
      </c>
      <c r="I1037" s="300">
        <v>343</v>
      </c>
      <c r="J1037" s="300">
        <v>1042</v>
      </c>
      <c r="K1037" s="300">
        <v>359490</v>
      </c>
      <c r="L1037" s="300">
        <v>1.0010275088340699</v>
      </c>
      <c r="M1037" s="300">
        <v>345</v>
      </c>
      <c r="N1037" s="300">
        <v>951</v>
      </c>
      <c r="O1037" s="300">
        <v>330948</v>
      </c>
      <c r="P1037" s="316">
        <v>0.92155011820528454</v>
      </c>
      <c r="Q1037" s="301">
        <v>348</v>
      </c>
    </row>
    <row r="1038" spans="1:17" ht="14.4" customHeight="1" x14ac:dyDescent="0.3">
      <c r="A1038" s="296" t="s">
        <v>1198</v>
      </c>
      <c r="B1038" s="297" t="s">
        <v>1000</v>
      </c>
      <c r="C1038" s="297" t="s">
        <v>1001</v>
      </c>
      <c r="D1038" s="297" t="s">
        <v>1068</v>
      </c>
      <c r="E1038" s="297" t="s">
        <v>1069</v>
      </c>
      <c r="F1038" s="300">
        <v>16</v>
      </c>
      <c r="G1038" s="300">
        <v>54288</v>
      </c>
      <c r="H1038" s="300">
        <v>1</v>
      </c>
      <c r="I1038" s="300">
        <v>3393</v>
      </c>
      <c r="J1038" s="300">
        <v>15</v>
      </c>
      <c r="K1038" s="300">
        <v>51195</v>
      </c>
      <c r="L1038" s="300">
        <v>0.94302608311228997</v>
      </c>
      <c r="M1038" s="300">
        <v>3413</v>
      </c>
      <c r="N1038" s="300">
        <v>13</v>
      </c>
      <c r="O1038" s="300">
        <v>44707</v>
      </c>
      <c r="P1038" s="316">
        <v>0.82351532567049812</v>
      </c>
      <c r="Q1038" s="301">
        <v>3439</v>
      </c>
    </row>
    <row r="1039" spans="1:17" ht="14.4" customHeight="1" x14ac:dyDescent="0.3">
      <c r="A1039" s="296" t="s">
        <v>1198</v>
      </c>
      <c r="B1039" s="297" t="s">
        <v>1000</v>
      </c>
      <c r="C1039" s="297" t="s">
        <v>1001</v>
      </c>
      <c r="D1039" s="297" t="s">
        <v>1070</v>
      </c>
      <c r="E1039" s="297" t="s">
        <v>1071</v>
      </c>
      <c r="F1039" s="300">
        <v>10</v>
      </c>
      <c r="G1039" s="300">
        <v>10060</v>
      </c>
      <c r="H1039" s="300">
        <v>1</v>
      </c>
      <c r="I1039" s="300">
        <v>1006</v>
      </c>
      <c r="J1039" s="300">
        <v>10</v>
      </c>
      <c r="K1039" s="300">
        <v>10140</v>
      </c>
      <c r="L1039" s="300">
        <v>1.0079522862823063</v>
      </c>
      <c r="M1039" s="300">
        <v>1014</v>
      </c>
      <c r="N1039" s="300">
        <v>8</v>
      </c>
      <c r="O1039" s="300">
        <v>8192</v>
      </c>
      <c r="P1039" s="316">
        <v>0.81431411530815112</v>
      </c>
      <c r="Q1039" s="301">
        <v>1024</v>
      </c>
    </row>
    <row r="1040" spans="1:17" ht="14.4" customHeight="1" x14ac:dyDescent="0.3">
      <c r="A1040" s="296" t="s">
        <v>1198</v>
      </c>
      <c r="B1040" s="297" t="s">
        <v>1000</v>
      </c>
      <c r="C1040" s="297" t="s">
        <v>1001</v>
      </c>
      <c r="D1040" s="297" t="s">
        <v>1072</v>
      </c>
      <c r="E1040" s="297" t="s">
        <v>1073</v>
      </c>
      <c r="F1040" s="300">
        <v>1</v>
      </c>
      <c r="G1040" s="300">
        <v>777</v>
      </c>
      <c r="H1040" s="300">
        <v>1</v>
      </c>
      <c r="I1040" s="300">
        <v>777</v>
      </c>
      <c r="J1040" s="300">
        <v>3</v>
      </c>
      <c r="K1040" s="300">
        <v>2349</v>
      </c>
      <c r="L1040" s="300">
        <v>3.0231660231660231</v>
      </c>
      <c r="M1040" s="300">
        <v>783</v>
      </c>
      <c r="N1040" s="300">
        <v>1</v>
      </c>
      <c r="O1040" s="300">
        <v>791</v>
      </c>
      <c r="P1040" s="316">
        <v>1.0180180180180181</v>
      </c>
      <c r="Q1040" s="301">
        <v>791</v>
      </c>
    </row>
    <row r="1041" spans="1:17" ht="14.4" customHeight="1" x14ac:dyDescent="0.3">
      <c r="A1041" s="296" t="s">
        <v>1198</v>
      </c>
      <c r="B1041" s="297" t="s">
        <v>1000</v>
      </c>
      <c r="C1041" s="297" t="s">
        <v>1001</v>
      </c>
      <c r="D1041" s="297" t="s">
        <v>1074</v>
      </c>
      <c r="E1041" s="297" t="s">
        <v>1075</v>
      </c>
      <c r="F1041" s="300">
        <v>106</v>
      </c>
      <c r="G1041" s="300">
        <v>18338</v>
      </c>
      <c r="H1041" s="300">
        <v>1</v>
      </c>
      <c r="I1041" s="300">
        <v>173</v>
      </c>
      <c r="J1041" s="300">
        <v>98</v>
      </c>
      <c r="K1041" s="300">
        <v>16954</v>
      </c>
      <c r="L1041" s="300">
        <v>0.92452830188679247</v>
      </c>
      <c r="M1041" s="300">
        <v>173</v>
      </c>
      <c r="N1041" s="300">
        <v>101</v>
      </c>
      <c r="O1041" s="300">
        <v>17574</v>
      </c>
      <c r="P1041" s="316">
        <v>0.95833787763114842</v>
      </c>
      <c r="Q1041" s="301">
        <v>174</v>
      </c>
    </row>
    <row r="1042" spans="1:17" ht="14.4" customHeight="1" x14ac:dyDescent="0.3">
      <c r="A1042" s="296" t="s">
        <v>1198</v>
      </c>
      <c r="B1042" s="297" t="s">
        <v>1000</v>
      </c>
      <c r="C1042" s="297" t="s">
        <v>1001</v>
      </c>
      <c r="D1042" s="297" t="s">
        <v>1076</v>
      </c>
      <c r="E1042" s="297" t="s">
        <v>1077</v>
      </c>
      <c r="F1042" s="300">
        <v>233</v>
      </c>
      <c r="G1042" s="300">
        <v>87841</v>
      </c>
      <c r="H1042" s="300">
        <v>1</v>
      </c>
      <c r="I1042" s="300">
        <v>377</v>
      </c>
      <c r="J1042" s="300">
        <v>140</v>
      </c>
      <c r="K1042" s="300">
        <v>53060</v>
      </c>
      <c r="L1042" s="300">
        <v>0.60404594665361278</v>
      </c>
      <c r="M1042" s="300">
        <v>379</v>
      </c>
      <c r="N1042" s="300">
        <v>144</v>
      </c>
      <c r="O1042" s="300">
        <v>54720</v>
      </c>
      <c r="P1042" s="316">
        <v>0.6229437278719504</v>
      </c>
      <c r="Q1042" s="301">
        <v>380</v>
      </c>
    </row>
    <row r="1043" spans="1:17" ht="14.4" customHeight="1" x14ac:dyDescent="0.3">
      <c r="A1043" s="296" t="s">
        <v>1198</v>
      </c>
      <c r="B1043" s="297" t="s">
        <v>1000</v>
      </c>
      <c r="C1043" s="297" t="s">
        <v>1001</v>
      </c>
      <c r="D1043" s="297" t="s">
        <v>1078</v>
      </c>
      <c r="E1043" s="297" t="s">
        <v>1079</v>
      </c>
      <c r="F1043" s="300">
        <v>19</v>
      </c>
      <c r="G1043" s="300">
        <v>7505</v>
      </c>
      <c r="H1043" s="300">
        <v>1</v>
      </c>
      <c r="I1043" s="300">
        <v>395</v>
      </c>
      <c r="J1043" s="300">
        <v>19</v>
      </c>
      <c r="K1043" s="300">
        <v>7581</v>
      </c>
      <c r="L1043" s="300">
        <v>1.0101265822784811</v>
      </c>
      <c r="M1043" s="300">
        <v>399</v>
      </c>
      <c r="N1043" s="300">
        <v>17</v>
      </c>
      <c r="O1043" s="300">
        <v>6868</v>
      </c>
      <c r="P1043" s="316">
        <v>0.91512325116588944</v>
      </c>
      <c r="Q1043" s="301">
        <v>404</v>
      </c>
    </row>
    <row r="1044" spans="1:17" ht="14.4" customHeight="1" x14ac:dyDescent="0.3">
      <c r="A1044" s="296" t="s">
        <v>1198</v>
      </c>
      <c r="B1044" s="297" t="s">
        <v>1000</v>
      </c>
      <c r="C1044" s="297" t="s">
        <v>1001</v>
      </c>
      <c r="D1044" s="297" t="s">
        <v>1080</v>
      </c>
      <c r="E1044" s="297" t="s">
        <v>1081</v>
      </c>
      <c r="F1044" s="300">
        <v>52</v>
      </c>
      <c r="G1044" s="300">
        <v>2756</v>
      </c>
      <c r="H1044" s="300">
        <v>1</v>
      </c>
      <c r="I1044" s="300">
        <v>53</v>
      </c>
      <c r="J1044" s="300">
        <v>58</v>
      </c>
      <c r="K1044" s="300">
        <v>3074</v>
      </c>
      <c r="L1044" s="300">
        <v>1.1153846153846154</v>
      </c>
      <c r="M1044" s="300">
        <v>53</v>
      </c>
      <c r="N1044" s="300">
        <v>50</v>
      </c>
      <c r="O1044" s="300">
        <v>2650</v>
      </c>
      <c r="P1044" s="316">
        <v>0.96153846153846156</v>
      </c>
      <c r="Q1044" s="301">
        <v>53</v>
      </c>
    </row>
    <row r="1045" spans="1:17" ht="14.4" customHeight="1" x14ac:dyDescent="0.3">
      <c r="A1045" s="296" t="s">
        <v>1198</v>
      </c>
      <c r="B1045" s="297" t="s">
        <v>1000</v>
      </c>
      <c r="C1045" s="297" t="s">
        <v>1001</v>
      </c>
      <c r="D1045" s="297" t="s">
        <v>1082</v>
      </c>
      <c r="E1045" s="297" t="s">
        <v>1083</v>
      </c>
      <c r="F1045" s="300">
        <v>5</v>
      </c>
      <c r="G1045" s="300">
        <v>1785</v>
      </c>
      <c r="H1045" s="300">
        <v>1</v>
      </c>
      <c r="I1045" s="300">
        <v>357</v>
      </c>
      <c r="J1045" s="300">
        <v>4</v>
      </c>
      <c r="K1045" s="300">
        <v>1444</v>
      </c>
      <c r="L1045" s="300">
        <v>0.80896358543417368</v>
      </c>
      <c r="M1045" s="300">
        <v>361</v>
      </c>
      <c r="N1045" s="300">
        <v>7</v>
      </c>
      <c r="O1045" s="300">
        <v>2555</v>
      </c>
      <c r="P1045" s="316">
        <v>1.4313725490196079</v>
      </c>
      <c r="Q1045" s="301">
        <v>365</v>
      </c>
    </row>
    <row r="1046" spans="1:17" ht="14.4" customHeight="1" x14ac:dyDescent="0.3">
      <c r="A1046" s="296" t="s">
        <v>1198</v>
      </c>
      <c r="B1046" s="297" t="s">
        <v>1000</v>
      </c>
      <c r="C1046" s="297" t="s">
        <v>1001</v>
      </c>
      <c r="D1046" s="297" t="s">
        <v>1084</v>
      </c>
      <c r="E1046" s="297" t="s">
        <v>1085</v>
      </c>
      <c r="F1046" s="300">
        <v>5</v>
      </c>
      <c r="G1046" s="300">
        <v>510</v>
      </c>
      <c r="H1046" s="300">
        <v>1</v>
      </c>
      <c r="I1046" s="300">
        <v>102</v>
      </c>
      <c r="J1046" s="300">
        <v>8</v>
      </c>
      <c r="K1046" s="300">
        <v>816</v>
      </c>
      <c r="L1046" s="300">
        <v>1.6</v>
      </c>
      <c r="M1046" s="300">
        <v>102</v>
      </c>
      <c r="N1046" s="300">
        <v>6</v>
      </c>
      <c r="O1046" s="300">
        <v>618</v>
      </c>
      <c r="P1046" s="316">
        <v>1.2117647058823529</v>
      </c>
      <c r="Q1046" s="301">
        <v>103</v>
      </c>
    </row>
    <row r="1047" spans="1:17" ht="14.4" customHeight="1" x14ac:dyDescent="0.3">
      <c r="A1047" s="296" t="s">
        <v>1198</v>
      </c>
      <c r="B1047" s="297" t="s">
        <v>1000</v>
      </c>
      <c r="C1047" s="297" t="s">
        <v>1001</v>
      </c>
      <c r="D1047" s="297" t="s">
        <v>1086</v>
      </c>
      <c r="E1047" s="297" t="s">
        <v>1087</v>
      </c>
      <c r="F1047" s="300">
        <v>151</v>
      </c>
      <c r="G1047" s="300">
        <v>33522</v>
      </c>
      <c r="H1047" s="300">
        <v>1</v>
      </c>
      <c r="I1047" s="300">
        <v>222</v>
      </c>
      <c r="J1047" s="300">
        <v>79</v>
      </c>
      <c r="K1047" s="300">
        <v>17538</v>
      </c>
      <c r="L1047" s="300">
        <v>0.52317880794701987</v>
      </c>
      <c r="M1047" s="300">
        <v>222</v>
      </c>
      <c r="N1047" s="300">
        <v>95</v>
      </c>
      <c r="O1047" s="300">
        <v>21185</v>
      </c>
      <c r="P1047" s="316">
        <v>0.63197303263528426</v>
      </c>
      <c r="Q1047" s="301">
        <v>223</v>
      </c>
    </row>
    <row r="1048" spans="1:17" ht="14.4" customHeight="1" x14ac:dyDescent="0.3">
      <c r="A1048" s="296" t="s">
        <v>1198</v>
      </c>
      <c r="B1048" s="297" t="s">
        <v>1000</v>
      </c>
      <c r="C1048" s="297" t="s">
        <v>1001</v>
      </c>
      <c r="D1048" s="297" t="s">
        <v>1090</v>
      </c>
      <c r="E1048" s="297" t="s">
        <v>1091</v>
      </c>
      <c r="F1048" s="300"/>
      <c r="G1048" s="300"/>
      <c r="H1048" s="300"/>
      <c r="I1048" s="300"/>
      <c r="J1048" s="300">
        <v>2</v>
      </c>
      <c r="K1048" s="300">
        <v>10028</v>
      </c>
      <c r="L1048" s="300"/>
      <c r="M1048" s="300">
        <v>5014</v>
      </c>
      <c r="N1048" s="300"/>
      <c r="O1048" s="300"/>
      <c r="P1048" s="316"/>
      <c r="Q1048" s="301"/>
    </row>
    <row r="1049" spans="1:17" ht="14.4" customHeight="1" x14ac:dyDescent="0.3">
      <c r="A1049" s="296" t="s">
        <v>1198</v>
      </c>
      <c r="B1049" s="297" t="s">
        <v>1000</v>
      </c>
      <c r="C1049" s="297" t="s">
        <v>1001</v>
      </c>
      <c r="D1049" s="297" t="s">
        <v>1096</v>
      </c>
      <c r="E1049" s="297" t="s">
        <v>1097</v>
      </c>
      <c r="F1049" s="300">
        <v>8</v>
      </c>
      <c r="G1049" s="300">
        <v>16296</v>
      </c>
      <c r="H1049" s="300">
        <v>1</v>
      </c>
      <c r="I1049" s="300">
        <v>2037</v>
      </c>
      <c r="J1049" s="300">
        <v>8</v>
      </c>
      <c r="K1049" s="300">
        <v>16392</v>
      </c>
      <c r="L1049" s="300">
        <v>1.0058910162002945</v>
      </c>
      <c r="M1049" s="300">
        <v>2049</v>
      </c>
      <c r="N1049" s="300">
        <v>9</v>
      </c>
      <c r="O1049" s="300">
        <v>18576</v>
      </c>
      <c r="P1049" s="316">
        <v>1.1399116347569955</v>
      </c>
      <c r="Q1049" s="301">
        <v>2064</v>
      </c>
    </row>
    <row r="1050" spans="1:17" ht="14.4" customHeight="1" x14ac:dyDescent="0.3">
      <c r="A1050" s="296" t="s">
        <v>1198</v>
      </c>
      <c r="B1050" s="297" t="s">
        <v>1000</v>
      </c>
      <c r="C1050" s="297" t="s">
        <v>1001</v>
      </c>
      <c r="D1050" s="297" t="s">
        <v>1098</v>
      </c>
      <c r="E1050" s="297" t="s">
        <v>1099</v>
      </c>
      <c r="F1050" s="300">
        <v>2</v>
      </c>
      <c r="G1050" s="300">
        <v>528</v>
      </c>
      <c r="H1050" s="300">
        <v>1</v>
      </c>
      <c r="I1050" s="300">
        <v>264</v>
      </c>
      <c r="J1050" s="300">
        <v>2</v>
      </c>
      <c r="K1050" s="300">
        <v>530</v>
      </c>
      <c r="L1050" s="300">
        <v>1.0037878787878789</v>
      </c>
      <c r="M1050" s="300">
        <v>265</v>
      </c>
      <c r="N1050" s="300">
        <v>1</v>
      </c>
      <c r="O1050" s="300">
        <v>266</v>
      </c>
      <c r="P1050" s="316">
        <v>0.50378787878787878</v>
      </c>
      <c r="Q1050" s="301">
        <v>266</v>
      </c>
    </row>
    <row r="1051" spans="1:17" ht="14.4" customHeight="1" x14ac:dyDescent="0.3">
      <c r="A1051" s="296" t="s">
        <v>1198</v>
      </c>
      <c r="B1051" s="297" t="s">
        <v>1000</v>
      </c>
      <c r="C1051" s="297" t="s">
        <v>1001</v>
      </c>
      <c r="D1051" s="297" t="s">
        <v>1104</v>
      </c>
      <c r="E1051" s="297" t="s">
        <v>1105</v>
      </c>
      <c r="F1051" s="300">
        <v>1</v>
      </c>
      <c r="G1051" s="300">
        <v>6013</v>
      </c>
      <c r="H1051" s="300">
        <v>1</v>
      </c>
      <c r="I1051" s="300">
        <v>6013</v>
      </c>
      <c r="J1051" s="300">
        <v>2</v>
      </c>
      <c r="K1051" s="300">
        <v>12098</v>
      </c>
      <c r="L1051" s="300">
        <v>2.0119740562115416</v>
      </c>
      <c r="M1051" s="300">
        <v>6049</v>
      </c>
      <c r="N1051" s="300">
        <v>2</v>
      </c>
      <c r="O1051" s="300">
        <v>12188</v>
      </c>
      <c r="P1051" s="316">
        <v>2.0269416264759688</v>
      </c>
      <c r="Q1051" s="301">
        <v>6094</v>
      </c>
    </row>
    <row r="1052" spans="1:17" ht="14.4" customHeight="1" thickBot="1" x14ac:dyDescent="0.35">
      <c r="A1052" s="302" t="s">
        <v>1198</v>
      </c>
      <c r="B1052" s="303" t="s">
        <v>1000</v>
      </c>
      <c r="C1052" s="303" t="s">
        <v>1001</v>
      </c>
      <c r="D1052" s="303" t="s">
        <v>1106</v>
      </c>
      <c r="E1052" s="303" t="s">
        <v>1107</v>
      </c>
      <c r="F1052" s="306"/>
      <c r="G1052" s="306"/>
      <c r="H1052" s="306"/>
      <c r="I1052" s="306"/>
      <c r="J1052" s="306"/>
      <c r="K1052" s="306"/>
      <c r="L1052" s="306"/>
      <c r="M1052" s="306"/>
      <c r="N1052" s="306">
        <v>1</v>
      </c>
      <c r="O1052" s="306">
        <v>225</v>
      </c>
      <c r="P1052" s="319"/>
      <c r="Q1052" s="307">
        <v>225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2013-12-28T11:38:54Z</dcterms:modified>
</cp:coreProperties>
</file>