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3" i="383" l="1"/>
  <c r="A11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C15" i="414"/>
  <c r="D4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8" i="414"/>
  <c r="D18" i="414"/>
  <c r="F13" i="339" l="1"/>
  <c r="E13" i="339"/>
  <c r="E15" i="339" s="1"/>
  <c r="H12" i="339"/>
  <c r="G12" i="339"/>
  <c r="A4" i="383"/>
  <c r="A21" i="383"/>
  <c r="A20" i="383"/>
  <c r="A19" i="383"/>
  <c r="A18" i="383"/>
  <c r="A15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<sst xmlns="http://schemas.openxmlformats.org/spreadsheetml/2006/main" count="6798" uniqueCount="968">
  <si>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</si>
  <si>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</si>
  <si>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</si>
  <si>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</si>
  <si>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</si>
  <si>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</si>
  <si>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</si>
  <si>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</si>
  <si>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</si>
  <si>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</si>
  <si>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</si>
  <si>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</si>
  <si>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</si>
  <si>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</si>
  <si>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</si>
  <si>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</si>
  <si>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</si>
  <si>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</si>
  <si>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</si>
  <si>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</si>
  <si>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</si>
  <si>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</si>
  <si>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</si>
  <si>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</si>
  <si>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</si>
  <si>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</si>
  <si>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</si>
  <si>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</si>
  <si>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</si>
  <si>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</si>
  <si>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</si>
  <si>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</si>
  <si>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</si>
  <si>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</si>
  <si>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</si>
  <si>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</si>
  <si>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</si>
  <si>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</si>
  <si>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</si>
  <si>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</si>
  <si>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</si>
  <si>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</si>
  <si>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</si>
  <si>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</si>
  <si>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</si>
  <si>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</si>
  <si>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</si>
  <si>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</si>
  <si>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</si>
  <si>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</si>
  <si>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</si>
  <si>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</si>
  <si>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</si>
  <si>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</si>
  <si>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</si>
  <si>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</si>
  <si>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</si>
  <si>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</si>
  <si>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</si>
  <si>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</si>
  <si>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</si>
  <si>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</si>
  <si>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</si>
  <si>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</si>
  <si>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</si>
  <si>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</si>
  <si>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</si>
  <si>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</si>
  <si>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</si>
  <si>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</si>
  <si>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</si>
  <si>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</si>
  <si>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</si>
  <si>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</si>
  <si>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</si>
  <si>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</si>
  <si>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</si>
  <si>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</si>
  <si>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</si>
  <si>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</si>
  <si>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</si>
  <si>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</si>
  <si>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</si>
  <si>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</si>
  <si>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</si>
  <si>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</si>
  <si>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</si>
  <si>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</si>
  <si>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</si>
  <si>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</si>
  <si>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</si>
  <si>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</si>
  <si>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</si>
  <si>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</si>
  <si>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</si>
  <si>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</si>
  <si>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</si>
  <si>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</si>
  <si>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</si>
  <si>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</si>
  <si>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</si>
  <si>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</si>
  <si>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</si>
  <si>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</si>
  <si>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</si>
  <si>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</si>
  <si>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</si>
  <si>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</si>
  <si>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</si>
  <si>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</si>
  <si>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</si>
  <si>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</si>
  <si>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</si>
  <si>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</si>
  <si>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</si>
  <si>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</si>
  <si>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</si>
  <si>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</si>
  <si>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</si>
  <si>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</si>
  <si>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</si>
  <si>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</si>
  <si>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</si>
  <si>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</si>
  <si>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</si>
  <si>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</si>
  <si>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</si>
  <si>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</si>
  <si>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</si>
  <si>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</si>
  <si>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</si>
  <si>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</si>
  <si>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</si>
  <si>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</si>
  <si>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</si>
  <si>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</si>
  <si>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</si>
  <si>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</si>
  <si>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</si>
  <si>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</si>
  <si>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</si>
  <si>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</si>
  <si>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</si>
  <si>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</si>
  <si>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</si>
  <si>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</si>
  <si>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</si>
  <si>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</si>
  <si>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</si>
  <si>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</si>
  <si>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</si>
  <si>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</si>
  <si>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</si>
  <si>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</si>
  <si>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</si>
  <si>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</si>
  <si>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</si>
  <si>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</si>
  <si>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</si>
  <si>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</si>
  <si>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</si>
  <si>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</si>
  <si>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</si>
  <si>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</si>
  <si>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</si>
  <si>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</si>
  <si>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</si>
  <si>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</si>
  <si>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</si>
  <si>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</si>
  <si>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</si>
  <si>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</si>
  <si>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</si>
  <si>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</si>
  <si>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</si>
  <si>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</si>
  <si>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</si>
  <si>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</si>
  <si>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</si>
  <si>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</si>
  <si>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</si>
  <si>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</si>
  <si>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</si>
  <si>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</si>
  <si>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</si>
  <si>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</si>
  <si>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</si>
  <si>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</si>
  <si>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</si>
  <si>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</si>
  <si>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</si>
  <si>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</si>
  <si>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</si>
  <si>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</si>
  <si>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</si>
  <si>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</si>
  <si>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</si>
  <si>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</si>
  <si>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</si>
  <si>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</si>
  <si>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</si>
  <si>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</si>
  <si>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</si>
  <si>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</si>
  <si>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</si>
  <si>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</si>
  <si>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</si>
  <si>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</si>
  <si>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</si>
  <si>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</si>
  <si>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</si>
  <si>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</si>
  <si>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</si>
  <si>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</si>
  <si>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</si>
  <si>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</si>
  <si>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</si>
  <si>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</si>
  <si>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</si>
  <si>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</si>
  <si>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</si>
  <si>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</si>
  <si>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</si>
  <si>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</si>
  <si>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</si>
  <si>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</si>
  <si>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</si>
  <si>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</si>
  <si>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</si>
  <si>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</si>
  <si>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</si>
  <si>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</si>
  <si>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</si>
  <si>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</si>
  <si>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</si>
  <si>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</si>
  <si>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</si>
  <si>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</si>
  <si>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</si>
  <si>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</si>
  <si>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</si>
  <si>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</si>
  <si>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</si>
  <si>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</si>
  <si>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</si>
  <si>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</si>
  <si>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</si>
  <si>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</si>
  <si>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</si>
  <si>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</si>
  <si>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</si>
  <si>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</si>
  <si>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</si>
  <si>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</si>
  <si>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</si>
  <si>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</si>
  <si>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</si>
  <si>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</si>
  <si>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</si>
  <si>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</si>
  <si>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</si>
  <si>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</si>
  <si>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</si>
  <si>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</si>
  <si>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</si>
  <si>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</si>
  <si>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</si>
  <si>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</si>
  <si>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</si>
  <si>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</si>
  <si>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</si>
  <si>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</si>
  <si>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</si>
  <si>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</si>
  <si>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</si>
  <si>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</si>
  <si>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</si>
  <si>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</si>
  <si>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</si>
  <si>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</si>
  <si>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</si>
  <si>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</si>
  <si>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</si>
  <si>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</si>
  <si>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</si>
  <si>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</si>
  <si>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</si>
  <si>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</si>
  <si>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</si>
  <si>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</si>
  <si>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</si>
  <si>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</si>
  <si>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</si>
  <si>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</si>
  <si>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</si>
  <si>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</si>
  <si>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</si>
  <si>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</si>
  <si>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</si>
  <si>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</si>
  <si>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</si>
  <si>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</si>
  <si>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</si>
  <si>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</si>
  <si>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</si>
  <si>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</si>
  <si>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</si>
  <si>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</si>
  <si>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</si>
  <si>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</si>
  <si>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</si>
  <si>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</si>
  <si>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</si>
  <si>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</si>
  <si>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</si>
  <si>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</si>
  <si>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</si>
  <si>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</si>
  <si>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</si>
  <si>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</si>
  <si>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</si>
  <si>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</si>
  <si>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</si>
  <si>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</si>
  <si>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</si>
  <si>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</si>
  <si>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</si>
  <si>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</si>
  <si>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</si>
  <si>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</si>
  <si>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</si>
  <si>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</si>
  <si>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</si>
  <si>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</si>
  <si>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</si>
  <si>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</si>
  <si>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</si>
  <si>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</si>
  <si>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</si>
  <si>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</si>
  <si>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</si>
  <si>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</si>
  <si>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</si>
  <si>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</si>
  <si>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</si>
  <si>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</si>
  <si>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</si>
  <si>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</si>
  <si>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</si>
  <si>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</si>
  <si>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</si>
  <si>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</si>
  <si>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</si>
  <si>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</si>
  <si>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</si>
  <si>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</si>
  <si>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</si>
  <si>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</si>
  <si>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</si>
  <si>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</si>
  <si>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</si>
  <si>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</si>
  <si>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</si>
  <si>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</si>
  <si>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</si>
  <si>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</si>
  <si>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</si>
  <si>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</si>
  <si>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</si>
  <si>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</si>
  <si>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</si>
  <si>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</si>
  <si>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</si>
  <si>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</si>
  <si>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</si>
  <si>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</si>
  <si>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</si>
  <si>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</si>
  <si>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</si>
  <si>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</si>
  <si>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</si>
  <si>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</si>
  <si>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</si>
  <si>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</si>
  <si>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</si>
  <si>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</si>
  <si>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</si>
  <si>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</si>
  <si>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</si>
  <si>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</si>
  <si>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</si>
  <si>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</si>
  <si>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</si>
  <si>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</si>
  <si>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</si>
  <si>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</si>
  <si>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</si>
  <si>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</si>
  <si>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</si>
  <si>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</si>
  <si>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</si>
  <si>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</si>
  <si>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</si>
  <si>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</si>
  <si>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</si>
  <si>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</si>
  <si>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</si>
  <si>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</si>
  <si>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</si>
  <si>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</si>
  <si>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</si>
  <si>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</si>
  <si>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</si>
  <si>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</si>
  <si>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</si>
  <si>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</si>
  <si>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</si>
  <si>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</si>
  <si>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</si>
  <si>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</si>
  <si>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</si>
  <si>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</si>
  <si>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</si>
  <si>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</si>
  <si>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</si>
  <si>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</si>
  <si>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</si>
  <si>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</si>
  <si>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</si>
  <si>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</si>
  <si>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</si>
  <si>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</si>
  <si>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</si>
  <si>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</si>
  <si>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</si>
  <si>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</si>
  <si>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</si>
  <si>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</si>
  <si>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</si>
  <si>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</si>
  <si>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</si>
  <si>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</si>
  <si>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</si>
  <si>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</si>
  <si>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</si>
  <si>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</si>
  <si>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</si>
  <si>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</si>
  <si>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</si>
  <si>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</si>
  <si>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846629</t>
  </si>
  <si>
    <t>100013</t>
  </si>
  <si>
    <t>IBALGIN 400 TBL 24</t>
  </si>
  <si>
    <t xml:space="preserve">POR TBL FLM 24X400MG 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</si>
  <si>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</si>
  <si>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</si>
  <si>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</si>
  <si>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</si>
  <si>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</si>
  <si>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</si>
  <si>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</si>
  <si>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</si>
  <si>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</si>
  <si>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</si>
  <si>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</si>
  <si>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</si>
  <si>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</si>
  <si>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</si>
  <si>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</si>
  <si>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</si>
  <si>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</si>
  <si>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</si>
  <si>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</si>
  <si>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</si>
  <si>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</si>
  <si>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</si>
  <si>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</si>
  <si>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</si>
  <si>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</si>
  <si>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</si>
  <si>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</si>
  <si>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Ústav patologie, laboratoř</t>
  </si>
  <si>
    <t>Lékárna - léčiva</t>
  </si>
  <si>
    <t>ZA090</t>
  </si>
  <si>
    <t>Vata buničitá přířezy 37 x 57 cm 2730152</t>
  </si>
  <si>
    <t>ZA321</t>
  </si>
  <si>
    <t>Kompresa gáza 7,5 cm x 7,5 cm / 100 ks 17 nití, 8 vrstev 06002</t>
  </si>
  <si>
    <t>ZA447</t>
  </si>
  <si>
    <t>Vata obvazová 200 g nesterilní skládaná 1102352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</si>
  <si>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</si>
  <si>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</si>
  <si>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</si>
  <si>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</si>
  <si>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</si>
  <si>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</si>
  <si>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ZA751</t>
  </si>
  <si>
    <t>Papír filtrační archy 50 x 50 cm bal. 12,5 kg 624890805050</t>
  </si>
  <si>
    <t>ZA952</t>
  </si>
  <si>
    <t>Cryospray 200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</si>
  <si>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</si>
  <si>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</si>
  <si>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</si>
  <si>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</si>
  <si>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</si>
  <si>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</si>
  <si>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</si>
  <si>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</si>
  <si>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</si>
  <si>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</si>
  <si>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</si>
  <si>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</si>
  <si>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</si>
  <si>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</si>
  <si>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ZE539</t>
  </si>
  <si>
    <t>Forma kovová k zalévání velkých tkání Super Metal Base Mould 66 54 15 (2) 38VSP 58167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</si>
  <si>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</si>
  <si>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</si>
  <si>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</si>
  <si>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</si>
  <si>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</si>
  <si>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</si>
  <si>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ZC056</t>
  </si>
  <si>
    <t>Sklo krycí 24 x 32 mm, á 1000 ks BD2432</t>
  </si>
  <si>
    <t>ZC689</t>
  </si>
  <si>
    <t>Kádinka 100 ml vysoká sklo 632417012100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</si>
  <si>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</si>
  <si>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</si>
  <si>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</si>
  <si>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</si>
  <si>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</si>
  <si>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</si>
  <si>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</si>
  <si>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</si>
  <si>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</si>
  <si>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</si>
  <si>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</si>
  <si>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</si>
  <si>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</si>
  <si>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</si>
  <si>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</si>
  <si>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</si>
  <si>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</si>
  <si>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</si>
  <si>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</si>
  <si>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</si>
  <si>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</si>
  <si>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</si>
  <si>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ZC062</t>
  </si>
  <si>
    <t>Sklo krycí 24 x 50 mm, á 1000 ks BD2450</t>
  </si>
  <si>
    <t>ZC066</t>
  </si>
  <si>
    <t>Kádinka nízká 100 ml s výlevkou sklo 632417010100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</si>
  <si>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</si>
  <si>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</si>
  <si>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</si>
  <si>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</si>
  <si>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</si>
  <si>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</si>
  <si>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</si>
  <si>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</si>
  <si>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ZL948</t>
  </si>
  <si>
    <t>Rukavice nitril promedica bez p. M bílé 6N á 100 ks 9399W3</t>
  </si>
  <si>
    <t>ZM051</t>
  </si>
  <si>
    <t>Rukavice nitril promedica bez p. S bílé 6N á 100 ks 9399W2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</si>
  <si>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</si>
  <si>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</si>
  <si>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</si>
  <si>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</si>
  <si>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</si>
  <si>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</si>
  <si>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</si>
  <si>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</si>
  <si>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DA828</t>
  </si>
  <si>
    <t>aceton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</si>
  <si>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</si>
  <si>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</si>
  <si>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</si>
  <si>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</si>
  <si>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</si>
  <si>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</si>
  <si>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</si>
  <si>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</si>
  <si>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</si>
  <si>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</si>
  <si>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</si>
  <si>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</si>
  <si>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</si>
  <si>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</si>
  <si>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</si>
  <si>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</si>
  <si>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</si>
  <si>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</si>
  <si>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</si>
  <si>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</si>
  <si>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</si>
  <si>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</si>
  <si>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</si>
  <si>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</si>
  <si>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</si>
  <si>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</si>
  <si>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</si>
  <si>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</si>
  <si>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</si>
  <si>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</si>
  <si>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</si>
  <si>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</si>
  <si>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DG208</t>
  </si>
  <si>
    <t>GIEMSA-ROMANOWSKI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</si>
  <si>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</si>
  <si>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</si>
  <si>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</si>
  <si>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</si>
  <si>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</si>
  <si>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</si>
  <si>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</si>
  <si>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</si>
  <si>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</si>
  <si>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</si>
  <si>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</si>
  <si>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</si>
  <si>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</si>
  <si>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</si>
  <si>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</si>
  <si>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</si>
  <si>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</si>
  <si>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</si>
  <si>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</si>
  <si>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</si>
  <si>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</si>
  <si>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</si>
  <si>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DG229</t>
  </si>
  <si>
    <t>METHANOL P.A.</t>
  </si>
  <si>
    <t>DC681</t>
  </si>
  <si>
    <t>GOLD/III/CHLORIDE HYDRATE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</si>
  <si>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</si>
  <si>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</si>
  <si>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</si>
  <si>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</si>
  <si>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</si>
  <si>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</si>
  <si>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</si>
  <si>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</si>
  <si>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</si>
  <si>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</si>
  <si>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</si>
  <si>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</si>
  <si>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</si>
  <si>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</si>
  <si>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</si>
  <si>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</si>
  <si>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</si>
  <si>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</si>
  <si>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</si>
  <si>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</si>
  <si>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</si>
  <si>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</si>
  <si>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</si>
  <si>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</si>
  <si>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</si>
  <si>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</si>
  <si>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</si>
  <si>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</si>
  <si>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</si>
  <si>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</si>
  <si>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</si>
  <si>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</si>
  <si>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</si>
  <si>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</si>
  <si>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</si>
  <si>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</si>
  <si>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</si>
  <si>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</si>
  <si>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</si>
  <si>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</si>
  <si>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</si>
  <si>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</si>
  <si>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</si>
  <si>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</si>
  <si>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</si>
  <si>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DA551</t>
  </si>
  <si>
    <t>c-Myc Rabbit Monoclonal (Y69)</t>
  </si>
  <si>
    <t>DB230</t>
  </si>
  <si>
    <t>TRISTEL dekontaminační roztok</t>
  </si>
  <si>
    <t>DA585</t>
  </si>
  <si>
    <t>Mo A-Hu Cytokeratin 19,CloneRCK108, 12ml</t>
  </si>
  <si>
    <t>DE637</t>
  </si>
  <si>
    <t>Mo a-Hu CD68,clone PG-M1, 1ml</t>
  </si>
  <si>
    <t>DA685</t>
  </si>
  <si>
    <t>Mo a-Hu IDH1 R132H (H09) 100ug</t>
  </si>
  <si>
    <t>DD662</t>
  </si>
  <si>
    <t>Mouse Anti-Human CD45 - LCA 1 ml Clon2B11+PD/26</t>
  </si>
  <si>
    <t>DB868</t>
  </si>
  <si>
    <t>A-Hu-Mo CD 34 class 11 QBE nd 10</t>
  </si>
  <si>
    <t>DD335</t>
  </si>
  <si>
    <t>Mo A-Hu Glial Fibrillary Acidic Protein, Clone 6F</t>
  </si>
  <si>
    <t>DF259</t>
  </si>
  <si>
    <t>Cell Lysis (125 ml) (D-5002)</t>
  </si>
  <si>
    <t>DB923</t>
  </si>
  <si>
    <t>THIOSIRAN SOD.5H2O P.A.</t>
  </si>
  <si>
    <t>DC102</t>
  </si>
  <si>
    <t>SIRAN ZELEZITO-AMONNY.12H2O PA</t>
  </si>
  <si>
    <t>DG379</t>
  </si>
  <si>
    <t>Doprava 21%</t>
  </si>
  <si>
    <t>ZJ137</t>
  </si>
  <si>
    <t>Víčko oranžové bal. á 500 ks U340025.O</t>
  </si>
  <si>
    <t>ZI392</t>
  </si>
  <si>
    <t>Špička Capp ExpellPlus 10ul FT á 960 ks 5030060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</si>
  <si>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</si>
  <si>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</si>
  <si>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</si>
  <si>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</si>
  <si>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</si>
  <si>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</si>
  <si>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</si>
  <si>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</si>
  <si>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</si>
  <si>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</si>
  <si>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</si>
  <si>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</si>
  <si>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</si>
  <si>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</si>
  <si>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</si>
  <si>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</si>
  <si>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</si>
  <si>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</si>
  <si>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</si>
  <si>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</si>
  <si>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</si>
  <si>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</si>
  <si>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</si>
  <si>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</si>
  <si>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DA051</t>
  </si>
  <si>
    <t>WATER MolBiol grade (5-Prime) 10x50 ml</t>
  </si>
  <si>
    <t>DG648</t>
  </si>
  <si>
    <t>T-Cell Xtend (40 tests)</t>
  </si>
  <si>
    <t>DF436</t>
  </si>
  <si>
    <t>LABType SSO HLA A Locus</t>
  </si>
  <si>
    <t>DG145</t>
  </si>
  <si>
    <t>kyselina CHLOROVOD.35% P.A.</t>
  </si>
  <si>
    <t>DG615</t>
  </si>
  <si>
    <t>Renal Cell Carcinoma Marker, clone SPM314- 6 ml</t>
  </si>
  <si>
    <t>DG677</t>
  </si>
  <si>
    <t>Anti-SV40 T Antigen (Ab-2) Mouse mAb (PAb416)</t>
  </si>
  <si>
    <t>DF389</t>
  </si>
  <si>
    <t>Proteinase K (650 µl) (D-5005)</t>
  </si>
  <si>
    <t>DF011</t>
  </si>
  <si>
    <t>Mo A-Hu CD79a, Clone JCB117, 1 ml</t>
  </si>
  <si>
    <t>DE996</t>
  </si>
  <si>
    <t>MMP7 antibody - Aminoterminal end</t>
  </si>
  <si>
    <t>DD425</t>
  </si>
  <si>
    <t>UHLICITAN VAPENATY SRAZ.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</si>
  <si>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</si>
  <si>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</si>
  <si>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</si>
  <si>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</si>
  <si>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</si>
  <si>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</si>
  <si>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</si>
  <si>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</si>
  <si>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</si>
  <si>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</si>
  <si>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</si>
  <si>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</si>
  <si>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</si>
  <si>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</si>
  <si>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</si>
  <si>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</si>
  <si>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</si>
  <si>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</si>
  <si>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</si>
  <si>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</si>
  <si>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</si>
  <si>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</si>
  <si>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</si>
  <si>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</si>
  <si>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</si>
  <si>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</si>
  <si>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</si>
  <si>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</si>
  <si>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</si>
  <si>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</si>
  <si>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</si>
  <si>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</si>
  <si>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</si>
  <si>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</si>
  <si>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</si>
  <si>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</si>
  <si>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</si>
  <si>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</si>
  <si>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</si>
  <si>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</si>
  <si>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</si>
  <si>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</si>
  <si>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</si>
  <si>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</si>
  <si>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</si>
  <si>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</si>
  <si>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</si>
  <si>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</si>
  <si>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</si>
  <si>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</si>
  <si>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</si>
  <si>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</si>
  <si>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</si>
  <si>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</si>
  <si>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</si>
  <si>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</si>
  <si>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</si>
  <si>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</si>
  <si>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</si>
  <si>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</si>
  <si>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</si>
  <si>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</si>
  <si>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</si>
  <si>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</si>
  <si>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</si>
  <si>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</si>
  <si>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</si>
  <si>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</si>
  <si>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</si>
  <si>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</si>
  <si>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</si>
  <si>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</si>
  <si>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</si>
  <si>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</si>
  <si>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</si>
  <si>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</si>
  <si>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</si>
  <si>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</si>
  <si>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</si>
  <si>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</si>
  <si>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</si>
  <si>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</si>
  <si>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</si>
  <si>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</si>
  <si>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</si>
  <si>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</si>
  <si>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</si>
  <si>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</si>
  <si>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</si>
  <si>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</si>
  <si>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</si>
  <si>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</si>
  <si>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</si>
  <si>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</si>
  <si>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</si>
  <si>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</si>
  <si>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</si>
  <si>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</si>
  <si>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</si>
  <si>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</si>
  <si>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</si>
  <si>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</si>
  <si>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</si>
  <si>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</si>
  <si>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</si>
  <si>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</si>
  <si>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</si>
  <si>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</si>
  <si>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</si>
  <si>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</si>
  <si>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</si>
  <si>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</si>
  <si>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</si>
  <si>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</si>
  <si>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</si>
  <si>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</si>
  <si>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</si>
  <si>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</si>
  <si>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</si>
  <si>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</si>
  <si>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</si>
  <si>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</si>
  <si>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</si>
  <si>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</si>
  <si>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</si>
  <si>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</si>
  <si>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</si>
  <si>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</si>
  <si>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</si>
  <si>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</si>
  <si>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</si>
  <si>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</si>
  <si>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</si>
  <si>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</si>
  <si>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</si>
  <si>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</si>
  <si>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</si>
  <si>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</si>
  <si>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</si>
  <si>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</si>
  <si>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</si>
  <si>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</si>
  <si>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</si>
  <si>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</si>
  <si>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</si>
  <si>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816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</si>
  <si>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</si>
  <si>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</si>
  <si>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</si>
  <si>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</si>
  <si>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</si>
  <si>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</si>
  <si>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</si>
  <si>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</si>
  <si>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</si>
  <si>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</si>
  <si>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</si>
  <si>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</si>
  <si>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</si>
  <si>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</si>
  <si>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</si>
  <si>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</si>
  <si>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</si>
  <si>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</si>
  <si>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</si>
  <si>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</si>
  <si>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</si>
  <si>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</si>
  <si>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</si>
  <si>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</si>
  <si>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</si>
  <si>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</si>
  <si>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</si>
  <si>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</si>
  <si>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</si>
  <si>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</si>
  <si>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</si>
  <si>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</si>
  <si>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87443</t>
  </si>
  <si>
    <t>ENZYMOVÁ CYTOCHEMIE II. -  ZA KAŽDÝ MARKER Z 1 VZO</t>
  </si>
  <si>
    <t>03</t>
  </si>
  <si>
    <t>87137</t>
  </si>
  <si>
    <t>VYŠETŘENÍ DENZITOMETRICKÉ - ZA KAŽDÝ PARAMETR</t>
  </si>
  <si>
    <t>04</t>
  </si>
  <si>
    <t>87415</t>
  </si>
  <si>
    <t>CYTOLOGICKÉ OTISKY A STĚRY -  ZA 4-10 PREPARÁTŮ</t>
  </si>
  <si>
    <t>05</t>
  </si>
  <si>
    <t>06</t>
  </si>
  <si>
    <t>07</t>
  </si>
  <si>
    <t>87115</t>
  </si>
  <si>
    <t xml:space="preserve">PITVA ZEMŘELÉHO S INFEKČNÍM ONEMOCNĚNÍM ZAŘAZENÝM </t>
  </si>
  <si>
    <t>08</t>
  </si>
  <si>
    <t>87123</t>
  </si>
  <si>
    <t>ODBĚR ALLOGENNÍHO ŠTĚPU Z TĚLA ZEMŘELÉHO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</si>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</sst>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5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4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9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7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0" borderId="104" xfId="0" applyFont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6" xfId="53" applyNumberFormat="1" applyFont="1" applyFill="1" applyBorder="1" applyAlignment="1">
      <alignment horizontal="left"/>
    </xf>
    <xf numFmtId="165" fontId="31" fillId="2" borderId="107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174" fontId="39" fillId="4" borderId="108" xfId="0" applyNumberFormat="1" applyFont="1" applyFill="1" applyBorder="1" applyAlignment="1">
      <alignment horizontal="center"/>
    </xf>
    <xf numFmtId="174" fontId="39" fillId="4" borderId="109" xfId="0" applyNumberFormat="1" applyFont="1" applyFill="1" applyBorder="1" applyAlignment="1">
      <alignment horizontal="center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 wrapText="1"/>
    </xf>
    <xf numFmtId="176" fontId="32" fillId="0" borderId="110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174" fontId="32" fillId="0" borderId="113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4" fillId="2" borderId="87" xfId="0" applyFont="1" applyFill="1" applyBorder="1" applyAlignment="1">
      <alignment horizontal="center" vertical="center" wrapText="1"/>
    </xf>
    <xf numFmtId="175" fontId="32" fillId="2" borderId="88" xfId="0" applyNumberFormat="1" applyFont="1" applyFill="1" applyBorder="1" applyAlignment="1"/>
    <xf numFmtId="175" fontId="32" fillId="0" borderId="86" xfId="0" applyNumberFormat="1" applyFont="1" applyBorder="1"/>
    <xf numFmtId="175" fontId="32" fillId="0" borderId="114" xfId="0" applyNumberFormat="1" applyFont="1" applyBorder="1"/>
    <xf numFmtId="174" fontId="39" fillId="4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88" xfId="0" applyNumberFormat="1" applyFont="1" applyFill="1" applyBorder="1" applyAlignment="1"/>
    <xf numFmtId="174" fontId="32" fillId="0" borderId="114" xfId="0" applyNumberFormat="1" applyFont="1" applyBorder="1"/>
    <xf numFmtId="174" fontId="32" fillId="0" borderId="88" xfId="0" applyNumberFormat="1" applyFont="1" applyBorder="1"/>
    <xf numFmtId="174" fontId="39" fillId="4" borderId="115" xfId="0" applyNumberFormat="1" applyFont="1" applyFill="1" applyBorder="1" applyAlignment="1">
      <alignment horizontal="center"/>
    </xf>
    <xf numFmtId="174" fontId="32" fillId="0" borderId="116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0" fontId="0" fillId="0" borderId="14" xfId="0" applyBorder="1"/>
    <xf numFmtId="174" fontId="39" fillId="4" borderId="68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73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170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1.2599615220059668</c:v>
                </c:pt>
                <c:pt idx="1">
                  <c:v>1.1235364132297392</c:v>
                </c:pt>
                <c:pt idx="2">
                  <c:v>1.1392926437361528</c:v>
                </c:pt>
                <c:pt idx="3">
                  <c:v>1.0024914707845307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51584"/>
        <c:axId val="749421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1.0146441672580384</c:v>
                </c:pt>
                <c:pt idx="1">
                  <c:v>1.0146441672580384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3232"/>
        <c:axId val="753676672"/>
      </c:scatterChart>
      <c:catAx>
        <c:axId val="74885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942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421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851584"/>
        <c:crosses val="autoZero"/>
        <c:crossBetween val="between"/>
      </c:valAx>
      <c:valAx>
        <c:axId val="74942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53676672"/>
        <c:crosses val="max"/>
        <c:crossBetween val="midCat"/>
      </c:valAx>
      <c:valAx>
        <c:axId val="753676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942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98.6640625" style="105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2" t="s">
        <v>95</v>
      </c>
      <c r="B1" s="272"/>
    </row>
    <row r="2" spans="1:3" ht="14.4" customHeight="1" thickBot="1" x14ac:dyDescent="0.35">
      <c r="A2" s="202" t="s">
        <v>232</v>
      </c>
      <c r="B2" s="41"/>
    </row>
    <row r="3" spans="1:3" ht="14.4" customHeight="1" thickBot="1" x14ac:dyDescent="0.35">
      <c r="A3" s="268" t="s">
        <v>117</v>
      </c>
      <c r="B3" s="269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234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96</v>
      </c>
      <c r="B10" s="269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5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116</v>
      </c>
      <c r="C13" s="42" t="s">
        <v>103</v>
      </c>
    </row>
    <row r="14" spans="1:3" ht="14.4" customHeight="1" x14ac:dyDescent="0.3">
      <c r="A14" s="120" t="str">
        <f t="shared" si="2"/>
        <v>MŽ Detail</v>
      </c>
      <c r="B14" s="66" t="s">
        <v>762</v>
      </c>
      <c r="C14" s="42" t="s">
        <v>104</v>
      </c>
    </row>
    <row r="15" spans="1:3" ht="14.4" customHeight="1" thickBot="1" x14ac:dyDescent="0.35">
      <c r="A15" s="122" t="str">
        <f t="shared" si="2"/>
        <v>Osobní náklady</v>
      </c>
      <c r="B15" s="66" t="s">
        <v>93</v>
      </c>
      <c r="C15" s="42" t="s">
        <v>105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1" t="s">
        <v>97</v>
      </c>
      <c r="B17" s="269"/>
    </row>
    <row r="18" spans="1:3" ht="14.4" customHeight="1" x14ac:dyDescent="0.3">
      <c r="A18" s="123" t="str">
        <f t="shared" ref="A18:A21" si="4">HYPERLINK("#'"&amp;C18&amp;"'!A1",C18)</f>
        <v>ZV Vykáz.-A</v>
      </c>
      <c r="B18" s="65" t="s">
        <v>770</v>
      </c>
      <c r="C18" s="42" t="s">
        <v>108</v>
      </c>
    </row>
    <row r="19" spans="1:3" ht="14.4" customHeight="1" x14ac:dyDescent="0.3">
      <c r="A19" s="120" t="str">
        <f t="shared" si="4"/>
        <v>ZV Vykáz.-A Detail</v>
      </c>
      <c r="B19" s="66" t="s">
        <v>896</v>
      </c>
      <c r="C19" s="42" t="s">
        <v>109</v>
      </c>
    </row>
    <row r="20" spans="1:3" ht="14.4" customHeight="1" x14ac:dyDescent="0.3">
      <c r="A20" s="120" t="str">
        <f t="shared" si="4"/>
        <v>ZV Vykáz.-H</v>
      </c>
      <c r="B20" s="66" t="s">
        <v>112</v>
      </c>
      <c r="C20" s="42" t="s">
        <v>110</v>
      </c>
    </row>
    <row r="21" spans="1:3" ht="14.4" customHeight="1" x14ac:dyDescent="0.3">
      <c r="A21" s="120" t="str">
        <f t="shared" si="4"/>
        <v>ZV Vykáz.-H Detail</v>
      </c>
      <c r="B21" s="66" t="s">
        <v>967</v>
      </c>
      <c r="C21" s="42" t="s">
        <v>111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2" t="s">
        <v>106</v>
      </c>
      <c r="B1" s="272"/>
      <c r="C1" s="273"/>
      <c r="D1" s="273"/>
      <c r="E1" s="273"/>
    </row>
    <row r="2" spans="1:5" ht="14.4" customHeight="1" thickBot="1" x14ac:dyDescent="0.35">
      <c r="A2" s="202" t="s">
        <v>232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12212.666666666664</v>
      </c>
      <c r="D4" s="134">
        <f ca="1">IF(ISERROR(VLOOKUP("Náklady celkem",INDIRECT("HI!$A:$G"),5,0)),0,VLOOKUP("Náklady celkem",INDIRECT("HI!$A:$G"),5,0))</f>
        <v>11390.007130000011</v>
      </c>
      <c r="E4" s="135">
        <f ca="1">IF(C4=0,0,D4/C4)</f>
        <v>0.93263882826573608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69</v>
      </c>
      <c r="D7" s="142">
        <f>IF(ISERROR(HI!E5),"",HI!E5)</f>
        <v>50.03237</v>
      </c>
      <c r="E7" s="139">
        <f t="shared" ref="E7:E11" si="0">IF(C7=0,0,D7/C7)</f>
        <v>0.72510681159420287</v>
      </c>
    </row>
    <row r="8" spans="1:5" ht="14.4" customHeight="1" x14ac:dyDescent="0.3">
      <c r="A8" s="145" t="s">
        <v>121</v>
      </c>
      <c r="B8" s="141"/>
      <c r="C8" s="142"/>
      <c r="D8" s="142"/>
      <c r="E8" s="139"/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6" t="s">
        <v>126</v>
      </c>
      <c r="B10" s="141"/>
      <c r="C10" s="138"/>
      <c r="D10" s="138"/>
      <c r="E10" s="139"/>
    </row>
    <row r="11" spans="1:5" ht="14.4" customHeight="1" x14ac:dyDescent="0.3">
      <c r="A11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1" t="s">
        <v>98</v>
      </c>
      <c r="C11" s="142">
        <f>IF(ISERROR(HI!F6),"",HI!F6)</f>
        <v>1547</v>
      </c>
      <c r="D11" s="142">
        <f>IF(ISERROR(HI!E6),"",HI!E6)</f>
        <v>1512.9631900000011</v>
      </c>
      <c r="E11" s="139">
        <f t="shared" si="0"/>
        <v>0.97799818358112545</v>
      </c>
    </row>
    <row r="12" spans="1:5" ht="14.4" customHeight="1" thickBot="1" x14ac:dyDescent="0.35">
      <c r="A12" s="148" t="str">
        <f>HYPERLINK("#HI!A1","Osobní náklady")</f>
        <v>Osobní náklady</v>
      </c>
      <c r="B12" s="141"/>
      <c r="C12" s="138">
        <f ca="1">IF(ISERROR(VLOOKUP("Osobní náklady (Kč) *",INDIRECT("HI!$A:$G"),6,0)),0,VLOOKUP("Osobní náklady (Kč) *",INDIRECT("HI!$A:$G"),6,0))</f>
        <v>9673.9999999999982</v>
      </c>
      <c r="D12" s="138">
        <f ca="1">IF(ISERROR(VLOOKUP("Osobní náklady (Kč) *",INDIRECT("HI!$A:$G"),5,0)),0,VLOOKUP("Osobní náklady (Kč) *",INDIRECT("HI!$A:$G"),5,0))</f>
        <v>8885.5993500000113</v>
      </c>
      <c r="E12" s="139">
        <f ca="1">IF(C12=0,0,D12/C12)</f>
        <v>0.91850313727517185</v>
      </c>
    </row>
    <row r="13" spans="1:5" ht="14.4" customHeight="1" thickBot="1" x14ac:dyDescent="0.35">
      <c r="A13" s="152"/>
      <c r="B13" s="153"/>
      <c r="C13" s="154"/>
      <c r="D13" s="154"/>
      <c r="E13" s="155"/>
    </row>
    <row r="14" spans="1:5" ht="14.4" customHeight="1" thickBot="1" x14ac:dyDescent="0.35">
      <c r="A14" s="156" t="str">
        <f>HYPERLINK("#HI!A1","VÝNOSY CELKEM (v tisících)")</f>
        <v>VÝNOSY CELKEM (v tisících)</v>
      </c>
      <c r="B14" s="157"/>
      <c r="C14" s="158">
        <f ca="1">IF(ISERROR(VLOOKUP("Výnosy celkem",INDIRECT("HI!$A:$G"),6,0)),0,VLOOKUP("Výnosy celkem",INDIRECT("HI!$A:$G"),6,0))</f>
        <v>12391.511</v>
      </c>
      <c r="D14" s="158">
        <f ca="1">IF(ISERROR(VLOOKUP("Výnosy celkem",INDIRECT("HI!$A:$G"),5,0)),0,VLOOKUP("Výnosy celkem",INDIRECT("HI!$A:$G"),5,0))</f>
        <v>11418.385</v>
      </c>
      <c r="E14" s="159">
        <f t="shared" ref="E14:E17" ca="1" si="1">IF(C14=0,0,D14/C14)</f>
        <v>0.92146833424914842</v>
      </c>
    </row>
    <row r="15" spans="1:5" ht="14.4" customHeight="1" x14ac:dyDescent="0.3">
      <c r="A15" s="160" t="str">
        <f>HYPERLINK("#HI!A1","Ambulance (body za výkony + Kč za ZUM a ZULP)")</f>
        <v>Ambulance (body za výkony + Kč za ZUM a ZULP)</v>
      </c>
      <c r="B15" s="137"/>
      <c r="C15" s="138">
        <f ca="1">IF(ISERROR(VLOOKUP("Ambulance *",INDIRECT("HI!$A:$G"),6,0)),0,VLOOKUP("Ambulance *",INDIRECT("HI!$A:$G"),6,0))</f>
        <v>12391.511</v>
      </c>
      <c r="D15" s="138">
        <f ca="1">IF(ISERROR(VLOOKUP("Ambulance *",INDIRECT("HI!$A:$G"),5,0)),0,VLOOKUP("Ambulance *",INDIRECT("HI!$A:$G"),5,0))</f>
        <v>11418.385</v>
      </c>
      <c r="E15" s="139">
        <f t="shared" ca="1" si="1"/>
        <v>0.92146833424914842</v>
      </c>
    </row>
    <row r="16" spans="1:5" ht="14.4" customHeight="1" x14ac:dyDescent="0.3">
      <c r="A16" s="161" t="str">
        <f>HYPERLINK("#'ZV Vykáz.-A'!A1","Zdravotní výkony vykázané u ambulantních pacientů (min. 100 %)")</f>
        <v>Zdravotní výkony vykázané u ambulantních pacientů (min. 100 %)</v>
      </c>
      <c r="B16" s="124" t="s">
        <v>108</v>
      </c>
      <c r="C16" s="144">
        <v>1</v>
      </c>
      <c r="D16" s="144">
        <f>IF(ISERROR(VLOOKUP("Celkem:",'ZV Vykáz.-A'!$A:$S,7,0)),"",VLOOKUP("Celkem:",'ZV Vykáz.-A'!$A:$S,7,0))</f>
        <v>0.92146833424914842</v>
      </c>
      <c r="E16" s="139">
        <f t="shared" si="1"/>
        <v>0.92146833424914842</v>
      </c>
    </row>
    <row r="17" spans="1:5" ht="14.4" customHeight="1" x14ac:dyDescent="0.3">
      <c r="A17" s="161" t="str">
        <f>HYPERLINK("#'ZV Vykáz.-H'!A1","Zdravotní výkony vykázané u hospitalizovaných pacientů (max. 85 %)")</f>
        <v>Zdravotní výkony vykázané u hospitalizovaných pacientů (max. 85 %)</v>
      </c>
      <c r="B17" s="124" t="s">
        <v>110</v>
      </c>
      <c r="C17" s="144">
        <v>0.85</v>
      </c>
      <c r="D17" s="144">
        <f>IF(ISERROR(VLOOKUP("Celkem:",'ZV Vykáz.-H'!$A:$S,7,0)),"",VLOOKUP("Celkem:",'ZV Vykáz.-H'!$A:$S,7,0))</f>
        <v>1.0696782108280289</v>
      </c>
      <c r="E17" s="139">
        <f t="shared" si="1"/>
        <v>1.2584449539153282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3" t="s">
        <v>123</v>
      </c>
      <c r="B19" s="149"/>
      <c r="C19" s="150"/>
      <c r="D19" s="150"/>
      <c r="E19" s="151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124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4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0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9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2" t="s">
        <v>114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202" t="s">
        <v>232</v>
      </c>
      <c r="B2" s="86"/>
      <c r="C2" s="86"/>
      <c r="D2" s="86"/>
      <c r="E2" s="86"/>
      <c r="F2" s="86"/>
    </row>
    <row r="3" spans="1:8" ht="14.4" customHeight="1" x14ac:dyDescent="0.3">
      <c r="A3" s="274"/>
      <c r="B3" s="82">
        <v>2012</v>
      </c>
      <c r="C3" s="40">
        <v>2013</v>
      </c>
      <c r="D3" s="7"/>
      <c r="E3" s="278">
        <v>2014</v>
      </c>
      <c r="F3" s="279"/>
      <c r="G3" s="279"/>
      <c r="H3" s="280"/>
    </row>
    <row r="4" spans="1:8" ht="14.4" customHeight="1" thickBot="1" x14ac:dyDescent="0.35">
      <c r="A4" s="275"/>
      <c r="B4" s="276" t="s">
        <v>59</v>
      </c>
      <c r="C4" s="27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58.588470000000001</v>
      </c>
      <c r="C5" s="29">
        <v>76.307749999999999</v>
      </c>
      <c r="D5" s="8"/>
      <c r="E5" s="92">
        <v>50.03237</v>
      </c>
      <c r="F5" s="28">
        <v>69</v>
      </c>
      <c r="G5" s="91">
        <f>E5-F5</f>
        <v>-18.96763</v>
      </c>
      <c r="H5" s="97">
        <f>IF(F5&lt;0.00000001,"",E5/F5)</f>
        <v>0.72510681159420287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873.65316000000007</v>
      </c>
      <c r="C6" s="31">
        <v>1241.84654</v>
      </c>
      <c r="D6" s="8"/>
      <c r="E6" s="93">
        <v>1512.9631900000011</v>
      </c>
      <c r="F6" s="30">
        <v>1547</v>
      </c>
      <c r="G6" s="94">
        <f>E6-F6</f>
        <v>-34.036809999998923</v>
      </c>
      <c r="H6" s="98">
        <f>IF(F6&lt;0.00000001,"",E6/F6)</f>
        <v>0.97799818358112545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8598.8760700000003</v>
      </c>
      <c r="C7" s="31">
        <v>8553.7035099999976</v>
      </c>
      <c r="D7" s="8"/>
      <c r="E7" s="93">
        <v>8885.5993500000113</v>
      </c>
      <c r="F7" s="30">
        <v>9673.9999999999982</v>
      </c>
      <c r="G7" s="94">
        <f>E7-F7</f>
        <v>-788.40064999998685</v>
      </c>
      <c r="H7" s="98">
        <f>IF(F7&lt;0.00000001,"",E7/F7)</f>
        <v>0.91850313727517185</v>
      </c>
    </row>
    <row r="8" spans="1:8" ht="14.4" customHeight="1" thickBot="1" x14ac:dyDescent="0.35">
      <c r="A8" s="1" t="s">
        <v>62</v>
      </c>
      <c r="B8" s="11">
        <v>727.74401999999873</v>
      </c>
      <c r="C8" s="33">
        <v>875.72512000000143</v>
      </c>
      <c r="D8" s="8"/>
      <c r="E8" s="95">
        <v>941.41221999999857</v>
      </c>
      <c r="F8" s="32">
        <v>922.66666666666606</v>
      </c>
      <c r="G8" s="96">
        <f>E8-F8</f>
        <v>18.745553333332509</v>
      </c>
      <c r="H8" s="99">
        <f>IF(F8&lt;0.00000001,"",E8/F8)</f>
        <v>1.0203167124277448</v>
      </c>
    </row>
    <row r="9" spans="1:8" ht="14.4" customHeight="1" thickBot="1" x14ac:dyDescent="0.35">
      <c r="A9" s="2" t="s">
        <v>63</v>
      </c>
      <c r="B9" s="3">
        <v>10258.861719999999</v>
      </c>
      <c r="C9" s="35">
        <v>10747.582919999999</v>
      </c>
      <c r="D9" s="8"/>
      <c r="E9" s="3">
        <v>11390.007130000011</v>
      </c>
      <c r="F9" s="34">
        <v>12212.666666666664</v>
      </c>
      <c r="G9" s="34">
        <f>E9-F9</f>
        <v>-822.65953666665337</v>
      </c>
      <c r="H9" s="100">
        <f>IF(F9&lt;0.00000001,"",E9/F9)</f>
        <v>0.93263882826573608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12391.511</v>
      </c>
      <c r="C11" s="29">
        <f>IF(ISERROR(VLOOKUP("Celkem:",'ZV Vykáz.-A'!A:F,4,0)),0,VLOOKUP("Celkem:",'ZV Vykáz.-A'!A:F,4,0)/1000)</f>
        <v>13124.361000000001</v>
      </c>
      <c r="D11" s="8"/>
      <c r="E11" s="92">
        <f>IF(ISERROR(VLOOKUP("Celkem:",'ZV Vykáz.-A'!A:F,6,0)),0,VLOOKUP("Celkem:",'ZV Vykáz.-A'!A:F,6,0)/1000)</f>
        <v>11418.385</v>
      </c>
      <c r="F11" s="28">
        <f>B11</f>
        <v>12391.511</v>
      </c>
      <c r="G11" s="91">
        <f>E11-F11</f>
        <v>-973.1260000000002</v>
      </c>
      <c r="H11" s="97">
        <f>IF(F11&lt;0.00000001,"",E11/F11)</f>
        <v>0.92146833424914842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12391.511</v>
      </c>
      <c r="C13" s="37">
        <f>SUM(C11:C12)</f>
        <v>13124.361000000001</v>
      </c>
      <c r="D13" s="8"/>
      <c r="E13" s="5">
        <f>SUM(E11:E12)</f>
        <v>11418.385</v>
      </c>
      <c r="F13" s="36">
        <f>SUM(F11:F12)</f>
        <v>12391.511</v>
      </c>
      <c r="G13" s="36">
        <f>E13-F13</f>
        <v>-973.1260000000002</v>
      </c>
      <c r="H13" s="101">
        <f>IF(F13&lt;0.00000001,"",E13/F13)</f>
        <v>0.92146833424914842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1.2078836169360125</v>
      </c>
      <c r="C15" s="39">
        <f>IF(C9=0,"",C13/C9)</f>
        <v>1.2211453586998706</v>
      </c>
      <c r="D15" s="8"/>
      <c r="E15" s="6">
        <f>IF(E9=0,"",E13/E9)</f>
        <v>1.0024914707845305</v>
      </c>
      <c r="F15" s="38">
        <f>IF(F9=0,"",F13/F9)</f>
        <v>1.0146441672580384</v>
      </c>
      <c r="G15" s="38">
        <f>IF(ISERROR(F15-E15),"",E15-F15)</f>
        <v>-1.2152696473507918E-2</v>
      </c>
      <c r="H15" s="102">
        <f>IF(ISERROR(F15-E15),"",IF(F15&lt;0.00000001,"",E15/F15))</f>
        <v>0.98802270109495705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189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188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129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2" t="s">
        <v>91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202" t="s">
        <v>232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1.2599615220059668</v>
      </c>
      <c r="C4" s="175">
        <f t="shared" ref="C4:M4" si="0">(C10+C8)/C6</f>
        <v>1.1235364132297392</v>
      </c>
      <c r="D4" s="175">
        <f t="shared" si="0"/>
        <v>1.1392926437361528</v>
      </c>
      <c r="E4" s="175">
        <f t="shared" si="0"/>
        <v>1.0024914707845307</v>
      </c>
      <c r="F4" s="175">
        <f t="shared" si="0"/>
        <v>1.0024914707845307</v>
      </c>
      <c r="G4" s="175">
        <f t="shared" si="0"/>
        <v>1.0024914707845307</v>
      </c>
      <c r="H4" s="175">
        <f t="shared" si="0"/>
        <v>1.0024914707845307</v>
      </c>
      <c r="I4" s="175">
        <f t="shared" si="0"/>
        <v>1.0024914707845307</v>
      </c>
      <c r="J4" s="175">
        <f t="shared" si="0"/>
        <v>1.0024914707845307</v>
      </c>
      <c r="K4" s="175">
        <f t="shared" si="0"/>
        <v>1.0024914707845307</v>
      </c>
      <c r="L4" s="175">
        <f t="shared" si="0"/>
        <v>1.0024914707845307</v>
      </c>
      <c r="M4" s="175">
        <f t="shared" si="0"/>
        <v>1.0024914707845307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3050.2868199999998</v>
      </c>
      <c r="F5" s="175">
        <f>IF(ISERROR(VLOOKUP($A5,'Man Tab'!$A:$Q,COLUMN()+2,0)),0,VLOOKUP($A5,'Man Tab'!$A:$Q,COLUMN()+2,0))</f>
        <v>4.9406564584124654E-324</v>
      </c>
      <c r="G5" s="175">
        <f>IF(ISERROR(VLOOKUP($A5,'Man Tab'!$A:$Q,COLUMN()+2,0)),0,VLOOKUP($A5,'Man Tab'!$A:$Q,COLUMN()+2,0))</f>
        <v>4.9406564584124654E-324</v>
      </c>
      <c r="H5" s="175">
        <f>IF(ISERROR(VLOOKUP($A5,'Man Tab'!$A:$Q,COLUMN()+2,0)),0,VLOOKUP($A5,'Man Tab'!$A:$Q,COLUMN()+2,0))</f>
        <v>4.9406564584124654E-324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11390.007130000009</v>
      </c>
      <c r="F6" s="177">
        <f t="shared" si="1"/>
        <v>11390.007130000009</v>
      </c>
      <c r="G6" s="177">
        <f t="shared" si="1"/>
        <v>11390.007130000009</v>
      </c>
      <c r="H6" s="177">
        <f t="shared" si="1"/>
        <v>11390.007130000009</v>
      </c>
      <c r="I6" s="177">
        <f t="shared" si="1"/>
        <v>11390.007130000009</v>
      </c>
      <c r="J6" s="177">
        <f t="shared" si="1"/>
        <v>11390.007130000009</v>
      </c>
      <c r="K6" s="177">
        <f t="shared" si="1"/>
        <v>11390.007130000009</v>
      </c>
      <c r="L6" s="177">
        <f t="shared" si="1"/>
        <v>11390.007130000009</v>
      </c>
      <c r="M6" s="177">
        <f t="shared" si="1"/>
        <v>11390.007130000009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3505731</v>
      </c>
      <c r="C9" s="176">
        <v>2778885</v>
      </c>
      <c r="D9" s="176">
        <v>3216766</v>
      </c>
      <c r="E9" s="176">
        <v>1917003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3505.7310000000002</v>
      </c>
      <c r="C10" s="177">
        <f t="shared" ref="C10:M10" si="3">C9/1000+B10</f>
        <v>6284.616</v>
      </c>
      <c r="D10" s="177">
        <f t="shared" si="3"/>
        <v>9501.3819999999996</v>
      </c>
      <c r="E10" s="177">
        <f t="shared" si="3"/>
        <v>11418.385</v>
      </c>
      <c r="F10" s="177">
        <f t="shared" si="3"/>
        <v>11418.385</v>
      </c>
      <c r="G10" s="177">
        <f t="shared" si="3"/>
        <v>11418.385</v>
      </c>
      <c r="H10" s="177">
        <f t="shared" si="3"/>
        <v>11418.385</v>
      </c>
      <c r="I10" s="177">
        <f t="shared" si="3"/>
        <v>11418.385</v>
      </c>
      <c r="J10" s="177">
        <f t="shared" si="3"/>
        <v>11418.385</v>
      </c>
      <c r="K10" s="177">
        <f t="shared" si="3"/>
        <v>11418.385</v>
      </c>
      <c r="L10" s="177">
        <f t="shared" si="3"/>
        <v>11418.385</v>
      </c>
      <c r="M10" s="177">
        <f t="shared" si="3"/>
        <v>11418.385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1.0146441672580384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1.0146441672580384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81" t="s">
        <v>234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8" customFormat="1" ht="14.4" customHeight="1" thickBot="1" x14ac:dyDescent="0.3">
      <c r="A2" s="202" t="s">
        <v>232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82" t="s">
        <v>15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284" t="s">
        <v>3</v>
      </c>
      <c r="Q4" s="28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1.9762625833649862E-323</v>
      </c>
      <c r="Q6" s="70" t="s">
        <v>233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15.42557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50.03237</v>
      </c>
      <c r="Q7" s="71">
        <v>0.726353150818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1.9762625833649862E-323</v>
      </c>
      <c r="Q8" s="71" t="s">
        <v>233</v>
      </c>
    </row>
    <row r="9" spans="1:17" ht="14.4" customHeight="1" x14ac:dyDescent="0.3">
      <c r="A9" s="15" t="s">
        <v>23</v>
      </c>
      <c r="B9" s="46">
        <v>4642.4756451415997</v>
      </c>
      <c r="C9" s="47">
        <v>386.87297042846598</v>
      </c>
      <c r="D9" s="47">
        <v>286.717340000001</v>
      </c>
      <c r="E9" s="47">
        <v>464.19353999999998</v>
      </c>
      <c r="F9" s="47">
        <v>271.82306</v>
      </c>
      <c r="G9" s="47">
        <v>490.22924999999998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1512.9631899999999</v>
      </c>
      <c r="Q9" s="71">
        <v>0.97768731964099997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1.9762625833649862E-323</v>
      </c>
      <c r="Q10" s="71" t="s">
        <v>233</v>
      </c>
    </row>
    <row r="11" spans="1:17" ht="14.4" customHeight="1" x14ac:dyDescent="0.3">
      <c r="A11" s="15" t="s">
        <v>25</v>
      </c>
      <c r="B11" s="46">
        <v>403.77822705702602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55.159970000000001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180.37779</v>
      </c>
      <c r="Q11" s="71">
        <v>1.340174714085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2.1760000000000002</v>
      </c>
      <c r="Q12" s="71">
        <v>1.336290064533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0.27589000000000002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4.26389</v>
      </c>
      <c r="Q13" s="71">
        <v>0.62054114726300003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0.42299999999999999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1.7450000000000001</v>
      </c>
      <c r="Q14" s="71">
        <v>0.81571603758099998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1.9762625833649862E-323</v>
      </c>
      <c r="Q15" s="71" t="s">
        <v>233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1.9762625833649862E-323</v>
      </c>
      <c r="Q16" s="71" t="s">
        <v>233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39.51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56.650739999999999</v>
      </c>
      <c r="Q17" s="71">
        <v>0.66314431653499994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7.0819999999999999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10.497</v>
      </c>
      <c r="Q18" s="71" t="s">
        <v>233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41.377809999999997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159.16707</v>
      </c>
      <c r="Q19" s="71">
        <v>0.84658829578700001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2263.01629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8885.5993500000095</v>
      </c>
      <c r="Q20" s="71">
        <v>0.91849859657699995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125.78700000000001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503.14900000000102</v>
      </c>
      <c r="Q21" s="71">
        <v>0.99940407152199995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4.3827699999999998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4.3827699999999998</v>
      </c>
      <c r="Q22" s="71" t="s">
        <v>233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7.9050503334599447E-323</v>
      </c>
      <c r="Q23" s="71" t="s">
        <v>233</v>
      </c>
    </row>
    <row r="24" spans="1:17" ht="14.4" customHeight="1" x14ac:dyDescent="0.3">
      <c r="A24" s="16" t="s">
        <v>38</v>
      </c>
      <c r="B24" s="46">
        <v>-7.2759576141834308E-12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12.000039999999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19.002959999998001</v>
      </c>
      <c r="Q24" s="71"/>
    </row>
    <row r="25" spans="1:17" ht="14.4" customHeight="1" x14ac:dyDescent="0.3">
      <c r="A25" s="17" t="s">
        <v>39</v>
      </c>
      <c r="B25" s="49">
        <v>36637.618211697998</v>
      </c>
      <c r="C25" s="50">
        <v>3053.13485097484</v>
      </c>
      <c r="D25" s="50">
        <v>2782.4111600000101</v>
      </c>
      <c r="E25" s="50">
        <v>2811.1912600000001</v>
      </c>
      <c r="F25" s="50">
        <v>2746.11789</v>
      </c>
      <c r="G25" s="50">
        <v>3050.2868199999998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11390.00713</v>
      </c>
      <c r="Q25" s="72">
        <v>0.93264854698099997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281.75182000000001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1139.34924</v>
      </c>
      <c r="Q26" s="71">
        <v>0.884816519488</v>
      </c>
    </row>
    <row r="27" spans="1:17" ht="14.4" customHeight="1" x14ac:dyDescent="0.3">
      <c r="A27" s="18" t="s">
        <v>41</v>
      </c>
      <c r="B27" s="49">
        <v>40500.6199128605</v>
      </c>
      <c r="C27" s="50">
        <v>3375.05165940504</v>
      </c>
      <c r="D27" s="50">
        <v>3075.4805700000102</v>
      </c>
      <c r="E27" s="50">
        <v>3081.3752500000001</v>
      </c>
      <c r="F27" s="50">
        <v>3040.46191</v>
      </c>
      <c r="G27" s="50">
        <v>3332.0386400000002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12529.35637</v>
      </c>
      <c r="Q27" s="72">
        <v>0.92808626610800005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10.020099999999999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29.903169999999999</v>
      </c>
      <c r="Q28" s="71">
        <v>1.1198625124249999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3.9525251667299724E-323</v>
      </c>
      <c r="Q29" s="71" t="s">
        <v>233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1.9762625833649862E-322</v>
      </c>
      <c r="Q30" s="71">
        <v>0</v>
      </c>
    </row>
    <row r="31" spans="1:17" ht="14.4" customHeight="1" thickBot="1" x14ac:dyDescent="0.35">
      <c r="A31" s="19" t="s">
        <v>45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9.8813129168249309E-323</v>
      </c>
      <c r="Q31" s="73" t="s">
        <v>233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1" t="s">
        <v>47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55" customFormat="1" ht="14.4" customHeight="1" thickBot="1" x14ac:dyDescent="0.35">
      <c r="A2" s="202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2" t="s">
        <v>48</v>
      </c>
      <c r="C3" s="283"/>
      <c r="D3" s="283"/>
      <c r="E3" s="283"/>
      <c r="F3" s="289" t="s">
        <v>49</v>
      </c>
      <c r="G3" s="283"/>
      <c r="H3" s="283"/>
      <c r="I3" s="283"/>
      <c r="J3" s="283"/>
      <c r="K3" s="290"/>
    </row>
    <row r="4" spans="1:11" ht="14.4" customHeight="1" x14ac:dyDescent="0.3">
      <c r="A4" s="61"/>
      <c r="B4" s="287"/>
      <c r="C4" s="288"/>
      <c r="D4" s="288"/>
      <c r="E4" s="288"/>
      <c r="F4" s="291" t="s">
        <v>150</v>
      </c>
      <c r="G4" s="293" t="s">
        <v>50</v>
      </c>
      <c r="H4" s="116" t="s">
        <v>118</v>
      </c>
      <c r="I4" s="291" t="s">
        <v>51</v>
      </c>
      <c r="J4" s="293" t="s">
        <v>152</v>
      </c>
      <c r="K4" s="294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292"/>
      <c r="G5" s="292"/>
      <c r="H5" s="25" t="s">
        <v>151</v>
      </c>
      <c r="I5" s="292"/>
      <c r="J5" s="292"/>
      <c r="K5" s="295"/>
    </row>
    <row r="6" spans="1:11" ht="14.4" customHeight="1" thickBot="1" x14ac:dyDescent="0.35">
      <c r="A6" s="346" t="s">
        <v>235</v>
      </c>
      <c r="B6" s="328">
        <v>31996.203605434799</v>
      </c>
      <c r="C6" s="328">
        <v>35136.765809999997</v>
      </c>
      <c r="D6" s="329">
        <v>3140.5622045652199</v>
      </c>
      <c r="E6" s="330">
        <v>1.0981542136460001</v>
      </c>
      <c r="F6" s="328">
        <v>36637.618211697998</v>
      </c>
      <c r="G6" s="329">
        <v>12212.5394038993</v>
      </c>
      <c r="H6" s="331">
        <v>3050.2868199999998</v>
      </c>
      <c r="I6" s="328">
        <v>11390.00713</v>
      </c>
      <c r="J6" s="329">
        <v>-822.53227389933602</v>
      </c>
      <c r="K6" s="332">
        <v>0.310882848993</v>
      </c>
    </row>
    <row r="7" spans="1:11" ht="14.4" customHeight="1" thickBot="1" x14ac:dyDescent="0.35">
      <c r="A7" s="347" t="s">
        <v>236</v>
      </c>
      <c r="B7" s="328">
        <v>5221.6322530235102</v>
      </c>
      <c r="C7" s="328">
        <v>5226.0236299999997</v>
      </c>
      <c r="D7" s="329">
        <v>4.3913769764939996</v>
      </c>
      <c r="E7" s="330">
        <v>1.000840996984</v>
      </c>
      <c r="F7" s="328">
        <v>5284.81525894468</v>
      </c>
      <c r="G7" s="329">
        <v>1761.6050863148901</v>
      </c>
      <c r="H7" s="331">
        <v>561.51372000000003</v>
      </c>
      <c r="I7" s="328">
        <v>1751.55942</v>
      </c>
      <c r="J7" s="329">
        <v>-10.045666314890999</v>
      </c>
      <c r="K7" s="332">
        <v>0.33143247855899999</v>
      </c>
    </row>
    <row r="8" spans="1:11" ht="14.4" customHeight="1" thickBot="1" x14ac:dyDescent="0.35">
      <c r="A8" s="348" t="s">
        <v>237</v>
      </c>
      <c r="B8" s="328">
        <v>5215.2386790376104</v>
      </c>
      <c r="C8" s="328">
        <v>5219.5576300000002</v>
      </c>
      <c r="D8" s="329">
        <v>4.3189509623960003</v>
      </c>
      <c r="E8" s="330">
        <v>1.0008281406140001</v>
      </c>
      <c r="F8" s="328">
        <v>5278.3975844613897</v>
      </c>
      <c r="G8" s="329">
        <v>1759.46586148713</v>
      </c>
      <c r="H8" s="331">
        <v>561.09072000000003</v>
      </c>
      <c r="I8" s="328">
        <v>1749.8144199999999</v>
      </c>
      <c r="J8" s="329">
        <v>-9.6514414871260001</v>
      </c>
      <c r="K8" s="332">
        <v>0.331504853888</v>
      </c>
    </row>
    <row r="9" spans="1:11" ht="14.4" customHeight="1" thickBot="1" x14ac:dyDescent="0.35">
      <c r="A9" s="349" t="s">
        <v>238</v>
      </c>
      <c r="B9" s="333">
        <v>4.9406564584124654E-324</v>
      </c>
      <c r="C9" s="333">
        <v>7.2000000000000005E-4</v>
      </c>
      <c r="D9" s="334">
        <v>7.2000000000000005E-4</v>
      </c>
      <c r="E9" s="335" t="s">
        <v>239</v>
      </c>
      <c r="F9" s="333">
        <v>0</v>
      </c>
      <c r="G9" s="334">
        <v>0</v>
      </c>
      <c r="H9" s="336">
        <v>4.0000000000000003E-5</v>
      </c>
      <c r="I9" s="333">
        <v>1.1800000000000001E-3</v>
      </c>
      <c r="J9" s="334">
        <v>1.1800000000000001E-3</v>
      </c>
      <c r="K9" s="337" t="s">
        <v>233</v>
      </c>
    </row>
    <row r="10" spans="1:11" ht="14.4" customHeight="1" thickBot="1" x14ac:dyDescent="0.35">
      <c r="A10" s="350" t="s">
        <v>240</v>
      </c>
      <c r="B10" s="328">
        <v>4.9406564584124654E-324</v>
      </c>
      <c r="C10" s="328">
        <v>7.2000000000000005E-4</v>
      </c>
      <c r="D10" s="329">
        <v>7.2000000000000005E-4</v>
      </c>
      <c r="E10" s="338" t="s">
        <v>239</v>
      </c>
      <c r="F10" s="328">
        <v>0</v>
      </c>
      <c r="G10" s="329">
        <v>0</v>
      </c>
      <c r="H10" s="331">
        <v>4.0000000000000003E-5</v>
      </c>
      <c r="I10" s="328">
        <v>1.1800000000000001E-3</v>
      </c>
      <c r="J10" s="329">
        <v>1.1800000000000001E-3</v>
      </c>
      <c r="K10" s="339" t="s">
        <v>233</v>
      </c>
    </row>
    <row r="11" spans="1:11" ht="14.4" customHeight="1" thickBot="1" x14ac:dyDescent="0.35">
      <c r="A11" s="349" t="s">
        <v>241</v>
      </c>
      <c r="B11" s="333">
        <v>292.22533541316898</v>
      </c>
      <c r="C11" s="333">
        <v>206.62717000000001</v>
      </c>
      <c r="D11" s="334">
        <v>-85.598165413168999</v>
      </c>
      <c r="E11" s="340">
        <v>0.70708164200699997</v>
      </c>
      <c r="F11" s="333">
        <v>206.644811591695</v>
      </c>
      <c r="G11" s="334">
        <v>68.881603863897993</v>
      </c>
      <c r="H11" s="336">
        <v>15.42557</v>
      </c>
      <c r="I11" s="333">
        <v>50.03237</v>
      </c>
      <c r="J11" s="334">
        <v>-18.849233863898</v>
      </c>
      <c r="K11" s="341">
        <v>0.242117716939</v>
      </c>
    </row>
    <row r="12" spans="1:11" ht="14.4" customHeight="1" thickBot="1" x14ac:dyDescent="0.35">
      <c r="A12" s="350" t="s">
        <v>242</v>
      </c>
      <c r="B12" s="328">
        <v>292.22533541316898</v>
      </c>
      <c r="C12" s="328">
        <v>204.3305</v>
      </c>
      <c r="D12" s="329">
        <v>-87.894835413169005</v>
      </c>
      <c r="E12" s="330">
        <v>0.69922239873900005</v>
      </c>
      <c r="F12" s="328">
        <v>204.48527844484801</v>
      </c>
      <c r="G12" s="329">
        <v>68.161759481616002</v>
      </c>
      <c r="H12" s="331">
        <v>15.42557</v>
      </c>
      <c r="I12" s="328">
        <v>51.750570000000003</v>
      </c>
      <c r="J12" s="329">
        <v>-16.411189481615999</v>
      </c>
      <c r="K12" s="332">
        <v>0.25307724054000003</v>
      </c>
    </row>
    <row r="13" spans="1:11" ht="14.4" customHeight="1" thickBot="1" x14ac:dyDescent="0.35">
      <c r="A13" s="350" t="s">
        <v>243</v>
      </c>
      <c r="B13" s="328">
        <v>4.9406564584124654E-324</v>
      </c>
      <c r="C13" s="328">
        <v>2.1833300000000002</v>
      </c>
      <c r="D13" s="329">
        <v>2.1833300000000002</v>
      </c>
      <c r="E13" s="338" t="s">
        <v>239</v>
      </c>
      <c r="F13" s="328">
        <v>2.044815107642</v>
      </c>
      <c r="G13" s="329">
        <v>0.68160503587999999</v>
      </c>
      <c r="H13" s="331">
        <v>4.9406564584124654E-324</v>
      </c>
      <c r="I13" s="328">
        <v>1.9762625833649862E-323</v>
      </c>
      <c r="J13" s="329">
        <v>-0.68160503587999999</v>
      </c>
      <c r="K13" s="332">
        <v>9.8813129168249309E-324</v>
      </c>
    </row>
    <row r="14" spans="1:11" ht="14.4" customHeight="1" thickBot="1" x14ac:dyDescent="0.35">
      <c r="A14" s="350" t="s">
        <v>244</v>
      </c>
      <c r="B14" s="328">
        <v>0</v>
      </c>
      <c r="C14" s="328">
        <v>0.11334</v>
      </c>
      <c r="D14" s="329">
        <v>0.11334</v>
      </c>
      <c r="E14" s="338" t="s">
        <v>233</v>
      </c>
      <c r="F14" s="328">
        <v>0.11471803920400001</v>
      </c>
      <c r="G14" s="329">
        <v>3.8239346400999998E-2</v>
      </c>
      <c r="H14" s="331">
        <v>4.9406564584124654E-324</v>
      </c>
      <c r="I14" s="328">
        <v>1.9762625833649862E-323</v>
      </c>
      <c r="J14" s="329">
        <v>-3.8239346400999998E-2</v>
      </c>
      <c r="K14" s="332">
        <v>1.7292297604443629E-322</v>
      </c>
    </row>
    <row r="15" spans="1:11" ht="14.4" customHeight="1" thickBot="1" x14ac:dyDescent="0.35">
      <c r="A15" s="350" t="s">
        <v>245</v>
      </c>
      <c r="B15" s="328">
        <v>4.9406564584124654E-324</v>
      </c>
      <c r="C15" s="328">
        <v>4.9406564584124654E-324</v>
      </c>
      <c r="D15" s="329">
        <v>0</v>
      </c>
      <c r="E15" s="330">
        <v>1</v>
      </c>
      <c r="F15" s="328">
        <v>4.9406564584124654E-324</v>
      </c>
      <c r="G15" s="329">
        <v>0</v>
      </c>
      <c r="H15" s="331">
        <v>4.9406564584124654E-324</v>
      </c>
      <c r="I15" s="328">
        <v>-1.7181999999999999</v>
      </c>
      <c r="J15" s="329">
        <v>-1.7181999999999999</v>
      </c>
      <c r="K15" s="339" t="s">
        <v>239</v>
      </c>
    </row>
    <row r="16" spans="1:11" ht="14.4" customHeight="1" thickBot="1" x14ac:dyDescent="0.35">
      <c r="A16" s="349" t="s">
        <v>246</v>
      </c>
      <c r="B16" s="333">
        <v>4518.6969642346003</v>
      </c>
      <c r="C16" s="333">
        <v>4578.7997100000002</v>
      </c>
      <c r="D16" s="334">
        <v>60.102745765397998</v>
      </c>
      <c r="E16" s="340">
        <v>1.013300902061</v>
      </c>
      <c r="F16" s="333">
        <v>4642.4756451415997</v>
      </c>
      <c r="G16" s="334">
        <v>1547.49188171387</v>
      </c>
      <c r="H16" s="336">
        <v>490.22924999999998</v>
      </c>
      <c r="I16" s="333">
        <v>1512.9631899999999</v>
      </c>
      <c r="J16" s="334">
        <v>-34.528691713863999</v>
      </c>
      <c r="K16" s="341">
        <v>0.32589577321300001</v>
      </c>
    </row>
    <row r="17" spans="1:11" ht="14.4" customHeight="1" thickBot="1" x14ac:dyDescent="0.35">
      <c r="A17" s="350" t="s">
        <v>247</v>
      </c>
      <c r="B17" s="328">
        <v>3606.7435384609598</v>
      </c>
      <c r="C17" s="328">
        <v>3687.2382600000001</v>
      </c>
      <c r="D17" s="329">
        <v>80.494721539043994</v>
      </c>
      <c r="E17" s="330">
        <v>1.0223178389809999</v>
      </c>
      <c r="F17" s="328">
        <v>3747.2983684189398</v>
      </c>
      <c r="G17" s="329">
        <v>1249.0994561396501</v>
      </c>
      <c r="H17" s="331">
        <v>416.81869999999998</v>
      </c>
      <c r="I17" s="328">
        <v>1234.4208799999999</v>
      </c>
      <c r="J17" s="329">
        <v>-14.678576139644999</v>
      </c>
      <c r="K17" s="332">
        <v>0.32941622433899997</v>
      </c>
    </row>
    <row r="18" spans="1:11" ht="14.4" customHeight="1" thickBot="1" x14ac:dyDescent="0.35">
      <c r="A18" s="350" t="s">
        <v>248</v>
      </c>
      <c r="B18" s="328">
        <v>512.68348447116898</v>
      </c>
      <c r="C18" s="328">
        <v>511.88051000000002</v>
      </c>
      <c r="D18" s="329">
        <v>-0.80297447116800003</v>
      </c>
      <c r="E18" s="330">
        <v>0.99843378127899995</v>
      </c>
      <c r="F18" s="328">
        <v>526.02724705378603</v>
      </c>
      <c r="G18" s="329">
        <v>175.34241568459501</v>
      </c>
      <c r="H18" s="331">
        <v>44.792490000000001</v>
      </c>
      <c r="I18" s="328">
        <v>174.51175000000001</v>
      </c>
      <c r="J18" s="329">
        <v>-0.83066568459500001</v>
      </c>
      <c r="K18" s="332">
        <v>0.33175420280399998</v>
      </c>
    </row>
    <row r="19" spans="1:11" ht="14.4" customHeight="1" thickBot="1" x14ac:dyDescent="0.35">
      <c r="A19" s="350" t="s">
        <v>249</v>
      </c>
      <c r="B19" s="328">
        <v>24.950920790904</v>
      </c>
      <c r="C19" s="328">
        <v>25.10736</v>
      </c>
      <c r="D19" s="329">
        <v>0.156439209095</v>
      </c>
      <c r="E19" s="330">
        <v>1.0062698771880001</v>
      </c>
      <c r="F19" s="328">
        <v>22.164456505627999</v>
      </c>
      <c r="G19" s="329">
        <v>7.3881521685419997</v>
      </c>
      <c r="H19" s="331">
        <v>1.5618000000000001</v>
      </c>
      <c r="I19" s="328">
        <v>3.5275400000000001</v>
      </c>
      <c r="J19" s="329">
        <v>-3.8606121685420001</v>
      </c>
      <c r="K19" s="332">
        <v>0.15915301144800001</v>
      </c>
    </row>
    <row r="20" spans="1:11" ht="14.4" customHeight="1" thickBot="1" x14ac:dyDescent="0.35">
      <c r="A20" s="350" t="s">
        <v>250</v>
      </c>
      <c r="B20" s="328">
        <v>337.87902683678601</v>
      </c>
      <c r="C20" s="328">
        <v>325.73442</v>
      </c>
      <c r="D20" s="329">
        <v>-12.144606836785</v>
      </c>
      <c r="E20" s="330">
        <v>0.96405634599300005</v>
      </c>
      <c r="F20" s="328">
        <v>320.73215093851701</v>
      </c>
      <c r="G20" s="329">
        <v>106.91071697950601</v>
      </c>
      <c r="H20" s="331">
        <v>26.132259999999999</v>
      </c>
      <c r="I20" s="328">
        <v>95.162419999999997</v>
      </c>
      <c r="J20" s="329">
        <v>-11.748296979505</v>
      </c>
      <c r="K20" s="332">
        <v>0.296703712806</v>
      </c>
    </row>
    <row r="21" spans="1:11" ht="14.4" customHeight="1" thickBot="1" x14ac:dyDescent="0.35">
      <c r="A21" s="350" t="s">
        <v>251</v>
      </c>
      <c r="B21" s="328">
        <v>0</v>
      </c>
      <c r="C21" s="328">
        <v>0.03</v>
      </c>
      <c r="D21" s="329">
        <v>0.03</v>
      </c>
      <c r="E21" s="338" t="s">
        <v>233</v>
      </c>
      <c r="F21" s="328">
        <v>3.0774472960999999E-2</v>
      </c>
      <c r="G21" s="329">
        <v>1.0258157653E-2</v>
      </c>
      <c r="H21" s="331">
        <v>4.9406564584124654E-324</v>
      </c>
      <c r="I21" s="328">
        <v>1.9762625833649862E-323</v>
      </c>
      <c r="J21" s="329">
        <v>-1.0258157653E-2</v>
      </c>
      <c r="K21" s="332">
        <v>6.4228533959362051E-322</v>
      </c>
    </row>
    <row r="22" spans="1:11" ht="14.4" customHeight="1" thickBot="1" x14ac:dyDescent="0.35">
      <c r="A22" s="350" t="s">
        <v>252</v>
      </c>
      <c r="B22" s="328">
        <v>36.439993674787999</v>
      </c>
      <c r="C22" s="328">
        <v>27.973800000000001</v>
      </c>
      <c r="D22" s="329">
        <v>-8.4661936747880002</v>
      </c>
      <c r="E22" s="330">
        <v>0.76766753171400004</v>
      </c>
      <c r="F22" s="328">
        <v>25.369643813189001</v>
      </c>
      <c r="G22" s="329">
        <v>8.4565479377290007</v>
      </c>
      <c r="H22" s="331">
        <v>0.92400000000000004</v>
      </c>
      <c r="I22" s="328">
        <v>5.3406000000000002</v>
      </c>
      <c r="J22" s="329">
        <v>-3.115947937729</v>
      </c>
      <c r="K22" s="332">
        <v>0.21051143009000001</v>
      </c>
    </row>
    <row r="23" spans="1:11" ht="14.4" customHeight="1" thickBot="1" x14ac:dyDescent="0.35">
      <c r="A23" s="350" t="s">
        <v>253</v>
      </c>
      <c r="B23" s="328">
        <v>0</v>
      </c>
      <c r="C23" s="328">
        <v>0.83535999999999999</v>
      </c>
      <c r="D23" s="329">
        <v>0.83535999999999999</v>
      </c>
      <c r="E23" s="338" t="s">
        <v>233</v>
      </c>
      <c r="F23" s="328">
        <v>0.85300393857300005</v>
      </c>
      <c r="G23" s="329">
        <v>0.28433464619100002</v>
      </c>
      <c r="H23" s="331">
        <v>4.9406564584124654E-324</v>
      </c>
      <c r="I23" s="328">
        <v>1.9762625833649862E-323</v>
      </c>
      <c r="J23" s="329">
        <v>-0.28433464619100002</v>
      </c>
      <c r="K23" s="332">
        <v>2.4703282292062327E-323</v>
      </c>
    </row>
    <row r="24" spans="1:11" ht="14.4" customHeight="1" thickBot="1" x14ac:dyDescent="0.35">
      <c r="A24" s="349" t="s">
        <v>254</v>
      </c>
      <c r="B24" s="333">
        <v>0</v>
      </c>
      <c r="C24" s="333">
        <v>2.9745599999999999</v>
      </c>
      <c r="D24" s="334">
        <v>2.9745599999999999</v>
      </c>
      <c r="E24" s="335" t="s">
        <v>233</v>
      </c>
      <c r="F24" s="333">
        <v>0</v>
      </c>
      <c r="G24" s="334">
        <v>0</v>
      </c>
      <c r="H24" s="336">
        <v>4.9406564584124654E-324</v>
      </c>
      <c r="I24" s="333">
        <v>1.9762625833649862E-323</v>
      </c>
      <c r="J24" s="334">
        <v>1.9762625833649862E-323</v>
      </c>
      <c r="K24" s="337" t="s">
        <v>233</v>
      </c>
    </row>
    <row r="25" spans="1:11" ht="14.4" customHeight="1" thickBot="1" x14ac:dyDescent="0.35">
      <c r="A25" s="350" t="s">
        <v>255</v>
      </c>
      <c r="B25" s="328">
        <v>0</v>
      </c>
      <c r="C25" s="328">
        <v>2.9745599999999999</v>
      </c>
      <c r="D25" s="329">
        <v>2.9745599999999999</v>
      </c>
      <c r="E25" s="338" t="s">
        <v>233</v>
      </c>
      <c r="F25" s="328">
        <v>0</v>
      </c>
      <c r="G25" s="329">
        <v>0</v>
      </c>
      <c r="H25" s="331">
        <v>4.9406564584124654E-324</v>
      </c>
      <c r="I25" s="328">
        <v>1.9762625833649862E-323</v>
      </c>
      <c r="J25" s="329">
        <v>1.9762625833649862E-323</v>
      </c>
      <c r="K25" s="339" t="s">
        <v>233</v>
      </c>
    </row>
    <row r="26" spans="1:11" ht="14.4" customHeight="1" thickBot="1" x14ac:dyDescent="0.35">
      <c r="A26" s="349" t="s">
        <v>256</v>
      </c>
      <c r="B26" s="333">
        <v>379.16794362808099</v>
      </c>
      <c r="C26" s="333">
        <v>401.08211</v>
      </c>
      <c r="D26" s="334">
        <v>21.914166371918</v>
      </c>
      <c r="E26" s="340">
        <v>1.057795408974</v>
      </c>
      <c r="F26" s="333">
        <v>403.77822705702602</v>
      </c>
      <c r="G26" s="334">
        <v>134.59274235234199</v>
      </c>
      <c r="H26" s="336">
        <v>55.159970000000001</v>
      </c>
      <c r="I26" s="333">
        <v>180.37779</v>
      </c>
      <c r="J26" s="334">
        <v>45.785047647657997</v>
      </c>
      <c r="K26" s="341">
        <v>0.44672490469499998</v>
      </c>
    </row>
    <row r="27" spans="1:11" ht="14.4" customHeight="1" thickBot="1" x14ac:dyDescent="0.35">
      <c r="A27" s="350" t="s">
        <v>257</v>
      </c>
      <c r="B27" s="328">
        <v>82.003711996872994</v>
      </c>
      <c r="C27" s="328">
        <v>-3.84666</v>
      </c>
      <c r="D27" s="329">
        <v>-85.850371996872994</v>
      </c>
      <c r="E27" s="330">
        <v>-4.6908364345000002E-2</v>
      </c>
      <c r="F27" s="328">
        <v>0</v>
      </c>
      <c r="G27" s="329">
        <v>0</v>
      </c>
      <c r="H27" s="331">
        <v>1.5984</v>
      </c>
      <c r="I27" s="328">
        <v>1.5984</v>
      </c>
      <c r="J27" s="329">
        <v>1.5984</v>
      </c>
      <c r="K27" s="339" t="s">
        <v>233</v>
      </c>
    </row>
    <row r="28" spans="1:11" ht="14.4" customHeight="1" thickBot="1" x14ac:dyDescent="0.35">
      <c r="A28" s="350" t="s">
        <v>258</v>
      </c>
      <c r="B28" s="328">
        <v>8.7540823214949999</v>
      </c>
      <c r="C28" s="328">
        <v>9.9036799999999996</v>
      </c>
      <c r="D28" s="329">
        <v>1.1495976785040001</v>
      </c>
      <c r="E28" s="330">
        <v>1.1313213237299999</v>
      </c>
      <c r="F28" s="328">
        <v>9.9686282743329997</v>
      </c>
      <c r="G28" s="329">
        <v>3.3228760914439999</v>
      </c>
      <c r="H28" s="331">
        <v>1.05077</v>
      </c>
      <c r="I28" s="328">
        <v>2.57592</v>
      </c>
      <c r="J28" s="329">
        <v>-0.74695609144399999</v>
      </c>
      <c r="K28" s="332">
        <v>0.25840265371600002</v>
      </c>
    </row>
    <row r="29" spans="1:11" ht="14.4" customHeight="1" thickBot="1" x14ac:dyDescent="0.35">
      <c r="A29" s="350" t="s">
        <v>259</v>
      </c>
      <c r="B29" s="328">
        <v>15.377585940643</v>
      </c>
      <c r="C29" s="328">
        <v>27.407489999999999</v>
      </c>
      <c r="D29" s="329">
        <v>12.029904059355999</v>
      </c>
      <c r="E29" s="330">
        <v>1.7823012081209999</v>
      </c>
      <c r="F29" s="328">
        <v>28.192663905926999</v>
      </c>
      <c r="G29" s="329">
        <v>9.3975546353089996</v>
      </c>
      <c r="H29" s="331">
        <v>4.9406564584124654E-324</v>
      </c>
      <c r="I29" s="328">
        <v>3.91784</v>
      </c>
      <c r="J29" s="329">
        <v>-5.4797146353089996</v>
      </c>
      <c r="K29" s="332">
        <v>0.13896664795700001</v>
      </c>
    </row>
    <row r="30" spans="1:11" ht="14.4" customHeight="1" thickBot="1" x14ac:dyDescent="0.35">
      <c r="A30" s="350" t="s">
        <v>260</v>
      </c>
      <c r="B30" s="328">
        <v>89.095523037562003</v>
      </c>
      <c r="C30" s="328">
        <v>89.605320000000006</v>
      </c>
      <c r="D30" s="329">
        <v>0.50979696243700001</v>
      </c>
      <c r="E30" s="330">
        <v>1.0057219144689999</v>
      </c>
      <c r="F30" s="328">
        <v>95.181490769942997</v>
      </c>
      <c r="G30" s="329">
        <v>31.727163589981</v>
      </c>
      <c r="H30" s="331">
        <v>1.32925</v>
      </c>
      <c r="I30" s="328">
        <v>26.005299999999998</v>
      </c>
      <c r="J30" s="329">
        <v>-5.7218635899799999</v>
      </c>
      <c r="K30" s="332">
        <v>0.27321803629699998</v>
      </c>
    </row>
    <row r="31" spans="1:11" ht="14.4" customHeight="1" thickBot="1" x14ac:dyDescent="0.35">
      <c r="A31" s="350" t="s">
        <v>261</v>
      </c>
      <c r="B31" s="328">
        <v>3.2064447923250001</v>
      </c>
      <c r="C31" s="328">
        <v>0.14954000000000001</v>
      </c>
      <c r="D31" s="329">
        <v>-3.0569047923250001</v>
      </c>
      <c r="E31" s="330">
        <v>4.6637322544E-2</v>
      </c>
      <c r="F31" s="328">
        <v>0.13690907019199999</v>
      </c>
      <c r="G31" s="329">
        <v>4.5636356730000001E-2</v>
      </c>
      <c r="H31" s="331">
        <v>4.9406564584124654E-324</v>
      </c>
      <c r="I31" s="328">
        <v>5.7000000000000002E-2</v>
      </c>
      <c r="J31" s="329">
        <v>1.1363643269000001E-2</v>
      </c>
      <c r="K31" s="332">
        <v>0.41633472435300001</v>
      </c>
    </row>
    <row r="32" spans="1:11" ht="14.4" customHeight="1" thickBot="1" x14ac:dyDescent="0.35">
      <c r="A32" s="350" t="s">
        <v>262</v>
      </c>
      <c r="B32" s="328">
        <v>4.9406564584124654E-324</v>
      </c>
      <c r="C32" s="328">
        <v>1.518</v>
      </c>
      <c r="D32" s="329">
        <v>1.518</v>
      </c>
      <c r="E32" s="338" t="s">
        <v>239</v>
      </c>
      <c r="F32" s="328">
        <v>2.6360630512930001</v>
      </c>
      <c r="G32" s="329">
        <v>0.87868768376399997</v>
      </c>
      <c r="H32" s="331">
        <v>4.9406564584124654E-324</v>
      </c>
      <c r="I32" s="328">
        <v>1.9762625833649862E-323</v>
      </c>
      <c r="J32" s="329">
        <v>-0.87868768376399997</v>
      </c>
      <c r="K32" s="332">
        <v>9.8813129168249309E-324</v>
      </c>
    </row>
    <row r="33" spans="1:11" ht="14.4" customHeight="1" thickBot="1" x14ac:dyDescent="0.35">
      <c r="A33" s="350" t="s">
        <v>263</v>
      </c>
      <c r="B33" s="328">
        <v>11.824053846318</v>
      </c>
      <c r="C33" s="328">
        <v>10.21541</v>
      </c>
      <c r="D33" s="329">
        <v>-1.6086438463179999</v>
      </c>
      <c r="E33" s="330">
        <v>0.86395157978500003</v>
      </c>
      <c r="F33" s="328">
        <v>11.421756632785</v>
      </c>
      <c r="G33" s="329">
        <v>3.807252210928</v>
      </c>
      <c r="H33" s="331">
        <v>20.0808</v>
      </c>
      <c r="I33" s="328">
        <v>40.435540000000003</v>
      </c>
      <c r="J33" s="329">
        <v>36.628287789071003</v>
      </c>
      <c r="K33" s="332">
        <v>3.5402207646349999</v>
      </c>
    </row>
    <row r="34" spans="1:11" ht="14.4" customHeight="1" thickBot="1" x14ac:dyDescent="0.35">
      <c r="A34" s="350" t="s">
        <v>264</v>
      </c>
      <c r="B34" s="328">
        <v>4.9406564584124654E-324</v>
      </c>
      <c r="C34" s="328">
        <v>1.6359999999999999</v>
      </c>
      <c r="D34" s="329">
        <v>1.6359999999999999</v>
      </c>
      <c r="E34" s="338" t="s">
        <v>239</v>
      </c>
      <c r="F34" s="328">
        <v>0</v>
      </c>
      <c r="G34" s="329">
        <v>0</v>
      </c>
      <c r="H34" s="331">
        <v>4.9406564584124654E-324</v>
      </c>
      <c r="I34" s="328">
        <v>1.9762625833649862E-323</v>
      </c>
      <c r="J34" s="329">
        <v>1.9762625833649862E-323</v>
      </c>
      <c r="K34" s="339" t="s">
        <v>233</v>
      </c>
    </row>
    <row r="35" spans="1:11" ht="14.4" customHeight="1" thickBot="1" x14ac:dyDescent="0.35">
      <c r="A35" s="350" t="s">
        <v>265</v>
      </c>
      <c r="B35" s="328">
        <v>4.9406564584124654E-324</v>
      </c>
      <c r="C35" s="328">
        <v>6.4119900000000003</v>
      </c>
      <c r="D35" s="329">
        <v>6.4119900000000003</v>
      </c>
      <c r="E35" s="338" t="s">
        <v>239</v>
      </c>
      <c r="F35" s="328">
        <v>0</v>
      </c>
      <c r="G35" s="329">
        <v>0</v>
      </c>
      <c r="H35" s="331">
        <v>4.9406564584124654E-324</v>
      </c>
      <c r="I35" s="328">
        <v>1.9762625833649862E-323</v>
      </c>
      <c r="J35" s="329">
        <v>1.9762625833649862E-323</v>
      </c>
      <c r="K35" s="339" t="s">
        <v>233</v>
      </c>
    </row>
    <row r="36" spans="1:11" ht="14.4" customHeight="1" thickBot="1" x14ac:dyDescent="0.35">
      <c r="A36" s="350" t="s">
        <v>266</v>
      </c>
      <c r="B36" s="328">
        <v>4.9406564584124654E-324</v>
      </c>
      <c r="C36" s="328">
        <v>86.63158</v>
      </c>
      <c r="D36" s="329">
        <v>86.63158</v>
      </c>
      <c r="E36" s="338" t="s">
        <v>239</v>
      </c>
      <c r="F36" s="328">
        <v>69.994057332831005</v>
      </c>
      <c r="G36" s="329">
        <v>23.331352444277002</v>
      </c>
      <c r="H36" s="331">
        <v>10.467829999999999</v>
      </c>
      <c r="I36" s="328">
        <v>28.757709999999999</v>
      </c>
      <c r="J36" s="329">
        <v>5.4263575557220003</v>
      </c>
      <c r="K36" s="332">
        <v>0.41085930857300001</v>
      </c>
    </row>
    <row r="37" spans="1:11" ht="14.4" customHeight="1" thickBot="1" x14ac:dyDescent="0.35">
      <c r="A37" s="350" t="s">
        <v>267</v>
      </c>
      <c r="B37" s="328">
        <v>168.90654169286199</v>
      </c>
      <c r="C37" s="328">
        <v>171.44976</v>
      </c>
      <c r="D37" s="329">
        <v>2.5432183071379999</v>
      </c>
      <c r="E37" s="330">
        <v>1.0150569556489999</v>
      </c>
      <c r="F37" s="328">
        <v>186.24665801971699</v>
      </c>
      <c r="G37" s="329">
        <v>62.082219339905002</v>
      </c>
      <c r="H37" s="331">
        <v>20.632919999999999</v>
      </c>
      <c r="I37" s="328">
        <v>77.030079999999998</v>
      </c>
      <c r="J37" s="329">
        <v>14.947860660093999</v>
      </c>
      <c r="K37" s="332">
        <v>0.41359174343799998</v>
      </c>
    </row>
    <row r="38" spans="1:11" ht="14.4" customHeight="1" thickBot="1" x14ac:dyDescent="0.35">
      <c r="A38" s="349" t="s">
        <v>268</v>
      </c>
      <c r="B38" s="333">
        <v>9.0161283547989992</v>
      </c>
      <c r="C38" s="333">
        <v>6.7522200000000003</v>
      </c>
      <c r="D38" s="334">
        <v>-2.2639083547990002</v>
      </c>
      <c r="E38" s="340">
        <v>0.74890460009899995</v>
      </c>
      <c r="F38" s="333">
        <v>4.8851669059429996</v>
      </c>
      <c r="G38" s="334">
        <v>1.6283889686469999</v>
      </c>
      <c r="H38" s="336">
        <v>4.9406564584124654E-324</v>
      </c>
      <c r="I38" s="333">
        <v>2.1760000000000002</v>
      </c>
      <c r="J38" s="334">
        <v>0.54761103135199996</v>
      </c>
      <c r="K38" s="341">
        <v>0.44543002151099997</v>
      </c>
    </row>
    <row r="39" spans="1:11" ht="14.4" customHeight="1" thickBot="1" x14ac:dyDescent="0.35">
      <c r="A39" s="350" t="s">
        <v>269</v>
      </c>
      <c r="B39" s="328">
        <v>0</v>
      </c>
      <c r="C39" s="328">
        <v>1.3540000000000001</v>
      </c>
      <c r="D39" s="329">
        <v>1.3540000000000001</v>
      </c>
      <c r="E39" s="338" t="s">
        <v>233</v>
      </c>
      <c r="F39" s="328">
        <v>2.1398761495310001</v>
      </c>
      <c r="G39" s="329">
        <v>0.71329204984299999</v>
      </c>
      <c r="H39" s="331">
        <v>4.9406564584124654E-324</v>
      </c>
      <c r="I39" s="328">
        <v>1.9762625833649862E-323</v>
      </c>
      <c r="J39" s="329">
        <v>-0.71329204984299999</v>
      </c>
      <c r="K39" s="332">
        <v>9.8813129168249309E-324</v>
      </c>
    </row>
    <row r="40" spans="1:11" ht="14.4" customHeight="1" thickBot="1" x14ac:dyDescent="0.35">
      <c r="A40" s="350" t="s">
        <v>270</v>
      </c>
      <c r="B40" s="328">
        <v>4.2524238637670004</v>
      </c>
      <c r="C40" s="328">
        <v>2.0447600000000001</v>
      </c>
      <c r="D40" s="329">
        <v>-2.2076638637669999</v>
      </c>
      <c r="E40" s="330">
        <v>0.48084576361699999</v>
      </c>
      <c r="F40" s="328">
        <v>0</v>
      </c>
      <c r="G40" s="329">
        <v>0</v>
      </c>
      <c r="H40" s="331">
        <v>4.9406564584124654E-324</v>
      </c>
      <c r="I40" s="328">
        <v>2.1760000000000002</v>
      </c>
      <c r="J40" s="329">
        <v>2.1760000000000002</v>
      </c>
      <c r="K40" s="339" t="s">
        <v>233</v>
      </c>
    </row>
    <row r="41" spans="1:11" ht="14.4" customHeight="1" thickBot="1" x14ac:dyDescent="0.35">
      <c r="A41" s="350" t="s">
        <v>271</v>
      </c>
      <c r="B41" s="328">
        <v>3.884285810393</v>
      </c>
      <c r="C41" s="328">
        <v>3.2065000000000001</v>
      </c>
      <c r="D41" s="329">
        <v>-0.67778581039300001</v>
      </c>
      <c r="E41" s="330">
        <v>0.82550568019899995</v>
      </c>
      <c r="F41" s="328">
        <v>2.597431738234</v>
      </c>
      <c r="G41" s="329">
        <v>0.86581057941100004</v>
      </c>
      <c r="H41" s="331">
        <v>4.9406564584124654E-324</v>
      </c>
      <c r="I41" s="328">
        <v>1.9762625833649862E-323</v>
      </c>
      <c r="J41" s="329">
        <v>-0.86581057941100004</v>
      </c>
      <c r="K41" s="332">
        <v>9.8813129168249309E-324</v>
      </c>
    </row>
    <row r="42" spans="1:11" ht="14.4" customHeight="1" thickBot="1" x14ac:dyDescent="0.35">
      <c r="A42" s="350" t="s">
        <v>272</v>
      </c>
      <c r="B42" s="328">
        <v>0.87941868063799999</v>
      </c>
      <c r="C42" s="328">
        <v>0.14696000000000001</v>
      </c>
      <c r="D42" s="329">
        <v>-0.73245868063800001</v>
      </c>
      <c r="E42" s="330">
        <v>0.167110391484</v>
      </c>
      <c r="F42" s="328">
        <v>0.14785901817800001</v>
      </c>
      <c r="G42" s="329">
        <v>4.9286339392E-2</v>
      </c>
      <c r="H42" s="331">
        <v>4.9406564584124654E-324</v>
      </c>
      <c r="I42" s="328">
        <v>1.9762625833649862E-323</v>
      </c>
      <c r="J42" s="329">
        <v>-4.9286339392E-2</v>
      </c>
      <c r="K42" s="332">
        <v>1.3339772437713657E-322</v>
      </c>
    </row>
    <row r="43" spans="1:11" ht="14.4" customHeight="1" thickBot="1" x14ac:dyDescent="0.35">
      <c r="A43" s="349" t="s">
        <v>273</v>
      </c>
      <c r="B43" s="333">
        <v>16.132307406951998</v>
      </c>
      <c r="C43" s="333">
        <v>23.32114</v>
      </c>
      <c r="D43" s="334">
        <v>7.1888325930469996</v>
      </c>
      <c r="E43" s="340">
        <v>1.445617134096</v>
      </c>
      <c r="F43" s="333">
        <v>20.613733765124</v>
      </c>
      <c r="G43" s="334">
        <v>6.8712445883740001</v>
      </c>
      <c r="H43" s="336">
        <v>0.27589000000000002</v>
      </c>
      <c r="I43" s="333">
        <v>4.26389</v>
      </c>
      <c r="J43" s="334">
        <v>-2.6073545883740001</v>
      </c>
      <c r="K43" s="341">
        <v>0.206847049087</v>
      </c>
    </row>
    <row r="44" spans="1:11" ht="14.4" customHeight="1" thickBot="1" x14ac:dyDescent="0.35">
      <c r="A44" s="350" t="s">
        <v>274</v>
      </c>
      <c r="B44" s="328">
        <v>12.359598235532999</v>
      </c>
      <c r="C44" s="328">
        <v>20.400320000000001</v>
      </c>
      <c r="D44" s="329">
        <v>8.0407217644659994</v>
      </c>
      <c r="E44" s="330">
        <v>1.650564978831</v>
      </c>
      <c r="F44" s="328">
        <v>18.248706285417001</v>
      </c>
      <c r="G44" s="329">
        <v>6.0829020951389996</v>
      </c>
      <c r="H44" s="331">
        <v>0.11496000000000001</v>
      </c>
      <c r="I44" s="328">
        <v>2.3231199999999999</v>
      </c>
      <c r="J44" s="329">
        <v>-3.7597820951390002</v>
      </c>
      <c r="K44" s="332">
        <v>0.12730327090900001</v>
      </c>
    </row>
    <row r="45" spans="1:11" ht="14.4" customHeight="1" thickBot="1" x14ac:dyDescent="0.35">
      <c r="A45" s="350" t="s">
        <v>275</v>
      </c>
      <c r="B45" s="328">
        <v>3.7727091714190002</v>
      </c>
      <c r="C45" s="328">
        <v>2.92082</v>
      </c>
      <c r="D45" s="329">
        <v>-0.851889171419</v>
      </c>
      <c r="E45" s="330">
        <v>0.77419696756</v>
      </c>
      <c r="F45" s="328">
        <v>0</v>
      </c>
      <c r="G45" s="329">
        <v>0</v>
      </c>
      <c r="H45" s="331">
        <v>4.9406564584124654E-324</v>
      </c>
      <c r="I45" s="328">
        <v>1.9762625833649862E-323</v>
      </c>
      <c r="J45" s="329">
        <v>1.9762625833649862E-323</v>
      </c>
      <c r="K45" s="339" t="s">
        <v>233</v>
      </c>
    </row>
    <row r="46" spans="1:11" ht="14.4" customHeight="1" thickBot="1" x14ac:dyDescent="0.35">
      <c r="A46" s="350" t="s">
        <v>276</v>
      </c>
      <c r="B46" s="328">
        <v>4.9406564584124654E-324</v>
      </c>
      <c r="C46" s="328">
        <v>4.9406564584124654E-324</v>
      </c>
      <c r="D46" s="329">
        <v>0</v>
      </c>
      <c r="E46" s="330">
        <v>1</v>
      </c>
      <c r="F46" s="328">
        <v>2.3650274797059998</v>
      </c>
      <c r="G46" s="329">
        <v>0.78834249323500005</v>
      </c>
      <c r="H46" s="331">
        <v>0.16092999999999999</v>
      </c>
      <c r="I46" s="328">
        <v>1.9407700000000001</v>
      </c>
      <c r="J46" s="329">
        <v>1.152427506764</v>
      </c>
      <c r="K46" s="332">
        <v>0.82061202952300005</v>
      </c>
    </row>
    <row r="47" spans="1:11" ht="14.4" customHeight="1" thickBot="1" x14ac:dyDescent="0.35">
      <c r="A47" s="348" t="s">
        <v>28</v>
      </c>
      <c r="B47" s="328">
        <v>6.393573985902</v>
      </c>
      <c r="C47" s="328">
        <v>6.4660000000000002</v>
      </c>
      <c r="D47" s="329">
        <v>7.2426014097000002E-2</v>
      </c>
      <c r="E47" s="330">
        <v>1.0113279386859999</v>
      </c>
      <c r="F47" s="328">
        <v>6.4176744832950003</v>
      </c>
      <c r="G47" s="329">
        <v>2.1392248277650001</v>
      </c>
      <c r="H47" s="331">
        <v>0.42299999999999999</v>
      </c>
      <c r="I47" s="328">
        <v>1.7450000000000001</v>
      </c>
      <c r="J47" s="329">
        <v>-0.39422482776500001</v>
      </c>
      <c r="K47" s="332">
        <v>0.27190534585999998</v>
      </c>
    </row>
    <row r="48" spans="1:11" ht="14.4" customHeight="1" thickBot="1" x14ac:dyDescent="0.35">
      <c r="A48" s="349" t="s">
        <v>277</v>
      </c>
      <c r="B48" s="333">
        <v>6.393573985902</v>
      </c>
      <c r="C48" s="333">
        <v>6.4660000000000002</v>
      </c>
      <c r="D48" s="334">
        <v>7.2426014097000002E-2</v>
      </c>
      <c r="E48" s="340">
        <v>1.0113279386859999</v>
      </c>
      <c r="F48" s="333">
        <v>6.4176744832950003</v>
      </c>
      <c r="G48" s="334">
        <v>2.1392248277650001</v>
      </c>
      <c r="H48" s="336">
        <v>0.42299999999999999</v>
      </c>
      <c r="I48" s="333">
        <v>1.7450000000000001</v>
      </c>
      <c r="J48" s="334">
        <v>-0.39422482776500001</v>
      </c>
      <c r="K48" s="341">
        <v>0.27190534585999998</v>
      </c>
    </row>
    <row r="49" spans="1:11" ht="14.4" customHeight="1" thickBot="1" x14ac:dyDescent="0.35">
      <c r="A49" s="350" t="s">
        <v>278</v>
      </c>
      <c r="B49" s="328">
        <v>6.393573985902</v>
      </c>
      <c r="C49" s="328">
        <v>6.4660000000000002</v>
      </c>
      <c r="D49" s="329">
        <v>7.2426014097000002E-2</v>
      </c>
      <c r="E49" s="330">
        <v>1.0113279386859999</v>
      </c>
      <c r="F49" s="328">
        <v>6.4176744832950003</v>
      </c>
      <c r="G49" s="329">
        <v>2.1392248277650001</v>
      </c>
      <c r="H49" s="331">
        <v>0.42299999999999999</v>
      </c>
      <c r="I49" s="328">
        <v>1.7450000000000001</v>
      </c>
      <c r="J49" s="329">
        <v>-0.39422482776500001</v>
      </c>
      <c r="K49" s="332">
        <v>0.27190534585999998</v>
      </c>
    </row>
    <row r="50" spans="1:11" ht="14.4" customHeight="1" thickBot="1" x14ac:dyDescent="0.35">
      <c r="A50" s="351" t="s">
        <v>279</v>
      </c>
      <c r="B50" s="333">
        <v>575.571838485743</v>
      </c>
      <c r="C50" s="333">
        <v>795.22024999999996</v>
      </c>
      <c r="D50" s="334">
        <v>219.64841151425799</v>
      </c>
      <c r="E50" s="340">
        <v>1.3816177179410001</v>
      </c>
      <c r="F50" s="333">
        <v>820.31242052008304</v>
      </c>
      <c r="G50" s="334">
        <v>273.437473506694</v>
      </c>
      <c r="H50" s="336">
        <v>87.969809999999995</v>
      </c>
      <c r="I50" s="333">
        <v>226.31480999999999</v>
      </c>
      <c r="J50" s="334">
        <v>-47.122663506694003</v>
      </c>
      <c r="K50" s="341">
        <v>0.27588855701600001</v>
      </c>
    </row>
    <row r="51" spans="1:11" ht="14.4" customHeight="1" thickBot="1" x14ac:dyDescent="0.35">
      <c r="A51" s="348" t="s">
        <v>31</v>
      </c>
      <c r="B51" s="328">
        <v>147.694899351087</v>
      </c>
      <c r="C51" s="328">
        <v>217.92774</v>
      </c>
      <c r="D51" s="329">
        <v>70.232840648912997</v>
      </c>
      <c r="E51" s="330">
        <v>1.4755265141680001</v>
      </c>
      <c r="F51" s="328">
        <v>256.28240454170498</v>
      </c>
      <c r="G51" s="329">
        <v>85.427468180567999</v>
      </c>
      <c r="H51" s="331">
        <v>39.51</v>
      </c>
      <c r="I51" s="328">
        <v>56.650739999999999</v>
      </c>
      <c r="J51" s="329">
        <v>-28.776728180568</v>
      </c>
      <c r="K51" s="332">
        <v>0.22104810551099999</v>
      </c>
    </row>
    <row r="52" spans="1:11" ht="14.4" customHeight="1" thickBot="1" x14ac:dyDescent="0.35">
      <c r="A52" s="352" t="s">
        <v>280</v>
      </c>
      <c r="B52" s="328">
        <v>147.694899351087</v>
      </c>
      <c r="C52" s="328">
        <v>217.92774</v>
      </c>
      <c r="D52" s="329">
        <v>70.232840648912997</v>
      </c>
      <c r="E52" s="330">
        <v>1.4755265141680001</v>
      </c>
      <c r="F52" s="328">
        <v>256.28240454170498</v>
      </c>
      <c r="G52" s="329">
        <v>85.427468180567999</v>
      </c>
      <c r="H52" s="331">
        <v>39.51</v>
      </c>
      <c r="I52" s="328">
        <v>56.650739999999999</v>
      </c>
      <c r="J52" s="329">
        <v>-28.776728180568</v>
      </c>
      <c r="K52" s="332">
        <v>0.22104810551099999</v>
      </c>
    </row>
    <row r="53" spans="1:11" ht="14.4" customHeight="1" thickBot="1" x14ac:dyDescent="0.35">
      <c r="A53" s="350" t="s">
        <v>281</v>
      </c>
      <c r="B53" s="328">
        <v>35.608042431051999</v>
      </c>
      <c r="C53" s="328">
        <v>47.661200000000001</v>
      </c>
      <c r="D53" s="329">
        <v>12.053157568947</v>
      </c>
      <c r="E53" s="330">
        <v>1.338495372001</v>
      </c>
      <c r="F53" s="328">
        <v>43.95029237947</v>
      </c>
      <c r="G53" s="329">
        <v>14.650097459823</v>
      </c>
      <c r="H53" s="331">
        <v>39.51</v>
      </c>
      <c r="I53" s="328">
        <v>53.463799999999999</v>
      </c>
      <c r="J53" s="329">
        <v>38.813702540176003</v>
      </c>
      <c r="K53" s="332">
        <v>1.216460621885</v>
      </c>
    </row>
    <row r="54" spans="1:11" ht="14.4" customHeight="1" thickBot="1" x14ac:dyDescent="0.35">
      <c r="A54" s="350" t="s">
        <v>282</v>
      </c>
      <c r="B54" s="328">
        <v>0</v>
      </c>
      <c r="C54" s="328">
        <v>3.9390000000000001</v>
      </c>
      <c r="D54" s="329">
        <v>3.9390000000000001</v>
      </c>
      <c r="E54" s="338" t="s">
        <v>233</v>
      </c>
      <c r="F54" s="328">
        <v>0</v>
      </c>
      <c r="G54" s="329">
        <v>0</v>
      </c>
      <c r="H54" s="331">
        <v>4.9406564584124654E-324</v>
      </c>
      <c r="I54" s="328">
        <v>1.9762625833649862E-323</v>
      </c>
      <c r="J54" s="329">
        <v>1.9762625833649862E-323</v>
      </c>
      <c r="K54" s="339" t="s">
        <v>233</v>
      </c>
    </row>
    <row r="55" spans="1:11" ht="14.4" customHeight="1" thickBot="1" x14ac:dyDescent="0.35">
      <c r="A55" s="350" t="s">
        <v>283</v>
      </c>
      <c r="B55" s="328">
        <v>104.087481403448</v>
      </c>
      <c r="C55" s="328">
        <v>151.26705999999999</v>
      </c>
      <c r="D55" s="329">
        <v>47.179578596551998</v>
      </c>
      <c r="E55" s="330">
        <v>1.4532685195220001</v>
      </c>
      <c r="F55" s="328">
        <v>196.69178056467101</v>
      </c>
      <c r="G55" s="329">
        <v>65.563926854889999</v>
      </c>
      <c r="H55" s="331">
        <v>4.9406564584124654E-324</v>
      </c>
      <c r="I55" s="328">
        <v>2.2627000000000002</v>
      </c>
      <c r="J55" s="329">
        <v>-63.301226854889997</v>
      </c>
      <c r="K55" s="332">
        <v>1.1503785229E-2</v>
      </c>
    </row>
    <row r="56" spans="1:11" ht="14.4" customHeight="1" thickBot="1" x14ac:dyDescent="0.35">
      <c r="A56" s="350" t="s">
        <v>284</v>
      </c>
      <c r="B56" s="328">
        <v>2.999778721242</v>
      </c>
      <c r="C56" s="328">
        <v>15.06048</v>
      </c>
      <c r="D56" s="329">
        <v>12.060701278757</v>
      </c>
      <c r="E56" s="330">
        <v>5.0205303122369997</v>
      </c>
      <c r="F56" s="328">
        <v>15.640331597563</v>
      </c>
      <c r="G56" s="329">
        <v>5.2134438658539999</v>
      </c>
      <c r="H56" s="331">
        <v>4.9406564584124654E-324</v>
      </c>
      <c r="I56" s="328">
        <v>0.92423999999999995</v>
      </c>
      <c r="J56" s="329">
        <v>-4.2892038658539997</v>
      </c>
      <c r="K56" s="332">
        <v>5.9093376263999998E-2</v>
      </c>
    </row>
    <row r="57" spans="1:11" ht="14.4" customHeight="1" thickBot="1" x14ac:dyDescent="0.35">
      <c r="A57" s="353" t="s">
        <v>32</v>
      </c>
      <c r="B57" s="333">
        <v>0</v>
      </c>
      <c r="C57" s="333">
        <v>68.882000000000005</v>
      </c>
      <c r="D57" s="334">
        <v>68.882000000000005</v>
      </c>
      <c r="E57" s="335" t="s">
        <v>233</v>
      </c>
      <c r="F57" s="333">
        <v>0</v>
      </c>
      <c r="G57" s="334">
        <v>0</v>
      </c>
      <c r="H57" s="336">
        <v>7.0819999999999999</v>
      </c>
      <c r="I57" s="333">
        <v>10.497</v>
      </c>
      <c r="J57" s="334">
        <v>10.497</v>
      </c>
      <c r="K57" s="337" t="s">
        <v>233</v>
      </c>
    </row>
    <row r="58" spans="1:11" ht="14.4" customHeight="1" thickBot="1" x14ac:dyDescent="0.35">
      <c r="A58" s="349" t="s">
        <v>285</v>
      </c>
      <c r="B58" s="333">
        <v>0</v>
      </c>
      <c r="C58" s="333">
        <v>45.259</v>
      </c>
      <c r="D58" s="334">
        <v>45.259</v>
      </c>
      <c r="E58" s="335" t="s">
        <v>233</v>
      </c>
      <c r="F58" s="333">
        <v>0</v>
      </c>
      <c r="G58" s="334">
        <v>0</v>
      </c>
      <c r="H58" s="336">
        <v>7.0819999999999999</v>
      </c>
      <c r="I58" s="333">
        <v>10.497</v>
      </c>
      <c r="J58" s="334">
        <v>10.497</v>
      </c>
      <c r="K58" s="337" t="s">
        <v>233</v>
      </c>
    </row>
    <row r="59" spans="1:11" ht="14.4" customHeight="1" thickBot="1" x14ac:dyDescent="0.35">
      <c r="A59" s="350" t="s">
        <v>286</v>
      </c>
      <c r="B59" s="328">
        <v>0</v>
      </c>
      <c r="C59" s="328">
        <v>42.548999999999999</v>
      </c>
      <c r="D59" s="329">
        <v>42.548999999999999</v>
      </c>
      <c r="E59" s="338" t="s">
        <v>233</v>
      </c>
      <c r="F59" s="328">
        <v>0</v>
      </c>
      <c r="G59" s="329">
        <v>0</v>
      </c>
      <c r="H59" s="331">
        <v>7.0819999999999999</v>
      </c>
      <c r="I59" s="328">
        <v>10.497</v>
      </c>
      <c r="J59" s="329">
        <v>10.497</v>
      </c>
      <c r="K59" s="339" t="s">
        <v>233</v>
      </c>
    </row>
    <row r="60" spans="1:11" ht="14.4" customHeight="1" thickBot="1" x14ac:dyDescent="0.35">
      <c r="A60" s="350" t="s">
        <v>287</v>
      </c>
      <c r="B60" s="328">
        <v>0</v>
      </c>
      <c r="C60" s="328">
        <v>2.71</v>
      </c>
      <c r="D60" s="329">
        <v>2.71</v>
      </c>
      <c r="E60" s="338" t="s">
        <v>233</v>
      </c>
      <c r="F60" s="328">
        <v>0</v>
      </c>
      <c r="G60" s="329">
        <v>0</v>
      </c>
      <c r="H60" s="331">
        <v>4.9406564584124654E-324</v>
      </c>
      <c r="I60" s="328">
        <v>1.9762625833649862E-323</v>
      </c>
      <c r="J60" s="329">
        <v>1.9762625833649862E-323</v>
      </c>
      <c r="K60" s="339" t="s">
        <v>233</v>
      </c>
    </row>
    <row r="61" spans="1:11" ht="14.4" customHeight="1" thickBot="1" x14ac:dyDescent="0.35">
      <c r="A61" s="349" t="s">
        <v>288</v>
      </c>
      <c r="B61" s="333">
        <v>0</v>
      </c>
      <c r="C61" s="333">
        <v>23.623000000000001</v>
      </c>
      <c r="D61" s="334">
        <v>23.623000000000001</v>
      </c>
      <c r="E61" s="335" t="s">
        <v>233</v>
      </c>
      <c r="F61" s="333">
        <v>0</v>
      </c>
      <c r="G61" s="334">
        <v>0</v>
      </c>
      <c r="H61" s="336">
        <v>4.9406564584124654E-324</v>
      </c>
      <c r="I61" s="333">
        <v>1.9762625833649862E-323</v>
      </c>
      <c r="J61" s="334">
        <v>1.9762625833649862E-323</v>
      </c>
      <c r="K61" s="337" t="s">
        <v>233</v>
      </c>
    </row>
    <row r="62" spans="1:11" ht="14.4" customHeight="1" thickBot="1" x14ac:dyDescent="0.35">
      <c r="A62" s="350" t="s">
        <v>289</v>
      </c>
      <c r="B62" s="328">
        <v>0</v>
      </c>
      <c r="C62" s="328">
        <v>0.154</v>
      </c>
      <c r="D62" s="329">
        <v>0.154</v>
      </c>
      <c r="E62" s="338" t="s">
        <v>233</v>
      </c>
      <c r="F62" s="328">
        <v>0</v>
      </c>
      <c r="G62" s="329">
        <v>0</v>
      </c>
      <c r="H62" s="331">
        <v>4.9406564584124654E-324</v>
      </c>
      <c r="I62" s="328">
        <v>1.9762625833649862E-323</v>
      </c>
      <c r="J62" s="329">
        <v>1.9762625833649862E-323</v>
      </c>
      <c r="K62" s="339" t="s">
        <v>233</v>
      </c>
    </row>
    <row r="63" spans="1:11" ht="14.4" customHeight="1" thickBot="1" x14ac:dyDescent="0.35">
      <c r="A63" s="350" t="s">
        <v>290</v>
      </c>
      <c r="B63" s="328">
        <v>0</v>
      </c>
      <c r="C63" s="328">
        <v>23.469000000000001</v>
      </c>
      <c r="D63" s="329">
        <v>23.469000000000001</v>
      </c>
      <c r="E63" s="338" t="s">
        <v>233</v>
      </c>
      <c r="F63" s="328">
        <v>0</v>
      </c>
      <c r="G63" s="329">
        <v>0</v>
      </c>
      <c r="H63" s="331">
        <v>4.9406564584124654E-324</v>
      </c>
      <c r="I63" s="328">
        <v>1.9762625833649862E-323</v>
      </c>
      <c r="J63" s="329">
        <v>1.9762625833649862E-323</v>
      </c>
      <c r="K63" s="339" t="s">
        <v>233</v>
      </c>
    </row>
    <row r="64" spans="1:11" ht="14.4" customHeight="1" thickBot="1" x14ac:dyDescent="0.35">
      <c r="A64" s="348" t="s">
        <v>33</v>
      </c>
      <c r="B64" s="328">
        <v>427.87693913465603</v>
      </c>
      <c r="C64" s="328">
        <v>508.41050999999999</v>
      </c>
      <c r="D64" s="329">
        <v>80.533570865344004</v>
      </c>
      <c r="E64" s="330">
        <v>1.18821666582</v>
      </c>
      <c r="F64" s="328">
        <v>564.03001597837795</v>
      </c>
      <c r="G64" s="329">
        <v>188.01000532612599</v>
      </c>
      <c r="H64" s="331">
        <v>41.377809999999997</v>
      </c>
      <c r="I64" s="328">
        <v>159.16707</v>
      </c>
      <c r="J64" s="329">
        <v>-28.842935326125001</v>
      </c>
      <c r="K64" s="332">
        <v>0.282196098595</v>
      </c>
    </row>
    <row r="65" spans="1:11" ht="14.4" customHeight="1" thickBot="1" x14ac:dyDescent="0.35">
      <c r="A65" s="349" t="s">
        <v>291</v>
      </c>
      <c r="B65" s="333">
        <v>6.9658016987789999</v>
      </c>
      <c r="C65" s="333">
        <v>12.714460000000001</v>
      </c>
      <c r="D65" s="334">
        <v>5.7486583012199999</v>
      </c>
      <c r="E65" s="340">
        <v>1.8252687271050001</v>
      </c>
      <c r="F65" s="333">
        <v>5.0819542189720002</v>
      </c>
      <c r="G65" s="334">
        <v>1.693984739657</v>
      </c>
      <c r="H65" s="336">
        <v>0.66559000000000001</v>
      </c>
      <c r="I65" s="333">
        <v>5.9523999999999999</v>
      </c>
      <c r="J65" s="334">
        <v>4.2584152603419998</v>
      </c>
      <c r="K65" s="341">
        <v>1.171281704541</v>
      </c>
    </row>
    <row r="66" spans="1:11" ht="14.4" customHeight="1" thickBot="1" x14ac:dyDescent="0.35">
      <c r="A66" s="350" t="s">
        <v>292</v>
      </c>
      <c r="B66" s="328">
        <v>6.9658016987789999</v>
      </c>
      <c r="C66" s="328">
        <v>12.714460000000001</v>
      </c>
      <c r="D66" s="329">
        <v>5.7486583012199999</v>
      </c>
      <c r="E66" s="330">
        <v>1.8252687271050001</v>
      </c>
      <c r="F66" s="328">
        <v>5.0819542189720002</v>
      </c>
      <c r="G66" s="329">
        <v>1.693984739657</v>
      </c>
      <c r="H66" s="331">
        <v>0.66559000000000001</v>
      </c>
      <c r="I66" s="328">
        <v>5.9523999999999999</v>
      </c>
      <c r="J66" s="329">
        <v>4.2584152603419998</v>
      </c>
      <c r="K66" s="332">
        <v>1.171281704541</v>
      </c>
    </row>
    <row r="67" spans="1:11" ht="14.4" customHeight="1" thickBot="1" x14ac:dyDescent="0.35">
      <c r="A67" s="349" t="s">
        <v>293</v>
      </c>
      <c r="B67" s="333">
        <v>17.033661088445001</v>
      </c>
      <c r="C67" s="333">
        <v>22.61683</v>
      </c>
      <c r="D67" s="334">
        <v>5.583168911554</v>
      </c>
      <c r="E67" s="340">
        <v>1.3277726897669999</v>
      </c>
      <c r="F67" s="333">
        <v>21.743286571944001</v>
      </c>
      <c r="G67" s="334">
        <v>7.2477621906480003</v>
      </c>
      <c r="H67" s="336">
        <v>1.4233499999999999</v>
      </c>
      <c r="I67" s="333">
        <v>6.5021300000000002</v>
      </c>
      <c r="J67" s="334">
        <v>-0.74563219064800002</v>
      </c>
      <c r="K67" s="341">
        <v>0.299040808687</v>
      </c>
    </row>
    <row r="68" spans="1:11" ht="14.4" customHeight="1" thickBot="1" x14ac:dyDescent="0.35">
      <c r="A68" s="350" t="s">
        <v>294</v>
      </c>
      <c r="B68" s="328">
        <v>11.469513007447</v>
      </c>
      <c r="C68" s="328">
        <v>17.196100000000001</v>
      </c>
      <c r="D68" s="329">
        <v>5.7265869925519999</v>
      </c>
      <c r="E68" s="330">
        <v>1.4992877194380001</v>
      </c>
      <c r="F68" s="328">
        <v>17.591373470857</v>
      </c>
      <c r="G68" s="329">
        <v>5.8637911569519998</v>
      </c>
      <c r="H68" s="331">
        <v>1.3349</v>
      </c>
      <c r="I68" s="328">
        <v>5.1738999999999997</v>
      </c>
      <c r="J68" s="329">
        <v>-0.68989115695199998</v>
      </c>
      <c r="K68" s="332">
        <v>0.29411574989099998</v>
      </c>
    </row>
    <row r="69" spans="1:11" ht="14.4" customHeight="1" thickBot="1" x14ac:dyDescent="0.35">
      <c r="A69" s="350" t="s">
        <v>295</v>
      </c>
      <c r="B69" s="328">
        <v>4.9406564584124654E-324</v>
      </c>
      <c r="C69" s="328">
        <v>1</v>
      </c>
      <c r="D69" s="329">
        <v>1</v>
      </c>
      <c r="E69" s="338" t="s">
        <v>239</v>
      </c>
      <c r="F69" s="328">
        <v>0</v>
      </c>
      <c r="G69" s="329">
        <v>0</v>
      </c>
      <c r="H69" s="331">
        <v>4.9406564584124654E-324</v>
      </c>
      <c r="I69" s="328">
        <v>1.9762625833649862E-323</v>
      </c>
      <c r="J69" s="329">
        <v>1.9762625833649862E-323</v>
      </c>
      <c r="K69" s="339" t="s">
        <v>233</v>
      </c>
    </row>
    <row r="70" spans="1:11" ht="14.4" customHeight="1" thickBot="1" x14ac:dyDescent="0.35">
      <c r="A70" s="350" t="s">
        <v>296</v>
      </c>
      <c r="B70" s="328">
        <v>5.5641480809979997</v>
      </c>
      <c r="C70" s="328">
        <v>4.4207299999999998</v>
      </c>
      <c r="D70" s="329">
        <v>-1.1434180809979999</v>
      </c>
      <c r="E70" s="330">
        <v>0.79450257894700005</v>
      </c>
      <c r="F70" s="328">
        <v>4.1519131010860004</v>
      </c>
      <c r="G70" s="329">
        <v>1.383971033695</v>
      </c>
      <c r="H70" s="331">
        <v>8.8450000000000001E-2</v>
      </c>
      <c r="I70" s="328">
        <v>1.32823</v>
      </c>
      <c r="J70" s="329">
        <v>-5.5741033694999997E-2</v>
      </c>
      <c r="K70" s="332">
        <v>0.31990794789299998</v>
      </c>
    </row>
    <row r="71" spans="1:11" ht="14.4" customHeight="1" thickBot="1" x14ac:dyDescent="0.35">
      <c r="A71" s="349" t="s">
        <v>297</v>
      </c>
      <c r="B71" s="333">
        <v>23.692283922070001</v>
      </c>
      <c r="C71" s="333">
        <v>22.631250000000001</v>
      </c>
      <c r="D71" s="334">
        <v>-1.06103392207</v>
      </c>
      <c r="E71" s="340">
        <v>0.95521605576000002</v>
      </c>
      <c r="F71" s="333">
        <v>20.846701293014998</v>
      </c>
      <c r="G71" s="334">
        <v>6.9489004310049998</v>
      </c>
      <c r="H71" s="336">
        <v>2.27494</v>
      </c>
      <c r="I71" s="333">
        <v>8.4707100000000004</v>
      </c>
      <c r="J71" s="334">
        <v>1.5218095689940001</v>
      </c>
      <c r="K71" s="341">
        <v>0.40633335130199999</v>
      </c>
    </row>
    <row r="72" spans="1:11" ht="14.4" customHeight="1" thickBot="1" x14ac:dyDescent="0.35">
      <c r="A72" s="350" t="s">
        <v>298</v>
      </c>
      <c r="B72" s="328">
        <v>1.180751953833</v>
      </c>
      <c r="C72" s="328">
        <v>1.08</v>
      </c>
      <c r="D72" s="329">
        <v>-0.10075195383299999</v>
      </c>
      <c r="E72" s="330">
        <v>0.91467136386500003</v>
      </c>
      <c r="F72" s="328">
        <v>1.1186753844199999</v>
      </c>
      <c r="G72" s="329">
        <v>0.37289179480599999</v>
      </c>
      <c r="H72" s="331">
        <v>0.27</v>
      </c>
      <c r="I72" s="328">
        <v>0.54</v>
      </c>
      <c r="J72" s="329">
        <v>0.16710820519299999</v>
      </c>
      <c r="K72" s="332">
        <v>0.482713759076</v>
      </c>
    </row>
    <row r="73" spans="1:11" ht="14.4" customHeight="1" thickBot="1" x14ac:dyDescent="0.35">
      <c r="A73" s="350" t="s">
        <v>299</v>
      </c>
      <c r="B73" s="328">
        <v>22.232441970463999</v>
      </c>
      <c r="C73" s="328">
        <v>21.55125</v>
      </c>
      <c r="D73" s="329">
        <v>-0.68119197046400004</v>
      </c>
      <c r="E73" s="330">
        <v>0.96936045210999999</v>
      </c>
      <c r="F73" s="328">
        <v>19.728025908595001</v>
      </c>
      <c r="G73" s="329">
        <v>6.5760086361979999</v>
      </c>
      <c r="H73" s="331">
        <v>2.0049399999999999</v>
      </c>
      <c r="I73" s="328">
        <v>7.9307100000000004</v>
      </c>
      <c r="J73" s="329">
        <v>1.3547013638009999</v>
      </c>
      <c r="K73" s="332">
        <v>0.40200220928000002</v>
      </c>
    </row>
    <row r="74" spans="1:11" ht="14.4" customHeight="1" thickBot="1" x14ac:dyDescent="0.35">
      <c r="A74" s="349" t="s">
        <v>300</v>
      </c>
      <c r="B74" s="333">
        <v>120.503466612463</v>
      </c>
      <c r="C74" s="333">
        <v>153.46115</v>
      </c>
      <c r="D74" s="334">
        <v>32.957683387536001</v>
      </c>
      <c r="E74" s="340">
        <v>1.2734998777540001</v>
      </c>
      <c r="F74" s="333">
        <v>153.02104296185399</v>
      </c>
      <c r="G74" s="334">
        <v>51.007014320617003</v>
      </c>
      <c r="H74" s="336">
        <v>0.20133000000000001</v>
      </c>
      <c r="I74" s="333">
        <v>21.9664</v>
      </c>
      <c r="J74" s="334">
        <v>-29.040614320616999</v>
      </c>
      <c r="K74" s="341">
        <v>0.143551498374</v>
      </c>
    </row>
    <row r="75" spans="1:11" ht="14.4" customHeight="1" thickBot="1" x14ac:dyDescent="0.35">
      <c r="A75" s="350" t="s">
        <v>301</v>
      </c>
      <c r="B75" s="328">
        <v>118.000119819536</v>
      </c>
      <c r="C75" s="328">
        <v>150.89184</v>
      </c>
      <c r="D75" s="329">
        <v>32.891720180463999</v>
      </c>
      <c r="E75" s="330">
        <v>1.2787431083180001</v>
      </c>
      <c r="F75" s="328">
        <v>150.42326877868101</v>
      </c>
      <c r="G75" s="329">
        <v>50.141089592893003</v>
      </c>
      <c r="H75" s="331">
        <v>4.9406564584124654E-324</v>
      </c>
      <c r="I75" s="328">
        <v>21.117010000000001</v>
      </c>
      <c r="J75" s="329">
        <v>-29.024079592892999</v>
      </c>
      <c r="K75" s="332">
        <v>0.14038393242899999</v>
      </c>
    </row>
    <row r="76" spans="1:11" ht="14.4" customHeight="1" thickBot="1" x14ac:dyDescent="0.35">
      <c r="A76" s="350" t="s">
        <v>302</v>
      </c>
      <c r="B76" s="328">
        <v>2.5033467929270001</v>
      </c>
      <c r="C76" s="328">
        <v>2.5693100000000002</v>
      </c>
      <c r="D76" s="329">
        <v>6.5963207071999999E-2</v>
      </c>
      <c r="E76" s="330">
        <v>1.0263500076209999</v>
      </c>
      <c r="F76" s="328">
        <v>2.597774183172</v>
      </c>
      <c r="G76" s="329">
        <v>0.86592472772399998</v>
      </c>
      <c r="H76" s="331">
        <v>0.20133000000000001</v>
      </c>
      <c r="I76" s="328">
        <v>0.84938999999999998</v>
      </c>
      <c r="J76" s="329">
        <v>-1.6534727724000001E-2</v>
      </c>
      <c r="K76" s="332">
        <v>0.32696837373299997</v>
      </c>
    </row>
    <row r="77" spans="1:11" ht="14.4" customHeight="1" thickBot="1" x14ac:dyDescent="0.35">
      <c r="A77" s="349" t="s">
        <v>303</v>
      </c>
      <c r="B77" s="333">
        <v>259.68172581289798</v>
      </c>
      <c r="C77" s="333">
        <v>281.67559</v>
      </c>
      <c r="D77" s="334">
        <v>21.993864187102002</v>
      </c>
      <c r="E77" s="340">
        <v>1.0846954637190001</v>
      </c>
      <c r="F77" s="333">
        <v>273.337030932593</v>
      </c>
      <c r="G77" s="334">
        <v>91.112343644196997</v>
      </c>
      <c r="H77" s="336">
        <v>36.372599999999998</v>
      </c>
      <c r="I77" s="333">
        <v>85.915430000000001</v>
      </c>
      <c r="J77" s="334">
        <v>-5.1969136441970001</v>
      </c>
      <c r="K77" s="341">
        <v>0.314320491837</v>
      </c>
    </row>
    <row r="78" spans="1:11" ht="14.4" customHeight="1" thickBot="1" x14ac:dyDescent="0.35">
      <c r="A78" s="350" t="s">
        <v>304</v>
      </c>
      <c r="B78" s="328">
        <v>194.75888916494901</v>
      </c>
      <c r="C78" s="328">
        <v>164.45006000000001</v>
      </c>
      <c r="D78" s="329">
        <v>-30.308829164948001</v>
      </c>
      <c r="E78" s="330">
        <v>0.84437768517300005</v>
      </c>
      <c r="F78" s="328">
        <v>162.58578110389601</v>
      </c>
      <c r="G78" s="329">
        <v>54.195260367964998</v>
      </c>
      <c r="H78" s="331">
        <v>24.684000000000001</v>
      </c>
      <c r="I78" s="328">
        <v>66.402159999999995</v>
      </c>
      <c r="J78" s="329">
        <v>12.206899632034</v>
      </c>
      <c r="K78" s="332">
        <v>0.40841308230700002</v>
      </c>
    </row>
    <row r="79" spans="1:11" ht="14.4" customHeight="1" thickBot="1" x14ac:dyDescent="0.35">
      <c r="A79" s="350" t="s">
        <v>305</v>
      </c>
      <c r="B79" s="328">
        <v>64.922836647948003</v>
      </c>
      <c r="C79" s="328">
        <v>117.22553000000001</v>
      </c>
      <c r="D79" s="329">
        <v>52.302693352051001</v>
      </c>
      <c r="E79" s="330">
        <v>1.805613187169</v>
      </c>
      <c r="F79" s="328">
        <v>110.751249828697</v>
      </c>
      <c r="G79" s="329">
        <v>36.917083276231999</v>
      </c>
      <c r="H79" s="331">
        <v>11.688599999999999</v>
      </c>
      <c r="I79" s="328">
        <v>19.513269999999999</v>
      </c>
      <c r="J79" s="329">
        <v>-17.403813276232</v>
      </c>
      <c r="K79" s="332">
        <v>0.176190065847</v>
      </c>
    </row>
    <row r="80" spans="1:11" ht="14.4" customHeight="1" thickBot="1" x14ac:dyDescent="0.35">
      <c r="A80" s="349" t="s">
        <v>306</v>
      </c>
      <c r="B80" s="333">
        <v>0</v>
      </c>
      <c r="C80" s="333">
        <v>15.31123</v>
      </c>
      <c r="D80" s="334">
        <v>15.31123</v>
      </c>
      <c r="E80" s="335" t="s">
        <v>233</v>
      </c>
      <c r="F80" s="333">
        <v>89.999999999997996</v>
      </c>
      <c r="G80" s="334">
        <v>29.999999999999002</v>
      </c>
      <c r="H80" s="336">
        <v>0.44</v>
      </c>
      <c r="I80" s="333">
        <v>30.36</v>
      </c>
      <c r="J80" s="334">
        <v>0.36</v>
      </c>
      <c r="K80" s="341">
        <v>0.33733333333299997</v>
      </c>
    </row>
    <row r="81" spans="1:11" ht="14.4" customHeight="1" thickBot="1" x14ac:dyDescent="0.35">
      <c r="A81" s="350" t="s">
        <v>307</v>
      </c>
      <c r="B81" s="328">
        <v>0</v>
      </c>
      <c r="C81" s="328">
        <v>15.31123</v>
      </c>
      <c r="D81" s="329">
        <v>15.31123</v>
      </c>
      <c r="E81" s="338" t="s">
        <v>233</v>
      </c>
      <c r="F81" s="328">
        <v>19.999999999999002</v>
      </c>
      <c r="G81" s="329">
        <v>6.6666666666659999</v>
      </c>
      <c r="H81" s="331">
        <v>0.44</v>
      </c>
      <c r="I81" s="328">
        <v>1.32</v>
      </c>
      <c r="J81" s="329">
        <v>-5.3466666666659997</v>
      </c>
      <c r="K81" s="332">
        <v>6.6000000000000003E-2</v>
      </c>
    </row>
    <row r="82" spans="1:11" ht="14.4" customHeight="1" thickBot="1" x14ac:dyDescent="0.35">
      <c r="A82" s="350" t="s">
        <v>308</v>
      </c>
      <c r="B82" s="328">
        <v>4.9406564584124654E-324</v>
      </c>
      <c r="C82" s="328">
        <v>4.9406564584124654E-324</v>
      </c>
      <c r="D82" s="329">
        <v>0</v>
      </c>
      <c r="E82" s="330">
        <v>1</v>
      </c>
      <c r="F82" s="328">
        <v>69.999999999997996</v>
      </c>
      <c r="G82" s="329">
        <v>23.333333333332</v>
      </c>
      <c r="H82" s="331">
        <v>4.9406564584124654E-324</v>
      </c>
      <c r="I82" s="328">
        <v>29.04</v>
      </c>
      <c r="J82" s="329">
        <v>5.7066666666670001</v>
      </c>
      <c r="K82" s="332">
        <v>0.41485714285699998</v>
      </c>
    </row>
    <row r="83" spans="1:11" ht="14.4" customHeight="1" thickBot="1" x14ac:dyDescent="0.35">
      <c r="A83" s="347" t="s">
        <v>34</v>
      </c>
      <c r="B83" s="328">
        <v>24774.999513925599</v>
      </c>
      <c r="C83" s="328">
        <v>27523.67655</v>
      </c>
      <c r="D83" s="329">
        <v>2748.6770360743799</v>
      </c>
      <c r="E83" s="330">
        <v>1.1109455939449999</v>
      </c>
      <c r="F83" s="328">
        <v>29022.143473409698</v>
      </c>
      <c r="G83" s="329">
        <v>9674.0478244698807</v>
      </c>
      <c r="H83" s="331">
        <v>2263.01629</v>
      </c>
      <c r="I83" s="328">
        <v>8885.5993500000095</v>
      </c>
      <c r="J83" s="329">
        <v>-788.44847446987501</v>
      </c>
      <c r="K83" s="332">
        <v>0.30616619885899998</v>
      </c>
    </row>
    <row r="84" spans="1:11" ht="14.4" customHeight="1" thickBot="1" x14ac:dyDescent="0.35">
      <c r="A84" s="353" t="s">
        <v>309</v>
      </c>
      <c r="B84" s="333">
        <v>18408.999999999</v>
      </c>
      <c r="C84" s="333">
        <v>20407.309000000001</v>
      </c>
      <c r="D84" s="334">
        <v>1998.30900000101</v>
      </c>
      <c r="E84" s="340">
        <v>1.108550654571</v>
      </c>
      <c r="F84" s="333">
        <v>21518.9999999996</v>
      </c>
      <c r="G84" s="334">
        <v>7172.9999999998699</v>
      </c>
      <c r="H84" s="336">
        <v>1677.4960000000001</v>
      </c>
      <c r="I84" s="333">
        <v>6588.7930000000097</v>
      </c>
      <c r="J84" s="334">
        <v>-584.20699999986005</v>
      </c>
      <c r="K84" s="341">
        <v>0.30618490636099999</v>
      </c>
    </row>
    <row r="85" spans="1:11" ht="14.4" customHeight="1" thickBot="1" x14ac:dyDescent="0.35">
      <c r="A85" s="349" t="s">
        <v>310</v>
      </c>
      <c r="B85" s="333">
        <v>18183.999999999</v>
      </c>
      <c r="C85" s="333">
        <v>20171.788</v>
      </c>
      <c r="D85" s="334">
        <v>1987.788000001</v>
      </c>
      <c r="E85" s="340">
        <v>1.109315222173</v>
      </c>
      <c r="F85" s="333">
        <v>21434.9999999996</v>
      </c>
      <c r="G85" s="334">
        <v>7144.9999999998699</v>
      </c>
      <c r="H85" s="336">
        <v>1674.6859999999999</v>
      </c>
      <c r="I85" s="333">
        <v>6548.5130000000099</v>
      </c>
      <c r="J85" s="334">
        <v>-596.48699999986104</v>
      </c>
      <c r="K85" s="341">
        <v>0.30550562164599998</v>
      </c>
    </row>
    <row r="86" spans="1:11" ht="14.4" customHeight="1" thickBot="1" x14ac:dyDescent="0.35">
      <c r="A86" s="350" t="s">
        <v>311</v>
      </c>
      <c r="B86" s="328">
        <v>18183.999999999</v>
      </c>
      <c r="C86" s="328">
        <v>20171.788</v>
      </c>
      <c r="D86" s="329">
        <v>1987.788000001</v>
      </c>
      <c r="E86" s="330">
        <v>1.109315222173</v>
      </c>
      <c r="F86" s="328">
        <v>21434.9999999996</v>
      </c>
      <c r="G86" s="329">
        <v>7144.9999999998699</v>
      </c>
      <c r="H86" s="331">
        <v>1674.6859999999999</v>
      </c>
      <c r="I86" s="328">
        <v>6548.5130000000099</v>
      </c>
      <c r="J86" s="329">
        <v>-596.48699999986104</v>
      </c>
      <c r="K86" s="332">
        <v>0.30550562164599998</v>
      </c>
    </row>
    <row r="87" spans="1:11" ht="14.4" customHeight="1" thickBot="1" x14ac:dyDescent="0.35">
      <c r="A87" s="349" t="s">
        <v>312</v>
      </c>
      <c r="B87" s="333">
        <v>224.99999999998801</v>
      </c>
      <c r="C87" s="333">
        <v>193.42</v>
      </c>
      <c r="D87" s="334">
        <v>-31.579999999986999</v>
      </c>
      <c r="E87" s="340">
        <v>0.85964444444400001</v>
      </c>
      <c r="F87" s="333">
        <v>14.999999999999</v>
      </c>
      <c r="G87" s="334">
        <v>4.9999999999989999</v>
      </c>
      <c r="H87" s="336">
        <v>2.81</v>
      </c>
      <c r="I87" s="333">
        <v>27.44</v>
      </c>
      <c r="J87" s="334">
        <v>22.44</v>
      </c>
      <c r="K87" s="341">
        <v>1.829333333333</v>
      </c>
    </row>
    <row r="88" spans="1:11" ht="14.4" customHeight="1" thickBot="1" x14ac:dyDescent="0.35">
      <c r="A88" s="350" t="s">
        <v>313</v>
      </c>
      <c r="B88" s="328">
        <v>224.99999999998801</v>
      </c>
      <c r="C88" s="328">
        <v>193.42</v>
      </c>
      <c r="D88" s="329">
        <v>-31.579999999986999</v>
      </c>
      <c r="E88" s="330">
        <v>0.85964444444400001</v>
      </c>
      <c r="F88" s="328">
        <v>14.999999999999</v>
      </c>
      <c r="G88" s="329">
        <v>4.9999999999989999</v>
      </c>
      <c r="H88" s="331">
        <v>2.81</v>
      </c>
      <c r="I88" s="328">
        <v>27.44</v>
      </c>
      <c r="J88" s="329">
        <v>22.44</v>
      </c>
      <c r="K88" s="332">
        <v>1.829333333333</v>
      </c>
    </row>
    <row r="89" spans="1:11" ht="14.4" customHeight="1" thickBot="1" x14ac:dyDescent="0.35">
      <c r="A89" s="349" t="s">
        <v>314</v>
      </c>
      <c r="B89" s="333">
        <v>0</v>
      </c>
      <c r="C89" s="333">
        <v>42.100999999999999</v>
      </c>
      <c r="D89" s="334">
        <v>42.100999999999999</v>
      </c>
      <c r="E89" s="335" t="s">
        <v>233</v>
      </c>
      <c r="F89" s="333">
        <v>68.999999999997996</v>
      </c>
      <c r="G89" s="334">
        <v>22.999999999999002</v>
      </c>
      <c r="H89" s="336">
        <v>4.9406564584124654E-324</v>
      </c>
      <c r="I89" s="333">
        <v>12.84</v>
      </c>
      <c r="J89" s="334">
        <v>-10.159999999999</v>
      </c>
      <c r="K89" s="341">
        <v>0.18608695652099999</v>
      </c>
    </row>
    <row r="90" spans="1:11" ht="14.4" customHeight="1" thickBot="1" x14ac:dyDescent="0.35">
      <c r="A90" s="350" t="s">
        <v>315</v>
      </c>
      <c r="B90" s="328">
        <v>0</v>
      </c>
      <c r="C90" s="328">
        <v>42.100999999999999</v>
      </c>
      <c r="D90" s="329">
        <v>42.100999999999999</v>
      </c>
      <c r="E90" s="338" t="s">
        <v>233</v>
      </c>
      <c r="F90" s="328">
        <v>68.999999999997996</v>
      </c>
      <c r="G90" s="329">
        <v>22.999999999999002</v>
      </c>
      <c r="H90" s="331">
        <v>4.9406564584124654E-324</v>
      </c>
      <c r="I90" s="328">
        <v>12.84</v>
      </c>
      <c r="J90" s="329">
        <v>-10.159999999999</v>
      </c>
      <c r="K90" s="332">
        <v>0.18608695652099999</v>
      </c>
    </row>
    <row r="91" spans="1:11" ht="14.4" customHeight="1" thickBot="1" x14ac:dyDescent="0.35">
      <c r="A91" s="348" t="s">
        <v>316</v>
      </c>
      <c r="B91" s="328">
        <v>6183.9995139266302</v>
      </c>
      <c r="C91" s="328">
        <v>6914.2312899999997</v>
      </c>
      <c r="D91" s="329">
        <v>730.23177607337004</v>
      </c>
      <c r="E91" s="330">
        <v>1.1180840610389999</v>
      </c>
      <c r="F91" s="328">
        <v>7289.1434734100503</v>
      </c>
      <c r="G91" s="329">
        <v>2429.71449113668</v>
      </c>
      <c r="H91" s="331">
        <v>568.77386999999999</v>
      </c>
      <c r="I91" s="328">
        <v>2231.19409</v>
      </c>
      <c r="J91" s="329">
        <v>-198.52040113667999</v>
      </c>
      <c r="K91" s="332">
        <v>0.30609825394899998</v>
      </c>
    </row>
    <row r="92" spans="1:11" ht="14.4" customHeight="1" thickBot="1" x14ac:dyDescent="0.35">
      <c r="A92" s="349" t="s">
        <v>317</v>
      </c>
      <c r="B92" s="333">
        <v>1636.9999990762899</v>
      </c>
      <c r="C92" s="333">
        <v>1830.41488</v>
      </c>
      <c r="D92" s="334">
        <v>193.41488092371401</v>
      </c>
      <c r="E92" s="340">
        <v>1.1181520348389999</v>
      </c>
      <c r="F92" s="333">
        <v>1929.1434734101599</v>
      </c>
      <c r="G92" s="334">
        <v>643.047824470053</v>
      </c>
      <c r="H92" s="336">
        <v>150.72382999999999</v>
      </c>
      <c r="I92" s="333">
        <v>590.85722000000101</v>
      </c>
      <c r="J92" s="334">
        <v>-52.190604470052001</v>
      </c>
      <c r="K92" s="341">
        <v>0.306279562999</v>
      </c>
    </row>
    <row r="93" spans="1:11" ht="14.4" customHeight="1" thickBot="1" x14ac:dyDescent="0.35">
      <c r="A93" s="350" t="s">
        <v>318</v>
      </c>
      <c r="B93" s="328">
        <v>1636.9999990762899</v>
      </c>
      <c r="C93" s="328">
        <v>1830.41488</v>
      </c>
      <c r="D93" s="329">
        <v>193.41488092371401</v>
      </c>
      <c r="E93" s="330">
        <v>1.1181520348389999</v>
      </c>
      <c r="F93" s="328">
        <v>1929.1434734101599</v>
      </c>
      <c r="G93" s="329">
        <v>643.047824470053</v>
      </c>
      <c r="H93" s="331">
        <v>150.72382999999999</v>
      </c>
      <c r="I93" s="328">
        <v>590.85722000000101</v>
      </c>
      <c r="J93" s="329">
        <v>-52.190604470052001</v>
      </c>
      <c r="K93" s="332">
        <v>0.306279562999</v>
      </c>
    </row>
    <row r="94" spans="1:11" ht="14.4" customHeight="1" thickBot="1" x14ac:dyDescent="0.35">
      <c r="A94" s="349" t="s">
        <v>319</v>
      </c>
      <c r="B94" s="333">
        <v>4546.9995148503504</v>
      </c>
      <c r="C94" s="333">
        <v>5083.8164100000004</v>
      </c>
      <c r="D94" s="334">
        <v>536.81689514965501</v>
      </c>
      <c r="E94" s="340">
        <v>1.1180595892730001</v>
      </c>
      <c r="F94" s="333">
        <v>5359.99999999989</v>
      </c>
      <c r="G94" s="334">
        <v>1786.6666666666299</v>
      </c>
      <c r="H94" s="336">
        <v>418.05004000000002</v>
      </c>
      <c r="I94" s="333">
        <v>1640.3368700000001</v>
      </c>
      <c r="J94" s="334">
        <v>-146.329796666628</v>
      </c>
      <c r="K94" s="341">
        <v>0.30603299813399998</v>
      </c>
    </row>
    <row r="95" spans="1:11" ht="14.4" customHeight="1" thickBot="1" x14ac:dyDescent="0.35">
      <c r="A95" s="350" t="s">
        <v>320</v>
      </c>
      <c r="B95" s="328">
        <v>4546.9995148503504</v>
      </c>
      <c r="C95" s="328">
        <v>5083.8164100000004</v>
      </c>
      <c r="D95" s="329">
        <v>536.81689514965501</v>
      </c>
      <c r="E95" s="330">
        <v>1.1180595892730001</v>
      </c>
      <c r="F95" s="328">
        <v>5359.99999999989</v>
      </c>
      <c r="G95" s="329">
        <v>1786.6666666666299</v>
      </c>
      <c r="H95" s="331">
        <v>418.05004000000002</v>
      </c>
      <c r="I95" s="328">
        <v>1640.3368700000001</v>
      </c>
      <c r="J95" s="329">
        <v>-146.329796666628</v>
      </c>
      <c r="K95" s="332">
        <v>0.30603299813399998</v>
      </c>
    </row>
    <row r="96" spans="1:11" ht="14.4" customHeight="1" thickBot="1" x14ac:dyDescent="0.35">
      <c r="A96" s="348" t="s">
        <v>321</v>
      </c>
      <c r="B96" s="328">
        <v>181.99999999999</v>
      </c>
      <c r="C96" s="328">
        <v>202.13625999999999</v>
      </c>
      <c r="D96" s="329">
        <v>20.136260000008999</v>
      </c>
      <c r="E96" s="330">
        <v>1.110638791208</v>
      </c>
      <c r="F96" s="328">
        <v>213.99999999999599</v>
      </c>
      <c r="G96" s="329">
        <v>71.333333333330998</v>
      </c>
      <c r="H96" s="331">
        <v>16.746420000000001</v>
      </c>
      <c r="I96" s="328">
        <v>65.612260000000006</v>
      </c>
      <c r="J96" s="329">
        <v>-5.7210733333309998</v>
      </c>
      <c r="K96" s="332">
        <v>0.306599345794</v>
      </c>
    </row>
    <row r="97" spans="1:11" ht="14.4" customHeight="1" thickBot="1" x14ac:dyDescent="0.35">
      <c r="A97" s="349" t="s">
        <v>322</v>
      </c>
      <c r="B97" s="333">
        <v>181.99999999999</v>
      </c>
      <c r="C97" s="333">
        <v>202.13625999999999</v>
      </c>
      <c r="D97" s="334">
        <v>20.136260000008999</v>
      </c>
      <c r="E97" s="340">
        <v>1.110638791208</v>
      </c>
      <c r="F97" s="333">
        <v>213.99999999999599</v>
      </c>
      <c r="G97" s="334">
        <v>71.333333333330998</v>
      </c>
      <c r="H97" s="336">
        <v>16.746420000000001</v>
      </c>
      <c r="I97" s="333">
        <v>65.612260000000006</v>
      </c>
      <c r="J97" s="334">
        <v>-5.7210733333309998</v>
      </c>
      <c r="K97" s="341">
        <v>0.306599345794</v>
      </c>
    </row>
    <row r="98" spans="1:11" ht="14.4" customHeight="1" thickBot="1" x14ac:dyDescent="0.35">
      <c r="A98" s="350" t="s">
        <v>323</v>
      </c>
      <c r="B98" s="328">
        <v>181.99999999999</v>
      </c>
      <c r="C98" s="328">
        <v>202.13625999999999</v>
      </c>
      <c r="D98" s="329">
        <v>20.136260000008999</v>
      </c>
      <c r="E98" s="330">
        <v>1.110638791208</v>
      </c>
      <c r="F98" s="328">
        <v>213.99999999999599</v>
      </c>
      <c r="G98" s="329">
        <v>71.333333333330998</v>
      </c>
      <c r="H98" s="331">
        <v>16.746420000000001</v>
      </c>
      <c r="I98" s="328">
        <v>65.612260000000006</v>
      </c>
      <c r="J98" s="329">
        <v>-5.7210733333309998</v>
      </c>
      <c r="K98" s="332">
        <v>0.306599345794</v>
      </c>
    </row>
    <row r="99" spans="1:11" ht="14.4" customHeight="1" thickBot="1" x14ac:dyDescent="0.35">
      <c r="A99" s="347" t="s">
        <v>324</v>
      </c>
      <c r="B99" s="328">
        <v>0</v>
      </c>
      <c r="C99" s="328">
        <v>48.831000000000003</v>
      </c>
      <c r="D99" s="329">
        <v>48.831000000000003</v>
      </c>
      <c r="E99" s="338" t="s">
        <v>233</v>
      </c>
      <c r="F99" s="328">
        <v>0</v>
      </c>
      <c r="G99" s="329">
        <v>0</v>
      </c>
      <c r="H99" s="331">
        <v>12</v>
      </c>
      <c r="I99" s="328">
        <v>18.905000000000001</v>
      </c>
      <c r="J99" s="329">
        <v>18.905000000000001</v>
      </c>
      <c r="K99" s="339" t="s">
        <v>233</v>
      </c>
    </row>
    <row r="100" spans="1:11" ht="14.4" customHeight="1" thickBot="1" x14ac:dyDescent="0.35">
      <c r="A100" s="348" t="s">
        <v>325</v>
      </c>
      <c r="B100" s="328">
        <v>0</v>
      </c>
      <c r="C100" s="328">
        <v>48.831000000000003</v>
      </c>
      <c r="D100" s="329">
        <v>48.831000000000003</v>
      </c>
      <c r="E100" s="338" t="s">
        <v>233</v>
      </c>
      <c r="F100" s="328">
        <v>0</v>
      </c>
      <c r="G100" s="329">
        <v>0</v>
      </c>
      <c r="H100" s="331">
        <v>12</v>
      </c>
      <c r="I100" s="328">
        <v>18.905000000000001</v>
      </c>
      <c r="J100" s="329">
        <v>18.905000000000001</v>
      </c>
      <c r="K100" s="339" t="s">
        <v>233</v>
      </c>
    </row>
    <row r="101" spans="1:11" ht="14.4" customHeight="1" thickBot="1" x14ac:dyDescent="0.35">
      <c r="A101" s="349" t="s">
        <v>326</v>
      </c>
      <c r="B101" s="333">
        <v>0</v>
      </c>
      <c r="C101" s="333">
        <v>23.866</v>
      </c>
      <c r="D101" s="334">
        <v>23.866</v>
      </c>
      <c r="E101" s="335" t="s">
        <v>233</v>
      </c>
      <c r="F101" s="333">
        <v>0</v>
      </c>
      <c r="G101" s="334">
        <v>0</v>
      </c>
      <c r="H101" s="336">
        <v>5.7</v>
      </c>
      <c r="I101" s="333">
        <v>8.2050000000000001</v>
      </c>
      <c r="J101" s="334">
        <v>8.2050000000000001</v>
      </c>
      <c r="K101" s="337" t="s">
        <v>233</v>
      </c>
    </row>
    <row r="102" spans="1:11" ht="14.4" customHeight="1" thickBot="1" x14ac:dyDescent="0.35">
      <c r="A102" s="350" t="s">
        <v>327</v>
      </c>
      <c r="B102" s="328">
        <v>4.9406564584124654E-324</v>
      </c>
      <c r="C102" s="328">
        <v>0.30599999999999999</v>
      </c>
      <c r="D102" s="329">
        <v>0.30599999999999999</v>
      </c>
      <c r="E102" s="338" t="s">
        <v>239</v>
      </c>
      <c r="F102" s="328">
        <v>0</v>
      </c>
      <c r="G102" s="329">
        <v>0</v>
      </c>
      <c r="H102" s="331">
        <v>4.9406564584124654E-324</v>
      </c>
      <c r="I102" s="328">
        <v>1.9762625833649862E-323</v>
      </c>
      <c r="J102" s="329">
        <v>1.9762625833649862E-323</v>
      </c>
      <c r="K102" s="339" t="s">
        <v>233</v>
      </c>
    </row>
    <row r="103" spans="1:11" ht="14.4" customHeight="1" thickBot="1" x14ac:dyDescent="0.35">
      <c r="A103" s="350" t="s">
        <v>328</v>
      </c>
      <c r="B103" s="328">
        <v>0</v>
      </c>
      <c r="C103" s="328">
        <v>4.9406564584124654E-324</v>
      </c>
      <c r="D103" s="329">
        <v>4.9406564584124654E-324</v>
      </c>
      <c r="E103" s="338" t="s">
        <v>233</v>
      </c>
      <c r="F103" s="328">
        <v>4.9406564584124654E-324</v>
      </c>
      <c r="G103" s="329">
        <v>0</v>
      </c>
      <c r="H103" s="331">
        <v>4.5</v>
      </c>
      <c r="I103" s="328">
        <v>6.4</v>
      </c>
      <c r="J103" s="329">
        <v>6.4</v>
      </c>
      <c r="K103" s="339" t="s">
        <v>239</v>
      </c>
    </row>
    <row r="104" spans="1:11" ht="14.4" customHeight="1" thickBot="1" x14ac:dyDescent="0.35">
      <c r="A104" s="350" t="s">
        <v>329</v>
      </c>
      <c r="B104" s="328">
        <v>0</v>
      </c>
      <c r="C104" s="328">
        <v>23.56</v>
      </c>
      <c r="D104" s="329">
        <v>23.56</v>
      </c>
      <c r="E104" s="338" t="s">
        <v>233</v>
      </c>
      <c r="F104" s="328">
        <v>0</v>
      </c>
      <c r="G104" s="329">
        <v>0</v>
      </c>
      <c r="H104" s="331">
        <v>1.2</v>
      </c>
      <c r="I104" s="328">
        <v>1.2</v>
      </c>
      <c r="J104" s="329">
        <v>1.2</v>
      </c>
      <c r="K104" s="339" t="s">
        <v>233</v>
      </c>
    </row>
    <row r="105" spans="1:11" ht="14.4" customHeight="1" thickBot="1" x14ac:dyDescent="0.35">
      <c r="A105" s="350" t="s">
        <v>330</v>
      </c>
      <c r="B105" s="328">
        <v>0</v>
      </c>
      <c r="C105" s="328">
        <v>4.9406564584124654E-324</v>
      </c>
      <c r="D105" s="329">
        <v>4.9406564584124654E-324</v>
      </c>
      <c r="E105" s="338" t="s">
        <v>233</v>
      </c>
      <c r="F105" s="328">
        <v>4.9406564584124654E-324</v>
      </c>
      <c r="G105" s="329">
        <v>0</v>
      </c>
      <c r="H105" s="331">
        <v>4.9406564584124654E-324</v>
      </c>
      <c r="I105" s="328">
        <v>0.60499999999999998</v>
      </c>
      <c r="J105" s="329">
        <v>0.60499999999999998</v>
      </c>
      <c r="K105" s="339" t="s">
        <v>239</v>
      </c>
    </row>
    <row r="106" spans="1:11" ht="14.4" customHeight="1" thickBot="1" x14ac:dyDescent="0.35">
      <c r="A106" s="352" t="s">
        <v>331</v>
      </c>
      <c r="B106" s="328">
        <v>0</v>
      </c>
      <c r="C106" s="328">
        <v>19.93</v>
      </c>
      <c r="D106" s="329">
        <v>19.93</v>
      </c>
      <c r="E106" s="338" t="s">
        <v>233</v>
      </c>
      <c r="F106" s="328">
        <v>0</v>
      </c>
      <c r="G106" s="329">
        <v>0</v>
      </c>
      <c r="H106" s="331">
        <v>6.3</v>
      </c>
      <c r="I106" s="328">
        <v>10.7</v>
      </c>
      <c r="J106" s="329">
        <v>10.7</v>
      </c>
      <c r="K106" s="339" t="s">
        <v>233</v>
      </c>
    </row>
    <row r="107" spans="1:11" ht="14.4" customHeight="1" thickBot="1" x14ac:dyDescent="0.35">
      <c r="A107" s="350" t="s">
        <v>332</v>
      </c>
      <c r="B107" s="328">
        <v>0</v>
      </c>
      <c r="C107" s="328">
        <v>19.93</v>
      </c>
      <c r="D107" s="329">
        <v>19.93</v>
      </c>
      <c r="E107" s="338" t="s">
        <v>233</v>
      </c>
      <c r="F107" s="328">
        <v>0</v>
      </c>
      <c r="G107" s="329">
        <v>0</v>
      </c>
      <c r="H107" s="331">
        <v>6.3</v>
      </c>
      <c r="I107" s="328">
        <v>10.7</v>
      </c>
      <c r="J107" s="329">
        <v>10.7</v>
      </c>
      <c r="K107" s="339" t="s">
        <v>233</v>
      </c>
    </row>
    <row r="108" spans="1:11" ht="14.4" customHeight="1" thickBot="1" x14ac:dyDescent="0.35">
      <c r="A108" s="352" t="s">
        <v>333</v>
      </c>
      <c r="B108" s="328">
        <v>0</v>
      </c>
      <c r="C108" s="328">
        <v>0.8</v>
      </c>
      <c r="D108" s="329">
        <v>0.8</v>
      </c>
      <c r="E108" s="338" t="s">
        <v>233</v>
      </c>
      <c r="F108" s="328">
        <v>0</v>
      </c>
      <c r="G108" s="329">
        <v>0</v>
      </c>
      <c r="H108" s="331">
        <v>4.9406564584124654E-324</v>
      </c>
      <c r="I108" s="328">
        <v>1.9762625833649862E-323</v>
      </c>
      <c r="J108" s="329">
        <v>1.9762625833649862E-323</v>
      </c>
      <c r="K108" s="339" t="s">
        <v>233</v>
      </c>
    </row>
    <row r="109" spans="1:11" ht="14.4" customHeight="1" thickBot="1" x14ac:dyDescent="0.35">
      <c r="A109" s="350" t="s">
        <v>334</v>
      </c>
      <c r="B109" s="328">
        <v>0</v>
      </c>
      <c r="C109" s="328">
        <v>0.8</v>
      </c>
      <c r="D109" s="329">
        <v>0.8</v>
      </c>
      <c r="E109" s="338" t="s">
        <v>233</v>
      </c>
      <c r="F109" s="328">
        <v>0</v>
      </c>
      <c r="G109" s="329">
        <v>0</v>
      </c>
      <c r="H109" s="331">
        <v>4.9406564584124654E-324</v>
      </c>
      <c r="I109" s="328">
        <v>1.9762625833649862E-323</v>
      </c>
      <c r="J109" s="329">
        <v>1.9762625833649862E-323</v>
      </c>
      <c r="K109" s="339" t="s">
        <v>233</v>
      </c>
    </row>
    <row r="110" spans="1:11" ht="14.4" customHeight="1" thickBot="1" x14ac:dyDescent="0.35">
      <c r="A110" s="349" t="s">
        <v>335</v>
      </c>
      <c r="B110" s="333">
        <v>4.9406564584124654E-324</v>
      </c>
      <c r="C110" s="333">
        <v>4.2350000000000003</v>
      </c>
      <c r="D110" s="334">
        <v>4.2350000000000003</v>
      </c>
      <c r="E110" s="335" t="s">
        <v>239</v>
      </c>
      <c r="F110" s="333">
        <v>0</v>
      </c>
      <c r="G110" s="334">
        <v>0</v>
      </c>
      <c r="H110" s="336">
        <v>4.9406564584124654E-324</v>
      </c>
      <c r="I110" s="333">
        <v>1.9762625833649862E-323</v>
      </c>
      <c r="J110" s="334">
        <v>1.9762625833649862E-323</v>
      </c>
      <c r="K110" s="337" t="s">
        <v>233</v>
      </c>
    </row>
    <row r="111" spans="1:11" ht="14.4" customHeight="1" thickBot="1" x14ac:dyDescent="0.35">
      <c r="A111" s="350" t="s">
        <v>336</v>
      </c>
      <c r="B111" s="328">
        <v>4.9406564584124654E-324</v>
      </c>
      <c r="C111" s="328">
        <v>4.2350000000000003</v>
      </c>
      <c r="D111" s="329">
        <v>4.2350000000000003</v>
      </c>
      <c r="E111" s="338" t="s">
        <v>239</v>
      </c>
      <c r="F111" s="328">
        <v>0</v>
      </c>
      <c r="G111" s="329">
        <v>0</v>
      </c>
      <c r="H111" s="331">
        <v>4.9406564584124654E-324</v>
      </c>
      <c r="I111" s="328">
        <v>1.9762625833649862E-323</v>
      </c>
      <c r="J111" s="329">
        <v>1.9762625833649862E-323</v>
      </c>
      <c r="K111" s="339" t="s">
        <v>233</v>
      </c>
    </row>
    <row r="112" spans="1:11" ht="14.4" customHeight="1" thickBot="1" x14ac:dyDescent="0.35">
      <c r="A112" s="347" t="s">
        <v>337</v>
      </c>
      <c r="B112" s="328">
        <v>1423.99999999992</v>
      </c>
      <c r="C112" s="328">
        <v>1543.0143800000001</v>
      </c>
      <c r="D112" s="329">
        <v>119.014380000079</v>
      </c>
      <c r="E112" s="330">
        <v>1.0835775140449999</v>
      </c>
      <c r="F112" s="328">
        <v>1510.34705882362</v>
      </c>
      <c r="G112" s="329">
        <v>503.44901960787399</v>
      </c>
      <c r="H112" s="331">
        <v>125.78700000000001</v>
      </c>
      <c r="I112" s="328">
        <v>507.53177000000102</v>
      </c>
      <c r="J112" s="329">
        <v>4.082750392126</v>
      </c>
      <c r="K112" s="332">
        <v>0.33603652023800001</v>
      </c>
    </row>
    <row r="113" spans="1:11" ht="14.4" customHeight="1" thickBot="1" x14ac:dyDescent="0.35">
      <c r="A113" s="348" t="s">
        <v>338</v>
      </c>
      <c r="B113" s="328">
        <v>1423.99999999992</v>
      </c>
      <c r="C113" s="328">
        <v>1390.883</v>
      </c>
      <c r="D113" s="329">
        <v>-33.116999999920999</v>
      </c>
      <c r="E113" s="330">
        <v>0.97674367977499998</v>
      </c>
      <c r="F113" s="328">
        <v>1510.34705882362</v>
      </c>
      <c r="G113" s="329">
        <v>503.44901960787399</v>
      </c>
      <c r="H113" s="331">
        <v>125.78700000000001</v>
      </c>
      <c r="I113" s="328">
        <v>503.14900000000102</v>
      </c>
      <c r="J113" s="329">
        <v>-0.30001960787300003</v>
      </c>
      <c r="K113" s="332">
        <v>0.33313469050700001</v>
      </c>
    </row>
    <row r="114" spans="1:11" ht="14.4" customHeight="1" thickBot="1" x14ac:dyDescent="0.35">
      <c r="A114" s="349" t="s">
        <v>339</v>
      </c>
      <c r="B114" s="333">
        <v>1423.99999999992</v>
      </c>
      <c r="C114" s="333">
        <v>1390.883</v>
      </c>
      <c r="D114" s="334">
        <v>-33.116999999920999</v>
      </c>
      <c r="E114" s="340">
        <v>0.97674367977499998</v>
      </c>
      <c r="F114" s="333">
        <v>1510.34705882362</v>
      </c>
      <c r="G114" s="334">
        <v>503.44901960787399</v>
      </c>
      <c r="H114" s="336">
        <v>125.78700000000001</v>
      </c>
      <c r="I114" s="333">
        <v>503.14900000000102</v>
      </c>
      <c r="J114" s="334">
        <v>-0.30001960787300003</v>
      </c>
      <c r="K114" s="341">
        <v>0.33313469050700001</v>
      </c>
    </row>
    <row r="115" spans="1:11" ht="14.4" customHeight="1" thickBot="1" x14ac:dyDescent="0.35">
      <c r="A115" s="350" t="s">
        <v>340</v>
      </c>
      <c r="B115" s="328">
        <v>42.999999999997002</v>
      </c>
      <c r="C115" s="328">
        <v>42.9</v>
      </c>
      <c r="D115" s="329">
        <v>-9.9999999997000003E-2</v>
      </c>
      <c r="E115" s="330">
        <v>0.99767441860399997</v>
      </c>
      <c r="F115" s="328">
        <v>42.999999999998998</v>
      </c>
      <c r="G115" s="329">
        <v>14.333333333333</v>
      </c>
      <c r="H115" s="331">
        <v>3.5750000000000002</v>
      </c>
      <c r="I115" s="328">
        <v>14.3</v>
      </c>
      <c r="J115" s="329">
        <v>-3.3333333333000002E-2</v>
      </c>
      <c r="K115" s="332">
        <v>0.33255813953399999</v>
      </c>
    </row>
    <row r="116" spans="1:11" ht="14.4" customHeight="1" thickBot="1" x14ac:dyDescent="0.35">
      <c r="A116" s="350" t="s">
        <v>341</v>
      </c>
      <c r="B116" s="328">
        <v>10.999999999999</v>
      </c>
      <c r="C116" s="328">
        <v>11</v>
      </c>
      <c r="D116" s="329">
        <v>6.0929039591428601E-13</v>
      </c>
      <c r="E116" s="330">
        <v>1</v>
      </c>
      <c r="F116" s="328">
        <v>10.999562972436999</v>
      </c>
      <c r="G116" s="329">
        <v>3.6665209908119998</v>
      </c>
      <c r="H116" s="331">
        <v>0.92800000000000005</v>
      </c>
      <c r="I116" s="328">
        <v>3.7120000000000002</v>
      </c>
      <c r="J116" s="329">
        <v>4.5479009187E-2</v>
      </c>
      <c r="K116" s="332">
        <v>0.33746795298100002</v>
      </c>
    </row>
    <row r="117" spans="1:11" ht="14.4" customHeight="1" thickBot="1" x14ac:dyDescent="0.35">
      <c r="A117" s="350" t="s">
        <v>342</v>
      </c>
      <c r="B117" s="328">
        <v>1212.99999999993</v>
      </c>
      <c r="C117" s="328">
        <v>1181.489</v>
      </c>
      <c r="D117" s="329">
        <v>-31.510999999932</v>
      </c>
      <c r="E117" s="330">
        <v>0.974022258862</v>
      </c>
      <c r="F117" s="328">
        <v>1298.99999999998</v>
      </c>
      <c r="G117" s="329">
        <v>432.99999999999199</v>
      </c>
      <c r="H117" s="331">
        <v>108.327</v>
      </c>
      <c r="I117" s="328">
        <v>433.30900000000099</v>
      </c>
      <c r="J117" s="329">
        <v>0.30900000000799999</v>
      </c>
      <c r="K117" s="332">
        <v>0.33357120862200001</v>
      </c>
    </row>
    <row r="118" spans="1:11" ht="14.4" customHeight="1" thickBot="1" x14ac:dyDescent="0.35">
      <c r="A118" s="350" t="s">
        <v>343</v>
      </c>
      <c r="B118" s="328">
        <v>8.9999999999989999</v>
      </c>
      <c r="C118" s="328">
        <v>8.7119999999999997</v>
      </c>
      <c r="D118" s="329">
        <v>-0.287999999999</v>
      </c>
      <c r="E118" s="330">
        <v>0.96799999999999997</v>
      </c>
      <c r="F118" s="328">
        <v>9.3477914796100006</v>
      </c>
      <c r="G118" s="329">
        <v>3.1159304932029999</v>
      </c>
      <c r="H118" s="331">
        <v>0.72599999999999998</v>
      </c>
      <c r="I118" s="328">
        <v>2.9039999999999999</v>
      </c>
      <c r="J118" s="329">
        <v>-0.211930493203</v>
      </c>
      <c r="K118" s="332">
        <v>0.310661615241</v>
      </c>
    </row>
    <row r="119" spans="1:11" ht="14.4" customHeight="1" thickBot="1" x14ac:dyDescent="0.35">
      <c r="A119" s="350" t="s">
        <v>344</v>
      </c>
      <c r="B119" s="328">
        <v>23.999999999998</v>
      </c>
      <c r="C119" s="328">
        <v>23.11</v>
      </c>
      <c r="D119" s="329">
        <v>-0.88999999999799995</v>
      </c>
      <c r="E119" s="330">
        <v>0.96291666666599995</v>
      </c>
      <c r="F119" s="328">
        <v>23.999704371600998</v>
      </c>
      <c r="G119" s="329">
        <v>7.9999014572</v>
      </c>
      <c r="H119" s="331">
        <v>1.9259999999999999</v>
      </c>
      <c r="I119" s="328">
        <v>7.7039999999999997</v>
      </c>
      <c r="J119" s="329">
        <v>-0.2959014572</v>
      </c>
      <c r="K119" s="332">
        <v>0.32100395407799998</v>
      </c>
    </row>
    <row r="120" spans="1:11" ht="14.4" customHeight="1" thickBot="1" x14ac:dyDescent="0.35">
      <c r="A120" s="350" t="s">
        <v>345</v>
      </c>
      <c r="B120" s="328">
        <v>123.99999999999299</v>
      </c>
      <c r="C120" s="328">
        <v>123.672</v>
      </c>
      <c r="D120" s="329">
        <v>-0.327999999993</v>
      </c>
      <c r="E120" s="330">
        <v>0.99735483870899999</v>
      </c>
      <c r="F120" s="328">
        <v>123.999999999998</v>
      </c>
      <c r="G120" s="329">
        <v>41.333333333332</v>
      </c>
      <c r="H120" s="331">
        <v>10.305</v>
      </c>
      <c r="I120" s="328">
        <v>41.22</v>
      </c>
      <c r="J120" s="329">
        <v>-0.11333333333200001</v>
      </c>
      <c r="K120" s="332">
        <v>0.332419354838</v>
      </c>
    </row>
    <row r="121" spans="1:11" ht="14.4" customHeight="1" thickBot="1" x14ac:dyDescent="0.35">
      <c r="A121" s="348" t="s">
        <v>346</v>
      </c>
      <c r="B121" s="328">
        <v>0</v>
      </c>
      <c r="C121" s="328">
        <v>152.13138000000001</v>
      </c>
      <c r="D121" s="329">
        <v>152.13138000000001</v>
      </c>
      <c r="E121" s="338" t="s">
        <v>233</v>
      </c>
      <c r="F121" s="328">
        <v>0</v>
      </c>
      <c r="G121" s="329">
        <v>0</v>
      </c>
      <c r="H121" s="331">
        <v>4.9406564584124654E-324</v>
      </c>
      <c r="I121" s="328">
        <v>4.3827699999999998</v>
      </c>
      <c r="J121" s="329">
        <v>4.3827699999999998</v>
      </c>
      <c r="K121" s="339" t="s">
        <v>233</v>
      </c>
    </row>
    <row r="122" spans="1:11" ht="14.4" customHeight="1" thickBot="1" x14ac:dyDescent="0.35">
      <c r="A122" s="349" t="s">
        <v>347</v>
      </c>
      <c r="B122" s="333">
        <v>0</v>
      </c>
      <c r="C122" s="333">
        <v>105.99522</v>
      </c>
      <c r="D122" s="334">
        <v>105.99522</v>
      </c>
      <c r="E122" s="335" t="s">
        <v>233</v>
      </c>
      <c r="F122" s="333">
        <v>0</v>
      </c>
      <c r="G122" s="334">
        <v>0</v>
      </c>
      <c r="H122" s="336">
        <v>4.9406564584124654E-324</v>
      </c>
      <c r="I122" s="333">
        <v>1.9762625833649862E-323</v>
      </c>
      <c r="J122" s="334">
        <v>1.9762625833649862E-323</v>
      </c>
      <c r="K122" s="337" t="s">
        <v>233</v>
      </c>
    </row>
    <row r="123" spans="1:11" ht="14.4" customHeight="1" thickBot="1" x14ac:dyDescent="0.35">
      <c r="A123" s="350" t="s">
        <v>348</v>
      </c>
      <c r="B123" s="328">
        <v>0</v>
      </c>
      <c r="C123" s="328">
        <v>105.99522</v>
      </c>
      <c r="D123" s="329">
        <v>105.99522</v>
      </c>
      <c r="E123" s="338" t="s">
        <v>233</v>
      </c>
      <c r="F123" s="328">
        <v>0</v>
      </c>
      <c r="G123" s="329">
        <v>0</v>
      </c>
      <c r="H123" s="331">
        <v>4.9406564584124654E-324</v>
      </c>
      <c r="I123" s="328">
        <v>1.9762625833649862E-323</v>
      </c>
      <c r="J123" s="329">
        <v>1.9762625833649862E-323</v>
      </c>
      <c r="K123" s="339" t="s">
        <v>233</v>
      </c>
    </row>
    <row r="124" spans="1:11" ht="14.4" customHeight="1" thickBot="1" x14ac:dyDescent="0.35">
      <c r="A124" s="349" t="s">
        <v>349</v>
      </c>
      <c r="B124" s="333">
        <v>0</v>
      </c>
      <c r="C124" s="333">
        <v>3.84666</v>
      </c>
      <c r="D124" s="334">
        <v>3.84666</v>
      </c>
      <c r="E124" s="335" t="s">
        <v>233</v>
      </c>
      <c r="F124" s="333">
        <v>0</v>
      </c>
      <c r="G124" s="334">
        <v>0</v>
      </c>
      <c r="H124" s="336">
        <v>4.9406564584124654E-324</v>
      </c>
      <c r="I124" s="333">
        <v>4.3827699999999998</v>
      </c>
      <c r="J124" s="334">
        <v>4.3827699999999998</v>
      </c>
      <c r="K124" s="337" t="s">
        <v>233</v>
      </c>
    </row>
    <row r="125" spans="1:11" ht="14.4" customHeight="1" thickBot="1" x14ac:dyDescent="0.35">
      <c r="A125" s="350" t="s">
        <v>350</v>
      </c>
      <c r="B125" s="328">
        <v>4.9406564584124654E-324</v>
      </c>
      <c r="C125" s="328">
        <v>4.9406564584124654E-324</v>
      </c>
      <c r="D125" s="329">
        <v>0</v>
      </c>
      <c r="E125" s="330">
        <v>1</v>
      </c>
      <c r="F125" s="328">
        <v>4.9406564584124654E-324</v>
      </c>
      <c r="G125" s="329">
        <v>0</v>
      </c>
      <c r="H125" s="331">
        <v>4.9406564584124654E-324</v>
      </c>
      <c r="I125" s="328">
        <v>4.3827699999999998</v>
      </c>
      <c r="J125" s="329">
        <v>4.3827699999999998</v>
      </c>
      <c r="K125" s="339" t="s">
        <v>239</v>
      </c>
    </row>
    <row r="126" spans="1:11" ht="14.4" customHeight="1" thickBot="1" x14ac:dyDescent="0.35">
      <c r="A126" s="350" t="s">
        <v>351</v>
      </c>
      <c r="B126" s="328">
        <v>4.9406564584124654E-324</v>
      </c>
      <c r="C126" s="328">
        <v>3.84666</v>
      </c>
      <c r="D126" s="329">
        <v>3.84666</v>
      </c>
      <c r="E126" s="338" t="s">
        <v>239</v>
      </c>
      <c r="F126" s="328">
        <v>0</v>
      </c>
      <c r="G126" s="329">
        <v>0</v>
      </c>
      <c r="H126" s="331">
        <v>4.9406564584124654E-324</v>
      </c>
      <c r="I126" s="328">
        <v>1.9762625833649862E-323</v>
      </c>
      <c r="J126" s="329">
        <v>1.9762625833649862E-323</v>
      </c>
      <c r="K126" s="339" t="s">
        <v>233</v>
      </c>
    </row>
    <row r="127" spans="1:11" ht="14.4" customHeight="1" thickBot="1" x14ac:dyDescent="0.35">
      <c r="A127" s="349" t="s">
        <v>352</v>
      </c>
      <c r="B127" s="333">
        <v>0</v>
      </c>
      <c r="C127" s="333">
        <v>42.289499999999997</v>
      </c>
      <c r="D127" s="334">
        <v>42.289499999999997</v>
      </c>
      <c r="E127" s="335" t="s">
        <v>233</v>
      </c>
      <c r="F127" s="333">
        <v>0</v>
      </c>
      <c r="G127" s="334">
        <v>0</v>
      </c>
      <c r="H127" s="336">
        <v>4.9406564584124654E-324</v>
      </c>
      <c r="I127" s="333">
        <v>1.9762625833649862E-323</v>
      </c>
      <c r="J127" s="334">
        <v>1.9762625833649862E-323</v>
      </c>
      <c r="K127" s="337" t="s">
        <v>233</v>
      </c>
    </row>
    <row r="128" spans="1:11" ht="14.4" customHeight="1" thickBot="1" x14ac:dyDescent="0.35">
      <c r="A128" s="350" t="s">
        <v>353</v>
      </c>
      <c r="B128" s="328">
        <v>0</v>
      </c>
      <c r="C128" s="328">
        <v>42.289499999999997</v>
      </c>
      <c r="D128" s="329">
        <v>42.289499999999997</v>
      </c>
      <c r="E128" s="338" t="s">
        <v>233</v>
      </c>
      <c r="F128" s="328">
        <v>0</v>
      </c>
      <c r="G128" s="329">
        <v>0</v>
      </c>
      <c r="H128" s="331">
        <v>4.9406564584124654E-324</v>
      </c>
      <c r="I128" s="328">
        <v>1.9762625833649862E-323</v>
      </c>
      <c r="J128" s="329">
        <v>1.9762625833649862E-323</v>
      </c>
      <c r="K128" s="339" t="s">
        <v>233</v>
      </c>
    </row>
    <row r="129" spans="1:11" ht="14.4" customHeight="1" thickBot="1" x14ac:dyDescent="0.35">
      <c r="A129" s="347" t="s">
        <v>354</v>
      </c>
      <c r="B129" s="328">
        <v>0</v>
      </c>
      <c r="C129" s="328">
        <v>4.9406564584124654E-324</v>
      </c>
      <c r="D129" s="329">
        <v>4.9406564584124654E-324</v>
      </c>
      <c r="E129" s="338" t="s">
        <v>233</v>
      </c>
      <c r="F129" s="328">
        <v>4.9406564584124654E-324</v>
      </c>
      <c r="G129" s="329">
        <v>0</v>
      </c>
      <c r="H129" s="331">
        <v>4.9406564584124654E-324</v>
      </c>
      <c r="I129" s="328">
        <v>9.6780000000000005E-2</v>
      </c>
      <c r="J129" s="329">
        <v>9.6780000000000005E-2</v>
      </c>
      <c r="K129" s="339" t="s">
        <v>239</v>
      </c>
    </row>
    <row r="130" spans="1:11" ht="14.4" customHeight="1" thickBot="1" x14ac:dyDescent="0.35">
      <c r="A130" s="348" t="s">
        <v>355</v>
      </c>
      <c r="B130" s="328">
        <v>0</v>
      </c>
      <c r="C130" s="328">
        <v>4.9406564584124654E-324</v>
      </c>
      <c r="D130" s="329">
        <v>4.9406564584124654E-324</v>
      </c>
      <c r="E130" s="338" t="s">
        <v>233</v>
      </c>
      <c r="F130" s="328">
        <v>4.9406564584124654E-324</v>
      </c>
      <c r="G130" s="329">
        <v>0</v>
      </c>
      <c r="H130" s="331">
        <v>4.9406564584124654E-324</v>
      </c>
      <c r="I130" s="328">
        <v>9.6780000000000005E-2</v>
      </c>
      <c r="J130" s="329">
        <v>9.6780000000000005E-2</v>
      </c>
      <c r="K130" s="339" t="s">
        <v>239</v>
      </c>
    </row>
    <row r="131" spans="1:11" ht="14.4" customHeight="1" thickBot="1" x14ac:dyDescent="0.35">
      <c r="A131" s="349" t="s">
        <v>356</v>
      </c>
      <c r="B131" s="333">
        <v>0</v>
      </c>
      <c r="C131" s="333">
        <v>4.9406564584124654E-324</v>
      </c>
      <c r="D131" s="334">
        <v>4.9406564584124654E-324</v>
      </c>
      <c r="E131" s="335" t="s">
        <v>233</v>
      </c>
      <c r="F131" s="333">
        <v>4.9406564584124654E-324</v>
      </c>
      <c r="G131" s="334">
        <v>0</v>
      </c>
      <c r="H131" s="336">
        <v>4.9406564584124654E-324</v>
      </c>
      <c r="I131" s="333">
        <v>9.6780000000000005E-2</v>
      </c>
      <c r="J131" s="334">
        <v>9.6780000000000005E-2</v>
      </c>
      <c r="K131" s="337" t="s">
        <v>239</v>
      </c>
    </row>
    <row r="132" spans="1:11" ht="14.4" customHeight="1" thickBot="1" x14ac:dyDescent="0.35">
      <c r="A132" s="350" t="s">
        <v>357</v>
      </c>
      <c r="B132" s="328">
        <v>0</v>
      </c>
      <c r="C132" s="328">
        <v>4.9406564584124654E-324</v>
      </c>
      <c r="D132" s="329">
        <v>4.9406564584124654E-324</v>
      </c>
      <c r="E132" s="338" t="s">
        <v>233</v>
      </c>
      <c r="F132" s="328">
        <v>4.9406564584124654E-324</v>
      </c>
      <c r="G132" s="329">
        <v>0</v>
      </c>
      <c r="H132" s="331">
        <v>4.9406564584124654E-324</v>
      </c>
      <c r="I132" s="328">
        <v>9.6780000000000005E-2</v>
      </c>
      <c r="J132" s="329">
        <v>9.6780000000000005E-2</v>
      </c>
      <c r="K132" s="339" t="s">
        <v>239</v>
      </c>
    </row>
    <row r="133" spans="1:11" ht="14.4" customHeight="1" thickBot="1" x14ac:dyDescent="0.35">
      <c r="A133" s="346" t="s">
        <v>358</v>
      </c>
      <c r="B133" s="328">
        <v>66643.330038346307</v>
      </c>
      <c r="C133" s="328">
        <v>70100.208100000003</v>
      </c>
      <c r="D133" s="329">
        <v>3456.8780616537301</v>
      </c>
      <c r="E133" s="330">
        <v>1.0518713284529999</v>
      </c>
      <c r="F133" s="328">
        <v>74887.601689050207</v>
      </c>
      <c r="G133" s="329">
        <v>24962.533896350102</v>
      </c>
      <c r="H133" s="331">
        <v>4958.1873599999999</v>
      </c>
      <c r="I133" s="328">
        <v>23370.263129999999</v>
      </c>
      <c r="J133" s="329">
        <v>-1592.2707663500601</v>
      </c>
      <c r="K133" s="332">
        <v>0.312071192065</v>
      </c>
    </row>
    <row r="134" spans="1:11" ht="14.4" customHeight="1" thickBot="1" x14ac:dyDescent="0.35">
      <c r="A134" s="347" t="s">
        <v>359</v>
      </c>
      <c r="B134" s="328">
        <v>66199.850306732696</v>
      </c>
      <c r="C134" s="328">
        <v>69437.873900000006</v>
      </c>
      <c r="D134" s="329">
        <v>3238.0235932672799</v>
      </c>
      <c r="E134" s="330">
        <v>1.0489128537029999</v>
      </c>
      <c r="F134" s="328">
        <v>74621.106889266201</v>
      </c>
      <c r="G134" s="329">
        <v>24873.7022964221</v>
      </c>
      <c r="H134" s="331">
        <v>4791.0361899999998</v>
      </c>
      <c r="I134" s="328">
        <v>23176.438249999999</v>
      </c>
      <c r="J134" s="329">
        <v>-1697.2640464220699</v>
      </c>
      <c r="K134" s="332">
        <v>0.31058823992500001</v>
      </c>
    </row>
    <row r="135" spans="1:11" ht="14.4" customHeight="1" thickBot="1" x14ac:dyDescent="0.35">
      <c r="A135" s="348" t="s">
        <v>360</v>
      </c>
      <c r="B135" s="328">
        <v>66199.850306732696</v>
      </c>
      <c r="C135" s="328">
        <v>69437.873900000006</v>
      </c>
      <c r="D135" s="329">
        <v>3238.0235932672799</v>
      </c>
      <c r="E135" s="330">
        <v>1.0489128537029999</v>
      </c>
      <c r="F135" s="328">
        <v>74621.106889266201</v>
      </c>
      <c r="G135" s="329">
        <v>24873.7022964221</v>
      </c>
      <c r="H135" s="331">
        <v>4791.0361899999998</v>
      </c>
      <c r="I135" s="328">
        <v>23176.438249999999</v>
      </c>
      <c r="J135" s="329">
        <v>-1697.2640464220699</v>
      </c>
      <c r="K135" s="332">
        <v>0.31058823992500001</v>
      </c>
    </row>
    <row r="136" spans="1:11" ht="14.4" customHeight="1" thickBot="1" x14ac:dyDescent="0.35">
      <c r="A136" s="349" t="s">
        <v>361</v>
      </c>
      <c r="B136" s="333">
        <v>86.850413049167997</v>
      </c>
      <c r="C136" s="333">
        <v>74.953140000000005</v>
      </c>
      <c r="D136" s="334">
        <v>-11.897273049168</v>
      </c>
      <c r="E136" s="340">
        <v>0.863014203024</v>
      </c>
      <c r="F136" s="333">
        <v>80.107610536698004</v>
      </c>
      <c r="G136" s="334">
        <v>26.702536845566001</v>
      </c>
      <c r="H136" s="336">
        <v>10.020099999999999</v>
      </c>
      <c r="I136" s="333">
        <v>29.903169999999999</v>
      </c>
      <c r="J136" s="334">
        <v>3.200633154433</v>
      </c>
      <c r="K136" s="341">
        <v>0.37328750414099998</v>
      </c>
    </row>
    <row r="137" spans="1:11" ht="14.4" customHeight="1" thickBot="1" x14ac:dyDescent="0.35">
      <c r="A137" s="350" t="s">
        <v>362</v>
      </c>
      <c r="B137" s="328">
        <v>38.240603566030003</v>
      </c>
      <c r="C137" s="328">
        <v>3.1383000000000001</v>
      </c>
      <c r="D137" s="329">
        <v>-35.102303566030002</v>
      </c>
      <c r="E137" s="330">
        <v>8.2067219324999996E-2</v>
      </c>
      <c r="F137" s="328">
        <v>3.6080907580889998</v>
      </c>
      <c r="G137" s="329">
        <v>1.2026969193629999</v>
      </c>
      <c r="H137" s="331">
        <v>4.9406564584124654E-324</v>
      </c>
      <c r="I137" s="328">
        <v>1.9762625833649862E-323</v>
      </c>
      <c r="J137" s="329">
        <v>-1.2026969193629999</v>
      </c>
      <c r="K137" s="332">
        <v>4.9406564584124654E-324</v>
      </c>
    </row>
    <row r="138" spans="1:11" ht="14.4" customHeight="1" thickBot="1" x14ac:dyDescent="0.35">
      <c r="A138" s="350" t="s">
        <v>363</v>
      </c>
      <c r="B138" s="328">
        <v>4.8889426383519998</v>
      </c>
      <c r="C138" s="328">
        <v>33.506279999999997</v>
      </c>
      <c r="D138" s="329">
        <v>28.617337361646999</v>
      </c>
      <c r="E138" s="330">
        <v>6.8534819241180003</v>
      </c>
      <c r="F138" s="328">
        <v>39.075140834179003</v>
      </c>
      <c r="G138" s="329">
        <v>13.025046944726</v>
      </c>
      <c r="H138" s="331">
        <v>7.2660999999999998</v>
      </c>
      <c r="I138" s="328">
        <v>15.58994</v>
      </c>
      <c r="J138" s="329">
        <v>2.564893055273</v>
      </c>
      <c r="K138" s="332">
        <v>0.39897335408599999</v>
      </c>
    </row>
    <row r="139" spans="1:11" ht="14.4" customHeight="1" thickBot="1" x14ac:dyDescent="0.35">
      <c r="A139" s="350" t="s">
        <v>364</v>
      </c>
      <c r="B139" s="328">
        <v>33.256135183794001</v>
      </c>
      <c r="C139" s="328">
        <v>38.30856</v>
      </c>
      <c r="D139" s="329">
        <v>5.0524248162049998</v>
      </c>
      <c r="E139" s="330">
        <v>1.15192459341</v>
      </c>
      <c r="F139" s="328">
        <v>37.424378944429002</v>
      </c>
      <c r="G139" s="329">
        <v>12.474792981476</v>
      </c>
      <c r="H139" s="331">
        <v>2.754</v>
      </c>
      <c r="I139" s="328">
        <v>14.313230000000001</v>
      </c>
      <c r="J139" s="329">
        <v>1.8384370185229999</v>
      </c>
      <c r="K139" s="332">
        <v>0.38245738215800001</v>
      </c>
    </row>
    <row r="140" spans="1:11" ht="14.4" customHeight="1" thickBot="1" x14ac:dyDescent="0.35">
      <c r="A140" s="349" t="s">
        <v>365</v>
      </c>
      <c r="B140" s="333">
        <v>122.00163047965501</v>
      </c>
      <c r="C140" s="333">
        <v>86.448570000000004</v>
      </c>
      <c r="D140" s="334">
        <v>-35.553060479654</v>
      </c>
      <c r="E140" s="340">
        <v>0.70858536611400003</v>
      </c>
      <c r="F140" s="333">
        <v>0</v>
      </c>
      <c r="G140" s="334">
        <v>0</v>
      </c>
      <c r="H140" s="336">
        <v>5.8981199999999996</v>
      </c>
      <c r="I140" s="333">
        <v>19.506810000000002</v>
      </c>
      <c r="J140" s="334">
        <v>19.506810000000002</v>
      </c>
      <c r="K140" s="337" t="s">
        <v>233</v>
      </c>
    </row>
    <row r="141" spans="1:11" ht="14.4" customHeight="1" thickBot="1" x14ac:dyDescent="0.35">
      <c r="A141" s="350" t="s">
        <v>366</v>
      </c>
      <c r="B141" s="328">
        <v>117.00163192616</v>
      </c>
      <c r="C141" s="328">
        <v>85.447569999999999</v>
      </c>
      <c r="D141" s="329">
        <v>-31.554061926159001</v>
      </c>
      <c r="E141" s="330">
        <v>0.73031092467000003</v>
      </c>
      <c r="F141" s="328">
        <v>0</v>
      </c>
      <c r="G141" s="329">
        <v>0</v>
      </c>
      <c r="H141" s="331">
        <v>5.8981199999999996</v>
      </c>
      <c r="I141" s="328">
        <v>19.506810000000002</v>
      </c>
      <c r="J141" s="329">
        <v>19.506810000000002</v>
      </c>
      <c r="K141" s="339" t="s">
        <v>233</v>
      </c>
    </row>
    <row r="142" spans="1:11" ht="14.4" customHeight="1" thickBot="1" x14ac:dyDescent="0.35">
      <c r="A142" s="350" t="s">
        <v>367</v>
      </c>
      <c r="B142" s="328">
        <v>4.9999985534949998</v>
      </c>
      <c r="C142" s="328">
        <v>1.0009999999999999</v>
      </c>
      <c r="D142" s="329">
        <v>-3.9989985534949999</v>
      </c>
      <c r="E142" s="330">
        <v>0.200200057918</v>
      </c>
      <c r="F142" s="328">
        <v>0</v>
      </c>
      <c r="G142" s="329">
        <v>0</v>
      </c>
      <c r="H142" s="331">
        <v>4.9406564584124654E-324</v>
      </c>
      <c r="I142" s="328">
        <v>1.9762625833649862E-323</v>
      </c>
      <c r="J142" s="329">
        <v>1.9762625833649862E-323</v>
      </c>
      <c r="K142" s="339" t="s">
        <v>233</v>
      </c>
    </row>
    <row r="143" spans="1:11" ht="14.4" customHeight="1" thickBot="1" x14ac:dyDescent="0.35">
      <c r="A143" s="349" t="s">
        <v>368</v>
      </c>
      <c r="B143" s="333">
        <v>126.99848422126099</v>
      </c>
      <c r="C143" s="333">
        <v>336.52305999999999</v>
      </c>
      <c r="D143" s="334">
        <v>209.52457577873901</v>
      </c>
      <c r="E143" s="340">
        <v>2.649819500315</v>
      </c>
      <c r="F143" s="333">
        <v>107.999278729474</v>
      </c>
      <c r="G143" s="334">
        <v>35.999759576491002</v>
      </c>
      <c r="H143" s="336">
        <v>69.057739999999995</v>
      </c>
      <c r="I143" s="333">
        <v>150.29374999999999</v>
      </c>
      <c r="J143" s="334">
        <v>114.293990423509</v>
      </c>
      <c r="K143" s="341">
        <v>1.391618090121</v>
      </c>
    </row>
    <row r="144" spans="1:11" ht="14.4" customHeight="1" thickBot="1" x14ac:dyDescent="0.35">
      <c r="A144" s="350" t="s">
        <v>369</v>
      </c>
      <c r="B144" s="328">
        <v>114.99610980899099</v>
      </c>
      <c r="C144" s="328">
        <v>332.49376000000001</v>
      </c>
      <c r="D144" s="329">
        <v>217.497650191009</v>
      </c>
      <c r="E144" s="330">
        <v>2.8913478947439999</v>
      </c>
      <c r="F144" s="328">
        <v>107.999278729474</v>
      </c>
      <c r="G144" s="329">
        <v>35.999759576491002</v>
      </c>
      <c r="H144" s="331">
        <v>67.072000000000003</v>
      </c>
      <c r="I144" s="328">
        <v>116.46871</v>
      </c>
      <c r="J144" s="329">
        <v>80.468950423508005</v>
      </c>
      <c r="K144" s="332">
        <v>1.0784211836419999</v>
      </c>
    </row>
    <row r="145" spans="1:11" ht="14.4" customHeight="1" thickBot="1" x14ac:dyDescent="0.35">
      <c r="A145" s="350" t="s">
        <v>370</v>
      </c>
      <c r="B145" s="328">
        <v>12.002374412269001</v>
      </c>
      <c r="C145" s="328">
        <v>4.0293000000000001</v>
      </c>
      <c r="D145" s="329">
        <v>-7.9730744122689998</v>
      </c>
      <c r="E145" s="330">
        <v>0.33570857411999999</v>
      </c>
      <c r="F145" s="328">
        <v>0</v>
      </c>
      <c r="G145" s="329">
        <v>0</v>
      </c>
      <c r="H145" s="331">
        <v>1.9857400000000001</v>
      </c>
      <c r="I145" s="328">
        <v>33.825040000000001</v>
      </c>
      <c r="J145" s="329">
        <v>33.825040000000001</v>
      </c>
      <c r="K145" s="339" t="s">
        <v>233</v>
      </c>
    </row>
    <row r="146" spans="1:11" ht="14.4" customHeight="1" thickBot="1" x14ac:dyDescent="0.35">
      <c r="A146" s="349" t="s">
        <v>371</v>
      </c>
      <c r="B146" s="333">
        <v>4.9406564584124654E-324</v>
      </c>
      <c r="C146" s="333">
        <v>-1.78342</v>
      </c>
      <c r="D146" s="334">
        <v>-1.78342</v>
      </c>
      <c r="E146" s="335" t="s">
        <v>239</v>
      </c>
      <c r="F146" s="333">
        <v>0</v>
      </c>
      <c r="G146" s="334">
        <v>0</v>
      </c>
      <c r="H146" s="336">
        <v>4.9406564584124654E-324</v>
      </c>
      <c r="I146" s="333">
        <v>1.9762625833649862E-323</v>
      </c>
      <c r="J146" s="334">
        <v>1.9762625833649862E-323</v>
      </c>
      <c r="K146" s="337" t="s">
        <v>233</v>
      </c>
    </row>
    <row r="147" spans="1:11" ht="14.4" customHeight="1" thickBot="1" x14ac:dyDescent="0.35">
      <c r="A147" s="350" t="s">
        <v>372</v>
      </c>
      <c r="B147" s="328">
        <v>4.9406564584124654E-324</v>
      </c>
      <c r="C147" s="328">
        <v>-1.78342</v>
      </c>
      <c r="D147" s="329">
        <v>-1.78342</v>
      </c>
      <c r="E147" s="338" t="s">
        <v>239</v>
      </c>
      <c r="F147" s="328">
        <v>0</v>
      </c>
      <c r="G147" s="329">
        <v>0</v>
      </c>
      <c r="H147" s="331">
        <v>4.9406564584124654E-324</v>
      </c>
      <c r="I147" s="328">
        <v>1.9762625833649862E-323</v>
      </c>
      <c r="J147" s="329">
        <v>1.9762625833649862E-323</v>
      </c>
      <c r="K147" s="339" t="s">
        <v>233</v>
      </c>
    </row>
    <row r="148" spans="1:11" ht="14.4" customHeight="1" thickBot="1" x14ac:dyDescent="0.35">
      <c r="A148" s="349" t="s">
        <v>373</v>
      </c>
      <c r="B148" s="333">
        <v>65863.999778982601</v>
      </c>
      <c r="C148" s="333">
        <v>64660.552920000002</v>
      </c>
      <c r="D148" s="334">
        <v>-1203.4468589826299</v>
      </c>
      <c r="E148" s="340">
        <v>0.98172830585699999</v>
      </c>
      <c r="F148" s="333">
        <v>74433</v>
      </c>
      <c r="G148" s="334">
        <v>24811</v>
      </c>
      <c r="H148" s="336">
        <v>4706.06023</v>
      </c>
      <c r="I148" s="333">
        <v>22622.018540000001</v>
      </c>
      <c r="J148" s="334">
        <v>-2188.98146000001</v>
      </c>
      <c r="K148" s="341">
        <v>0.303924583719</v>
      </c>
    </row>
    <row r="149" spans="1:11" ht="14.4" customHeight="1" thickBot="1" x14ac:dyDescent="0.35">
      <c r="A149" s="350" t="s">
        <v>374</v>
      </c>
      <c r="B149" s="328">
        <v>28939.999912753101</v>
      </c>
      <c r="C149" s="328">
        <v>28000.64963</v>
      </c>
      <c r="D149" s="329">
        <v>-939.35028275305694</v>
      </c>
      <c r="E149" s="330">
        <v>0.96754145523199997</v>
      </c>
      <c r="F149" s="328">
        <v>34142</v>
      </c>
      <c r="G149" s="329">
        <v>11380.666666666701</v>
      </c>
      <c r="H149" s="331">
        <v>2196.8447200000001</v>
      </c>
      <c r="I149" s="328">
        <v>9350.7123599999995</v>
      </c>
      <c r="J149" s="329">
        <v>-2029.9543066666699</v>
      </c>
      <c r="K149" s="332">
        <v>0.27387711206100002</v>
      </c>
    </row>
    <row r="150" spans="1:11" ht="14.4" customHeight="1" thickBot="1" x14ac:dyDescent="0.35">
      <c r="A150" s="350" t="s">
        <v>375</v>
      </c>
      <c r="B150" s="328">
        <v>36923.999866229598</v>
      </c>
      <c r="C150" s="328">
        <v>36659.903290000002</v>
      </c>
      <c r="D150" s="329">
        <v>-264.09657622956001</v>
      </c>
      <c r="E150" s="330">
        <v>0.99284756317800005</v>
      </c>
      <c r="F150" s="328">
        <v>40291</v>
      </c>
      <c r="G150" s="329">
        <v>13430.333333333299</v>
      </c>
      <c r="H150" s="331">
        <v>2509.21551</v>
      </c>
      <c r="I150" s="328">
        <v>13271.30618</v>
      </c>
      <c r="J150" s="329">
        <v>-159.02715333333401</v>
      </c>
      <c r="K150" s="332">
        <v>0.329386368667</v>
      </c>
    </row>
    <row r="151" spans="1:11" ht="14.4" customHeight="1" thickBot="1" x14ac:dyDescent="0.35">
      <c r="A151" s="349" t="s">
        <v>376</v>
      </c>
      <c r="B151" s="333">
        <v>0</v>
      </c>
      <c r="C151" s="333">
        <v>4281.1796299999996</v>
      </c>
      <c r="D151" s="334">
        <v>4281.1796299999996</v>
      </c>
      <c r="E151" s="335" t="s">
        <v>233</v>
      </c>
      <c r="F151" s="333">
        <v>0</v>
      </c>
      <c r="G151" s="334">
        <v>0</v>
      </c>
      <c r="H151" s="336">
        <v>4.9406564584124654E-324</v>
      </c>
      <c r="I151" s="333">
        <v>354.71598</v>
      </c>
      <c r="J151" s="334">
        <v>354.71598</v>
      </c>
      <c r="K151" s="337" t="s">
        <v>233</v>
      </c>
    </row>
    <row r="152" spans="1:11" ht="14.4" customHeight="1" thickBot="1" x14ac:dyDescent="0.35">
      <c r="A152" s="350" t="s">
        <v>377</v>
      </c>
      <c r="B152" s="328">
        <v>4.9406564584124654E-324</v>
      </c>
      <c r="C152" s="328">
        <v>2750.0225599999999</v>
      </c>
      <c r="D152" s="329">
        <v>2750.0225599999999</v>
      </c>
      <c r="E152" s="338" t="s">
        <v>239</v>
      </c>
      <c r="F152" s="328">
        <v>0</v>
      </c>
      <c r="G152" s="329">
        <v>0</v>
      </c>
      <c r="H152" s="331">
        <v>4.9406564584124654E-324</v>
      </c>
      <c r="I152" s="328">
        <v>195.18507</v>
      </c>
      <c r="J152" s="329">
        <v>195.18507</v>
      </c>
      <c r="K152" s="339" t="s">
        <v>233</v>
      </c>
    </row>
    <row r="153" spans="1:11" ht="14.4" customHeight="1" thickBot="1" x14ac:dyDescent="0.35">
      <c r="A153" s="350" t="s">
        <v>378</v>
      </c>
      <c r="B153" s="328">
        <v>0</v>
      </c>
      <c r="C153" s="328">
        <v>1531.15707</v>
      </c>
      <c r="D153" s="329">
        <v>1531.15707</v>
      </c>
      <c r="E153" s="338" t="s">
        <v>233</v>
      </c>
      <c r="F153" s="328">
        <v>0</v>
      </c>
      <c r="G153" s="329">
        <v>0</v>
      </c>
      <c r="H153" s="331">
        <v>4.9406564584124654E-324</v>
      </c>
      <c r="I153" s="328">
        <v>159.53091000000001</v>
      </c>
      <c r="J153" s="329">
        <v>159.53091000000001</v>
      </c>
      <c r="K153" s="339" t="s">
        <v>233</v>
      </c>
    </row>
    <row r="154" spans="1:11" ht="14.4" customHeight="1" thickBot="1" x14ac:dyDescent="0.35">
      <c r="A154" s="347" t="s">
        <v>379</v>
      </c>
      <c r="B154" s="328">
        <v>233.47973161354699</v>
      </c>
      <c r="C154" s="328">
        <v>270.07621</v>
      </c>
      <c r="D154" s="329">
        <v>36.596478386451999</v>
      </c>
      <c r="E154" s="330">
        <v>1.1567437059029999</v>
      </c>
      <c r="F154" s="328">
        <v>91.494799783955003</v>
      </c>
      <c r="G154" s="329">
        <v>30.498266594651</v>
      </c>
      <c r="H154" s="331">
        <v>17.071169999999999</v>
      </c>
      <c r="I154" s="328">
        <v>43.744880000000002</v>
      </c>
      <c r="J154" s="329">
        <v>13.246613405348</v>
      </c>
      <c r="K154" s="332">
        <v>0.47811329281300002</v>
      </c>
    </row>
    <row r="155" spans="1:11" ht="14.4" customHeight="1" thickBot="1" x14ac:dyDescent="0.35">
      <c r="A155" s="348" t="s">
        <v>380</v>
      </c>
      <c r="B155" s="328">
        <v>147.70335681608901</v>
      </c>
      <c r="C155" s="328">
        <v>210.23092</v>
      </c>
      <c r="D155" s="329">
        <v>62.527563183909997</v>
      </c>
      <c r="E155" s="330">
        <v>1.423332038836</v>
      </c>
      <c r="F155" s="328">
        <v>0</v>
      </c>
      <c r="G155" s="329">
        <v>0</v>
      </c>
      <c r="H155" s="331">
        <v>4.9406564584124654E-324</v>
      </c>
      <c r="I155" s="328">
        <v>1.9762625833649862E-323</v>
      </c>
      <c r="J155" s="329">
        <v>1.9762625833649862E-323</v>
      </c>
      <c r="K155" s="339" t="s">
        <v>233</v>
      </c>
    </row>
    <row r="156" spans="1:11" ht="14.4" customHeight="1" thickBot="1" x14ac:dyDescent="0.35">
      <c r="A156" s="349" t="s">
        <v>381</v>
      </c>
      <c r="B156" s="333">
        <v>147.70335681608901</v>
      </c>
      <c r="C156" s="333">
        <v>210.23092</v>
      </c>
      <c r="D156" s="334">
        <v>62.527563183909997</v>
      </c>
      <c r="E156" s="340">
        <v>1.423332038836</v>
      </c>
      <c r="F156" s="333">
        <v>0</v>
      </c>
      <c r="G156" s="334">
        <v>0</v>
      </c>
      <c r="H156" s="336">
        <v>4.9406564584124654E-324</v>
      </c>
      <c r="I156" s="333">
        <v>1.9762625833649862E-323</v>
      </c>
      <c r="J156" s="334">
        <v>1.9762625833649862E-323</v>
      </c>
      <c r="K156" s="337" t="s">
        <v>233</v>
      </c>
    </row>
    <row r="157" spans="1:11" ht="14.4" customHeight="1" thickBot="1" x14ac:dyDescent="0.35">
      <c r="A157" s="350" t="s">
        <v>382</v>
      </c>
      <c r="B157" s="328">
        <v>0</v>
      </c>
      <c r="C157" s="328">
        <v>40.703200000000002</v>
      </c>
      <c r="D157" s="329">
        <v>40.703200000000002</v>
      </c>
      <c r="E157" s="338" t="s">
        <v>233</v>
      </c>
      <c r="F157" s="328">
        <v>0</v>
      </c>
      <c r="G157" s="329">
        <v>0</v>
      </c>
      <c r="H157" s="331">
        <v>4.9406564584124654E-324</v>
      </c>
      <c r="I157" s="328">
        <v>1.9762625833649862E-323</v>
      </c>
      <c r="J157" s="329">
        <v>1.9762625833649862E-323</v>
      </c>
      <c r="K157" s="339" t="s">
        <v>233</v>
      </c>
    </row>
    <row r="158" spans="1:11" ht="14.4" customHeight="1" thickBot="1" x14ac:dyDescent="0.35">
      <c r="A158" s="350" t="s">
        <v>383</v>
      </c>
      <c r="B158" s="328">
        <v>0</v>
      </c>
      <c r="C158" s="328">
        <v>3.9390000000000001</v>
      </c>
      <c r="D158" s="329">
        <v>3.9390000000000001</v>
      </c>
      <c r="E158" s="338" t="s">
        <v>233</v>
      </c>
      <c r="F158" s="328">
        <v>0</v>
      </c>
      <c r="G158" s="329">
        <v>0</v>
      </c>
      <c r="H158" s="331">
        <v>4.9406564584124654E-324</v>
      </c>
      <c r="I158" s="328">
        <v>1.9762625833649862E-323</v>
      </c>
      <c r="J158" s="329">
        <v>1.9762625833649862E-323</v>
      </c>
      <c r="K158" s="339" t="s">
        <v>233</v>
      </c>
    </row>
    <row r="159" spans="1:11" ht="14.4" customHeight="1" thickBot="1" x14ac:dyDescent="0.35">
      <c r="A159" s="350" t="s">
        <v>384</v>
      </c>
      <c r="B159" s="328">
        <v>0</v>
      </c>
      <c r="C159" s="328">
        <v>151.26705999999999</v>
      </c>
      <c r="D159" s="329">
        <v>151.26705999999999</v>
      </c>
      <c r="E159" s="338" t="s">
        <v>233</v>
      </c>
      <c r="F159" s="328">
        <v>0</v>
      </c>
      <c r="G159" s="329">
        <v>0</v>
      </c>
      <c r="H159" s="331">
        <v>4.9406564584124654E-324</v>
      </c>
      <c r="I159" s="328">
        <v>1.9762625833649862E-323</v>
      </c>
      <c r="J159" s="329">
        <v>1.9762625833649862E-323</v>
      </c>
      <c r="K159" s="339" t="s">
        <v>233</v>
      </c>
    </row>
    <row r="160" spans="1:11" ht="14.4" customHeight="1" thickBot="1" x14ac:dyDescent="0.35">
      <c r="A160" s="350" t="s">
        <v>385</v>
      </c>
      <c r="B160" s="328">
        <v>0</v>
      </c>
      <c r="C160" s="328">
        <v>14.32166</v>
      </c>
      <c r="D160" s="329">
        <v>14.32166</v>
      </c>
      <c r="E160" s="338" t="s">
        <v>233</v>
      </c>
      <c r="F160" s="328">
        <v>0</v>
      </c>
      <c r="G160" s="329">
        <v>0</v>
      </c>
      <c r="H160" s="331">
        <v>4.9406564584124654E-324</v>
      </c>
      <c r="I160" s="328">
        <v>1.9762625833649862E-323</v>
      </c>
      <c r="J160" s="329">
        <v>1.9762625833649862E-323</v>
      </c>
      <c r="K160" s="339" t="s">
        <v>233</v>
      </c>
    </row>
    <row r="161" spans="1:11" ht="14.4" customHeight="1" thickBot="1" x14ac:dyDescent="0.35">
      <c r="A161" s="353" t="s">
        <v>386</v>
      </c>
      <c r="B161" s="333">
        <v>85.776374797458004</v>
      </c>
      <c r="C161" s="333">
        <v>59.845289999999999</v>
      </c>
      <c r="D161" s="334">
        <v>-25.931084797457999</v>
      </c>
      <c r="E161" s="340">
        <v>0.69768966269900001</v>
      </c>
      <c r="F161" s="333">
        <v>91.494799783955003</v>
      </c>
      <c r="G161" s="334">
        <v>30.498266594651</v>
      </c>
      <c r="H161" s="336">
        <v>17.071169999999999</v>
      </c>
      <c r="I161" s="333">
        <v>43.744880000000002</v>
      </c>
      <c r="J161" s="334">
        <v>13.246613405348</v>
      </c>
      <c r="K161" s="341">
        <v>0.47811329281300002</v>
      </c>
    </row>
    <row r="162" spans="1:11" ht="14.4" customHeight="1" thickBot="1" x14ac:dyDescent="0.35">
      <c r="A162" s="349" t="s">
        <v>387</v>
      </c>
      <c r="B162" s="333">
        <v>0</v>
      </c>
      <c r="C162" s="333">
        <v>7.5000000000000002E-4</v>
      </c>
      <c r="D162" s="334">
        <v>7.5000000000000002E-4</v>
      </c>
      <c r="E162" s="335" t="s">
        <v>233</v>
      </c>
      <c r="F162" s="333">
        <v>0</v>
      </c>
      <c r="G162" s="334">
        <v>0</v>
      </c>
      <c r="H162" s="336">
        <v>6.0999999999999997E-4</v>
      </c>
      <c r="I162" s="333">
        <v>1.57E-3</v>
      </c>
      <c r="J162" s="334">
        <v>1.57E-3</v>
      </c>
      <c r="K162" s="337" t="s">
        <v>233</v>
      </c>
    </row>
    <row r="163" spans="1:11" ht="14.4" customHeight="1" thickBot="1" x14ac:dyDescent="0.35">
      <c r="A163" s="350" t="s">
        <v>388</v>
      </c>
      <c r="B163" s="328">
        <v>0</v>
      </c>
      <c r="C163" s="328">
        <v>7.5000000000000002E-4</v>
      </c>
      <c r="D163" s="329">
        <v>7.5000000000000002E-4</v>
      </c>
      <c r="E163" s="338" t="s">
        <v>233</v>
      </c>
      <c r="F163" s="328">
        <v>0</v>
      </c>
      <c r="G163" s="329">
        <v>0</v>
      </c>
      <c r="H163" s="331">
        <v>6.0999999999999997E-4</v>
      </c>
      <c r="I163" s="328">
        <v>1.57E-3</v>
      </c>
      <c r="J163" s="329">
        <v>1.57E-3</v>
      </c>
      <c r="K163" s="339" t="s">
        <v>233</v>
      </c>
    </row>
    <row r="164" spans="1:11" ht="14.4" customHeight="1" thickBot="1" x14ac:dyDescent="0.35">
      <c r="A164" s="349" t="s">
        <v>389</v>
      </c>
      <c r="B164" s="333">
        <v>85.776374797458004</v>
      </c>
      <c r="C164" s="333">
        <v>59.844540000000002</v>
      </c>
      <c r="D164" s="334">
        <v>-25.931834797457999</v>
      </c>
      <c r="E164" s="340">
        <v>0.69768091903200002</v>
      </c>
      <c r="F164" s="333">
        <v>91.494799783955003</v>
      </c>
      <c r="G164" s="334">
        <v>30.498266594651</v>
      </c>
      <c r="H164" s="336">
        <v>17.07056</v>
      </c>
      <c r="I164" s="333">
        <v>43.743310000000001</v>
      </c>
      <c r="J164" s="334">
        <v>13.245043405348</v>
      </c>
      <c r="K164" s="341">
        <v>0.478096133368</v>
      </c>
    </row>
    <row r="165" spans="1:11" ht="14.4" customHeight="1" thickBot="1" x14ac:dyDescent="0.35">
      <c r="A165" s="350" t="s">
        <v>390</v>
      </c>
      <c r="B165" s="328">
        <v>85.776374797458004</v>
      </c>
      <c r="C165" s="328">
        <v>57.613140000000001</v>
      </c>
      <c r="D165" s="329">
        <v>-28.163234797457999</v>
      </c>
      <c r="E165" s="330">
        <v>0.67166676297500005</v>
      </c>
      <c r="F165" s="328">
        <v>91.494799783955003</v>
      </c>
      <c r="G165" s="329">
        <v>30.498266594651</v>
      </c>
      <c r="H165" s="331">
        <v>17.07056</v>
      </c>
      <c r="I165" s="328">
        <v>43.743310000000001</v>
      </c>
      <c r="J165" s="329">
        <v>13.245043405348</v>
      </c>
      <c r="K165" s="332">
        <v>0.478096133368</v>
      </c>
    </row>
    <row r="166" spans="1:11" ht="14.4" customHeight="1" thickBot="1" x14ac:dyDescent="0.35">
      <c r="A166" s="350" t="s">
        <v>391</v>
      </c>
      <c r="B166" s="328">
        <v>4.9406564584124654E-324</v>
      </c>
      <c r="C166" s="328">
        <v>2.2313999999999998</v>
      </c>
      <c r="D166" s="329">
        <v>2.2313999999999998</v>
      </c>
      <c r="E166" s="338" t="s">
        <v>239</v>
      </c>
      <c r="F166" s="328">
        <v>0</v>
      </c>
      <c r="G166" s="329">
        <v>0</v>
      </c>
      <c r="H166" s="331">
        <v>4.9406564584124654E-324</v>
      </c>
      <c r="I166" s="328">
        <v>1.9762625833649862E-323</v>
      </c>
      <c r="J166" s="329">
        <v>1.9762625833649862E-323</v>
      </c>
      <c r="K166" s="339" t="s">
        <v>233</v>
      </c>
    </row>
    <row r="167" spans="1:11" ht="14.4" customHeight="1" thickBot="1" x14ac:dyDescent="0.35">
      <c r="A167" s="347" t="s">
        <v>392</v>
      </c>
      <c r="B167" s="328">
        <v>209.99999999999801</v>
      </c>
      <c r="C167" s="328">
        <v>392.25799000000001</v>
      </c>
      <c r="D167" s="329">
        <v>182.257990000002</v>
      </c>
      <c r="E167" s="330">
        <v>1.8678951904759999</v>
      </c>
      <c r="F167" s="328">
        <v>175</v>
      </c>
      <c r="G167" s="329">
        <v>58.333333333333002</v>
      </c>
      <c r="H167" s="331">
        <v>150.08000000000001</v>
      </c>
      <c r="I167" s="328">
        <v>150.08000000000001</v>
      </c>
      <c r="J167" s="329">
        <v>91.746666666666002</v>
      </c>
      <c r="K167" s="332">
        <v>0.85760000000000003</v>
      </c>
    </row>
    <row r="168" spans="1:11" ht="14.4" customHeight="1" thickBot="1" x14ac:dyDescent="0.35">
      <c r="A168" s="353" t="s">
        <v>393</v>
      </c>
      <c r="B168" s="333">
        <v>209.99999999999801</v>
      </c>
      <c r="C168" s="333">
        <v>392.25799000000001</v>
      </c>
      <c r="D168" s="334">
        <v>182.257990000002</v>
      </c>
      <c r="E168" s="340">
        <v>1.8678951904759999</v>
      </c>
      <c r="F168" s="333">
        <v>175</v>
      </c>
      <c r="G168" s="334">
        <v>58.333333333333002</v>
      </c>
      <c r="H168" s="336">
        <v>150.08000000000001</v>
      </c>
      <c r="I168" s="333">
        <v>150.08000000000001</v>
      </c>
      <c r="J168" s="334">
        <v>91.746666666666002</v>
      </c>
      <c r="K168" s="341">
        <v>0.85760000000000003</v>
      </c>
    </row>
    <row r="169" spans="1:11" ht="14.4" customHeight="1" thickBot="1" x14ac:dyDescent="0.35">
      <c r="A169" s="349" t="s">
        <v>394</v>
      </c>
      <c r="B169" s="333">
        <v>209.99999999999801</v>
      </c>
      <c r="C169" s="333">
        <v>392.25799000000001</v>
      </c>
      <c r="D169" s="334">
        <v>182.257990000002</v>
      </c>
      <c r="E169" s="340">
        <v>1.8678951904759999</v>
      </c>
      <c r="F169" s="333">
        <v>175</v>
      </c>
      <c r="G169" s="334">
        <v>58.333333333333002</v>
      </c>
      <c r="H169" s="336">
        <v>150.08000000000001</v>
      </c>
      <c r="I169" s="333">
        <v>150.08000000000001</v>
      </c>
      <c r="J169" s="334">
        <v>91.746666666666002</v>
      </c>
      <c r="K169" s="341">
        <v>0.85760000000000003</v>
      </c>
    </row>
    <row r="170" spans="1:11" ht="14.4" customHeight="1" thickBot="1" x14ac:dyDescent="0.35">
      <c r="A170" s="350" t="s">
        <v>395</v>
      </c>
      <c r="B170" s="328">
        <v>4.9406564584124654E-324</v>
      </c>
      <c r="C170" s="328">
        <v>182.17798999999999</v>
      </c>
      <c r="D170" s="329">
        <v>182.17798999999999</v>
      </c>
      <c r="E170" s="338" t="s">
        <v>239</v>
      </c>
      <c r="F170" s="328">
        <v>4.9406564584124654E-324</v>
      </c>
      <c r="G170" s="329">
        <v>0</v>
      </c>
      <c r="H170" s="331">
        <v>4.9406564584124654E-324</v>
      </c>
      <c r="I170" s="328">
        <v>1.9762625833649862E-323</v>
      </c>
      <c r="J170" s="329">
        <v>1.9762625833649862E-323</v>
      </c>
      <c r="K170" s="332">
        <v>4</v>
      </c>
    </row>
    <row r="171" spans="1:11" ht="14.4" customHeight="1" thickBot="1" x14ac:dyDescent="0.35">
      <c r="A171" s="350" t="s">
        <v>396</v>
      </c>
      <c r="B171" s="328">
        <v>209.99999999999801</v>
      </c>
      <c r="C171" s="328">
        <v>210.08</v>
      </c>
      <c r="D171" s="329">
        <v>8.0000000000999993E-2</v>
      </c>
      <c r="E171" s="330">
        <v>1.00038095238</v>
      </c>
      <c r="F171" s="328">
        <v>175</v>
      </c>
      <c r="G171" s="329">
        <v>58.333333333333002</v>
      </c>
      <c r="H171" s="331">
        <v>150.08000000000001</v>
      </c>
      <c r="I171" s="328">
        <v>150.08000000000001</v>
      </c>
      <c r="J171" s="329">
        <v>91.746666666666002</v>
      </c>
      <c r="K171" s="332">
        <v>0.85760000000000003</v>
      </c>
    </row>
    <row r="172" spans="1:11" ht="14.4" customHeight="1" thickBot="1" x14ac:dyDescent="0.35">
      <c r="A172" s="346" t="s">
        <v>397</v>
      </c>
      <c r="B172" s="328">
        <v>4012.2800834100899</v>
      </c>
      <c r="C172" s="328">
        <v>3320.4088499999998</v>
      </c>
      <c r="D172" s="329">
        <v>-691.87123341008601</v>
      </c>
      <c r="E172" s="330">
        <v>0.82756158118900003</v>
      </c>
      <c r="F172" s="328">
        <v>3863.00170116246</v>
      </c>
      <c r="G172" s="329">
        <v>1287.6672337208199</v>
      </c>
      <c r="H172" s="331">
        <v>281.75182000000001</v>
      </c>
      <c r="I172" s="328">
        <v>1139.34924</v>
      </c>
      <c r="J172" s="329">
        <v>-148.31799372082</v>
      </c>
      <c r="K172" s="332">
        <v>0.29493883982899999</v>
      </c>
    </row>
    <row r="173" spans="1:11" ht="14.4" customHeight="1" thickBot="1" x14ac:dyDescent="0.35">
      <c r="A173" s="351" t="s">
        <v>398</v>
      </c>
      <c r="B173" s="333">
        <v>4012.2800834100899</v>
      </c>
      <c r="C173" s="333">
        <v>3320.4088499999998</v>
      </c>
      <c r="D173" s="334">
        <v>-691.87123341008601</v>
      </c>
      <c r="E173" s="340">
        <v>0.82756158118900003</v>
      </c>
      <c r="F173" s="333">
        <v>3863.00170116246</v>
      </c>
      <c r="G173" s="334">
        <v>1287.6672337208199</v>
      </c>
      <c r="H173" s="336">
        <v>281.75182000000001</v>
      </c>
      <c r="I173" s="333">
        <v>1139.34924</v>
      </c>
      <c r="J173" s="334">
        <v>-148.31799372082</v>
      </c>
      <c r="K173" s="341">
        <v>0.29493883982899999</v>
      </c>
    </row>
    <row r="174" spans="1:11" ht="14.4" customHeight="1" thickBot="1" x14ac:dyDescent="0.35">
      <c r="A174" s="353" t="s">
        <v>40</v>
      </c>
      <c r="B174" s="333">
        <v>4012.2800834100899</v>
      </c>
      <c r="C174" s="333">
        <v>3320.4088499999998</v>
      </c>
      <c r="D174" s="334">
        <v>-691.87123341008601</v>
      </c>
      <c r="E174" s="340">
        <v>0.82756158118900003</v>
      </c>
      <c r="F174" s="333">
        <v>3863.00170116246</v>
      </c>
      <c r="G174" s="334">
        <v>1287.6672337208199</v>
      </c>
      <c r="H174" s="336">
        <v>281.75182000000001</v>
      </c>
      <c r="I174" s="333">
        <v>1139.34924</v>
      </c>
      <c r="J174" s="334">
        <v>-148.31799372082</v>
      </c>
      <c r="K174" s="341">
        <v>0.29493883982899999</v>
      </c>
    </row>
    <row r="175" spans="1:11" ht="14.4" customHeight="1" thickBot="1" x14ac:dyDescent="0.35">
      <c r="A175" s="349" t="s">
        <v>399</v>
      </c>
      <c r="B175" s="333">
        <v>23.061609857575998</v>
      </c>
      <c r="C175" s="333">
        <v>10.445</v>
      </c>
      <c r="D175" s="334">
        <v>-12.616609857576</v>
      </c>
      <c r="E175" s="340">
        <v>0.45291721022499998</v>
      </c>
      <c r="F175" s="333">
        <v>12.001701162461</v>
      </c>
      <c r="G175" s="334">
        <v>4.0005670541529996</v>
      </c>
      <c r="H175" s="336">
        <v>0.7</v>
      </c>
      <c r="I175" s="333">
        <v>3.0859999999999999</v>
      </c>
      <c r="J175" s="334">
        <v>-0.91456705415299999</v>
      </c>
      <c r="K175" s="341">
        <v>0.257130214977</v>
      </c>
    </row>
    <row r="176" spans="1:11" ht="14.4" customHeight="1" thickBot="1" x14ac:dyDescent="0.35">
      <c r="A176" s="350" t="s">
        <v>400</v>
      </c>
      <c r="B176" s="328">
        <v>23.061609857575998</v>
      </c>
      <c r="C176" s="328">
        <v>10.445</v>
      </c>
      <c r="D176" s="329">
        <v>-12.616609857576</v>
      </c>
      <c r="E176" s="330">
        <v>0.45291721022499998</v>
      </c>
      <c r="F176" s="328">
        <v>12.001701162461</v>
      </c>
      <c r="G176" s="329">
        <v>4.0005670541529996</v>
      </c>
      <c r="H176" s="331">
        <v>0.7</v>
      </c>
      <c r="I176" s="328">
        <v>3.0859999999999999</v>
      </c>
      <c r="J176" s="329">
        <v>-0.91456705415299999</v>
      </c>
      <c r="K176" s="332">
        <v>0.257130214977</v>
      </c>
    </row>
    <row r="177" spans="1:11" ht="14.4" customHeight="1" thickBot="1" x14ac:dyDescent="0.35">
      <c r="A177" s="349" t="s">
        <v>401</v>
      </c>
      <c r="B177" s="333">
        <v>83.218473552557995</v>
      </c>
      <c r="C177" s="333">
        <v>84.789599999999993</v>
      </c>
      <c r="D177" s="334">
        <v>1.5711264474410001</v>
      </c>
      <c r="E177" s="340">
        <v>1.018879539366</v>
      </c>
      <c r="F177" s="333">
        <v>92</v>
      </c>
      <c r="G177" s="334">
        <v>30.666666666666</v>
      </c>
      <c r="H177" s="336">
        <v>4.9241999999999999</v>
      </c>
      <c r="I177" s="333">
        <v>16.455300000000001</v>
      </c>
      <c r="J177" s="334">
        <v>-14.211366666666001</v>
      </c>
      <c r="K177" s="341">
        <v>0.17886195652100001</v>
      </c>
    </row>
    <row r="178" spans="1:11" ht="14.4" customHeight="1" thickBot="1" x14ac:dyDescent="0.35">
      <c r="A178" s="350" t="s">
        <v>402</v>
      </c>
      <c r="B178" s="328">
        <v>83.218473552557995</v>
      </c>
      <c r="C178" s="328">
        <v>84.789599999999993</v>
      </c>
      <c r="D178" s="329">
        <v>1.5711264474410001</v>
      </c>
      <c r="E178" s="330">
        <v>1.018879539366</v>
      </c>
      <c r="F178" s="328">
        <v>92</v>
      </c>
      <c r="G178" s="329">
        <v>30.666666666666</v>
      </c>
      <c r="H178" s="331">
        <v>4.9241999999999999</v>
      </c>
      <c r="I178" s="328">
        <v>16.455300000000001</v>
      </c>
      <c r="J178" s="329">
        <v>-14.211366666666001</v>
      </c>
      <c r="K178" s="332">
        <v>0.17886195652100001</v>
      </c>
    </row>
    <row r="179" spans="1:11" ht="14.4" customHeight="1" thickBot="1" x14ac:dyDescent="0.35">
      <c r="A179" s="349" t="s">
        <v>403</v>
      </c>
      <c r="B179" s="333">
        <v>535.99999999999295</v>
      </c>
      <c r="C179" s="333">
        <v>475.79817000000003</v>
      </c>
      <c r="D179" s="334">
        <v>-60.201829999993002</v>
      </c>
      <c r="E179" s="340">
        <v>0.887683152985</v>
      </c>
      <c r="F179" s="333">
        <v>661</v>
      </c>
      <c r="G179" s="334">
        <v>220.333333333333</v>
      </c>
      <c r="H179" s="336">
        <v>46.922330000000002</v>
      </c>
      <c r="I179" s="333">
        <v>151.55645999999999</v>
      </c>
      <c r="J179" s="334">
        <v>-68.776873333333</v>
      </c>
      <c r="K179" s="341">
        <v>0.229283600605</v>
      </c>
    </row>
    <row r="180" spans="1:11" ht="14.4" customHeight="1" thickBot="1" x14ac:dyDescent="0.35">
      <c r="A180" s="350" t="s">
        <v>404</v>
      </c>
      <c r="B180" s="328">
        <v>535.99999999999295</v>
      </c>
      <c r="C180" s="328">
        <v>475.79817000000003</v>
      </c>
      <c r="D180" s="329">
        <v>-60.201829999993002</v>
      </c>
      <c r="E180" s="330">
        <v>0.887683152985</v>
      </c>
      <c r="F180" s="328">
        <v>661</v>
      </c>
      <c r="G180" s="329">
        <v>220.333333333333</v>
      </c>
      <c r="H180" s="331">
        <v>46.922330000000002</v>
      </c>
      <c r="I180" s="328">
        <v>151.55645999999999</v>
      </c>
      <c r="J180" s="329">
        <v>-68.776873333333</v>
      </c>
      <c r="K180" s="332">
        <v>0.229283600605</v>
      </c>
    </row>
    <row r="181" spans="1:11" ht="14.4" customHeight="1" thickBot="1" x14ac:dyDescent="0.35">
      <c r="A181" s="349" t="s">
        <v>405</v>
      </c>
      <c r="B181" s="333">
        <v>4.9406564584124654E-324</v>
      </c>
      <c r="C181" s="333">
        <v>4.4565999999999999</v>
      </c>
      <c r="D181" s="334">
        <v>4.4565999999999999</v>
      </c>
      <c r="E181" s="335" t="s">
        <v>239</v>
      </c>
      <c r="F181" s="333">
        <v>4.9406564584124654E-324</v>
      </c>
      <c r="G181" s="334">
        <v>0</v>
      </c>
      <c r="H181" s="336">
        <v>4.9406564584124654E-324</v>
      </c>
      <c r="I181" s="333">
        <v>1.9762625833649862E-323</v>
      </c>
      <c r="J181" s="334">
        <v>1.9762625833649862E-323</v>
      </c>
      <c r="K181" s="341">
        <v>4</v>
      </c>
    </row>
    <row r="182" spans="1:11" ht="14.4" customHeight="1" thickBot="1" x14ac:dyDescent="0.35">
      <c r="A182" s="350" t="s">
        <v>406</v>
      </c>
      <c r="B182" s="328">
        <v>4.9406564584124654E-324</v>
      </c>
      <c r="C182" s="328">
        <v>4.4565999999999999</v>
      </c>
      <c r="D182" s="329">
        <v>4.4565999999999999</v>
      </c>
      <c r="E182" s="338" t="s">
        <v>239</v>
      </c>
      <c r="F182" s="328">
        <v>4.9406564584124654E-324</v>
      </c>
      <c r="G182" s="329">
        <v>0</v>
      </c>
      <c r="H182" s="331">
        <v>4.9406564584124654E-324</v>
      </c>
      <c r="I182" s="328">
        <v>1.9762625833649862E-323</v>
      </c>
      <c r="J182" s="329">
        <v>1.9762625833649862E-323</v>
      </c>
      <c r="K182" s="332">
        <v>4</v>
      </c>
    </row>
    <row r="183" spans="1:11" ht="14.4" customHeight="1" thickBot="1" x14ac:dyDescent="0.35">
      <c r="A183" s="349" t="s">
        <v>407</v>
      </c>
      <c r="B183" s="333">
        <v>3364.99999999996</v>
      </c>
      <c r="C183" s="333">
        <v>2744.91948</v>
      </c>
      <c r="D183" s="334">
        <v>-620.08051999995803</v>
      </c>
      <c r="E183" s="340">
        <v>0.815726442793</v>
      </c>
      <c r="F183" s="333">
        <v>3098</v>
      </c>
      <c r="G183" s="334">
        <v>1032.6666666666699</v>
      </c>
      <c r="H183" s="336">
        <v>229.20528999999999</v>
      </c>
      <c r="I183" s="333">
        <v>968.25148000000002</v>
      </c>
      <c r="J183" s="334">
        <v>-64.415186666666003</v>
      </c>
      <c r="K183" s="341">
        <v>0.31254082633899999</v>
      </c>
    </row>
    <row r="184" spans="1:11" ht="14.4" customHeight="1" thickBot="1" x14ac:dyDescent="0.35">
      <c r="A184" s="350" t="s">
        <v>408</v>
      </c>
      <c r="B184" s="328">
        <v>3364.99999999996</v>
      </c>
      <c r="C184" s="328">
        <v>2744.91948</v>
      </c>
      <c r="D184" s="329">
        <v>-620.08051999995803</v>
      </c>
      <c r="E184" s="330">
        <v>0.815726442793</v>
      </c>
      <c r="F184" s="328">
        <v>3098</v>
      </c>
      <c r="G184" s="329">
        <v>1032.6666666666699</v>
      </c>
      <c r="H184" s="331">
        <v>229.20528999999999</v>
      </c>
      <c r="I184" s="328">
        <v>968.25148000000002</v>
      </c>
      <c r="J184" s="329">
        <v>-64.415186666666003</v>
      </c>
      <c r="K184" s="332">
        <v>0.31254082633899999</v>
      </c>
    </row>
    <row r="185" spans="1:11" ht="14.4" customHeight="1" thickBot="1" x14ac:dyDescent="0.35">
      <c r="A185" s="354" t="s">
        <v>409</v>
      </c>
      <c r="B185" s="333">
        <v>0</v>
      </c>
      <c r="C185" s="333">
        <v>0.1908</v>
      </c>
      <c r="D185" s="334">
        <v>0.1908</v>
      </c>
      <c r="E185" s="335" t="s">
        <v>233</v>
      </c>
      <c r="F185" s="333">
        <v>4.9406564584124654E-324</v>
      </c>
      <c r="G185" s="334">
        <v>0</v>
      </c>
      <c r="H185" s="336">
        <v>4.9406564584124654E-324</v>
      </c>
      <c r="I185" s="333">
        <v>1.9762625833649862E-323</v>
      </c>
      <c r="J185" s="334">
        <v>1.9762625833649862E-323</v>
      </c>
      <c r="K185" s="341">
        <v>4</v>
      </c>
    </row>
    <row r="186" spans="1:11" ht="14.4" customHeight="1" thickBot="1" x14ac:dyDescent="0.35">
      <c r="A186" s="351" t="s">
        <v>410</v>
      </c>
      <c r="B186" s="333">
        <v>0</v>
      </c>
      <c r="C186" s="333">
        <v>0.1908</v>
      </c>
      <c r="D186" s="334">
        <v>0.1908</v>
      </c>
      <c r="E186" s="335" t="s">
        <v>233</v>
      </c>
      <c r="F186" s="333">
        <v>4.9406564584124654E-324</v>
      </c>
      <c r="G186" s="334">
        <v>0</v>
      </c>
      <c r="H186" s="336">
        <v>4.9406564584124654E-324</v>
      </c>
      <c r="I186" s="333">
        <v>1.9762625833649862E-323</v>
      </c>
      <c r="J186" s="334">
        <v>1.9762625833649862E-323</v>
      </c>
      <c r="K186" s="341">
        <v>4</v>
      </c>
    </row>
    <row r="187" spans="1:11" ht="14.4" customHeight="1" thickBot="1" x14ac:dyDescent="0.35">
      <c r="A187" s="353" t="s">
        <v>411</v>
      </c>
      <c r="B187" s="333">
        <v>0</v>
      </c>
      <c r="C187" s="333">
        <v>0.1908</v>
      </c>
      <c r="D187" s="334">
        <v>0.1908</v>
      </c>
      <c r="E187" s="335" t="s">
        <v>233</v>
      </c>
      <c r="F187" s="333">
        <v>4.9406564584124654E-324</v>
      </c>
      <c r="G187" s="334">
        <v>0</v>
      </c>
      <c r="H187" s="336">
        <v>4.9406564584124654E-324</v>
      </c>
      <c r="I187" s="333">
        <v>1.9762625833649862E-323</v>
      </c>
      <c r="J187" s="334">
        <v>1.9762625833649862E-323</v>
      </c>
      <c r="K187" s="341">
        <v>4</v>
      </c>
    </row>
    <row r="188" spans="1:11" ht="14.4" customHeight="1" thickBot="1" x14ac:dyDescent="0.35">
      <c r="A188" s="349" t="s">
        <v>412</v>
      </c>
      <c r="B188" s="333">
        <v>4.9406564584124654E-324</v>
      </c>
      <c r="C188" s="333">
        <v>0.1908</v>
      </c>
      <c r="D188" s="334">
        <v>0.1908</v>
      </c>
      <c r="E188" s="335" t="s">
        <v>239</v>
      </c>
      <c r="F188" s="333">
        <v>4.9406564584124654E-324</v>
      </c>
      <c r="G188" s="334">
        <v>0</v>
      </c>
      <c r="H188" s="336">
        <v>4.9406564584124654E-324</v>
      </c>
      <c r="I188" s="333">
        <v>1.9762625833649862E-323</v>
      </c>
      <c r="J188" s="334">
        <v>1.9762625833649862E-323</v>
      </c>
      <c r="K188" s="341">
        <v>4</v>
      </c>
    </row>
    <row r="189" spans="1:11" ht="14.4" customHeight="1" thickBot="1" x14ac:dyDescent="0.35">
      <c r="A189" s="350" t="s">
        <v>413</v>
      </c>
      <c r="B189" s="328">
        <v>4.9406564584124654E-324</v>
      </c>
      <c r="C189" s="328">
        <v>0.1908</v>
      </c>
      <c r="D189" s="329">
        <v>0.1908</v>
      </c>
      <c r="E189" s="338" t="s">
        <v>239</v>
      </c>
      <c r="F189" s="328">
        <v>4.9406564584124654E-324</v>
      </c>
      <c r="G189" s="329">
        <v>0</v>
      </c>
      <c r="H189" s="331">
        <v>4.9406564584124654E-324</v>
      </c>
      <c r="I189" s="328">
        <v>1.9762625833649862E-323</v>
      </c>
      <c r="J189" s="329">
        <v>1.9762625833649862E-323</v>
      </c>
      <c r="K189" s="332">
        <v>4</v>
      </c>
    </row>
    <row r="190" spans="1:11" ht="14.4" customHeight="1" thickBot="1" x14ac:dyDescent="0.35">
      <c r="A190" s="355"/>
      <c r="B190" s="328">
        <v>30634.8463495014</v>
      </c>
      <c r="C190" s="328">
        <v>31643.22424</v>
      </c>
      <c r="D190" s="329">
        <v>1008.37789049859</v>
      </c>
      <c r="E190" s="330">
        <v>1.0329160420450001</v>
      </c>
      <c r="F190" s="328">
        <v>34386.981776189699</v>
      </c>
      <c r="G190" s="329">
        <v>11462.3272587299</v>
      </c>
      <c r="H190" s="331">
        <v>1626.1487199999999</v>
      </c>
      <c r="I190" s="328">
        <v>10840.90676</v>
      </c>
      <c r="J190" s="329">
        <v>-621.42049872990003</v>
      </c>
      <c r="K190" s="332">
        <v>0.31526194507400002</v>
      </c>
    </row>
    <row r="191" spans="1:11" ht="14.4" customHeight="1" thickBot="1" x14ac:dyDescent="0.35">
      <c r="A191" s="356" t="s">
        <v>52</v>
      </c>
      <c r="B191" s="342">
        <v>30634.8463495014</v>
      </c>
      <c r="C191" s="342">
        <v>31643.22424</v>
      </c>
      <c r="D191" s="343">
        <v>1008.37789049859</v>
      </c>
      <c r="E191" s="344" t="s">
        <v>233</v>
      </c>
      <c r="F191" s="342">
        <v>34386.981776189699</v>
      </c>
      <c r="G191" s="343">
        <v>11462.3272587299</v>
      </c>
      <c r="H191" s="342">
        <v>1626.1487199999999</v>
      </c>
      <c r="I191" s="342">
        <v>10840.90676</v>
      </c>
      <c r="J191" s="343">
        <v>-621.42049872989799</v>
      </c>
      <c r="K191" s="345">
        <v>0.31526194507400002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115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232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231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414</v>
      </c>
      <c r="B5" s="358" t="s">
        <v>415</v>
      </c>
      <c r="C5" s="359" t="s">
        <v>416</v>
      </c>
      <c r="D5" s="359" t="s">
        <v>416</v>
      </c>
      <c r="E5" s="359"/>
      <c r="F5" s="359" t="s">
        <v>416</v>
      </c>
      <c r="G5" s="359" t="s">
        <v>416</v>
      </c>
      <c r="H5" s="359" t="s">
        <v>416</v>
      </c>
      <c r="I5" s="360" t="s">
        <v>416</v>
      </c>
      <c r="J5" s="361" t="s">
        <v>55</v>
      </c>
    </row>
    <row r="6" spans="1:10" ht="14.4" customHeight="1" x14ac:dyDescent="0.3">
      <c r="A6" s="357" t="s">
        <v>414</v>
      </c>
      <c r="B6" s="358" t="s">
        <v>242</v>
      </c>
      <c r="C6" s="359">
        <v>58.467579999999998</v>
      </c>
      <c r="D6" s="359">
        <v>74.086730000000003</v>
      </c>
      <c r="E6" s="359"/>
      <c r="F6" s="359">
        <v>51.750570000000003</v>
      </c>
      <c r="G6" s="359">
        <v>68.333333333333329</v>
      </c>
      <c r="H6" s="359">
        <v>-16.582763333333325</v>
      </c>
      <c r="I6" s="360">
        <v>0.75732541463414649</v>
      </c>
      <c r="J6" s="361" t="s">
        <v>1</v>
      </c>
    </row>
    <row r="7" spans="1:10" ht="14.4" customHeight="1" x14ac:dyDescent="0.3">
      <c r="A7" s="357" t="s">
        <v>414</v>
      </c>
      <c r="B7" s="358" t="s">
        <v>243</v>
      </c>
      <c r="C7" s="359" t="s">
        <v>416</v>
      </c>
      <c r="D7" s="359">
        <v>2.1833300000000002</v>
      </c>
      <c r="E7" s="359"/>
      <c r="F7" s="359">
        <v>0</v>
      </c>
      <c r="G7" s="359">
        <v>0.66666666666666663</v>
      </c>
      <c r="H7" s="359">
        <v>-0.66666666666666663</v>
      </c>
      <c r="I7" s="360">
        <v>0</v>
      </c>
      <c r="J7" s="361" t="s">
        <v>1</v>
      </c>
    </row>
    <row r="8" spans="1:10" ht="14.4" customHeight="1" x14ac:dyDescent="0.3">
      <c r="A8" s="357" t="s">
        <v>414</v>
      </c>
      <c r="B8" s="358" t="s">
        <v>244</v>
      </c>
      <c r="C8" s="359">
        <v>0.12089</v>
      </c>
      <c r="D8" s="359">
        <v>3.7690000000000001E-2</v>
      </c>
      <c r="E8" s="359"/>
      <c r="F8" s="359" t="s">
        <v>416</v>
      </c>
      <c r="G8" s="359" t="s">
        <v>416</v>
      </c>
      <c r="H8" s="359" t="s">
        <v>416</v>
      </c>
      <c r="I8" s="360" t="s">
        <v>416</v>
      </c>
      <c r="J8" s="361" t="s">
        <v>1</v>
      </c>
    </row>
    <row r="9" spans="1:10" ht="14.4" customHeight="1" x14ac:dyDescent="0.3">
      <c r="A9" s="357" t="s">
        <v>414</v>
      </c>
      <c r="B9" s="358" t="s">
        <v>245</v>
      </c>
      <c r="C9" s="359" t="s">
        <v>416</v>
      </c>
      <c r="D9" s="359" t="s">
        <v>416</v>
      </c>
      <c r="E9" s="359"/>
      <c r="F9" s="359">
        <v>-1.7181999999999999</v>
      </c>
      <c r="G9" s="359">
        <v>0</v>
      </c>
      <c r="H9" s="359">
        <v>-1.7181999999999999</v>
      </c>
      <c r="I9" s="360" t="s">
        <v>416</v>
      </c>
      <c r="J9" s="361" t="s">
        <v>1</v>
      </c>
    </row>
    <row r="10" spans="1:10" ht="14.4" customHeight="1" x14ac:dyDescent="0.3">
      <c r="A10" s="357" t="s">
        <v>414</v>
      </c>
      <c r="B10" s="358" t="s">
        <v>417</v>
      </c>
      <c r="C10" s="359">
        <v>58.588470000000001</v>
      </c>
      <c r="D10" s="359">
        <v>76.307749999999999</v>
      </c>
      <c r="E10" s="359"/>
      <c r="F10" s="359">
        <v>50.03237</v>
      </c>
      <c r="G10" s="359">
        <v>69</v>
      </c>
      <c r="H10" s="359">
        <v>-18.96763</v>
      </c>
      <c r="I10" s="360">
        <v>0.72510681159420287</v>
      </c>
      <c r="J10" s="361" t="s">
        <v>418</v>
      </c>
    </row>
    <row r="12" spans="1:10" ht="14.4" customHeight="1" x14ac:dyDescent="0.3">
      <c r="A12" s="357" t="s">
        <v>414</v>
      </c>
      <c r="B12" s="358" t="s">
        <v>415</v>
      </c>
      <c r="C12" s="359" t="s">
        <v>416</v>
      </c>
      <c r="D12" s="359" t="s">
        <v>416</v>
      </c>
      <c r="E12" s="359"/>
      <c r="F12" s="359" t="s">
        <v>416</v>
      </c>
      <c r="G12" s="359" t="s">
        <v>416</v>
      </c>
      <c r="H12" s="359" t="s">
        <v>416</v>
      </c>
      <c r="I12" s="360" t="s">
        <v>416</v>
      </c>
      <c r="J12" s="361" t="s">
        <v>55</v>
      </c>
    </row>
    <row r="13" spans="1:10" ht="14.4" customHeight="1" x14ac:dyDescent="0.3">
      <c r="A13" s="357" t="s">
        <v>419</v>
      </c>
      <c r="B13" s="358" t="s">
        <v>420</v>
      </c>
      <c r="C13" s="359" t="s">
        <v>416</v>
      </c>
      <c r="D13" s="359" t="s">
        <v>416</v>
      </c>
      <c r="E13" s="359"/>
      <c r="F13" s="359" t="s">
        <v>416</v>
      </c>
      <c r="G13" s="359" t="s">
        <v>416</v>
      </c>
      <c r="H13" s="359" t="s">
        <v>416</v>
      </c>
      <c r="I13" s="360" t="s">
        <v>416</v>
      </c>
      <c r="J13" s="361" t="s">
        <v>0</v>
      </c>
    </row>
    <row r="14" spans="1:10" ht="14.4" customHeight="1" x14ac:dyDescent="0.3">
      <c r="A14" s="357" t="s">
        <v>419</v>
      </c>
      <c r="B14" s="358" t="s">
        <v>242</v>
      </c>
      <c r="C14" s="359">
        <v>58.269579999999998</v>
      </c>
      <c r="D14" s="359">
        <v>74.086730000000003</v>
      </c>
      <c r="E14" s="359"/>
      <c r="F14" s="359">
        <v>51.750570000000003</v>
      </c>
      <c r="G14" s="359">
        <v>67.333333333333329</v>
      </c>
      <c r="H14" s="359">
        <v>-15.582763333333325</v>
      </c>
      <c r="I14" s="360">
        <v>0.76857282178217834</v>
      </c>
      <c r="J14" s="361" t="s">
        <v>1</v>
      </c>
    </row>
    <row r="15" spans="1:10" ht="14.4" customHeight="1" x14ac:dyDescent="0.3">
      <c r="A15" s="357" t="s">
        <v>419</v>
      </c>
      <c r="B15" s="358" t="s">
        <v>244</v>
      </c>
      <c r="C15" s="359">
        <v>0.12089</v>
      </c>
      <c r="D15" s="359">
        <v>3.7690000000000001E-2</v>
      </c>
      <c r="E15" s="359"/>
      <c r="F15" s="359" t="s">
        <v>416</v>
      </c>
      <c r="G15" s="359" t="s">
        <v>416</v>
      </c>
      <c r="H15" s="359" t="s">
        <v>416</v>
      </c>
      <c r="I15" s="360" t="s">
        <v>416</v>
      </c>
      <c r="J15" s="361" t="s">
        <v>1</v>
      </c>
    </row>
    <row r="16" spans="1:10" ht="14.4" customHeight="1" x14ac:dyDescent="0.3">
      <c r="A16" s="357" t="s">
        <v>419</v>
      </c>
      <c r="B16" s="358" t="s">
        <v>421</v>
      </c>
      <c r="C16" s="359">
        <v>58.390470000000001</v>
      </c>
      <c r="D16" s="359">
        <v>74.124420000000001</v>
      </c>
      <c r="E16" s="359"/>
      <c r="F16" s="359">
        <v>51.750570000000003</v>
      </c>
      <c r="G16" s="359">
        <v>67.333333333333329</v>
      </c>
      <c r="H16" s="359">
        <v>-15.582763333333325</v>
      </c>
      <c r="I16" s="360">
        <v>0.76857282178217834</v>
      </c>
      <c r="J16" s="361" t="s">
        <v>422</v>
      </c>
    </row>
    <row r="17" spans="1:10" ht="14.4" customHeight="1" x14ac:dyDescent="0.3">
      <c r="A17" s="357" t="s">
        <v>416</v>
      </c>
      <c r="B17" s="358" t="s">
        <v>416</v>
      </c>
      <c r="C17" s="359" t="s">
        <v>416</v>
      </c>
      <c r="D17" s="359" t="s">
        <v>416</v>
      </c>
      <c r="E17" s="359"/>
      <c r="F17" s="359" t="s">
        <v>416</v>
      </c>
      <c r="G17" s="359" t="s">
        <v>416</v>
      </c>
      <c r="H17" s="359" t="s">
        <v>416</v>
      </c>
      <c r="I17" s="360" t="s">
        <v>416</v>
      </c>
      <c r="J17" s="361" t="s">
        <v>423</v>
      </c>
    </row>
    <row r="18" spans="1:10" ht="14.4" customHeight="1" x14ac:dyDescent="0.3">
      <c r="A18" s="357" t="s">
        <v>424</v>
      </c>
      <c r="B18" s="358" t="s">
        <v>425</v>
      </c>
      <c r="C18" s="359" t="s">
        <v>416</v>
      </c>
      <c r="D18" s="359" t="s">
        <v>416</v>
      </c>
      <c r="E18" s="359"/>
      <c r="F18" s="359" t="s">
        <v>416</v>
      </c>
      <c r="G18" s="359" t="s">
        <v>416</v>
      </c>
      <c r="H18" s="359" t="s">
        <v>416</v>
      </c>
      <c r="I18" s="360" t="s">
        <v>416</v>
      </c>
      <c r="J18" s="361" t="s">
        <v>0</v>
      </c>
    </row>
    <row r="19" spans="1:10" ht="14.4" customHeight="1" x14ac:dyDescent="0.3">
      <c r="A19" s="357" t="s">
        <v>424</v>
      </c>
      <c r="B19" s="358" t="s">
        <v>242</v>
      </c>
      <c r="C19" s="359">
        <v>0</v>
      </c>
      <c r="D19" s="359">
        <v>0</v>
      </c>
      <c r="E19" s="359"/>
      <c r="F19" s="359" t="s">
        <v>416</v>
      </c>
      <c r="G19" s="359" t="s">
        <v>416</v>
      </c>
      <c r="H19" s="359" t="s">
        <v>416</v>
      </c>
      <c r="I19" s="360" t="s">
        <v>416</v>
      </c>
      <c r="J19" s="361" t="s">
        <v>1</v>
      </c>
    </row>
    <row r="20" spans="1:10" ht="14.4" customHeight="1" x14ac:dyDescent="0.3">
      <c r="A20" s="357" t="s">
        <v>424</v>
      </c>
      <c r="B20" s="358" t="s">
        <v>243</v>
      </c>
      <c r="C20" s="359" t="s">
        <v>416</v>
      </c>
      <c r="D20" s="359">
        <v>2.1833300000000002</v>
      </c>
      <c r="E20" s="359"/>
      <c r="F20" s="359">
        <v>0</v>
      </c>
      <c r="G20" s="359">
        <v>0.66666666666666663</v>
      </c>
      <c r="H20" s="359">
        <v>-0.66666666666666663</v>
      </c>
      <c r="I20" s="360">
        <v>0</v>
      </c>
      <c r="J20" s="361" t="s">
        <v>1</v>
      </c>
    </row>
    <row r="21" spans="1:10" ht="14.4" customHeight="1" x14ac:dyDescent="0.3">
      <c r="A21" s="357" t="s">
        <v>424</v>
      </c>
      <c r="B21" s="358" t="s">
        <v>426</v>
      </c>
      <c r="C21" s="359">
        <v>0</v>
      </c>
      <c r="D21" s="359">
        <v>2.1833300000000002</v>
      </c>
      <c r="E21" s="359"/>
      <c r="F21" s="359">
        <v>0</v>
      </c>
      <c r="G21" s="359">
        <v>0.66666666666666663</v>
      </c>
      <c r="H21" s="359">
        <v>-0.66666666666666663</v>
      </c>
      <c r="I21" s="360">
        <v>0</v>
      </c>
      <c r="J21" s="361" t="s">
        <v>422</v>
      </c>
    </row>
    <row r="22" spans="1:10" ht="14.4" customHeight="1" x14ac:dyDescent="0.3">
      <c r="A22" s="357" t="s">
        <v>416</v>
      </c>
      <c r="B22" s="358" t="s">
        <v>416</v>
      </c>
      <c r="C22" s="359" t="s">
        <v>416</v>
      </c>
      <c r="D22" s="359" t="s">
        <v>416</v>
      </c>
      <c r="E22" s="359"/>
      <c r="F22" s="359" t="s">
        <v>416</v>
      </c>
      <c r="G22" s="359" t="s">
        <v>416</v>
      </c>
      <c r="H22" s="359" t="s">
        <v>416</v>
      </c>
      <c r="I22" s="360" t="s">
        <v>416</v>
      </c>
      <c r="J22" s="361" t="s">
        <v>423</v>
      </c>
    </row>
    <row r="23" spans="1:10" ht="14.4" customHeight="1" x14ac:dyDescent="0.3">
      <c r="A23" s="357" t="s">
        <v>427</v>
      </c>
      <c r="B23" s="358" t="s">
        <v>428</v>
      </c>
      <c r="C23" s="359" t="s">
        <v>416</v>
      </c>
      <c r="D23" s="359" t="s">
        <v>416</v>
      </c>
      <c r="E23" s="359"/>
      <c r="F23" s="359" t="s">
        <v>416</v>
      </c>
      <c r="G23" s="359" t="s">
        <v>416</v>
      </c>
      <c r="H23" s="359" t="s">
        <v>416</v>
      </c>
      <c r="I23" s="360" t="s">
        <v>416</v>
      </c>
      <c r="J23" s="361" t="s">
        <v>0</v>
      </c>
    </row>
    <row r="24" spans="1:10" ht="14.4" customHeight="1" x14ac:dyDescent="0.3">
      <c r="A24" s="357" t="s">
        <v>427</v>
      </c>
      <c r="B24" s="358" t="s">
        <v>242</v>
      </c>
      <c r="C24" s="359">
        <v>0.19800000000000001</v>
      </c>
      <c r="D24" s="359">
        <v>0</v>
      </c>
      <c r="E24" s="359"/>
      <c r="F24" s="359">
        <v>0</v>
      </c>
      <c r="G24" s="359">
        <v>1</v>
      </c>
      <c r="H24" s="359">
        <v>-1</v>
      </c>
      <c r="I24" s="360">
        <v>0</v>
      </c>
      <c r="J24" s="361" t="s">
        <v>1</v>
      </c>
    </row>
    <row r="25" spans="1:10" ht="14.4" customHeight="1" x14ac:dyDescent="0.3">
      <c r="A25" s="357" t="s">
        <v>427</v>
      </c>
      <c r="B25" s="358" t="s">
        <v>245</v>
      </c>
      <c r="C25" s="359" t="s">
        <v>416</v>
      </c>
      <c r="D25" s="359" t="s">
        <v>416</v>
      </c>
      <c r="E25" s="359"/>
      <c r="F25" s="359">
        <v>-1.7181999999999999</v>
      </c>
      <c r="G25" s="359">
        <v>0</v>
      </c>
      <c r="H25" s="359">
        <v>-1.7181999999999999</v>
      </c>
      <c r="I25" s="360" t="s">
        <v>416</v>
      </c>
      <c r="J25" s="361" t="s">
        <v>1</v>
      </c>
    </row>
    <row r="26" spans="1:10" ht="14.4" customHeight="1" x14ac:dyDescent="0.3">
      <c r="A26" s="357" t="s">
        <v>427</v>
      </c>
      <c r="B26" s="358" t="s">
        <v>429</v>
      </c>
      <c r="C26" s="359">
        <v>0.19800000000000001</v>
      </c>
      <c r="D26" s="359">
        <v>0</v>
      </c>
      <c r="E26" s="359"/>
      <c r="F26" s="359">
        <v>-1.7181999999999999</v>
      </c>
      <c r="G26" s="359">
        <v>1</v>
      </c>
      <c r="H26" s="359">
        <v>-2.7181999999999999</v>
      </c>
      <c r="I26" s="360">
        <v>-1.7181999999999999</v>
      </c>
      <c r="J26" s="361" t="s">
        <v>422</v>
      </c>
    </row>
    <row r="27" spans="1:10" ht="14.4" customHeight="1" x14ac:dyDescent="0.3">
      <c r="A27" s="357" t="s">
        <v>416</v>
      </c>
      <c r="B27" s="358" t="s">
        <v>416</v>
      </c>
      <c r="C27" s="359" t="s">
        <v>416</v>
      </c>
      <c r="D27" s="359" t="s">
        <v>416</v>
      </c>
      <c r="E27" s="359"/>
      <c r="F27" s="359" t="s">
        <v>416</v>
      </c>
      <c r="G27" s="359" t="s">
        <v>416</v>
      </c>
      <c r="H27" s="359" t="s">
        <v>416</v>
      </c>
      <c r="I27" s="360" t="s">
        <v>416</v>
      </c>
      <c r="J27" s="361" t="s">
        <v>423</v>
      </c>
    </row>
    <row r="28" spans="1:10" ht="14.4" customHeight="1" x14ac:dyDescent="0.3">
      <c r="A28" s="357" t="s">
        <v>414</v>
      </c>
      <c r="B28" s="358" t="s">
        <v>417</v>
      </c>
      <c r="C28" s="359">
        <v>58.588470000000001</v>
      </c>
      <c r="D28" s="359">
        <v>76.307749999999999</v>
      </c>
      <c r="E28" s="359"/>
      <c r="F28" s="359">
        <v>50.03237</v>
      </c>
      <c r="G28" s="359">
        <v>69</v>
      </c>
      <c r="H28" s="359">
        <v>-18.96763</v>
      </c>
      <c r="I28" s="360">
        <v>0.72510681159420287</v>
      </c>
      <c r="J28" s="361" t="s">
        <v>418</v>
      </c>
    </row>
  </sheetData>
  <mergeCells count="3">
    <mergeCell ref="F3:I3"/>
    <mergeCell ref="C4:D4"/>
    <mergeCell ref="A1:I1"/>
  </mergeCells>
  <conditionalFormatting sqref="F11 F29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8">
    <cfRule type="expression" dxfId="25" priority="5">
      <formula>$H12&gt;0</formula>
    </cfRule>
  </conditionalFormatting>
  <conditionalFormatting sqref="A12:A28">
    <cfRule type="expression" dxfId="24" priority="2">
      <formula>AND($J12&lt;&gt;"mezeraKL",$J12&lt;&gt;"")</formula>
    </cfRule>
  </conditionalFormatting>
  <conditionalFormatting sqref="I12:I28">
    <cfRule type="expression" dxfId="23" priority="6">
      <formula>$I12&gt;1</formula>
    </cfRule>
  </conditionalFormatting>
  <conditionalFormatting sqref="B12:B28">
    <cfRule type="expression" dxfId="22" priority="1">
      <formula>OR($J12="NS",$J12="SumaNS",$J12="Účet")</formula>
    </cfRule>
  </conditionalFormatting>
  <conditionalFormatting sqref="A12:D28 F12:I28">
    <cfRule type="expression" dxfId="21" priority="8">
      <formula>AND($J12&lt;&gt;"",$J12&lt;&gt;"mezeraKL")</formula>
    </cfRule>
  </conditionalFormatting>
  <conditionalFormatting sqref="B12:D28 F12:I28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08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202" t="s">
        <v>232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113</v>
      </c>
      <c r="K3" s="307"/>
      <c r="L3" s="74">
        <f>IF(M3&lt;&gt;0,N3/M3,0)</f>
        <v>808.602613808706</v>
      </c>
      <c r="M3" s="74">
        <f>SUBTOTAL(9,M5:M1048576)</f>
        <v>64</v>
      </c>
      <c r="N3" s="75">
        <f>SUBTOTAL(9,N5:N1048576)</f>
        <v>51750.567283757184</v>
      </c>
    </row>
    <row r="4" spans="1:14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119</v>
      </c>
      <c r="M4" s="365" t="s">
        <v>13</v>
      </c>
      <c r="N4" s="366" t="s">
        <v>127</v>
      </c>
    </row>
    <row r="5" spans="1:14" ht="14.4" customHeight="1" x14ac:dyDescent="0.3">
      <c r="A5" s="367" t="s">
        <v>414</v>
      </c>
      <c r="B5" s="368" t="s">
        <v>415</v>
      </c>
      <c r="C5" s="369" t="s">
        <v>419</v>
      </c>
      <c r="D5" s="370" t="s">
        <v>481</v>
      </c>
      <c r="E5" s="369" t="s">
        <v>430</v>
      </c>
      <c r="F5" s="370" t="s">
        <v>482</v>
      </c>
      <c r="G5" s="369" t="s">
        <v>431</v>
      </c>
      <c r="H5" s="369" t="s">
        <v>432</v>
      </c>
      <c r="I5" s="369" t="s">
        <v>433</v>
      </c>
      <c r="J5" s="369" t="s">
        <v>434</v>
      </c>
      <c r="K5" s="369" t="s">
        <v>435</v>
      </c>
      <c r="L5" s="371">
        <v>58.969999999999985</v>
      </c>
      <c r="M5" s="371">
        <v>1</v>
      </c>
      <c r="N5" s="372">
        <v>58.969999999999985</v>
      </c>
    </row>
    <row r="6" spans="1:14" ht="14.4" customHeight="1" x14ac:dyDescent="0.3">
      <c r="A6" s="373" t="s">
        <v>414</v>
      </c>
      <c r="B6" s="374" t="s">
        <v>415</v>
      </c>
      <c r="C6" s="375" t="s">
        <v>419</v>
      </c>
      <c r="D6" s="376" t="s">
        <v>481</v>
      </c>
      <c r="E6" s="375" t="s">
        <v>430</v>
      </c>
      <c r="F6" s="376" t="s">
        <v>482</v>
      </c>
      <c r="G6" s="375" t="s">
        <v>431</v>
      </c>
      <c r="H6" s="375" t="s">
        <v>436</v>
      </c>
      <c r="I6" s="375" t="s">
        <v>437</v>
      </c>
      <c r="J6" s="375" t="s">
        <v>434</v>
      </c>
      <c r="K6" s="375" t="s">
        <v>438</v>
      </c>
      <c r="L6" s="377">
        <v>65.229739266997697</v>
      </c>
      <c r="M6" s="377">
        <v>1</v>
      </c>
      <c r="N6" s="378">
        <v>65.229739266997697</v>
      </c>
    </row>
    <row r="7" spans="1:14" ht="14.4" customHeight="1" x14ac:dyDescent="0.3">
      <c r="A7" s="373" t="s">
        <v>414</v>
      </c>
      <c r="B7" s="374" t="s">
        <v>415</v>
      </c>
      <c r="C7" s="375" t="s">
        <v>419</v>
      </c>
      <c r="D7" s="376" t="s">
        <v>481</v>
      </c>
      <c r="E7" s="375" t="s">
        <v>430</v>
      </c>
      <c r="F7" s="376" t="s">
        <v>482</v>
      </c>
      <c r="G7" s="375" t="s">
        <v>431</v>
      </c>
      <c r="H7" s="375" t="s">
        <v>439</v>
      </c>
      <c r="I7" s="375" t="s">
        <v>440</v>
      </c>
      <c r="J7" s="375" t="s">
        <v>441</v>
      </c>
      <c r="K7" s="375" t="s">
        <v>442</v>
      </c>
      <c r="L7" s="377">
        <v>29.729999999999986</v>
      </c>
      <c r="M7" s="377">
        <v>1</v>
      </c>
      <c r="N7" s="378">
        <v>29.729999999999986</v>
      </c>
    </row>
    <row r="8" spans="1:14" ht="14.4" customHeight="1" x14ac:dyDescent="0.3">
      <c r="A8" s="373" t="s">
        <v>414</v>
      </c>
      <c r="B8" s="374" t="s">
        <v>415</v>
      </c>
      <c r="C8" s="375" t="s">
        <v>419</v>
      </c>
      <c r="D8" s="376" t="s">
        <v>481</v>
      </c>
      <c r="E8" s="375" t="s">
        <v>430</v>
      </c>
      <c r="F8" s="376" t="s">
        <v>482</v>
      </c>
      <c r="G8" s="375" t="s">
        <v>431</v>
      </c>
      <c r="H8" s="375" t="s">
        <v>443</v>
      </c>
      <c r="I8" s="375" t="s">
        <v>444</v>
      </c>
      <c r="J8" s="375" t="s">
        <v>445</v>
      </c>
      <c r="K8" s="375" t="s">
        <v>446</v>
      </c>
      <c r="L8" s="377">
        <v>54.72</v>
      </c>
      <c r="M8" s="377">
        <v>1</v>
      </c>
      <c r="N8" s="378">
        <v>54.72</v>
      </c>
    </row>
    <row r="9" spans="1:14" ht="14.4" customHeight="1" x14ac:dyDescent="0.3">
      <c r="A9" s="373" t="s">
        <v>414</v>
      </c>
      <c r="B9" s="374" t="s">
        <v>415</v>
      </c>
      <c r="C9" s="375" t="s">
        <v>419</v>
      </c>
      <c r="D9" s="376" t="s">
        <v>481</v>
      </c>
      <c r="E9" s="375" t="s">
        <v>430</v>
      </c>
      <c r="F9" s="376" t="s">
        <v>482</v>
      </c>
      <c r="G9" s="375" t="s">
        <v>431</v>
      </c>
      <c r="H9" s="375" t="s">
        <v>447</v>
      </c>
      <c r="I9" s="375" t="s">
        <v>448</v>
      </c>
      <c r="J9" s="375" t="s">
        <v>449</v>
      </c>
      <c r="K9" s="375"/>
      <c r="L9" s="377">
        <v>102.00972828694363</v>
      </c>
      <c r="M9" s="377">
        <v>3</v>
      </c>
      <c r="N9" s="378">
        <v>306.02918486083087</v>
      </c>
    </row>
    <row r="10" spans="1:14" ht="14.4" customHeight="1" x14ac:dyDescent="0.3">
      <c r="A10" s="373" t="s">
        <v>414</v>
      </c>
      <c r="B10" s="374" t="s">
        <v>415</v>
      </c>
      <c r="C10" s="375" t="s">
        <v>419</v>
      </c>
      <c r="D10" s="376" t="s">
        <v>481</v>
      </c>
      <c r="E10" s="375" t="s">
        <v>430</v>
      </c>
      <c r="F10" s="376" t="s">
        <v>482</v>
      </c>
      <c r="G10" s="375" t="s">
        <v>431</v>
      </c>
      <c r="H10" s="375" t="s">
        <v>450</v>
      </c>
      <c r="I10" s="375" t="s">
        <v>451</v>
      </c>
      <c r="J10" s="375" t="s">
        <v>452</v>
      </c>
      <c r="K10" s="375" t="s">
        <v>453</v>
      </c>
      <c r="L10" s="377">
        <v>37.559891624617862</v>
      </c>
      <c r="M10" s="377">
        <v>1</v>
      </c>
      <c r="N10" s="378">
        <v>37.559891624617862</v>
      </c>
    </row>
    <row r="11" spans="1:14" ht="14.4" customHeight="1" x14ac:dyDescent="0.3">
      <c r="A11" s="373" t="s">
        <v>414</v>
      </c>
      <c r="B11" s="374" t="s">
        <v>415</v>
      </c>
      <c r="C11" s="375" t="s">
        <v>419</v>
      </c>
      <c r="D11" s="376" t="s">
        <v>481</v>
      </c>
      <c r="E11" s="375" t="s">
        <v>430</v>
      </c>
      <c r="F11" s="376" t="s">
        <v>482</v>
      </c>
      <c r="G11" s="375" t="s">
        <v>431</v>
      </c>
      <c r="H11" s="375" t="s">
        <v>454</v>
      </c>
      <c r="I11" s="375" t="s">
        <v>156</v>
      </c>
      <c r="J11" s="375" t="s">
        <v>455</v>
      </c>
      <c r="K11" s="375"/>
      <c r="L11" s="377">
        <v>46.064788823898368</v>
      </c>
      <c r="M11" s="377">
        <v>4</v>
      </c>
      <c r="N11" s="378">
        <v>184.25915529559347</v>
      </c>
    </row>
    <row r="12" spans="1:14" ht="14.4" customHeight="1" x14ac:dyDescent="0.3">
      <c r="A12" s="373" t="s">
        <v>414</v>
      </c>
      <c r="B12" s="374" t="s">
        <v>415</v>
      </c>
      <c r="C12" s="375" t="s">
        <v>419</v>
      </c>
      <c r="D12" s="376" t="s">
        <v>481</v>
      </c>
      <c r="E12" s="375" t="s">
        <v>430</v>
      </c>
      <c r="F12" s="376" t="s">
        <v>482</v>
      </c>
      <c r="G12" s="375" t="s">
        <v>431</v>
      </c>
      <c r="H12" s="375" t="s">
        <v>456</v>
      </c>
      <c r="I12" s="375" t="s">
        <v>457</v>
      </c>
      <c r="J12" s="375" t="s">
        <v>458</v>
      </c>
      <c r="K12" s="375" t="s">
        <v>459</v>
      </c>
      <c r="L12" s="377">
        <v>54.500000000000007</v>
      </c>
      <c r="M12" s="377">
        <v>2</v>
      </c>
      <c r="N12" s="378">
        <v>109.00000000000001</v>
      </c>
    </row>
    <row r="13" spans="1:14" ht="14.4" customHeight="1" x14ac:dyDescent="0.3">
      <c r="A13" s="373" t="s">
        <v>414</v>
      </c>
      <c r="B13" s="374" t="s">
        <v>415</v>
      </c>
      <c r="C13" s="375" t="s">
        <v>419</v>
      </c>
      <c r="D13" s="376" t="s">
        <v>481</v>
      </c>
      <c r="E13" s="375" t="s">
        <v>430</v>
      </c>
      <c r="F13" s="376" t="s">
        <v>482</v>
      </c>
      <c r="G13" s="375" t="s">
        <v>431</v>
      </c>
      <c r="H13" s="375" t="s">
        <v>460</v>
      </c>
      <c r="I13" s="375" t="s">
        <v>156</v>
      </c>
      <c r="J13" s="375" t="s">
        <v>461</v>
      </c>
      <c r="K13" s="375"/>
      <c r="L13" s="377">
        <v>145.47</v>
      </c>
      <c r="M13" s="377">
        <v>1</v>
      </c>
      <c r="N13" s="378">
        <v>145.47</v>
      </c>
    </row>
    <row r="14" spans="1:14" ht="14.4" customHeight="1" x14ac:dyDescent="0.3">
      <c r="A14" s="373" t="s">
        <v>414</v>
      </c>
      <c r="B14" s="374" t="s">
        <v>415</v>
      </c>
      <c r="C14" s="375" t="s">
        <v>419</v>
      </c>
      <c r="D14" s="376" t="s">
        <v>481</v>
      </c>
      <c r="E14" s="375" t="s">
        <v>430</v>
      </c>
      <c r="F14" s="376" t="s">
        <v>482</v>
      </c>
      <c r="G14" s="375" t="s">
        <v>431</v>
      </c>
      <c r="H14" s="375" t="s">
        <v>462</v>
      </c>
      <c r="I14" s="375" t="s">
        <v>463</v>
      </c>
      <c r="J14" s="375" t="s">
        <v>464</v>
      </c>
      <c r="K14" s="375" t="s">
        <v>465</v>
      </c>
      <c r="L14" s="377">
        <v>142.35999999999999</v>
      </c>
      <c r="M14" s="377">
        <v>2</v>
      </c>
      <c r="N14" s="378">
        <v>284.71999999999997</v>
      </c>
    </row>
    <row r="15" spans="1:14" ht="14.4" customHeight="1" x14ac:dyDescent="0.3">
      <c r="A15" s="373" t="s">
        <v>414</v>
      </c>
      <c r="B15" s="374" t="s">
        <v>415</v>
      </c>
      <c r="C15" s="375" t="s">
        <v>419</v>
      </c>
      <c r="D15" s="376" t="s">
        <v>481</v>
      </c>
      <c r="E15" s="375" t="s">
        <v>430</v>
      </c>
      <c r="F15" s="376" t="s">
        <v>482</v>
      </c>
      <c r="G15" s="375" t="s">
        <v>431</v>
      </c>
      <c r="H15" s="375" t="s">
        <v>466</v>
      </c>
      <c r="I15" s="375" t="s">
        <v>467</v>
      </c>
      <c r="J15" s="375" t="s">
        <v>468</v>
      </c>
      <c r="K15" s="375" t="s">
        <v>469</v>
      </c>
      <c r="L15" s="377">
        <v>63.673333333333325</v>
      </c>
      <c r="M15" s="377">
        <v>3</v>
      </c>
      <c r="N15" s="378">
        <v>191.01999999999998</v>
      </c>
    </row>
    <row r="16" spans="1:14" ht="14.4" customHeight="1" x14ac:dyDescent="0.3">
      <c r="A16" s="373" t="s">
        <v>414</v>
      </c>
      <c r="B16" s="374" t="s">
        <v>415</v>
      </c>
      <c r="C16" s="375" t="s">
        <v>419</v>
      </c>
      <c r="D16" s="376" t="s">
        <v>481</v>
      </c>
      <c r="E16" s="375" t="s">
        <v>430</v>
      </c>
      <c r="F16" s="376" t="s">
        <v>482</v>
      </c>
      <c r="G16" s="375" t="s">
        <v>431</v>
      </c>
      <c r="H16" s="375" t="s">
        <v>470</v>
      </c>
      <c r="I16" s="375" t="s">
        <v>471</v>
      </c>
      <c r="J16" s="375" t="s">
        <v>472</v>
      </c>
      <c r="K16" s="375" t="s">
        <v>473</v>
      </c>
      <c r="L16" s="377">
        <v>22.64</v>
      </c>
      <c r="M16" s="377">
        <v>1</v>
      </c>
      <c r="N16" s="378">
        <v>22.64</v>
      </c>
    </row>
    <row r="17" spans="1:14" ht="14.4" customHeight="1" x14ac:dyDescent="0.3">
      <c r="A17" s="373" t="s">
        <v>414</v>
      </c>
      <c r="B17" s="374" t="s">
        <v>415</v>
      </c>
      <c r="C17" s="375" t="s">
        <v>419</v>
      </c>
      <c r="D17" s="376" t="s">
        <v>481</v>
      </c>
      <c r="E17" s="375" t="s">
        <v>430</v>
      </c>
      <c r="F17" s="376" t="s">
        <v>482</v>
      </c>
      <c r="G17" s="375" t="s">
        <v>431</v>
      </c>
      <c r="H17" s="375" t="s">
        <v>474</v>
      </c>
      <c r="I17" s="375" t="s">
        <v>156</v>
      </c>
      <c r="J17" s="375" t="s">
        <v>475</v>
      </c>
      <c r="K17" s="375"/>
      <c r="L17" s="377">
        <v>631.44448281772861</v>
      </c>
      <c r="M17" s="377">
        <v>40</v>
      </c>
      <c r="N17" s="378">
        <v>25257.779312709143</v>
      </c>
    </row>
    <row r="18" spans="1:14" ht="14.4" customHeight="1" x14ac:dyDescent="0.3">
      <c r="A18" s="373" t="s">
        <v>414</v>
      </c>
      <c r="B18" s="374" t="s">
        <v>415</v>
      </c>
      <c r="C18" s="375" t="s">
        <v>419</v>
      </c>
      <c r="D18" s="376" t="s">
        <v>481</v>
      </c>
      <c r="E18" s="375" t="s">
        <v>430</v>
      </c>
      <c r="F18" s="376" t="s">
        <v>482</v>
      </c>
      <c r="G18" s="375" t="s">
        <v>431</v>
      </c>
      <c r="H18" s="375" t="s">
        <v>476</v>
      </c>
      <c r="I18" s="375" t="s">
        <v>156</v>
      </c>
      <c r="J18" s="375" t="s">
        <v>477</v>
      </c>
      <c r="K18" s="375"/>
      <c r="L18" s="377">
        <v>0</v>
      </c>
      <c r="M18" s="377">
        <v>0</v>
      </c>
      <c r="N18" s="378">
        <v>0</v>
      </c>
    </row>
    <row r="19" spans="1:14" ht="14.4" customHeight="1" thickBot="1" x14ac:dyDescent="0.35">
      <c r="A19" s="379" t="s">
        <v>414</v>
      </c>
      <c r="B19" s="380" t="s">
        <v>415</v>
      </c>
      <c r="C19" s="381" t="s">
        <v>419</v>
      </c>
      <c r="D19" s="382" t="s">
        <v>481</v>
      </c>
      <c r="E19" s="381" t="s">
        <v>430</v>
      </c>
      <c r="F19" s="382" t="s">
        <v>482</v>
      </c>
      <c r="G19" s="381" t="s">
        <v>431</v>
      </c>
      <c r="H19" s="381" t="s">
        <v>478</v>
      </c>
      <c r="I19" s="381" t="s">
        <v>156</v>
      </c>
      <c r="J19" s="381" t="s">
        <v>479</v>
      </c>
      <c r="K19" s="381" t="s">
        <v>480</v>
      </c>
      <c r="L19" s="383">
        <v>8334.4800000000014</v>
      </c>
      <c r="M19" s="383">
        <v>3</v>
      </c>
      <c r="N19" s="384">
        <v>25003.440000000002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116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232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231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414</v>
      </c>
      <c r="B5" s="358" t="s">
        <v>415</v>
      </c>
      <c r="C5" s="359" t="s">
        <v>416</v>
      </c>
      <c r="D5" s="359" t="s">
        <v>416</v>
      </c>
      <c r="E5" s="359"/>
      <c r="F5" s="359" t="s">
        <v>416</v>
      </c>
      <c r="G5" s="359" t="s">
        <v>416</v>
      </c>
      <c r="H5" s="359" t="s">
        <v>416</v>
      </c>
      <c r="I5" s="360" t="s">
        <v>416</v>
      </c>
      <c r="J5" s="361" t="s">
        <v>55</v>
      </c>
    </row>
    <row r="6" spans="1:10" ht="14.4" customHeight="1" x14ac:dyDescent="0.3">
      <c r="A6" s="357" t="s">
        <v>414</v>
      </c>
      <c r="B6" s="358" t="s">
        <v>247</v>
      </c>
      <c r="C6" s="359">
        <v>670.1721500000001</v>
      </c>
      <c r="D6" s="359">
        <v>948.80005000000006</v>
      </c>
      <c r="E6" s="359"/>
      <c r="F6" s="359">
        <v>1234.420880000001</v>
      </c>
      <c r="G6" s="359">
        <v>1249</v>
      </c>
      <c r="H6" s="359">
        <v>-14.579119999998966</v>
      </c>
      <c r="I6" s="360">
        <v>0.98832736589271497</v>
      </c>
      <c r="J6" s="361" t="s">
        <v>1</v>
      </c>
    </row>
    <row r="7" spans="1:10" ht="14.4" customHeight="1" x14ac:dyDescent="0.3">
      <c r="A7" s="357" t="s">
        <v>414</v>
      </c>
      <c r="B7" s="358" t="s">
        <v>248</v>
      </c>
      <c r="C7" s="359">
        <v>111.56701999999999</v>
      </c>
      <c r="D7" s="359">
        <v>175.735199999999</v>
      </c>
      <c r="E7" s="359"/>
      <c r="F7" s="359">
        <v>174.51175000000001</v>
      </c>
      <c r="G7" s="359">
        <v>175.33333333333334</v>
      </c>
      <c r="H7" s="359">
        <v>-0.82158333333333644</v>
      </c>
      <c r="I7" s="360">
        <v>0.99531416349809887</v>
      </c>
      <c r="J7" s="361" t="s">
        <v>1</v>
      </c>
    </row>
    <row r="8" spans="1:10" ht="14.4" customHeight="1" x14ac:dyDescent="0.3">
      <c r="A8" s="357" t="s">
        <v>414</v>
      </c>
      <c r="B8" s="358" t="s">
        <v>249</v>
      </c>
      <c r="C8" s="359">
        <v>5.5935800000000011</v>
      </c>
      <c r="D8" s="359">
        <v>5.2624000000000004</v>
      </c>
      <c r="E8" s="359"/>
      <c r="F8" s="359">
        <v>3.5275400000000001</v>
      </c>
      <c r="G8" s="359">
        <v>7.3333333333333339</v>
      </c>
      <c r="H8" s="359">
        <v>-3.8057933333333338</v>
      </c>
      <c r="I8" s="360">
        <v>0.4810281818181818</v>
      </c>
      <c r="J8" s="361" t="s">
        <v>1</v>
      </c>
    </row>
    <row r="9" spans="1:10" ht="14.4" customHeight="1" x14ac:dyDescent="0.3">
      <c r="A9" s="357" t="s">
        <v>414</v>
      </c>
      <c r="B9" s="358" t="s">
        <v>250</v>
      </c>
      <c r="C9" s="359">
        <v>79.143849999999986</v>
      </c>
      <c r="D9" s="359">
        <v>106.72689</v>
      </c>
      <c r="E9" s="359"/>
      <c r="F9" s="359">
        <v>95.162419999999997</v>
      </c>
      <c r="G9" s="359">
        <v>106.66666666666667</v>
      </c>
      <c r="H9" s="359">
        <v>-11.504246666666674</v>
      </c>
      <c r="I9" s="360">
        <v>0.89214768749999995</v>
      </c>
      <c r="J9" s="361" t="s">
        <v>1</v>
      </c>
    </row>
    <row r="10" spans="1:10" ht="14.4" customHeight="1" x14ac:dyDescent="0.3">
      <c r="A10" s="357" t="s">
        <v>414</v>
      </c>
      <c r="B10" s="358" t="s">
        <v>251</v>
      </c>
      <c r="C10" s="359">
        <v>0</v>
      </c>
      <c r="D10" s="359">
        <v>0</v>
      </c>
      <c r="E10" s="359"/>
      <c r="F10" s="359" t="s">
        <v>416</v>
      </c>
      <c r="G10" s="359" t="s">
        <v>416</v>
      </c>
      <c r="H10" s="359" t="s">
        <v>416</v>
      </c>
      <c r="I10" s="360" t="s">
        <v>416</v>
      </c>
      <c r="J10" s="361" t="s">
        <v>1</v>
      </c>
    </row>
    <row r="11" spans="1:10" ht="14.4" customHeight="1" x14ac:dyDescent="0.3">
      <c r="A11" s="357" t="s">
        <v>414</v>
      </c>
      <c r="B11" s="358" t="s">
        <v>252</v>
      </c>
      <c r="C11" s="359">
        <v>6.9135600000000004</v>
      </c>
      <c r="D11" s="359">
        <v>5.3220000000000001</v>
      </c>
      <c r="E11" s="359"/>
      <c r="F11" s="359">
        <v>5.3406000000000002</v>
      </c>
      <c r="G11" s="359">
        <v>8.3333333333333339</v>
      </c>
      <c r="H11" s="359">
        <v>-2.9927333333333337</v>
      </c>
      <c r="I11" s="360">
        <v>0.640872</v>
      </c>
      <c r="J11" s="361" t="s">
        <v>1</v>
      </c>
    </row>
    <row r="12" spans="1:10" ht="14.4" customHeight="1" x14ac:dyDescent="0.3">
      <c r="A12" s="357" t="s">
        <v>414</v>
      </c>
      <c r="B12" s="358" t="s">
        <v>253</v>
      </c>
      <c r="C12" s="359">
        <v>0.26300000000000001</v>
      </c>
      <c r="D12" s="359">
        <v>0</v>
      </c>
      <c r="E12" s="359"/>
      <c r="F12" s="359">
        <v>0</v>
      </c>
      <c r="G12" s="359">
        <v>0.33333333333333331</v>
      </c>
      <c r="H12" s="359">
        <v>-0.33333333333333331</v>
      </c>
      <c r="I12" s="360">
        <v>0</v>
      </c>
      <c r="J12" s="361" t="s">
        <v>1</v>
      </c>
    </row>
    <row r="13" spans="1:10" ht="14.4" customHeight="1" x14ac:dyDescent="0.3">
      <c r="A13" s="357" t="s">
        <v>414</v>
      </c>
      <c r="B13" s="358" t="s">
        <v>417</v>
      </c>
      <c r="C13" s="359">
        <v>873.65315999999996</v>
      </c>
      <c r="D13" s="359">
        <v>1241.8465399999989</v>
      </c>
      <c r="E13" s="359"/>
      <c r="F13" s="359">
        <v>1512.9631900000013</v>
      </c>
      <c r="G13" s="359">
        <v>1546.9999999999998</v>
      </c>
      <c r="H13" s="359">
        <v>-34.036809999998468</v>
      </c>
      <c r="I13" s="360">
        <v>0.97799818358112578</v>
      </c>
      <c r="J13" s="361" t="s">
        <v>418</v>
      </c>
    </row>
    <row r="15" spans="1:10" ht="14.4" customHeight="1" x14ac:dyDescent="0.3">
      <c r="A15" s="357" t="s">
        <v>414</v>
      </c>
      <c r="B15" s="358" t="s">
        <v>415</v>
      </c>
      <c r="C15" s="359" t="s">
        <v>416</v>
      </c>
      <c r="D15" s="359" t="s">
        <v>416</v>
      </c>
      <c r="E15" s="359"/>
      <c r="F15" s="359" t="s">
        <v>416</v>
      </c>
      <c r="G15" s="359" t="s">
        <v>416</v>
      </c>
      <c r="H15" s="359" t="s">
        <v>416</v>
      </c>
      <c r="I15" s="360" t="s">
        <v>416</v>
      </c>
      <c r="J15" s="361" t="s">
        <v>55</v>
      </c>
    </row>
    <row r="16" spans="1:10" ht="14.4" customHeight="1" x14ac:dyDescent="0.3">
      <c r="A16" s="357" t="s">
        <v>419</v>
      </c>
      <c r="B16" s="358" t="s">
        <v>420</v>
      </c>
      <c r="C16" s="359" t="s">
        <v>416</v>
      </c>
      <c r="D16" s="359" t="s">
        <v>416</v>
      </c>
      <c r="E16" s="359"/>
      <c r="F16" s="359" t="s">
        <v>416</v>
      </c>
      <c r="G16" s="359" t="s">
        <v>416</v>
      </c>
      <c r="H16" s="359" t="s">
        <v>416</v>
      </c>
      <c r="I16" s="360" t="s">
        <v>416</v>
      </c>
      <c r="J16" s="361" t="s">
        <v>0</v>
      </c>
    </row>
    <row r="17" spans="1:10" ht="14.4" customHeight="1" x14ac:dyDescent="0.3">
      <c r="A17" s="357" t="s">
        <v>419</v>
      </c>
      <c r="B17" s="358" t="s">
        <v>247</v>
      </c>
      <c r="C17" s="359">
        <v>581.95915000000002</v>
      </c>
      <c r="D17" s="359">
        <v>657.58555999999999</v>
      </c>
      <c r="E17" s="359"/>
      <c r="F17" s="359">
        <v>984.837140000001</v>
      </c>
      <c r="G17" s="359">
        <v>943</v>
      </c>
      <c r="H17" s="359">
        <v>41.837140000001</v>
      </c>
      <c r="I17" s="360">
        <v>1.0443660021208918</v>
      </c>
      <c r="J17" s="361" t="s">
        <v>1</v>
      </c>
    </row>
    <row r="18" spans="1:10" ht="14.4" customHeight="1" x14ac:dyDescent="0.3">
      <c r="A18" s="357" t="s">
        <v>419</v>
      </c>
      <c r="B18" s="358" t="s">
        <v>248</v>
      </c>
      <c r="C18" s="359">
        <v>111.56701999999999</v>
      </c>
      <c r="D18" s="359">
        <v>122.070129999999</v>
      </c>
      <c r="E18" s="359"/>
      <c r="F18" s="359">
        <v>164.40825000000001</v>
      </c>
      <c r="G18" s="359">
        <v>157</v>
      </c>
      <c r="H18" s="359">
        <v>7.4082500000000095</v>
      </c>
      <c r="I18" s="360">
        <v>1.0471863057324842</v>
      </c>
      <c r="J18" s="361" t="s">
        <v>1</v>
      </c>
    </row>
    <row r="19" spans="1:10" ht="14.4" customHeight="1" x14ac:dyDescent="0.3">
      <c r="A19" s="357" t="s">
        <v>419</v>
      </c>
      <c r="B19" s="358" t="s">
        <v>249</v>
      </c>
      <c r="C19" s="359">
        <v>5.5935800000000011</v>
      </c>
      <c r="D19" s="359">
        <v>5.2624000000000004</v>
      </c>
      <c r="E19" s="359"/>
      <c r="F19" s="359">
        <v>3.5275400000000001</v>
      </c>
      <c r="G19" s="359">
        <v>5</v>
      </c>
      <c r="H19" s="359">
        <v>-1.4724599999999999</v>
      </c>
      <c r="I19" s="360">
        <v>0.70550800000000002</v>
      </c>
      <c r="J19" s="361" t="s">
        <v>1</v>
      </c>
    </row>
    <row r="20" spans="1:10" ht="14.4" customHeight="1" x14ac:dyDescent="0.3">
      <c r="A20" s="357" t="s">
        <v>419</v>
      </c>
      <c r="B20" s="358" t="s">
        <v>250</v>
      </c>
      <c r="C20" s="359">
        <v>79.143849999999986</v>
      </c>
      <c r="D20" s="359">
        <v>97.251710000000003</v>
      </c>
      <c r="E20" s="359"/>
      <c r="F20" s="359">
        <v>93.847149999999999</v>
      </c>
      <c r="G20" s="359">
        <v>103.66666666666667</v>
      </c>
      <c r="H20" s="359">
        <v>-9.8195166666666722</v>
      </c>
      <c r="I20" s="360">
        <v>0.90527797427652723</v>
      </c>
      <c r="J20" s="361" t="s">
        <v>1</v>
      </c>
    </row>
    <row r="21" spans="1:10" ht="14.4" customHeight="1" x14ac:dyDescent="0.3">
      <c r="A21" s="357" t="s">
        <v>419</v>
      </c>
      <c r="B21" s="358" t="s">
        <v>251</v>
      </c>
      <c r="C21" s="359">
        <v>0</v>
      </c>
      <c r="D21" s="359">
        <v>0</v>
      </c>
      <c r="E21" s="359"/>
      <c r="F21" s="359" t="s">
        <v>416</v>
      </c>
      <c r="G21" s="359" t="s">
        <v>416</v>
      </c>
      <c r="H21" s="359" t="s">
        <v>416</v>
      </c>
      <c r="I21" s="360" t="s">
        <v>416</v>
      </c>
      <c r="J21" s="361" t="s">
        <v>1</v>
      </c>
    </row>
    <row r="22" spans="1:10" ht="14.4" customHeight="1" x14ac:dyDescent="0.3">
      <c r="A22" s="357" t="s">
        <v>419</v>
      </c>
      <c r="B22" s="358" t="s">
        <v>252</v>
      </c>
      <c r="C22" s="359">
        <v>6.2785600000000006</v>
      </c>
      <c r="D22" s="359">
        <v>5.3220000000000001</v>
      </c>
      <c r="E22" s="359"/>
      <c r="F22" s="359">
        <v>5.1215999999999999</v>
      </c>
      <c r="G22" s="359">
        <v>7</v>
      </c>
      <c r="H22" s="359">
        <v>-1.8784000000000001</v>
      </c>
      <c r="I22" s="360">
        <v>0.73165714285714289</v>
      </c>
      <c r="J22" s="361" t="s">
        <v>1</v>
      </c>
    </row>
    <row r="23" spans="1:10" ht="14.4" customHeight="1" x14ac:dyDescent="0.3">
      <c r="A23" s="357" t="s">
        <v>419</v>
      </c>
      <c r="B23" s="358" t="s">
        <v>253</v>
      </c>
      <c r="C23" s="359">
        <v>0.26300000000000001</v>
      </c>
      <c r="D23" s="359">
        <v>0</v>
      </c>
      <c r="E23" s="359"/>
      <c r="F23" s="359">
        <v>0</v>
      </c>
      <c r="G23" s="359">
        <v>0.33333333333333331</v>
      </c>
      <c r="H23" s="359">
        <v>-0.33333333333333331</v>
      </c>
      <c r="I23" s="360">
        <v>0</v>
      </c>
      <c r="J23" s="361" t="s">
        <v>1</v>
      </c>
    </row>
    <row r="24" spans="1:10" ht="14.4" customHeight="1" x14ac:dyDescent="0.3">
      <c r="A24" s="357" t="s">
        <v>419</v>
      </c>
      <c r="B24" s="358" t="s">
        <v>421</v>
      </c>
      <c r="C24" s="359">
        <v>784.80516</v>
      </c>
      <c r="D24" s="359">
        <v>887.49179999999899</v>
      </c>
      <c r="E24" s="359"/>
      <c r="F24" s="359">
        <v>1251.741680000001</v>
      </c>
      <c r="G24" s="359">
        <v>1216</v>
      </c>
      <c r="H24" s="359">
        <v>35.741680000000997</v>
      </c>
      <c r="I24" s="360">
        <v>1.0293928289473693</v>
      </c>
      <c r="J24" s="361" t="s">
        <v>422</v>
      </c>
    </row>
    <row r="25" spans="1:10" ht="14.4" customHeight="1" x14ac:dyDescent="0.3">
      <c r="A25" s="357" t="s">
        <v>416</v>
      </c>
      <c r="B25" s="358" t="s">
        <v>416</v>
      </c>
      <c r="C25" s="359" t="s">
        <v>416</v>
      </c>
      <c r="D25" s="359" t="s">
        <v>416</v>
      </c>
      <c r="E25" s="359"/>
      <c r="F25" s="359" t="s">
        <v>416</v>
      </c>
      <c r="G25" s="359" t="s">
        <v>416</v>
      </c>
      <c r="H25" s="359" t="s">
        <v>416</v>
      </c>
      <c r="I25" s="360" t="s">
        <v>416</v>
      </c>
      <c r="J25" s="361" t="s">
        <v>423</v>
      </c>
    </row>
    <row r="26" spans="1:10" ht="14.4" customHeight="1" x14ac:dyDescent="0.3">
      <c r="A26" s="357" t="s">
        <v>424</v>
      </c>
      <c r="B26" s="358" t="s">
        <v>425</v>
      </c>
      <c r="C26" s="359" t="s">
        <v>416</v>
      </c>
      <c r="D26" s="359" t="s">
        <v>416</v>
      </c>
      <c r="E26" s="359"/>
      <c r="F26" s="359" t="s">
        <v>416</v>
      </c>
      <c r="G26" s="359" t="s">
        <v>416</v>
      </c>
      <c r="H26" s="359" t="s">
        <v>416</v>
      </c>
      <c r="I26" s="360" t="s">
        <v>416</v>
      </c>
      <c r="J26" s="361" t="s">
        <v>0</v>
      </c>
    </row>
    <row r="27" spans="1:10" ht="14.4" customHeight="1" x14ac:dyDescent="0.3">
      <c r="A27" s="357" t="s">
        <v>424</v>
      </c>
      <c r="B27" s="358" t="s">
        <v>247</v>
      </c>
      <c r="C27" s="359">
        <v>83.893000000000001</v>
      </c>
      <c r="D27" s="359">
        <v>66.396109999999993</v>
      </c>
      <c r="E27" s="359"/>
      <c r="F27" s="359">
        <v>101.73505</v>
      </c>
      <c r="G27" s="359">
        <v>76.666666666666671</v>
      </c>
      <c r="H27" s="359">
        <v>25.06838333333333</v>
      </c>
      <c r="I27" s="360">
        <v>1.3269789130434781</v>
      </c>
      <c r="J27" s="361" t="s">
        <v>1</v>
      </c>
    </row>
    <row r="28" spans="1:10" ht="14.4" customHeight="1" x14ac:dyDescent="0.3">
      <c r="A28" s="357" t="s">
        <v>424</v>
      </c>
      <c r="B28" s="358" t="s">
        <v>249</v>
      </c>
      <c r="C28" s="359">
        <v>0</v>
      </c>
      <c r="D28" s="359">
        <v>0</v>
      </c>
      <c r="E28" s="359"/>
      <c r="F28" s="359">
        <v>0</v>
      </c>
      <c r="G28" s="359">
        <v>2.3333333333333335</v>
      </c>
      <c r="H28" s="359">
        <v>-2.3333333333333335</v>
      </c>
      <c r="I28" s="360">
        <v>0</v>
      </c>
      <c r="J28" s="361" t="s">
        <v>1</v>
      </c>
    </row>
    <row r="29" spans="1:10" ht="14.4" customHeight="1" x14ac:dyDescent="0.3">
      <c r="A29" s="357" t="s">
        <v>424</v>
      </c>
      <c r="B29" s="358" t="s">
        <v>250</v>
      </c>
      <c r="C29" s="359">
        <v>0</v>
      </c>
      <c r="D29" s="359" t="s">
        <v>416</v>
      </c>
      <c r="E29" s="359"/>
      <c r="F29" s="359" t="s">
        <v>416</v>
      </c>
      <c r="G29" s="359" t="s">
        <v>416</v>
      </c>
      <c r="H29" s="359" t="s">
        <v>416</v>
      </c>
      <c r="I29" s="360" t="s">
        <v>416</v>
      </c>
      <c r="J29" s="361" t="s">
        <v>1</v>
      </c>
    </row>
    <row r="30" spans="1:10" ht="14.4" customHeight="1" x14ac:dyDescent="0.3">
      <c r="A30" s="357" t="s">
        <v>424</v>
      </c>
      <c r="B30" s="358" t="s">
        <v>252</v>
      </c>
      <c r="C30" s="359">
        <v>0</v>
      </c>
      <c r="D30" s="359">
        <v>0</v>
      </c>
      <c r="E30" s="359"/>
      <c r="F30" s="359">
        <v>0</v>
      </c>
      <c r="G30" s="359">
        <v>1.3333333333333333</v>
      </c>
      <c r="H30" s="359">
        <v>-1.3333333333333333</v>
      </c>
      <c r="I30" s="360">
        <v>0</v>
      </c>
      <c r="J30" s="361" t="s">
        <v>1</v>
      </c>
    </row>
    <row r="31" spans="1:10" ht="14.4" customHeight="1" x14ac:dyDescent="0.3">
      <c r="A31" s="357" t="s">
        <v>424</v>
      </c>
      <c r="B31" s="358" t="s">
        <v>426</v>
      </c>
      <c r="C31" s="359">
        <v>83.893000000000001</v>
      </c>
      <c r="D31" s="359">
        <v>66.396109999999993</v>
      </c>
      <c r="E31" s="359"/>
      <c r="F31" s="359">
        <v>101.73505</v>
      </c>
      <c r="G31" s="359">
        <v>80.333333333333329</v>
      </c>
      <c r="H31" s="359">
        <v>21.401716666666672</v>
      </c>
      <c r="I31" s="360">
        <v>1.2664114107883819</v>
      </c>
      <c r="J31" s="361" t="s">
        <v>422</v>
      </c>
    </row>
    <row r="32" spans="1:10" ht="14.4" customHeight="1" x14ac:dyDescent="0.3">
      <c r="A32" s="357" t="s">
        <v>416</v>
      </c>
      <c r="B32" s="358" t="s">
        <v>416</v>
      </c>
      <c r="C32" s="359" t="s">
        <v>416</v>
      </c>
      <c r="D32" s="359" t="s">
        <v>416</v>
      </c>
      <c r="E32" s="359"/>
      <c r="F32" s="359" t="s">
        <v>416</v>
      </c>
      <c r="G32" s="359" t="s">
        <v>416</v>
      </c>
      <c r="H32" s="359" t="s">
        <v>416</v>
      </c>
      <c r="I32" s="360" t="s">
        <v>416</v>
      </c>
      <c r="J32" s="361" t="s">
        <v>423</v>
      </c>
    </row>
    <row r="33" spans="1:10" ht="14.4" customHeight="1" x14ac:dyDescent="0.3">
      <c r="A33" s="357" t="s">
        <v>427</v>
      </c>
      <c r="B33" s="358" t="s">
        <v>428</v>
      </c>
      <c r="C33" s="359" t="s">
        <v>416</v>
      </c>
      <c r="D33" s="359" t="s">
        <v>416</v>
      </c>
      <c r="E33" s="359"/>
      <c r="F33" s="359" t="s">
        <v>416</v>
      </c>
      <c r="G33" s="359" t="s">
        <v>416</v>
      </c>
      <c r="H33" s="359" t="s">
        <v>416</v>
      </c>
      <c r="I33" s="360" t="s">
        <v>416</v>
      </c>
      <c r="J33" s="361" t="s">
        <v>0</v>
      </c>
    </row>
    <row r="34" spans="1:10" ht="14.4" customHeight="1" x14ac:dyDescent="0.3">
      <c r="A34" s="357" t="s">
        <v>427</v>
      </c>
      <c r="B34" s="358" t="s">
        <v>247</v>
      </c>
      <c r="C34" s="359">
        <v>4.32</v>
      </c>
      <c r="D34" s="359">
        <v>224.81837999999999</v>
      </c>
      <c r="E34" s="359"/>
      <c r="F34" s="359">
        <v>147.84868999999998</v>
      </c>
      <c r="G34" s="359">
        <v>229.33333333333334</v>
      </c>
      <c r="H34" s="359">
        <v>-81.484643333333366</v>
      </c>
      <c r="I34" s="360">
        <v>0.64468905523255804</v>
      </c>
      <c r="J34" s="361" t="s">
        <v>1</v>
      </c>
    </row>
    <row r="35" spans="1:10" ht="14.4" customHeight="1" x14ac:dyDescent="0.3">
      <c r="A35" s="357" t="s">
        <v>427</v>
      </c>
      <c r="B35" s="358" t="s">
        <v>248</v>
      </c>
      <c r="C35" s="359">
        <v>0</v>
      </c>
      <c r="D35" s="359">
        <v>53.66507</v>
      </c>
      <c r="E35" s="359"/>
      <c r="F35" s="359">
        <v>10.1035</v>
      </c>
      <c r="G35" s="359">
        <v>18.333333333333332</v>
      </c>
      <c r="H35" s="359">
        <v>-8.2298333333333318</v>
      </c>
      <c r="I35" s="360">
        <v>0.55110000000000003</v>
      </c>
      <c r="J35" s="361" t="s">
        <v>1</v>
      </c>
    </row>
    <row r="36" spans="1:10" ht="14.4" customHeight="1" x14ac:dyDescent="0.3">
      <c r="A36" s="357" t="s">
        <v>427</v>
      </c>
      <c r="B36" s="358" t="s">
        <v>249</v>
      </c>
      <c r="C36" s="359">
        <v>0</v>
      </c>
      <c r="D36" s="359" t="s">
        <v>416</v>
      </c>
      <c r="E36" s="359"/>
      <c r="F36" s="359" t="s">
        <v>416</v>
      </c>
      <c r="G36" s="359" t="s">
        <v>416</v>
      </c>
      <c r="H36" s="359" t="s">
        <v>416</v>
      </c>
      <c r="I36" s="360" t="s">
        <v>416</v>
      </c>
      <c r="J36" s="361" t="s">
        <v>1</v>
      </c>
    </row>
    <row r="37" spans="1:10" ht="14.4" customHeight="1" x14ac:dyDescent="0.3">
      <c r="A37" s="357" t="s">
        <v>427</v>
      </c>
      <c r="B37" s="358" t="s">
        <v>250</v>
      </c>
      <c r="C37" s="359">
        <v>0</v>
      </c>
      <c r="D37" s="359">
        <v>9.4751799999999999</v>
      </c>
      <c r="E37" s="359"/>
      <c r="F37" s="359">
        <v>1.3152699999999999</v>
      </c>
      <c r="G37" s="359">
        <v>3</v>
      </c>
      <c r="H37" s="359">
        <v>-1.6847300000000001</v>
      </c>
      <c r="I37" s="360">
        <v>0.43842333333333333</v>
      </c>
      <c r="J37" s="361" t="s">
        <v>1</v>
      </c>
    </row>
    <row r="38" spans="1:10" ht="14.4" customHeight="1" x14ac:dyDescent="0.3">
      <c r="A38" s="357" t="s">
        <v>427</v>
      </c>
      <c r="B38" s="358" t="s">
        <v>252</v>
      </c>
      <c r="C38" s="359">
        <v>0.63500000000000001</v>
      </c>
      <c r="D38" s="359">
        <v>0</v>
      </c>
      <c r="E38" s="359"/>
      <c r="F38" s="359">
        <v>0.219</v>
      </c>
      <c r="G38" s="359">
        <v>0</v>
      </c>
      <c r="H38" s="359">
        <v>0.219</v>
      </c>
      <c r="I38" s="360" t="s">
        <v>416</v>
      </c>
      <c r="J38" s="361" t="s">
        <v>1</v>
      </c>
    </row>
    <row r="39" spans="1:10" ht="14.4" customHeight="1" x14ac:dyDescent="0.3">
      <c r="A39" s="357" t="s">
        <v>427</v>
      </c>
      <c r="B39" s="358" t="s">
        <v>429</v>
      </c>
      <c r="C39" s="359">
        <v>4.9550000000000001</v>
      </c>
      <c r="D39" s="359">
        <v>287.95863000000003</v>
      </c>
      <c r="E39" s="359"/>
      <c r="F39" s="359">
        <v>159.48645999999997</v>
      </c>
      <c r="G39" s="359">
        <v>250.66666666666669</v>
      </c>
      <c r="H39" s="359">
        <v>-91.18020666666672</v>
      </c>
      <c r="I39" s="360">
        <v>0.63624917553191473</v>
      </c>
      <c r="J39" s="361" t="s">
        <v>422</v>
      </c>
    </row>
    <row r="40" spans="1:10" ht="14.4" customHeight="1" x14ac:dyDescent="0.3">
      <c r="A40" s="357" t="s">
        <v>416</v>
      </c>
      <c r="B40" s="358" t="s">
        <v>416</v>
      </c>
      <c r="C40" s="359" t="s">
        <v>416</v>
      </c>
      <c r="D40" s="359" t="s">
        <v>416</v>
      </c>
      <c r="E40" s="359"/>
      <c r="F40" s="359" t="s">
        <v>416</v>
      </c>
      <c r="G40" s="359" t="s">
        <v>416</v>
      </c>
      <c r="H40" s="359" t="s">
        <v>416</v>
      </c>
      <c r="I40" s="360" t="s">
        <v>416</v>
      </c>
      <c r="J40" s="361" t="s">
        <v>423</v>
      </c>
    </row>
    <row r="41" spans="1:10" ht="14.4" customHeight="1" x14ac:dyDescent="0.3">
      <c r="A41" s="357" t="s">
        <v>414</v>
      </c>
      <c r="B41" s="358" t="s">
        <v>417</v>
      </c>
      <c r="C41" s="359">
        <v>873.65316000000007</v>
      </c>
      <c r="D41" s="359">
        <v>1241.8465399999989</v>
      </c>
      <c r="E41" s="359"/>
      <c r="F41" s="359">
        <v>1512.9631900000011</v>
      </c>
      <c r="G41" s="359">
        <v>1546.9999999999998</v>
      </c>
      <c r="H41" s="359">
        <v>-34.036809999998695</v>
      </c>
      <c r="I41" s="360">
        <v>0.97799818358112556</v>
      </c>
      <c r="J41" s="361" t="s">
        <v>418</v>
      </c>
    </row>
  </sheetData>
  <mergeCells count="3">
    <mergeCell ref="A1:I1"/>
    <mergeCell ref="F3:I3"/>
    <mergeCell ref="C4:D4"/>
  </mergeCells>
  <conditionalFormatting sqref="F14 F42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41">
    <cfRule type="expression" dxfId="9" priority="5">
      <formula>$H15&gt;0</formula>
    </cfRule>
  </conditionalFormatting>
  <conditionalFormatting sqref="A15:A41">
    <cfRule type="expression" dxfId="8" priority="2">
      <formula>AND($J15&lt;&gt;"mezeraKL",$J15&lt;&gt;"")</formula>
    </cfRule>
  </conditionalFormatting>
  <conditionalFormatting sqref="I15:I41">
    <cfRule type="expression" dxfId="7" priority="6">
      <formula>$I15&gt;1</formula>
    </cfRule>
  </conditionalFormatting>
  <conditionalFormatting sqref="B15:B41">
    <cfRule type="expression" dxfId="6" priority="1">
      <formula>OR($J15="NS",$J15="SumaNS",$J15="Účet")</formula>
    </cfRule>
  </conditionalFormatting>
  <conditionalFormatting sqref="A15:D41 F15:I41">
    <cfRule type="expression" dxfId="5" priority="8">
      <formula>AND($J15&lt;&gt;"",$J15&lt;&gt;"mezeraKL")</formula>
    </cfRule>
  </conditionalFormatting>
  <conditionalFormatting sqref="B15:D41 F15:I41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08" t="s">
        <v>762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202" t="s">
        <v>232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17" t="s">
        <v>113</v>
      </c>
      <c r="I3" s="74">
        <f>IF(J3&lt;&gt;0,K3/J3,0)</f>
        <v>10.517550075129929</v>
      </c>
      <c r="J3" s="74">
        <f>SUBTOTAL(9,J5:J1048576)</f>
        <v>145082</v>
      </c>
      <c r="K3" s="75">
        <f>SUBTOTAL(9,K5:K1048576)</f>
        <v>1525907.2000000004</v>
      </c>
    </row>
    <row r="4" spans="1:11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119</v>
      </c>
      <c r="J4" s="365" t="s">
        <v>13</v>
      </c>
      <c r="K4" s="366" t="s">
        <v>127</v>
      </c>
    </row>
    <row r="5" spans="1:11" ht="14.4" customHeight="1" x14ac:dyDescent="0.3">
      <c r="A5" s="367" t="s">
        <v>414</v>
      </c>
      <c r="B5" s="368" t="s">
        <v>415</v>
      </c>
      <c r="C5" s="369" t="s">
        <v>419</v>
      </c>
      <c r="D5" s="370" t="s">
        <v>481</v>
      </c>
      <c r="E5" s="369" t="s">
        <v>750</v>
      </c>
      <c r="F5" s="370" t="s">
        <v>751</v>
      </c>
      <c r="G5" s="369" t="s">
        <v>483</v>
      </c>
      <c r="H5" s="369" t="s">
        <v>484</v>
      </c>
      <c r="I5" s="371">
        <v>260.3</v>
      </c>
      <c r="J5" s="371">
        <v>13</v>
      </c>
      <c r="K5" s="372">
        <v>3383.8999999999996</v>
      </c>
    </row>
    <row r="6" spans="1:11" ht="14.4" customHeight="1" x14ac:dyDescent="0.3">
      <c r="A6" s="373" t="s">
        <v>414</v>
      </c>
      <c r="B6" s="374" t="s">
        <v>415</v>
      </c>
      <c r="C6" s="375" t="s">
        <v>419</v>
      </c>
      <c r="D6" s="376" t="s">
        <v>481</v>
      </c>
      <c r="E6" s="375" t="s">
        <v>750</v>
      </c>
      <c r="F6" s="376" t="s">
        <v>751</v>
      </c>
      <c r="G6" s="375" t="s">
        <v>485</v>
      </c>
      <c r="H6" s="375" t="s">
        <v>486</v>
      </c>
      <c r="I6" s="377">
        <v>0.31</v>
      </c>
      <c r="J6" s="377">
        <v>200</v>
      </c>
      <c r="K6" s="378">
        <v>62</v>
      </c>
    </row>
    <row r="7" spans="1:11" ht="14.4" customHeight="1" x14ac:dyDescent="0.3">
      <c r="A7" s="373" t="s">
        <v>414</v>
      </c>
      <c r="B7" s="374" t="s">
        <v>415</v>
      </c>
      <c r="C7" s="375" t="s">
        <v>419</v>
      </c>
      <c r="D7" s="376" t="s">
        <v>481</v>
      </c>
      <c r="E7" s="375" t="s">
        <v>750</v>
      </c>
      <c r="F7" s="376" t="s">
        <v>751</v>
      </c>
      <c r="G7" s="375" t="s">
        <v>487</v>
      </c>
      <c r="H7" s="375" t="s">
        <v>488</v>
      </c>
      <c r="I7" s="377">
        <v>27.21</v>
      </c>
      <c r="J7" s="377">
        <v>1</v>
      </c>
      <c r="K7" s="378">
        <v>27.21</v>
      </c>
    </row>
    <row r="8" spans="1:11" ht="14.4" customHeight="1" x14ac:dyDescent="0.3">
      <c r="A8" s="373" t="s">
        <v>414</v>
      </c>
      <c r="B8" s="374" t="s">
        <v>415</v>
      </c>
      <c r="C8" s="375" t="s">
        <v>419</v>
      </c>
      <c r="D8" s="376" t="s">
        <v>481</v>
      </c>
      <c r="E8" s="375" t="s">
        <v>750</v>
      </c>
      <c r="F8" s="376" t="s">
        <v>751</v>
      </c>
      <c r="G8" s="375" t="s">
        <v>489</v>
      </c>
      <c r="H8" s="375" t="s">
        <v>490</v>
      </c>
      <c r="I8" s="377">
        <v>7.09</v>
      </c>
      <c r="J8" s="377">
        <v>2</v>
      </c>
      <c r="K8" s="378">
        <v>14.19</v>
      </c>
    </row>
    <row r="9" spans="1:11" ht="14.4" customHeight="1" x14ac:dyDescent="0.3">
      <c r="A9" s="373" t="s">
        <v>414</v>
      </c>
      <c r="B9" s="374" t="s">
        <v>415</v>
      </c>
      <c r="C9" s="375" t="s">
        <v>419</v>
      </c>
      <c r="D9" s="376" t="s">
        <v>481</v>
      </c>
      <c r="E9" s="375" t="s">
        <v>750</v>
      </c>
      <c r="F9" s="376" t="s">
        <v>751</v>
      </c>
      <c r="G9" s="375" t="s">
        <v>491</v>
      </c>
      <c r="H9" s="375" t="s">
        <v>492</v>
      </c>
      <c r="I9" s="377">
        <v>8.2799999999999994</v>
      </c>
      <c r="J9" s="377">
        <v>2</v>
      </c>
      <c r="K9" s="378">
        <v>16.559999999999999</v>
      </c>
    </row>
    <row r="10" spans="1:11" ht="14.4" customHeight="1" x14ac:dyDescent="0.3">
      <c r="A10" s="373" t="s">
        <v>414</v>
      </c>
      <c r="B10" s="374" t="s">
        <v>415</v>
      </c>
      <c r="C10" s="375" t="s">
        <v>419</v>
      </c>
      <c r="D10" s="376" t="s">
        <v>481</v>
      </c>
      <c r="E10" s="375" t="s">
        <v>750</v>
      </c>
      <c r="F10" s="376" t="s">
        <v>751</v>
      </c>
      <c r="G10" s="375" t="s">
        <v>493</v>
      </c>
      <c r="H10" s="375" t="s">
        <v>494</v>
      </c>
      <c r="I10" s="377">
        <v>5.92</v>
      </c>
      <c r="J10" s="377">
        <v>4</v>
      </c>
      <c r="K10" s="378">
        <v>23.68</v>
      </c>
    </row>
    <row r="11" spans="1:11" ht="14.4" customHeight="1" x14ac:dyDescent="0.3">
      <c r="A11" s="373" t="s">
        <v>414</v>
      </c>
      <c r="B11" s="374" t="s">
        <v>415</v>
      </c>
      <c r="C11" s="375" t="s">
        <v>419</v>
      </c>
      <c r="D11" s="376" t="s">
        <v>481</v>
      </c>
      <c r="E11" s="375" t="s">
        <v>752</v>
      </c>
      <c r="F11" s="376" t="s">
        <v>753</v>
      </c>
      <c r="G11" s="375" t="s">
        <v>495</v>
      </c>
      <c r="H11" s="375" t="s">
        <v>496</v>
      </c>
      <c r="I11" s="377">
        <v>98.45</v>
      </c>
      <c r="J11" s="377">
        <v>25</v>
      </c>
      <c r="K11" s="378">
        <v>2461.14</v>
      </c>
    </row>
    <row r="12" spans="1:11" ht="14.4" customHeight="1" x14ac:dyDescent="0.3">
      <c r="A12" s="373" t="s">
        <v>414</v>
      </c>
      <c r="B12" s="374" t="s">
        <v>415</v>
      </c>
      <c r="C12" s="375" t="s">
        <v>419</v>
      </c>
      <c r="D12" s="376" t="s">
        <v>481</v>
      </c>
      <c r="E12" s="375" t="s">
        <v>752</v>
      </c>
      <c r="F12" s="376" t="s">
        <v>753</v>
      </c>
      <c r="G12" s="375" t="s">
        <v>497</v>
      </c>
      <c r="H12" s="375" t="s">
        <v>498</v>
      </c>
      <c r="I12" s="377">
        <v>182.51499999999999</v>
      </c>
      <c r="J12" s="377">
        <v>19</v>
      </c>
      <c r="K12" s="378">
        <v>3462.5299999999997</v>
      </c>
    </row>
    <row r="13" spans="1:11" ht="14.4" customHeight="1" x14ac:dyDescent="0.3">
      <c r="A13" s="373" t="s">
        <v>414</v>
      </c>
      <c r="B13" s="374" t="s">
        <v>415</v>
      </c>
      <c r="C13" s="375" t="s">
        <v>419</v>
      </c>
      <c r="D13" s="376" t="s">
        <v>481</v>
      </c>
      <c r="E13" s="375" t="s">
        <v>752</v>
      </c>
      <c r="F13" s="376" t="s">
        <v>753</v>
      </c>
      <c r="G13" s="375" t="s">
        <v>499</v>
      </c>
      <c r="H13" s="375" t="s">
        <v>500</v>
      </c>
      <c r="I13" s="377">
        <v>0.8125</v>
      </c>
      <c r="J13" s="377">
        <v>36000</v>
      </c>
      <c r="K13" s="378">
        <v>29153.32</v>
      </c>
    </row>
    <row r="14" spans="1:11" ht="14.4" customHeight="1" x14ac:dyDescent="0.3">
      <c r="A14" s="373" t="s">
        <v>414</v>
      </c>
      <c r="B14" s="374" t="s">
        <v>415</v>
      </c>
      <c r="C14" s="375" t="s">
        <v>419</v>
      </c>
      <c r="D14" s="376" t="s">
        <v>481</v>
      </c>
      <c r="E14" s="375" t="s">
        <v>752</v>
      </c>
      <c r="F14" s="376" t="s">
        <v>753</v>
      </c>
      <c r="G14" s="375" t="s">
        <v>501</v>
      </c>
      <c r="H14" s="375" t="s">
        <v>502</v>
      </c>
      <c r="I14" s="377">
        <v>56.069999999999993</v>
      </c>
      <c r="J14" s="377">
        <v>750</v>
      </c>
      <c r="K14" s="378">
        <v>42050.340000000004</v>
      </c>
    </row>
    <row r="15" spans="1:11" ht="14.4" customHeight="1" x14ac:dyDescent="0.3">
      <c r="A15" s="373" t="s">
        <v>414</v>
      </c>
      <c r="B15" s="374" t="s">
        <v>415</v>
      </c>
      <c r="C15" s="375" t="s">
        <v>419</v>
      </c>
      <c r="D15" s="376" t="s">
        <v>481</v>
      </c>
      <c r="E15" s="375" t="s">
        <v>752</v>
      </c>
      <c r="F15" s="376" t="s">
        <v>753</v>
      </c>
      <c r="G15" s="375" t="s">
        <v>503</v>
      </c>
      <c r="H15" s="375" t="s">
        <v>504</v>
      </c>
      <c r="I15" s="377">
        <v>2.9</v>
      </c>
      <c r="J15" s="377">
        <v>200</v>
      </c>
      <c r="K15" s="378">
        <v>580</v>
      </c>
    </row>
    <row r="16" spans="1:11" ht="14.4" customHeight="1" x14ac:dyDescent="0.3">
      <c r="A16" s="373" t="s">
        <v>414</v>
      </c>
      <c r="B16" s="374" t="s">
        <v>415</v>
      </c>
      <c r="C16" s="375" t="s">
        <v>419</v>
      </c>
      <c r="D16" s="376" t="s">
        <v>481</v>
      </c>
      <c r="E16" s="375" t="s">
        <v>752</v>
      </c>
      <c r="F16" s="376" t="s">
        <v>753</v>
      </c>
      <c r="G16" s="375" t="s">
        <v>505</v>
      </c>
      <c r="H16" s="375" t="s">
        <v>506</v>
      </c>
      <c r="I16" s="377">
        <v>249.44</v>
      </c>
      <c r="J16" s="377">
        <v>1</v>
      </c>
      <c r="K16" s="378">
        <v>249.44</v>
      </c>
    </row>
    <row r="17" spans="1:11" ht="14.4" customHeight="1" x14ac:dyDescent="0.3">
      <c r="A17" s="373" t="s">
        <v>414</v>
      </c>
      <c r="B17" s="374" t="s">
        <v>415</v>
      </c>
      <c r="C17" s="375" t="s">
        <v>419</v>
      </c>
      <c r="D17" s="376" t="s">
        <v>481</v>
      </c>
      <c r="E17" s="375" t="s">
        <v>752</v>
      </c>
      <c r="F17" s="376" t="s">
        <v>753</v>
      </c>
      <c r="G17" s="375" t="s">
        <v>507</v>
      </c>
      <c r="H17" s="375" t="s">
        <v>508</v>
      </c>
      <c r="I17" s="377">
        <v>34.814999999999998</v>
      </c>
      <c r="J17" s="377">
        <v>300</v>
      </c>
      <c r="K17" s="378">
        <v>10413.120000000001</v>
      </c>
    </row>
    <row r="18" spans="1:11" ht="14.4" customHeight="1" x14ac:dyDescent="0.3">
      <c r="A18" s="373" t="s">
        <v>414</v>
      </c>
      <c r="B18" s="374" t="s">
        <v>415</v>
      </c>
      <c r="C18" s="375" t="s">
        <v>419</v>
      </c>
      <c r="D18" s="376" t="s">
        <v>481</v>
      </c>
      <c r="E18" s="375" t="s">
        <v>752</v>
      </c>
      <c r="F18" s="376" t="s">
        <v>753</v>
      </c>
      <c r="G18" s="375" t="s">
        <v>509</v>
      </c>
      <c r="H18" s="375" t="s">
        <v>510</v>
      </c>
      <c r="I18" s="377">
        <v>158.51</v>
      </c>
      <c r="J18" s="377">
        <v>20</v>
      </c>
      <c r="K18" s="378">
        <v>3170.2</v>
      </c>
    </row>
    <row r="19" spans="1:11" ht="14.4" customHeight="1" x14ac:dyDescent="0.3">
      <c r="A19" s="373" t="s">
        <v>414</v>
      </c>
      <c r="B19" s="374" t="s">
        <v>415</v>
      </c>
      <c r="C19" s="375" t="s">
        <v>419</v>
      </c>
      <c r="D19" s="376" t="s">
        <v>481</v>
      </c>
      <c r="E19" s="375" t="s">
        <v>752</v>
      </c>
      <c r="F19" s="376" t="s">
        <v>753</v>
      </c>
      <c r="G19" s="375" t="s">
        <v>511</v>
      </c>
      <c r="H19" s="375" t="s">
        <v>512</v>
      </c>
      <c r="I19" s="377">
        <v>1.99</v>
      </c>
      <c r="J19" s="377">
        <v>500</v>
      </c>
      <c r="K19" s="378">
        <v>994.62</v>
      </c>
    </row>
    <row r="20" spans="1:11" ht="14.4" customHeight="1" x14ac:dyDescent="0.3">
      <c r="A20" s="373" t="s">
        <v>414</v>
      </c>
      <c r="B20" s="374" t="s">
        <v>415</v>
      </c>
      <c r="C20" s="375" t="s">
        <v>419</v>
      </c>
      <c r="D20" s="376" t="s">
        <v>481</v>
      </c>
      <c r="E20" s="375" t="s">
        <v>752</v>
      </c>
      <c r="F20" s="376" t="s">
        <v>753</v>
      </c>
      <c r="G20" s="375" t="s">
        <v>513</v>
      </c>
      <c r="H20" s="375" t="s">
        <v>514</v>
      </c>
      <c r="I20" s="377">
        <v>656.22</v>
      </c>
      <c r="J20" s="377">
        <v>2</v>
      </c>
      <c r="K20" s="378">
        <v>1312.44</v>
      </c>
    </row>
    <row r="21" spans="1:11" ht="14.4" customHeight="1" x14ac:dyDescent="0.3">
      <c r="A21" s="373" t="s">
        <v>414</v>
      </c>
      <c r="B21" s="374" t="s">
        <v>415</v>
      </c>
      <c r="C21" s="375" t="s">
        <v>419</v>
      </c>
      <c r="D21" s="376" t="s">
        <v>481</v>
      </c>
      <c r="E21" s="375" t="s">
        <v>754</v>
      </c>
      <c r="F21" s="376" t="s">
        <v>755</v>
      </c>
      <c r="G21" s="375" t="s">
        <v>515</v>
      </c>
      <c r="H21" s="375" t="s">
        <v>516</v>
      </c>
      <c r="I21" s="377">
        <v>101.735</v>
      </c>
      <c r="J21" s="377">
        <v>4</v>
      </c>
      <c r="K21" s="378">
        <v>406.94</v>
      </c>
    </row>
    <row r="22" spans="1:11" ht="14.4" customHeight="1" x14ac:dyDescent="0.3">
      <c r="A22" s="373" t="s">
        <v>414</v>
      </c>
      <c r="B22" s="374" t="s">
        <v>415</v>
      </c>
      <c r="C22" s="375" t="s">
        <v>419</v>
      </c>
      <c r="D22" s="376" t="s">
        <v>481</v>
      </c>
      <c r="E22" s="375" t="s">
        <v>754</v>
      </c>
      <c r="F22" s="376" t="s">
        <v>755</v>
      </c>
      <c r="G22" s="375" t="s">
        <v>517</v>
      </c>
      <c r="H22" s="375" t="s">
        <v>518</v>
      </c>
      <c r="I22" s="377">
        <v>1.4</v>
      </c>
      <c r="J22" s="377">
        <v>800</v>
      </c>
      <c r="K22" s="378">
        <v>1120</v>
      </c>
    </row>
    <row r="23" spans="1:11" ht="14.4" customHeight="1" x14ac:dyDescent="0.3">
      <c r="A23" s="373" t="s">
        <v>414</v>
      </c>
      <c r="B23" s="374" t="s">
        <v>415</v>
      </c>
      <c r="C23" s="375" t="s">
        <v>419</v>
      </c>
      <c r="D23" s="376" t="s">
        <v>481</v>
      </c>
      <c r="E23" s="375" t="s">
        <v>754</v>
      </c>
      <c r="F23" s="376" t="s">
        <v>755</v>
      </c>
      <c r="G23" s="375" t="s">
        <v>519</v>
      </c>
      <c r="H23" s="375" t="s">
        <v>520</v>
      </c>
      <c r="I23" s="377">
        <v>4.05</v>
      </c>
      <c r="J23" s="377">
        <v>960</v>
      </c>
      <c r="K23" s="378">
        <v>3889.42</v>
      </c>
    </row>
    <row r="24" spans="1:11" ht="14.4" customHeight="1" x14ac:dyDescent="0.3">
      <c r="A24" s="373" t="s">
        <v>414</v>
      </c>
      <c r="B24" s="374" t="s">
        <v>415</v>
      </c>
      <c r="C24" s="375" t="s">
        <v>419</v>
      </c>
      <c r="D24" s="376" t="s">
        <v>481</v>
      </c>
      <c r="E24" s="375" t="s">
        <v>754</v>
      </c>
      <c r="F24" s="376" t="s">
        <v>755</v>
      </c>
      <c r="G24" s="375" t="s">
        <v>521</v>
      </c>
      <c r="H24" s="375" t="s">
        <v>522</v>
      </c>
      <c r="I24" s="377">
        <v>0.2</v>
      </c>
      <c r="J24" s="377">
        <v>5000</v>
      </c>
      <c r="K24" s="378">
        <v>995.71</v>
      </c>
    </row>
    <row r="25" spans="1:11" ht="14.4" customHeight="1" x14ac:dyDescent="0.3">
      <c r="A25" s="373" t="s">
        <v>414</v>
      </c>
      <c r="B25" s="374" t="s">
        <v>415</v>
      </c>
      <c r="C25" s="375" t="s">
        <v>419</v>
      </c>
      <c r="D25" s="376" t="s">
        <v>481</v>
      </c>
      <c r="E25" s="375" t="s">
        <v>754</v>
      </c>
      <c r="F25" s="376" t="s">
        <v>755</v>
      </c>
      <c r="G25" s="375" t="s">
        <v>523</v>
      </c>
      <c r="H25" s="375" t="s">
        <v>524</v>
      </c>
      <c r="I25" s="377">
        <v>37.51</v>
      </c>
      <c r="J25" s="377">
        <v>5</v>
      </c>
      <c r="K25" s="378">
        <v>187.55</v>
      </c>
    </row>
    <row r="26" spans="1:11" ht="14.4" customHeight="1" x14ac:dyDescent="0.3">
      <c r="A26" s="373" t="s">
        <v>414</v>
      </c>
      <c r="B26" s="374" t="s">
        <v>415</v>
      </c>
      <c r="C26" s="375" t="s">
        <v>419</v>
      </c>
      <c r="D26" s="376" t="s">
        <v>481</v>
      </c>
      <c r="E26" s="375" t="s">
        <v>754</v>
      </c>
      <c r="F26" s="376" t="s">
        <v>755</v>
      </c>
      <c r="G26" s="375" t="s">
        <v>525</v>
      </c>
      <c r="H26" s="375" t="s">
        <v>526</v>
      </c>
      <c r="I26" s="377">
        <v>9.8449999999999989</v>
      </c>
      <c r="J26" s="377">
        <v>300</v>
      </c>
      <c r="K26" s="378">
        <v>2944.84</v>
      </c>
    </row>
    <row r="27" spans="1:11" ht="14.4" customHeight="1" x14ac:dyDescent="0.3">
      <c r="A27" s="373" t="s">
        <v>414</v>
      </c>
      <c r="B27" s="374" t="s">
        <v>415</v>
      </c>
      <c r="C27" s="375" t="s">
        <v>419</v>
      </c>
      <c r="D27" s="376" t="s">
        <v>481</v>
      </c>
      <c r="E27" s="375" t="s">
        <v>754</v>
      </c>
      <c r="F27" s="376" t="s">
        <v>755</v>
      </c>
      <c r="G27" s="375" t="s">
        <v>527</v>
      </c>
      <c r="H27" s="375" t="s">
        <v>528</v>
      </c>
      <c r="I27" s="377">
        <v>15803.507500000002</v>
      </c>
      <c r="J27" s="377">
        <v>4</v>
      </c>
      <c r="K27" s="378">
        <v>63214.030000000006</v>
      </c>
    </row>
    <row r="28" spans="1:11" ht="14.4" customHeight="1" x14ac:dyDescent="0.3">
      <c r="A28" s="373" t="s">
        <v>414</v>
      </c>
      <c r="B28" s="374" t="s">
        <v>415</v>
      </c>
      <c r="C28" s="375" t="s">
        <v>419</v>
      </c>
      <c r="D28" s="376" t="s">
        <v>481</v>
      </c>
      <c r="E28" s="375" t="s">
        <v>754</v>
      </c>
      <c r="F28" s="376" t="s">
        <v>755</v>
      </c>
      <c r="G28" s="375" t="s">
        <v>529</v>
      </c>
      <c r="H28" s="375" t="s">
        <v>530</v>
      </c>
      <c r="I28" s="377">
        <v>0.66</v>
      </c>
      <c r="J28" s="377">
        <v>3200</v>
      </c>
      <c r="K28" s="378">
        <v>2103.1999999999998</v>
      </c>
    </row>
    <row r="29" spans="1:11" ht="14.4" customHeight="1" x14ac:dyDescent="0.3">
      <c r="A29" s="373" t="s">
        <v>414</v>
      </c>
      <c r="B29" s="374" t="s">
        <v>415</v>
      </c>
      <c r="C29" s="375" t="s">
        <v>419</v>
      </c>
      <c r="D29" s="376" t="s">
        <v>481</v>
      </c>
      <c r="E29" s="375" t="s">
        <v>754</v>
      </c>
      <c r="F29" s="376" t="s">
        <v>755</v>
      </c>
      <c r="G29" s="375" t="s">
        <v>531</v>
      </c>
      <c r="H29" s="375" t="s">
        <v>532</v>
      </c>
      <c r="I29" s="377">
        <v>0.63749999999999996</v>
      </c>
      <c r="J29" s="377">
        <v>40000</v>
      </c>
      <c r="K29" s="378">
        <v>25460</v>
      </c>
    </row>
    <row r="30" spans="1:11" ht="14.4" customHeight="1" x14ac:dyDescent="0.3">
      <c r="A30" s="373" t="s">
        <v>414</v>
      </c>
      <c r="B30" s="374" t="s">
        <v>415</v>
      </c>
      <c r="C30" s="375" t="s">
        <v>419</v>
      </c>
      <c r="D30" s="376" t="s">
        <v>481</v>
      </c>
      <c r="E30" s="375" t="s">
        <v>754</v>
      </c>
      <c r="F30" s="376" t="s">
        <v>755</v>
      </c>
      <c r="G30" s="375" t="s">
        <v>533</v>
      </c>
      <c r="H30" s="375" t="s">
        <v>534</v>
      </c>
      <c r="I30" s="377">
        <v>0.17</v>
      </c>
      <c r="J30" s="377">
        <v>6000</v>
      </c>
      <c r="K30" s="378">
        <v>1000.25</v>
      </c>
    </row>
    <row r="31" spans="1:11" ht="14.4" customHeight="1" x14ac:dyDescent="0.3">
      <c r="A31" s="373" t="s">
        <v>414</v>
      </c>
      <c r="B31" s="374" t="s">
        <v>415</v>
      </c>
      <c r="C31" s="375" t="s">
        <v>419</v>
      </c>
      <c r="D31" s="376" t="s">
        <v>481</v>
      </c>
      <c r="E31" s="375" t="s">
        <v>754</v>
      </c>
      <c r="F31" s="376" t="s">
        <v>755</v>
      </c>
      <c r="G31" s="375" t="s">
        <v>535</v>
      </c>
      <c r="H31" s="375" t="s">
        <v>536</v>
      </c>
      <c r="I31" s="377">
        <v>22.975000000000001</v>
      </c>
      <c r="J31" s="377">
        <v>300</v>
      </c>
      <c r="K31" s="378">
        <v>6872.66</v>
      </c>
    </row>
    <row r="32" spans="1:11" ht="14.4" customHeight="1" x14ac:dyDescent="0.3">
      <c r="A32" s="373" t="s">
        <v>414</v>
      </c>
      <c r="B32" s="374" t="s">
        <v>415</v>
      </c>
      <c r="C32" s="375" t="s">
        <v>419</v>
      </c>
      <c r="D32" s="376" t="s">
        <v>481</v>
      </c>
      <c r="E32" s="375" t="s">
        <v>754</v>
      </c>
      <c r="F32" s="376" t="s">
        <v>755</v>
      </c>
      <c r="G32" s="375" t="s">
        <v>537</v>
      </c>
      <c r="H32" s="375" t="s">
        <v>538</v>
      </c>
      <c r="I32" s="377">
        <v>7.2</v>
      </c>
      <c r="J32" s="377">
        <v>6840</v>
      </c>
      <c r="K32" s="378">
        <v>49244.58</v>
      </c>
    </row>
    <row r="33" spans="1:11" ht="14.4" customHeight="1" x14ac:dyDescent="0.3">
      <c r="A33" s="373" t="s">
        <v>414</v>
      </c>
      <c r="B33" s="374" t="s">
        <v>415</v>
      </c>
      <c r="C33" s="375" t="s">
        <v>419</v>
      </c>
      <c r="D33" s="376" t="s">
        <v>481</v>
      </c>
      <c r="E33" s="375" t="s">
        <v>754</v>
      </c>
      <c r="F33" s="376" t="s">
        <v>755</v>
      </c>
      <c r="G33" s="375" t="s">
        <v>539</v>
      </c>
      <c r="H33" s="375" t="s">
        <v>540</v>
      </c>
      <c r="I33" s="377">
        <v>0.27</v>
      </c>
      <c r="J33" s="377">
        <v>2000</v>
      </c>
      <c r="K33" s="378">
        <v>532.4</v>
      </c>
    </row>
    <row r="34" spans="1:11" ht="14.4" customHeight="1" x14ac:dyDescent="0.3">
      <c r="A34" s="373" t="s">
        <v>414</v>
      </c>
      <c r="B34" s="374" t="s">
        <v>415</v>
      </c>
      <c r="C34" s="375" t="s">
        <v>419</v>
      </c>
      <c r="D34" s="376" t="s">
        <v>481</v>
      </c>
      <c r="E34" s="375" t="s">
        <v>754</v>
      </c>
      <c r="F34" s="376" t="s">
        <v>755</v>
      </c>
      <c r="G34" s="375" t="s">
        <v>541</v>
      </c>
      <c r="H34" s="375" t="s">
        <v>542</v>
      </c>
      <c r="I34" s="377">
        <v>1.25</v>
      </c>
      <c r="J34" s="377">
        <v>1000</v>
      </c>
      <c r="K34" s="378">
        <v>1245.0899999999999</v>
      </c>
    </row>
    <row r="35" spans="1:11" ht="14.4" customHeight="1" x14ac:dyDescent="0.3">
      <c r="A35" s="373" t="s">
        <v>414</v>
      </c>
      <c r="B35" s="374" t="s">
        <v>415</v>
      </c>
      <c r="C35" s="375" t="s">
        <v>419</v>
      </c>
      <c r="D35" s="376" t="s">
        <v>481</v>
      </c>
      <c r="E35" s="375" t="s">
        <v>754</v>
      </c>
      <c r="F35" s="376" t="s">
        <v>755</v>
      </c>
      <c r="G35" s="375" t="s">
        <v>543</v>
      </c>
      <c r="H35" s="375" t="s">
        <v>544</v>
      </c>
      <c r="I35" s="377">
        <v>0.23</v>
      </c>
      <c r="J35" s="377">
        <v>2000</v>
      </c>
      <c r="K35" s="378">
        <v>459.17</v>
      </c>
    </row>
    <row r="36" spans="1:11" ht="14.4" customHeight="1" x14ac:dyDescent="0.3">
      <c r="A36" s="373" t="s">
        <v>414</v>
      </c>
      <c r="B36" s="374" t="s">
        <v>415</v>
      </c>
      <c r="C36" s="375" t="s">
        <v>419</v>
      </c>
      <c r="D36" s="376" t="s">
        <v>481</v>
      </c>
      <c r="E36" s="375" t="s">
        <v>754</v>
      </c>
      <c r="F36" s="376" t="s">
        <v>755</v>
      </c>
      <c r="G36" s="375" t="s">
        <v>545</v>
      </c>
      <c r="H36" s="375" t="s">
        <v>546</v>
      </c>
      <c r="I36" s="377">
        <v>3.89</v>
      </c>
      <c r="J36" s="377">
        <v>960</v>
      </c>
      <c r="K36" s="378">
        <v>3730.67</v>
      </c>
    </row>
    <row r="37" spans="1:11" ht="14.4" customHeight="1" x14ac:dyDescent="0.3">
      <c r="A37" s="373" t="s">
        <v>414</v>
      </c>
      <c r="B37" s="374" t="s">
        <v>415</v>
      </c>
      <c r="C37" s="375" t="s">
        <v>419</v>
      </c>
      <c r="D37" s="376" t="s">
        <v>481</v>
      </c>
      <c r="E37" s="375" t="s">
        <v>754</v>
      </c>
      <c r="F37" s="376" t="s">
        <v>755</v>
      </c>
      <c r="G37" s="375" t="s">
        <v>547</v>
      </c>
      <c r="H37" s="375" t="s">
        <v>548</v>
      </c>
      <c r="I37" s="377">
        <v>0.27</v>
      </c>
      <c r="J37" s="377">
        <v>3000</v>
      </c>
      <c r="K37" s="378">
        <v>814.19</v>
      </c>
    </row>
    <row r="38" spans="1:11" ht="14.4" customHeight="1" x14ac:dyDescent="0.3">
      <c r="A38" s="373" t="s">
        <v>414</v>
      </c>
      <c r="B38" s="374" t="s">
        <v>415</v>
      </c>
      <c r="C38" s="375" t="s">
        <v>419</v>
      </c>
      <c r="D38" s="376" t="s">
        <v>481</v>
      </c>
      <c r="E38" s="375" t="s">
        <v>754</v>
      </c>
      <c r="F38" s="376" t="s">
        <v>755</v>
      </c>
      <c r="G38" s="375" t="s">
        <v>549</v>
      </c>
      <c r="H38" s="375" t="s">
        <v>550</v>
      </c>
      <c r="I38" s="377">
        <v>37.51</v>
      </c>
      <c r="J38" s="377">
        <v>5</v>
      </c>
      <c r="K38" s="378">
        <v>187.55</v>
      </c>
    </row>
    <row r="39" spans="1:11" ht="14.4" customHeight="1" x14ac:dyDescent="0.3">
      <c r="A39" s="373" t="s">
        <v>414</v>
      </c>
      <c r="B39" s="374" t="s">
        <v>415</v>
      </c>
      <c r="C39" s="375" t="s">
        <v>419</v>
      </c>
      <c r="D39" s="376" t="s">
        <v>481</v>
      </c>
      <c r="E39" s="375" t="s">
        <v>756</v>
      </c>
      <c r="F39" s="376" t="s">
        <v>757</v>
      </c>
      <c r="G39" s="375" t="s">
        <v>551</v>
      </c>
      <c r="H39" s="375" t="s">
        <v>552</v>
      </c>
      <c r="I39" s="377">
        <v>0.73</v>
      </c>
      <c r="J39" s="377">
        <v>200</v>
      </c>
      <c r="K39" s="378">
        <v>146</v>
      </c>
    </row>
    <row r="40" spans="1:11" ht="14.4" customHeight="1" x14ac:dyDescent="0.3">
      <c r="A40" s="373" t="s">
        <v>414</v>
      </c>
      <c r="B40" s="374" t="s">
        <v>415</v>
      </c>
      <c r="C40" s="375" t="s">
        <v>419</v>
      </c>
      <c r="D40" s="376" t="s">
        <v>481</v>
      </c>
      <c r="E40" s="375" t="s">
        <v>756</v>
      </c>
      <c r="F40" s="376" t="s">
        <v>757</v>
      </c>
      <c r="G40" s="375" t="s">
        <v>553</v>
      </c>
      <c r="H40" s="375" t="s">
        <v>554</v>
      </c>
      <c r="I40" s="377">
        <v>0.72499999999999998</v>
      </c>
      <c r="J40" s="377">
        <v>200</v>
      </c>
      <c r="K40" s="378">
        <v>144.6</v>
      </c>
    </row>
    <row r="41" spans="1:11" ht="14.4" customHeight="1" x14ac:dyDescent="0.3">
      <c r="A41" s="373" t="s">
        <v>414</v>
      </c>
      <c r="B41" s="374" t="s">
        <v>415</v>
      </c>
      <c r="C41" s="375" t="s">
        <v>419</v>
      </c>
      <c r="D41" s="376" t="s">
        <v>481</v>
      </c>
      <c r="E41" s="375" t="s">
        <v>756</v>
      </c>
      <c r="F41" s="376" t="s">
        <v>757</v>
      </c>
      <c r="G41" s="375" t="s">
        <v>555</v>
      </c>
      <c r="H41" s="375" t="s">
        <v>556</v>
      </c>
      <c r="I41" s="377">
        <v>7.5</v>
      </c>
      <c r="J41" s="377">
        <v>100</v>
      </c>
      <c r="K41" s="378">
        <v>750</v>
      </c>
    </row>
    <row r="42" spans="1:11" ht="14.4" customHeight="1" x14ac:dyDescent="0.3">
      <c r="A42" s="373" t="s">
        <v>414</v>
      </c>
      <c r="B42" s="374" t="s">
        <v>415</v>
      </c>
      <c r="C42" s="375" t="s">
        <v>419</v>
      </c>
      <c r="D42" s="376" t="s">
        <v>481</v>
      </c>
      <c r="E42" s="375" t="s">
        <v>756</v>
      </c>
      <c r="F42" s="376" t="s">
        <v>757</v>
      </c>
      <c r="G42" s="375" t="s">
        <v>557</v>
      </c>
      <c r="H42" s="375" t="s">
        <v>558</v>
      </c>
      <c r="I42" s="377">
        <v>7.5</v>
      </c>
      <c r="J42" s="377">
        <v>50</v>
      </c>
      <c r="K42" s="378">
        <v>375</v>
      </c>
    </row>
    <row r="43" spans="1:11" ht="14.4" customHeight="1" x14ac:dyDescent="0.3">
      <c r="A43" s="373" t="s">
        <v>414</v>
      </c>
      <c r="B43" s="374" t="s">
        <v>415</v>
      </c>
      <c r="C43" s="375" t="s">
        <v>419</v>
      </c>
      <c r="D43" s="376" t="s">
        <v>481</v>
      </c>
      <c r="E43" s="375" t="s">
        <v>756</v>
      </c>
      <c r="F43" s="376" t="s">
        <v>757</v>
      </c>
      <c r="G43" s="375" t="s">
        <v>559</v>
      </c>
      <c r="H43" s="375" t="s">
        <v>560</v>
      </c>
      <c r="I43" s="377">
        <v>0.77</v>
      </c>
      <c r="J43" s="377">
        <v>2800</v>
      </c>
      <c r="K43" s="378">
        <v>2156</v>
      </c>
    </row>
    <row r="44" spans="1:11" ht="14.4" customHeight="1" x14ac:dyDescent="0.3">
      <c r="A44" s="373" t="s">
        <v>414</v>
      </c>
      <c r="B44" s="374" t="s">
        <v>415</v>
      </c>
      <c r="C44" s="375" t="s">
        <v>419</v>
      </c>
      <c r="D44" s="376" t="s">
        <v>481</v>
      </c>
      <c r="E44" s="375" t="s">
        <v>756</v>
      </c>
      <c r="F44" s="376" t="s">
        <v>757</v>
      </c>
      <c r="G44" s="375" t="s">
        <v>561</v>
      </c>
      <c r="H44" s="375" t="s">
        <v>562</v>
      </c>
      <c r="I44" s="377">
        <v>0.77333333333333343</v>
      </c>
      <c r="J44" s="377">
        <v>2000</v>
      </c>
      <c r="K44" s="378">
        <v>1550</v>
      </c>
    </row>
    <row r="45" spans="1:11" ht="14.4" customHeight="1" x14ac:dyDescent="0.3">
      <c r="A45" s="373" t="s">
        <v>414</v>
      </c>
      <c r="B45" s="374" t="s">
        <v>415</v>
      </c>
      <c r="C45" s="375" t="s">
        <v>419</v>
      </c>
      <c r="D45" s="376" t="s">
        <v>481</v>
      </c>
      <c r="E45" s="375" t="s">
        <v>758</v>
      </c>
      <c r="F45" s="376" t="s">
        <v>759</v>
      </c>
      <c r="G45" s="375" t="s">
        <v>563</v>
      </c>
      <c r="H45" s="375" t="s">
        <v>564</v>
      </c>
      <c r="I45" s="377">
        <v>83.49</v>
      </c>
      <c r="J45" s="377">
        <v>100</v>
      </c>
      <c r="K45" s="378">
        <v>8349</v>
      </c>
    </row>
    <row r="46" spans="1:11" ht="14.4" customHeight="1" x14ac:dyDescent="0.3">
      <c r="A46" s="373" t="s">
        <v>414</v>
      </c>
      <c r="B46" s="374" t="s">
        <v>415</v>
      </c>
      <c r="C46" s="375" t="s">
        <v>419</v>
      </c>
      <c r="D46" s="376" t="s">
        <v>481</v>
      </c>
      <c r="E46" s="375" t="s">
        <v>758</v>
      </c>
      <c r="F46" s="376" t="s">
        <v>759</v>
      </c>
      <c r="G46" s="375" t="s">
        <v>565</v>
      </c>
      <c r="H46" s="375" t="s">
        <v>566</v>
      </c>
      <c r="I46" s="377">
        <v>19713.32</v>
      </c>
      <c r="J46" s="377">
        <v>1</v>
      </c>
      <c r="K46" s="378">
        <v>19713.32</v>
      </c>
    </row>
    <row r="47" spans="1:11" ht="14.4" customHeight="1" x14ac:dyDescent="0.3">
      <c r="A47" s="373" t="s">
        <v>414</v>
      </c>
      <c r="B47" s="374" t="s">
        <v>415</v>
      </c>
      <c r="C47" s="375" t="s">
        <v>419</v>
      </c>
      <c r="D47" s="376" t="s">
        <v>481</v>
      </c>
      <c r="E47" s="375" t="s">
        <v>758</v>
      </c>
      <c r="F47" s="376" t="s">
        <v>759</v>
      </c>
      <c r="G47" s="375" t="s">
        <v>567</v>
      </c>
      <c r="H47" s="375" t="s">
        <v>568</v>
      </c>
      <c r="I47" s="377">
        <v>22978.098333333332</v>
      </c>
      <c r="J47" s="377">
        <v>6</v>
      </c>
      <c r="K47" s="378">
        <v>137868.59</v>
      </c>
    </row>
    <row r="48" spans="1:11" ht="14.4" customHeight="1" x14ac:dyDescent="0.3">
      <c r="A48" s="373" t="s">
        <v>414</v>
      </c>
      <c r="B48" s="374" t="s">
        <v>415</v>
      </c>
      <c r="C48" s="375" t="s">
        <v>419</v>
      </c>
      <c r="D48" s="376" t="s">
        <v>481</v>
      </c>
      <c r="E48" s="375" t="s">
        <v>758</v>
      </c>
      <c r="F48" s="376" t="s">
        <v>759</v>
      </c>
      <c r="G48" s="375" t="s">
        <v>569</v>
      </c>
      <c r="H48" s="375" t="s">
        <v>570</v>
      </c>
      <c r="I48" s="377">
        <v>955.9</v>
      </c>
      <c r="J48" s="377">
        <v>1</v>
      </c>
      <c r="K48" s="378">
        <v>955.9</v>
      </c>
    </row>
    <row r="49" spans="1:11" ht="14.4" customHeight="1" x14ac:dyDescent="0.3">
      <c r="A49" s="373" t="s">
        <v>414</v>
      </c>
      <c r="B49" s="374" t="s">
        <v>415</v>
      </c>
      <c r="C49" s="375" t="s">
        <v>419</v>
      </c>
      <c r="D49" s="376" t="s">
        <v>481</v>
      </c>
      <c r="E49" s="375" t="s">
        <v>758</v>
      </c>
      <c r="F49" s="376" t="s">
        <v>759</v>
      </c>
      <c r="G49" s="375" t="s">
        <v>571</v>
      </c>
      <c r="H49" s="375" t="s">
        <v>572</v>
      </c>
      <c r="I49" s="377">
        <v>107.69</v>
      </c>
      <c r="J49" s="377">
        <v>4</v>
      </c>
      <c r="K49" s="378">
        <v>430.76</v>
      </c>
    </row>
    <row r="50" spans="1:11" ht="14.4" customHeight="1" x14ac:dyDescent="0.3">
      <c r="A50" s="373" t="s">
        <v>414</v>
      </c>
      <c r="B50" s="374" t="s">
        <v>415</v>
      </c>
      <c r="C50" s="375" t="s">
        <v>419</v>
      </c>
      <c r="D50" s="376" t="s">
        <v>481</v>
      </c>
      <c r="E50" s="375" t="s">
        <v>758</v>
      </c>
      <c r="F50" s="376" t="s">
        <v>759</v>
      </c>
      <c r="G50" s="375" t="s">
        <v>573</v>
      </c>
      <c r="H50" s="375" t="s">
        <v>574</v>
      </c>
      <c r="I50" s="377">
        <v>461</v>
      </c>
      <c r="J50" s="377">
        <v>20</v>
      </c>
      <c r="K50" s="378">
        <v>9220</v>
      </c>
    </row>
    <row r="51" spans="1:11" ht="14.4" customHeight="1" x14ac:dyDescent="0.3">
      <c r="A51" s="373" t="s">
        <v>414</v>
      </c>
      <c r="B51" s="374" t="s">
        <v>415</v>
      </c>
      <c r="C51" s="375" t="s">
        <v>419</v>
      </c>
      <c r="D51" s="376" t="s">
        <v>481</v>
      </c>
      <c r="E51" s="375" t="s">
        <v>758</v>
      </c>
      <c r="F51" s="376" t="s">
        <v>759</v>
      </c>
      <c r="G51" s="375" t="s">
        <v>575</v>
      </c>
      <c r="H51" s="375" t="s">
        <v>576</v>
      </c>
      <c r="I51" s="377">
        <v>1349.15</v>
      </c>
      <c r="J51" s="377">
        <v>1</v>
      </c>
      <c r="K51" s="378">
        <v>1349.15</v>
      </c>
    </row>
    <row r="52" spans="1:11" ht="14.4" customHeight="1" x14ac:dyDescent="0.3">
      <c r="A52" s="373" t="s">
        <v>414</v>
      </c>
      <c r="B52" s="374" t="s">
        <v>415</v>
      </c>
      <c r="C52" s="375" t="s">
        <v>419</v>
      </c>
      <c r="D52" s="376" t="s">
        <v>481</v>
      </c>
      <c r="E52" s="375" t="s">
        <v>758</v>
      </c>
      <c r="F52" s="376" t="s">
        <v>759</v>
      </c>
      <c r="G52" s="375" t="s">
        <v>577</v>
      </c>
      <c r="H52" s="375" t="s">
        <v>578</v>
      </c>
      <c r="I52" s="377">
        <v>21296</v>
      </c>
      <c r="J52" s="377">
        <v>4</v>
      </c>
      <c r="K52" s="378">
        <v>85184</v>
      </c>
    </row>
    <row r="53" spans="1:11" ht="14.4" customHeight="1" x14ac:dyDescent="0.3">
      <c r="A53" s="373" t="s">
        <v>414</v>
      </c>
      <c r="B53" s="374" t="s">
        <v>415</v>
      </c>
      <c r="C53" s="375" t="s">
        <v>419</v>
      </c>
      <c r="D53" s="376" t="s">
        <v>481</v>
      </c>
      <c r="E53" s="375" t="s">
        <v>758</v>
      </c>
      <c r="F53" s="376" t="s">
        <v>759</v>
      </c>
      <c r="G53" s="375" t="s">
        <v>579</v>
      </c>
      <c r="H53" s="375" t="s">
        <v>580</v>
      </c>
      <c r="I53" s="377">
        <v>0.11</v>
      </c>
      <c r="J53" s="377">
        <v>1000</v>
      </c>
      <c r="K53" s="378">
        <v>108.9</v>
      </c>
    </row>
    <row r="54" spans="1:11" ht="14.4" customHeight="1" x14ac:dyDescent="0.3">
      <c r="A54" s="373" t="s">
        <v>414</v>
      </c>
      <c r="B54" s="374" t="s">
        <v>415</v>
      </c>
      <c r="C54" s="375" t="s">
        <v>419</v>
      </c>
      <c r="D54" s="376" t="s">
        <v>481</v>
      </c>
      <c r="E54" s="375" t="s">
        <v>758</v>
      </c>
      <c r="F54" s="376" t="s">
        <v>759</v>
      </c>
      <c r="G54" s="375" t="s">
        <v>581</v>
      </c>
      <c r="H54" s="375" t="s">
        <v>582</v>
      </c>
      <c r="I54" s="377">
        <v>1784.04</v>
      </c>
      <c r="J54" s="377">
        <v>1</v>
      </c>
      <c r="K54" s="378">
        <v>1784.04</v>
      </c>
    </row>
    <row r="55" spans="1:11" ht="14.4" customHeight="1" x14ac:dyDescent="0.3">
      <c r="A55" s="373" t="s">
        <v>414</v>
      </c>
      <c r="B55" s="374" t="s">
        <v>415</v>
      </c>
      <c r="C55" s="375" t="s">
        <v>419</v>
      </c>
      <c r="D55" s="376" t="s">
        <v>481</v>
      </c>
      <c r="E55" s="375" t="s">
        <v>758</v>
      </c>
      <c r="F55" s="376" t="s">
        <v>759</v>
      </c>
      <c r="G55" s="375" t="s">
        <v>583</v>
      </c>
      <c r="H55" s="375" t="s">
        <v>584</v>
      </c>
      <c r="I55" s="377">
        <v>4331.8</v>
      </c>
      <c r="J55" s="377">
        <v>2</v>
      </c>
      <c r="K55" s="378">
        <v>8663.6</v>
      </c>
    </row>
    <row r="56" spans="1:11" ht="14.4" customHeight="1" x14ac:dyDescent="0.3">
      <c r="A56" s="373" t="s">
        <v>414</v>
      </c>
      <c r="B56" s="374" t="s">
        <v>415</v>
      </c>
      <c r="C56" s="375" t="s">
        <v>419</v>
      </c>
      <c r="D56" s="376" t="s">
        <v>481</v>
      </c>
      <c r="E56" s="375" t="s">
        <v>758</v>
      </c>
      <c r="F56" s="376" t="s">
        <v>759</v>
      </c>
      <c r="G56" s="375" t="s">
        <v>585</v>
      </c>
      <c r="H56" s="375" t="s">
        <v>586</v>
      </c>
      <c r="I56" s="377">
        <v>7865</v>
      </c>
      <c r="J56" s="377">
        <v>1</v>
      </c>
      <c r="K56" s="378">
        <v>7865</v>
      </c>
    </row>
    <row r="57" spans="1:11" ht="14.4" customHeight="1" x14ac:dyDescent="0.3">
      <c r="A57" s="373" t="s">
        <v>414</v>
      </c>
      <c r="B57" s="374" t="s">
        <v>415</v>
      </c>
      <c r="C57" s="375" t="s">
        <v>419</v>
      </c>
      <c r="D57" s="376" t="s">
        <v>481</v>
      </c>
      <c r="E57" s="375" t="s">
        <v>758</v>
      </c>
      <c r="F57" s="376" t="s">
        <v>759</v>
      </c>
      <c r="G57" s="375" t="s">
        <v>587</v>
      </c>
      <c r="H57" s="375" t="s">
        <v>588</v>
      </c>
      <c r="I57" s="377">
        <v>433.7</v>
      </c>
      <c r="J57" s="377">
        <v>5</v>
      </c>
      <c r="K57" s="378">
        <v>2170.71</v>
      </c>
    </row>
    <row r="58" spans="1:11" ht="14.4" customHeight="1" x14ac:dyDescent="0.3">
      <c r="A58" s="373" t="s">
        <v>414</v>
      </c>
      <c r="B58" s="374" t="s">
        <v>415</v>
      </c>
      <c r="C58" s="375" t="s">
        <v>419</v>
      </c>
      <c r="D58" s="376" t="s">
        <v>481</v>
      </c>
      <c r="E58" s="375" t="s">
        <v>758</v>
      </c>
      <c r="F58" s="376" t="s">
        <v>759</v>
      </c>
      <c r="G58" s="375" t="s">
        <v>589</v>
      </c>
      <c r="H58" s="375" t="s">
        <v>590</v>
      </c>
      <c r="I58" s="377">
        <v>140.36000000000001</v>
      </c>
      <c r="J58" s="377">
        <v>5</v>
      </c>
      <c r="K58" s="378">
        <v>701.80000000000007</v>
      </c>
    </row>
    <row r="59" spans="1:11" ht="14.4" customHeight="1" x14ac:dyDescent="0.3">
      <c r="A59" s="373" t="s">
        <v>414</v>
      </c>
      <c r="B59" s="374" t="s">
        <v>415</v>
      </c>
      <c r="C59" s="375" t="s">
        <v>419</v>
      </c>
      <c r="D59" s="376" t="s">
        <v>481</v>
      </c>
      <c r="E59" s="375" t="s">
        <v>758</v>
      </c>
      <c r="F59" s="376" t="s">
        <v>759</v>
      </c>
      <c r="G59" s="375" t="s">
        <v>591</v>
      </c>
      <c r="H59" s="375" t="s">
        <v>592</v>
      </c>
      <c r="I59" s="377">
        <v>9608.5</v>
      </c>
      <c r="J59" s="377">
        <v>1</v>
      </c>
      <c r="K59" s="378">
        <v>9608.5</v>
      </c>
    </row>
    <row r="60" spans="1:11" ht="14.4" customHeight="1" x14ac:dyDescent="0.3">
      <c r="A60" s="373" t="s">
        <v>414</v>
      </c>
      <c r="B60" s="374" t="s">
        <v>415</v>
      </c>
      <c r="C60" s="375" t="s">
        <v>419</v>
      </c>
      <c r="D60" s="376" t="s">
        <v>481</v>
      </c>
      <c r="E60" s="375" t="s">
        <v>758</v>
      </c>
      <c r="F60" s="376" t="s">
        <v>759</v>
      </c>
      <c r="G60" s="375" t="s">
        <v>593</v>
      </c>
      <c r="H60" s="375" t="s">
        <v>594</v>
      </c>
      <c r="I60" s="377">
        <v>765.46799999999996</v>
      </c>
      <c r="J60" s="377">
        <v>6</v>
      </c>
      <c r="K60" s="378">
        <v>4830.9400000000005</v>
      </c>
    </row>
    <row r="61" spans="1:11" ht="14.4" customHeight="1" x14ac:dyDescent="0.3">
      <c r="A61" s="373" t="s">
        <v>414</v>
      </c>
      <c r="B61" s="374" t="s">
        <v>415</v>
      </c>
      <c r="C61" s="375" t="s">
        <v>419</v>
      </c>
      <c r="D61" s="376" t="s">
        <v>481</v>
      </c>
      <c r="E61" s="375" t="s">
        <v>758</v>
      </c>
      <c r="F61" s="376" t="s">
        <v>759</v>
      </c>
      <c r="G61" s="375" t="s">
        <v>595</v>
      </c>
      <c r="H61" s="375" t="s">
        <v>596</v>
      </c>
      <c r="I61" s="377">
        <v>0.79</v>
      </c>
      <c r="J61" s="377">
        <v>1000</v>
      </c>
      <c r="K61" s="378">
        <v>787.7</v>
      </c>
    </row>
    <row r="62" spans="1:11" ht="14.4" customHeight="1" x14ac:dyDescent="0.3">
      <c r="A62" s="373" t="s">
        <v>414</v>
      </c>
      <c r="B62" s="374" t="s">
        <v>415</v>
      </c>
      <c r="C62" s="375" t="s">
        <v>419</v>
      </c>
      <c r="D62" s="376" t="s">
        <v>481</v>
      </c>
      <c r="E62" s="375" t="s">
        <v>758</v>
      </c>
      <c r="F62" s="376" t="s">
        <v>759</v>
      </c>
      <c r="G62" s="375" t="s">
        <v>597</v>
      </c>
      <c r="H62" s="375" t="s">
        <v>598</v>
      </c>
      <c r="I62" s="377">
        <v>3998.1071428571427</v>
      </c>
      <c r="J62" s="377">
        <v>7</v>
      </c>
      <c r="K62" s="378">
        <v>27986.75</v>
      </c>
    </row>
    <row r="63" spans="1:11" ht="14.4" customHeight="1" x14ac:dyDescent="0.3">
      <c r="A63" s="373" t="s">
        <v>414</v>
      </c>
      <c r="B63" s="374" t="s">
        <v>415</v>
      </c>
      <c r="C63" s="375" t="s">
        <v>419</v>
      </c>
      <c r="D63" s="376" t="s">
        <v>481</v>
      </c>
      <c r="E63" s="375" t="s">
        <v>758</v>
      </c>
      <c r="F63" s="376" t="s">
        <v>759</v>
      </c>
      <c r="G63" s="375" t="s">
        <v>599</v>
      </c>
      <c r="H63" s="375" t="s">
        <v>600</v>
      </c>
      <c r="I63" s="377">
        <v>3945.37</v>
      </c>
      <c r="J63" s="377">
        <v>1</v>
      </c>
      <c r="K63" s="378">
        <v>3945.37</v>
      </c>
    </row>
    <row r="64" spans="1:11" ht="14.4" customHeight="1" x14ac:dyDescent="0.3">
      <c r="A64" s="373" t="s">
        <v>414</v>
      </c>
      <c r="B64" s="374" t="s">
        <v>415</v>
      </c>
      <c r="C64" s="375" t="s">
        <v>419</v>
      </c>
      <c r="D64" s="376" t="s">
        <v>481</v>
      </c>
      <c r="E64" s="375" t="s">
        <v>758</v>
      </c>
      <c r="F64" s="376" t="s">
        <v>759</v>
      </c>
      <c r="G64" s="375" t="s">
        <v>601</v>
      </c>
      <c r="H64" s="375" t="s">
        <v>602</v>
      </c>
      <c r="I64" s="377">
        <v>7047.2300000000005</v>
      </c>
      <c r="J64" s="377">
        <v>3</v>
      </c>
      <c r="K64" s="378">
        <v>21141.690000000002</v>
      </c>
    </row>
    <row r="65" spans="1:11" ht="14.4" customHeight="1" x14ac:dyDescent="0.3">
      <c r="A65" s="373" t="s">
        <v>414</v>
      </c>
      <c r="B65" s="374" t="s">
        <v>415</v>
      </c>
      <c r="C65" s="375" t="s">
        <v>419</v>
      </c>
      <c r="D65" s="376" t="s">
        <v>481</v>
      </c>
      <c r="E65" s="375" t="s">
        <v>758</v>
      </c>
      <c r="F65" s="376" t="s">
        <v>759</v>
      </c>
      <c r="G65" s="375" t="s">
        <v>603</v>
      </c>
      <c r="H65" s="375" t="s">
        <v>604</v>
      </c>
      <c r="I65" s="377">
        <v>303.28499999999997</v>
      </c>
      <c r="J65" s="377">
        <v>4</v>
      </c>
      <c r="K65" s="378">
        <v>1178.05</v>
      </c>
    </row>
    <row r="66" spans="1:11" ht="14.4" customHeight="1" x14ac:dyDescent="0.3">
      <c r="A66" s="373" t="s">
        <v>414</v>
      </c>
      <c r="B66" s="374" t="s">
        <v>415</v>
      </c>
      <c r="C66" s="375" t="s">
        <v>419</v>
      </c>
      <c r="D66" s="376" t="s">
        <v>481</v>
      </c>
      <c r="E66" s="375" t="s">
        <v>758</v>
      </c>
      <c r="F66" s="376" t="s">
        <v>759</v>
      </c>
      <c r="G66" s="375" t="s">
        <v>605</v>
      </c>
      <c r="H66" s="375" t="s">
        <v>606</v>
      </c>
      <c r="I66" s="377">
        <v>630.15</v>
      </c>
      <c r="J66" s="377">
        <v>2</v>
      </c>
      <c r="K66" s="378">
        <v>1260.31</v>
      </c>
    </row>
    <row r="67" spans="1:11" ht="14.4" customHeight="1" x14ac:dyDescent="0.3">
      <c r="A67" s="373" t="s">
        <v>414</v>
      </c>
      <c r="B67" s="374" t="s">
        <v>415</v>
      </c>
      <c r="C67" s="375" t="s">
        <v>419</v>
      </c>
      <c r="D67" s="376" t="s">
        <v>481</v>
      </c>
      <c r="E67" s="375" t="s">
        <v>758</v>
      </c>
      <c r="F67" s="376" t="s">
        <v>759</v>
      </c>
      <c r="G67" s="375" t="s">
        <v>607</v>
      </c>
      <c r="H67" s="375" t="s">
        <v>608</v>
      </c>
      <c r="I67" s="377">
        <v>5759.7</v>
      </c>
      <c r="J67" s="377">
        <v>1</v>
      </c>
      <c r="K67" s="378">
        <v>5759.7</v>
      </c>
    </row>
    <row r="68" spans="1:11" ht="14.4" customHeight="1" x14ac:dyDescent="0.3">
      <c r="A68" s="373" t="s">
        <v>414</v>
      </c>
      <c r="B68" s="374" t="s">
        <v>415</v>
      </c>
      <c r="C68" s="375" t="s">
        <v>419</v>
      </c>
      <c r="D68" s="376" t="s">
        <v>481</v>
      </c>
      <c r="E68" s="375" t="s">
        <v>758</v>
      </c>
      <c r="F68" s="376" t="s">
        <v>759</v>
      </c>
      <c r="G68" s="375" t="s">
        <v>609</v>
      </c>
      <c r="H68" s="375" t="s">
        <v>610</v>
      </c>
      <c r="I68" s="377">
        <v>10357.67</v>
      </c>
      <c r="J68" s="377">
        <v>1</v>
      </c>
      <c r="K68" s="378">
        <v>10357.67</v>
      </c>
    </row>
    <row r="69" spans="1:11" ht="14.4" customHeight="1" x14ac:dyDescent="0.3">
      <c r="A69" s="373" t="s">
        <v>414</v>
      </c>
      <c r="B69" s="374" t="s">
        <v>415</v>
      </c>
      <c r="C69" s="375" t="s">
        <v>419</v>
      </c>
      <c r="D69" s="376" t="s">
        <v>481</v>
      </c>
      <c r="E69" s="375" t="s">
        <v>758</v>
      </c>
      <c r="F69" s="376" t="s">
        <v>759</v>
      </c>
      <c r="G69" s="375" t="s">
        <v>611</v>
      </c>
      <c r="H69" s="375" t="s">
        <v>612</v>
      </c>
      <c r="I69" s="377">
        <v>17821.035</v>
      </c>
      <c r="J69" s="377">
        <v>2</v>
      </c>
      <c r="K69" s="378">
        <v>35642.07</v>
      </c>
    </row>
    <row r="70" spans="1:11" ht="14.4" customHeight="1" x14ac:dyDescent="0.3">
      <c r="A70" s="373" t="s">
        <v>414</v>
      </c>
      <c r="B70" s="374" t="s">
        <v>415</v>
      </c>
      <c r="C70" s="375" t="s">
        <v>419</v>
      </c>
      <c r="D70" s="376" t="s">
        <v>481</v>
      </c>
      <c r="E70" s="375" t="s">
        <v>758</v>
      </c>
      <c r="F70" s="376" t="s">
        <v>759</v>
      </c>
      <c r="G70" s="375" t="s">
        <v>613</v>
      </c>
      <c r="H70" s="375" t="s">
        <v>614</v>
      </c>
      <c r="I70" s="377">
        <v>13246.92</v>
      </c>
      <c r="J70" s="377">
        <v>0</v>
      </c>
      <c r="K70" s="378">
        <v>26494.16</v>
      </c>
    </row>
    <row r="71" spans="1:11" ht="14.4" customHeight="1" x14ac:dyDescent="0.3">
      <c r="A71" s="373" t="s">
        <v>414</v>
      </c>
      <c r="B71" s="374" t="s">
        <v>415</v>
      </c>
      <c r="C71" s="375" t="s">
        <v>419</v>
      </c>
      <c r="D71" s="376" t="s">
        <v>481</v>
      </c>
      <c r="E71" s="375" t="s">
        <v>758</v>
      </c>
      <c r="F71" s="376" t="s">
        <v>759</v>
      </c>
      <c r="G71" s="375" t="s">
        <v>615</v>
      </c>
      <c r="H71" s="375" t="s">
        <v>616</v>
      </c>
      <c r="I71" s="377">
        <v>4797.7</v>
      </c>
      <c r="J71" s="377">
        <v>1</v>
      </c>
      <c r="K71" s="378">
        <v>4797.7</v>
      </c>
    </row>
    <row r="72" spans="1:11" ht="14.4" customHeight="1" x14ac:dyDescent="0.3">
      <c r="A72" s="373" t="s">
        <v>414</v>
      </c>
      <c r="B72" s="374" t="s">
        <v>415</v>
      </c>
      <c r="C72" s="375" t="s">
        <v>419</v>
      </c>
      <c r="D72" s="376" t="s">
        <v>481</v>
      </c>
      <c r="E72" s="375" t="s">
        <v>758</v>
      </c>
      <c r="F72" s="376" t="s">
        <v>759</v>
      </c>
      <c r="G72" s="375" t="s">
        <v>617</v>
      </c>
      <c r="H72" s="375" t="s">
        <v>618</v>
      </c>
      <c r="I72" s="377">
        <v>28904.39</v>
      </c>
      <c r="J72" s="377">
        <v>1</v>
      </c>
      <c r="K72" s="378">
        <v>28904.39</v>
      </c>
    </row>
    <row r="73" spans="1:11" ht="14.4" customHeight="1" x14ac:dyDescent="0.3">
      <c r="A73" s="373" t="s">
        <v>414</v>
      </c>
      <c r="B73" s="374" t="s">
        <v>415</v>
      </c>
      <c r="C73" s="375" t="s">
        <v>419</v>
      </c>
      <c r="D73" s="376" t="s">
        <v>481</v>
      </c>
      <c r="E73" s="375" t="s">
        <v>758</v>
      </c>
      <c r="F73" s="376" t="s">
        <v>759</v>
      </c>
      <c r="G73" s="375" t="s">
        <v>619</v>
      </c>
      <c r="H73" s="375" t="s">
        <v>620</v>
      </c>
      <c r="I73" s="377">
        <v>0.51</v>
      </c>
      <c r="J73" s="377">
        <v>3000</v>
      </c>
      <c r="K73" s="378">
        <v>1539.08</v>
      </c>
    </row>
    <row r="74" spans="1:11" ht="14.4" customHeight="1" x14ac:dyDescent="0.3">
      <c r="A74" s="373" t="s">
        <v>414</v>
      </c>
      <c r="B74" s="374" t="s">
        <v>415</v>
      </c>
      <c r="C74" s="375" t="s">
        <v>419</v>
      </c>
      <c r="D74" s="376" t="s">
        <v>481</v>
      </c>
      <c r="E74" s="375" t="s">
        <v>758</v>
      </c>
      <c r="F74" s="376" t="s">
        <v>759</v>
      </c>
      <c r="G74" s="375" t="s">
        <v>621</v>
      </c>
      <c r="H74" s="375" t="s">
        <v>622</v>
      </c>
      <c r="I74" s="377">
        <v>453.75</v>
      </c>
      <c r="J74" s="377">
        <v>1</v>
      </c>
      <c r="K74" s="378">
        <v>453.75</v>
      </c>
    </row>
    <row r="75" spans="1:11" ht="14.4" customHeight="1" x14ac:dyDescent="0.3">
      <c r="A75" s="373" t="s">
        <v>414</v>
      </c>
      <c r="B75" s="374" t="s">
        <v>415</v>
      </c>
      <c r="C75" s="375" t="s">
        <v>419</v>
      </c>
      <c r="D75" s="376" t="s">
        <v>481</v>
      </c>
      <c r="E75" s="375" t="s">
        <v>758</v>
      </c>
      <c r="F75" s="376" t="s">
        <v>759</v>
      </c>
      <c r="G75" s="375" t="s">
        <v>623</v>
      </c>
      <c r="H75" s="375" t="s">
        <v>624</v>
      </c>
      <c r="I75" s="377">
        <v>28784.61</v>
      </c>
      <c r="J75" s="377">
        <v>1</v>
      </c>
      <c r="K75" s="378">
        <v>28784.61</v>
      </c>
    </row>
    <row r="76" spans="1:11" ht="14.4" customHeight="1" x14ac:dyDescent="0.3">
      <c r="A76" s="373" t="s">
        <v>414</v>
      </c>
      <c r="B76" s="374" t="s">
        <v>415</v>
      </c>
      <c r="C76" s="375" t="s">
        <v>419</v>
      </c>
      <c r="D76" s="376" t="s">
        <v>481</v>
      </c>
      <c r="E76" s="375" t="s">
        <v>758</v>
      </c>
      <c r="F76" s="376" t="s">
        <v>759</v>
      </c>
      <c r="G76" s="375" t="s">
        <v>625</v>
      </c>
      <c r="H76" s="375" t="s">
        <v>626</v>
      </c>
      <c r="I76" s="377">
        <v>645.79999999999995</v>
      </c>
      <c r="J76" s="377">
        <v>20</v>
      </c>
      <c r="K76" s="378">
        <v>12916</v>
      </c>
    </row>
    <row r="77" spans="1:11" ht="14.4" customHeight="1" x14ac:dyDescent="0.3">
      <c r="A77" s="373" t="s">
        <v>414</v>
      </c>
      <c r="B77" s="374" t="s">
        <v>415</v>
      </c>
      <c r="C77" s="375" t="s">
        <v>419</v>
      </c>
      <c r="D77" s="376" t="s">
        <v>481</v>
      </c>
      <c r="E77" s="375" t="s">
        <v>758</v>
      </c>
      <c r="F77" s="376" t="s">
        <v>759</v>
      </c>
      <c r="G77" s="375" t="s">
        <v>627</v>
      </c>
      <c r="H77" s="375" t="s">
        <v>628</v>
      </c>
      <c r="I77" s="377">
        <v>1.03</v>
      </c>
      <c r="J77" s="377">
        <v>4000</v>
      </c>
      <c r="K77" s="378">
        <v>4114</v>
      </c>
    </row>
    <row r="78" spans="1:11" ht="14.4" customHeight="1" x14ac:dyDescent="0.3">
      <c r="A78" s="373" t="s">
        <v>414</v>
      </c>
      <c r="B78" s="374" t="s">
        <v>415</v>
      </c>
      <c r="C78" s="375" t="s">
        <v>419</v>
      </c>
      <c r="D78" s="376" t="s">
        <v>481</v>
      </c>
      <c r="E78" s="375" t="s">
        <v>758</v>
      </c>
      <c r="F78" s="376" t="s">
        <v>759</v>
      </c>
      <c r="G78" s="375" t="s">
        <v>629</v>
      </c>
      <c r="H78" s="375" t="s">
        <v>630</v>
      </c>
      <c r="I78" s="377">
        <v>91.96</v>
      </c>
      <c r="J78" s="377">
        <v>5</v>
      </c>
      <c r="K78" s="378">
        <v>459.8</v>
      </c>
    </row>
    <row r="79" spans="1:11" ht="14.4" customHeight="1" x14ac:dyDescent="0.3">
      <c r="A79" s="373" t="s">
        <v>414</v>
      </c>
      <c r="B79" s="374" t="s">
        <v>415</v>
      </c>
      <c r="C79" s="375" t="s">
        <v>419</v>
      </c>
      <c r="D79" s="376" t="s">
        <v>481</v>
      </c>
      <c r="E79" s="375" t="s">
        <v>758</v>
      </c>
      <c r="F79" s="376" t="s">
        <v>759</v>
      </c>
      <c r="G79" s="375" t="s">
        <v>631</v>
      </c>
      <c r="H79" s="375" t="s">
        <v>632</v>
      </c>
      <c r="I79" s="377">
        <v>5663.14</v>
      </c>
      <c r="J79" s="377">
        <v>1</v>
      </c>
      <c r="K79" s="378">
        <v>5663.14</v>
      </c>
    </row>
    <row r="80" spans="1:11" ht="14.4" customHeight="1" x14ac:dyDescent="0.3">
      <c r="A80" s="373" t="s">
        <v>414</v>
      </c>
      <c r="B80" s="374" t="s">
        <v>415</v>
      </c>
      <c r="C80" s="375" t="s">
        <v>419</v>
      </c>
      <c r="D80" s="376" t="s">
        <v>481</v>
      </c>
      <c r="E80" s="375" t="s">
        <v>758</v>
      </c>
      <c r="F80" s="376" t="s">
        <v>759</v>
      </c>
      <c r="G80" s="375" t="s">
        <v>633</v>
      </c>
      <c r="H80" s="375" t="s">
        <v>634</v>
      </c>
      <c r="I80" s="377">
        <v>19277.72</v>
      </c>
      <c r="J80" s="377">
        <v>1</v>
      </c>
      <c r="K80" s="378">
        <v>19277.72</v>
      </c>
    </row>
    <row r="81" spans="1:11" ht="14.4" customHeight="1" x14ac:dyDescent="0.3">
      <c r="A81" s="373" t="s">
        <v>414</v>
      </c>
      <c r="B81" s="374" t="s">
        <v>415</v>
      </c>
      <c r="C81" s="375" t="s">
        <v>419</v>
      </c>
      <c r="D81" s="376" t="s">
        <v>481</v>
      </c>
      <c r="E81" s="375" t="s">
        <v>758</v>
      </c>
      <c r="F81" s="376" t="s">
        <v>759</v>
      </c>
      <c r="G81" s="375" t="s">
        <v>635</v>
      </c>
      <c r="H81" s="375" t="s">
        <v>636</v>
      </c>
      <c r="I81" s="377">
        <v>28917</v>
      </c>
      <c r="J81" s="377">
        <v>1</v>
      </c>
      <c r="K81" s="378">
        <v>28917</v>
      </c>
    </row>
    <row r="82" spans="1:11" ht="14.4" customHeight="1" x14ac:dyDescent="0.3">
      <c r="A82" s="373" t="s">
        <v>414</v>
      </c>
      <c r="B82" s="374" t="s">
        <v>415</v>
      </c>
      <c r="C82" s="375" t="s">
        <v>419</v>
      </c>
      <c r="D82" s="376" t="s">
        <v>481</v>
      </c>
      <c r="E82" s="375" t="s">
        <v>758</v>
      </c>
      <c r="F82" s="376" t="s">
        <v>759</v>
      </c>
      <c r="G82" s="375" t="s">
        <v>637</v>
      </c>
      <c r="H82" s="375" t="s">
        <v>638</v>
      </c>
      <c r="I82" s="377">
        <v>14060.16</v>
      </c>
      <c r="J82" s="377">
        <v>1</v>
      </c>
      <c r="K82" s="378">
        <v>14060.16</v>
      </c>
    </row>
    <row r="83" spans="1:11" ht="14.4" customHeight="1" x14ac:dyDescent="0.3">
      <c r="A83" s="373" t="s">
        <v>414</v>
      </c>
      <c r="B83" s="374" t="s">
        <v>415</v>
      </c>
      <c r="C83" s="375" t="s">
        <v>419</v>
      </c>
      <c r="D83" s="376" t="s">
        <v>481</v>
      </c>
      <c r="E83" s="375" t="s">
        <v>758</v>
      </c>
      <c r="F83" s="376" t="s">
        <v>759</v>
      </c>
      <c r="G83" s="375" t="s">
        <v>639</v>
      </c>
      <c r="H83" s="375" t="s">
        <v>640</v>
      </c>
      <c r="I83" s="377">
        <v>380.91</v>
      </c>
      <c r="J83" s="377">
        <v>1</v>
      </c>
      <c r="K83" s="378">
        <v>380.91</v>
      </c>
    </row>
    <row r="84" spans="1:11" ht="14.4" customHeight="1" x14ac:dyDescent="0.3">
      <c r="A84" s="373" t="s">
        <v>414</v>
      </c>
      <c r="B84" s="374" t="s">
        <v>415</v>
      </c>
      <c r="C84" s="375" t="s">
        <v>419</v>
      </c>
      <c r="D84" s="376" t="s">
        <v>481</v>
      </c>
      <c r="E84" s="375" t="s">
        <v>758</v>
      </c>
      <c r="F84" s="376" t="s">
        <v>759</v>
      </c>
      <c r="G84" s="375" t="s">
        <v>641</v>
      </c>
      <c r="H84" s="375" t="s">
        <v>642</v>
      </c>
      <c r="I84" s="377">
        <v>2238.5</v>
      </c>
      <c r="J84" s="377">
        <v>11</v>
      </c>
      <c r="K84" s="378">
        <v>24623.5</v>
      </c>
    </row>
    <row r="85" spans="1:11" ht="14.4" customHeight="1" x14ac:dyDescent="0.3">
      <c r="A85" s="373" t="s">
        <v>414</v>
      </c>
      <c r="B85" s="374" t="s">
        <v>415</v>
      </c>
      <c r="C85" s="375" t="s">
        <v>419</v>
      </c>
      <c r="D85" s="376" t="s">
        <v>481</v>
      </c>
      <c r="E85" s="375" t="s">
        <v>758</v>
      </c>
      <c r="F85" s="376" t="s">
        <v>759</v>
      </c>
      <c r="G85" s="375" t="s">
        <v>643</v>
      </c>
      <c r="H85" s="375" t="s">
        <v>644</v>
      </c>
      <c r="I85" s="377">
        <v>10145.85</v>
      </c>
      <c r="J85" s="377">
        <v>3</v>
      </c>
      <c r="K85" s="378">
        <v>30437.550000000003</v>
      </c>
    </row>
    <row r="86" spans="1:11" ht="14.4" customHeight="1" x14ac:dyDescent="0.3">
      <c r="A86" s="373" t="s">
        <v>414</v>
      </c>
      <c r="B86" s="374" t="s">
        <v>415</v>
      </c>
      <c r="C86" s="375" t="s">
        <v>419</v>
      </c>
      <c r="D86" s="376" t="s">
        <v>481</v>
      </c>
      <c r="E86" s="375" t="s">
        <v>758</v>
      </c>
      <c r="F86" s="376" t="s">
        <v>759</v>
      </c>
      <c r="G86" s="375" t="s">
        <v>645</v>
      </c>
      <c r="H86" s="375" t="s">
        <v>646</v>
      </c>
      <c r="I86" s="377">
        <v>8445.7999999999993</v>
      </c>
      <c r="J86" s="377">
        <v>1</v>
      </c>
      <c r="K86" s="378">
        <v>8445.7999999999993</v>
      </c>
    </row>
    <row r="87" spans="1:11" ht="14.4" customHeight="1" x14ac:dyDescent="0.3">
      <c r="A87" s="373" t="s">
        <v>414</v>
      </c>
      <c r="B87" s="374" t="s">
        <v>415</v>
      </c>
      <c r="C87" s="375" t="s">
        <v>419</v>
      </c>
      <c r="D87" s="376" t="s">
        <v>481</v>
      </c>
      <c r="E87" s="375" t="s">
        <v>758</v>
      </c>
      <c r="F87" s="376" t="s">
        <v>759</v>
      </c>
      <c r="G87" s="375" t="s">
        <v>647</v>
      </c>
      <c r="H87" s="375" t="s">
        <v>648</v>
      </c>
      <c r="I87" s="377">
        <v>185.13</v>
      </c>
      <c r="J87" s="377">
        <v>1</v>
      </c>
      <c r="K87" s="378">
        <v>185.13</v>
      </c>
    </row>
    <row r="88" spans="1:11" ht="14.4" customHeight="1" x14ac:dyDescent="0.3">
      <c r="A88" s="373" t="s">
        <v>414</v>
      </c>
      <c r="B88" s="374" t="s">
        <v>415</v>
      </c>
      <c r="C88" s="375" t="s">
        <v>419</v>
      </c>
      <c r="D88" s="376" t="s">
        <v>481</v>
      </c>
      <c r="E88" s="375" t="s">
        <v>758</v>
      </c>
      <c r="F88" s="376" t="s">
        <v>759</v>
      </c>
      <c r="G88" s="375" t="s">
        <v>649</v>
      </c>
      <c r="H88" s="375" t="s">
        <v>650</v>
      </c>
      <c r="I88" s="377">
        <v>8860.85</v>
      </c>
      <c r="J88" s="377">
        <v>2</v>
      </c>
      <c r="K88" s="378">
        <v>17721.7</v>
      </c>
    </row>
    <row r="89" spans="1:11" ht="14.4" customHeight="1" x14ac:dyDescent="0.3">
      <c r="A89" s="373" t="s">
        <v>414</v>
      </c>
      <c r="B89" s="374" t="s">
        <v>415</v>
      </c>
      <c r="C89" s="375" t="s">
        <v>419</v>
      </c>
      <c r="D89" s="376" t="s">
        <v>481</v>
      </c>
      <c r="E89" s="375" t="s">
        <v>758</v>
      </c>
      <c r="F89" s="376" t="s">
        <v>759</v>
      </c>
      <c r="G89" s="375" t="s">
        <v>651</v>
      </c>
      <c r="H89" s="375" t="s">
        <v>652</v>
      </c>
      <c r="I89" s="377">
        <v>4706.9399999999996</v>
      </c>
      <c r="J89" s="377">
        <v>1</v>
      </c>
      <c r="K89" s="378">
        <v>4706.9399999999996</v>
      </c>
    </row>
    <row r="90" spans="1:11" ht="14.4" customHeight="1" x14ac:dyDescent="0.3">
      <c r="A90" s="373" t="s">
        <v>414</v>
      </c>
      <c r="B90" s="374" t="s">
        <v>415</v>
      </c>
      <c r="C90" s="375" t="s">
        <v>419</v>
      </c>
      <c r="D90" s="376" t="s">
        <v>481</v>
      </c>
      <c r="E90" s="375" t="s">
        <v>758</v>
      </c>
      <c r="F90" s="376" t="s">
        <v>759</v>
      </c>
      <c r="G90" s="375" t="s">
        <v>653</v>
      </c>
      <c r="H90" s="375" t="s">
        <v>572</v>
      </c>
      <c r="I90" s="377">
        <v>97.405000000000001</v>
      </c>
      <c r="J90" s="377">
        <v>6</v>
      </c>
      <c r="K90" s="378">
        <v>543.29</v>
      </c>
    </row>
    <row r="91" spans="1:11" ht="14.4" customHeight="1" x14ac:dyDescent="0.3">
      <c r="A91" s="373" t="s">
        <v>414</v>
      </c>
      <c r="B91" s="374" t="s">
        <v>415</v>
      </c>
      <c r="C91" s="375" t="s">
        <v>419</v>
      </c>
      <c r="D91" s="376" t="s">
        <v>481</v>
      </c>
      <c r="E91" s="375" t="s">
        <v>758</v>
      </c>
      <c r="F91" s="376" t="s">
        <v>759</v>
      </c>
      <c r="G91" s="375" t="s">
        <v>654</v>
      </c>
      <c r="H91" s="375" t="s">
        <v>655</v>
      </c>
      <c r="I91" s="377">
        <v>9148</v>
      </c>
      <c r="J91" s="377">
        <v>1</v>
      </c>
      <c r="K91" s="378">
        <v>9148</v>
      </c>
    </row>
    <row r="92" spans="1:11" ht="14.4" customHeight="1" x14ac:dyDescent="0.3">
      <c r="A92" s="373" t="s">
        <v>414</v>
      </c>
      <c r="B92" s="374" t="s">
        <v>415</v>
      </c>
      <c r="C92" s="375" t="s">
        <v>419</v>
      </c>
      <c r="D92" s="376" t="s">
        <v>481</v>
      </c>
      <c r="E92" s="375" t="s">
        <v>758</v>
      </c>
      <c r="F92" s="376" t="s">
        <v>759</v>
      </c>
      <c r="G92" s="375" t="s">
        <v>656</v>
      </c>
      <c r="H92" s="375" t="s">
        <v>657</v>
      </c>
      <c r="I92" s="377">
        <v>2444</v>
      </c>
      <c r="J92" s="377">
        <v>1</v>
      </c>
      <c r="K92" s="378">
        <v>2444</v>
      </c>
    </row>
    <row r="93" spans="1:11" ht="14.4" customHeight="1" x14ac:dyDescent="0.3">
      <c r="A93" s="373" t="s">
        <v>414</v>
      </c>
      <c r="B93" s="374" t="s">
        <v>415</v>
      </c>
      <c r="C93" s="375" t="s">
        <v>419</v>
      </c>
      <c r="D93" s="376" t="s">
        <v>481</v>
      </c>
      <c r="E93" s="375" t="s">
        <v>758</v>
      </c>
      <c r="F93" s="376" t="s">
        <v>759</v>
      </c>
      <c r="G93" s="375" t="s">
        <v>658</v>
      </c>
      <c r="H93" s="375" t="s">
        <v>659</v>
      </c>
      <c r="I93" s="377">
        <v>27443.06</v>
      </c>
      <c r="J93" s="377">
        <v>1</v>
      </c>
      <c r="K93" s="378">
        <v>27443.06</v>
      </c>
    </row>
    <row r="94" spans="1:11" ht="14.4" customHeight="1" x14ac:dyDescent="0.3">
      <c r="A94" s="373" t="s">
        <v>414</v>
      </c>
      <c r="B94" s="374" t="s">
        <v>415</v>
      </c>
      <c r="C94" s="375" t="s">
        <v>419</v>
      </c>
      <c r="D94" s="376" t="s">
        <v>481</v>
      </c>
      <c r="E94" s="375" t="s">
        <v>758</v>
      </c>
      <c r="F94" s="376" t="s">
        <v>759</v>
      </c>
      <c r="G94" s="375" t="s">
        <v>660</v>
      </c>
      <c r="H94" s="375" t="s">
        <v>661</v>
      </c>
      <c r="I94" s="377">
        <v>36601.726666666662</v>
      </c>
      <c r="J94" s="377">
        <v>3</v>
      </c>
      <c r="K94" s="378">
        <v>109805.18</v>
      </c>
    </row>
    <row r="95" spans="1:11" ht="14.4" customHeight="1" x14ac:dyDescent="0.3">
      <c r="A95" s="373" t="s">
        <v>414</v>
      </c>
      <c r="B95" s="374" t="s">
        <v>415</v>
      </c>
      <c r="C95" s="375" t="s">
        <v>419</v>
      </c>
      <c r="D95" s="376" t="s">
        <v>481</v>
      </c>
      <c r="E95" s="375" t="s">
        <v>758</v>
      </c>
      <c r="F95" s="376" t="s">
        <v>759</v>
      </c>
      <c r="G95" s="375" t="s">
        <v>662</v>
      </c>
      <c r="H95" s="375" t="s">
        <v>663</v>
      </c>
      <c r="I95" s="377">
        <v>2444</v>
      </c>
      <c r="J95" s="377">
        <v>1</v>
      </c>
      <c r="K95" s="378">
        <v>2444</v>
      </c>
    </row>
    <row r="96" spans="1:11" ht="14.4" customHeight="1" x14ac:dyDescent="0.3">
      <c r="A96" s="373" t="s">
        <v>414</v>
      </c>
      <c r="B96" s="374" t="s">
        <v>415</v>
      </c>
      <c r="C96" s="375" t="s">
        <v>419</v>
      </c>
      <c r="D96" s="376" t="s">
        <v>481</v>
      </c>
      <c r="E96" s="375" t="s">
        <v>758</v>
      </c>
      <c r="F96" s="376" t="s">
        <v>759</v>
      </c>
      <c r="G96" s="375" t="s">
        <v>664</v>
      </c>
      <c r="H96" s="375" t="s">
        <v>665</v>
      </c>
      <c r="I96" s="377">
        <v>15645.15</v>
      </c>
      <c r="J96" s="377">
        <v>2</v>
      </c>
      <c r="K96" s="378">
        <v>31290.3</v>
      </c>
    </row>
    <row r="97" spans="1:11" ht="14.4" customHeight="1" x14ac:dyDescent="0.3">
      <c r="A97" s="373" t="s">
        <v>414</v>
      </c>
      <c r="B97" s="374" t="s">
        <v>415</v>
      </c>
      <c r="C97" s="375" t="s">
        <v>419</v>
      </c>
      <c r="D97" s="376" t="s">
        <v>481</v>
      </c>
      <c r="E97" s="375" t="s">
        <v>758</v>
      </c>
      <c r="F97" s="376" t="s">
        <v>759</v>
      </c>
      <c r="G97" s="375" t="s">
        <v>666</v>
      </c>
      <c r="H97" s="375" t="s">
        <v>667</v>
      </c>
      <c r="I97" s="377">
        <v>2277.36</v>
      </c>
      <c r="J97" s="377">
        <v>1</v>
      </c>
      <c r="K97" s="378">
        <v>2277.36</v>
      </c>
    </row>
    <row r="98" spans="1:11" ht="14.4" customHeight="1" x14ac:dyDescent="0.3">
      <c r="A98" s="373" t="s">
        <v>414</v>
      </c>
      <c r="B98" s="374" t="s">
        <v>415</v>
      </c>
      <c r="C98" s="375" t="s">
        <v>419</v>
      </c>
      <c r="D98" s="376" t="s">
        <v>481</v>
      </c>
      <c r="E98" s="375" t="s">
        <v>758</v>
      </c>
      <c r="F98" s="376" t="s">
        <v>759</v>
      </c>
      <c r="G98" s="375" t="s">
        <v>668</v>
      </c>
      <c r="H98" s="375" t="s">
        <v>669</v>
      </c>
      <c r="I98" s="377">
        <v>3130.3</v>
      </c>
      <c r="J98" s="377">
        <v>1</v>
      </c>
      <c r="K98" s="378">
        <v>3130.3</v>
      </c>
    </row>
    <row r="99" spans="1:11" ht="14.4" customHeight="1" x14ac:dyDescent="0.3">
      <c r="A99" s="373" t="s">
        <v>414</v>
      </c>
      <c r="B99" s="374" t="s">
        <v>415</v>
      </c>
      <c r="C99" s="375" t="s">
        <v>419</v>
      </c>
      <c r="D99" s="376" t="s">
        <v>481</v>
      </c>
      <c r="E99" s="375" t="s">
        <v>758</v>
      </c>
      <c r="F99" s="376" t="s">
        <v>759</v>
      </c>
      <c r="G99" s="375" t="s">
        <v>670</v>
      </c>
      <c r="H99" s="375" t="s">
        <v>671</v>
      </c>
      <c r="I99" s="377">
        <v>11062.45</v>
      </c>
      <c r="J99" s="377">
        <v>2</v>
      </c>
      <c r="K99" s="378">
        <v>22124.9</v>
      </c>
    </row>
    <row r="100" spans="1:11" ht="14.4" customHeight="1" x14ac:dyDescent="0.3">
      <c r="A100" s="373" t="s">
        <v>414</v>
      </c>
      <c r="B100" s="374" t="s">
        <v>415</v>
      </c>
      <c r="C100" s="375" t="s">
        <v>419</v>
      </c>
      <c r="D100" s="376" t="s">
        <v>481</v>
      </c>
      <c r="E100" s="375" t="s">
        <v>758</v>
      </c>
      <c r="F100" s="376" t="s">
        <v>759</v>
      </c>
      <c r="G100" s="375" t="s">
        <v>672</v>
      </c>
      <c r="H100" s="375" t="s">
        <v>673</v>
      </c>
      <c r="I100" s="377">
        <v>8.39</v>
      </c>
      <c r="J100" s="377">
        <v>250</v>
      </c>
      <c r="K100" s="378">
        <v>2098.15</v>
      </c>
    </row>
    <row r="101" spans="1:11" ht="14.4" customHeight="1" x14ac:dyDescent="0.3">
      <c r="A101" s="373" t="s">
        <v>414</v>
      </c>
      <c r="B101" s="374" t="s">
        <v>415</v>
      </c>
      <c r="C101" s="375" t="s">
        <v>419</v>
      </c>
      <c r="D101" s="376" t="s">
        <v>481</v>
      </c>
      <c r="E101" s="375" t="s">
        <v>758</v>
      </c>
      <c r="F101" s="376" t="s">
        <v>759</v>
      </c>
      <c r="G101" s="375" t="s">
        <v>674</v>
      </c>
      <c r="H101" s="375" t="s">
        <v>675</v>
      </c>
      <c r="I101" s="377">
        <v>734.99</v>
      </c>
      <c r="J101" s="377">
        <v>1</v>
      </c>
      <c r="K101" s="378">
        <v>734.99</v>
      </c>
    </row>
    <row r="102" spans="1:11" ht="14.4" customHeight="1" x14ac:dyDescent="0.3">
      <c r="A102" s="373" t="s">
        <v>414</v>
      </c>
      <c r="B102" s="374" t="s">
        <v>415</v>
      </c>
      <c r="C102" s="375" t="s">
        <v>419</v>
      </c>
      <c r="D102" s="376" t="s">
        <v>481</v>
      </c>
      <c r="E102" s="375" t="s">
        <v>758</v>
      </c>
      <c r="F102" s="376" t="s">
        <v>759</v>
      </c>
      <c r="G102" s="375" t="s">
        <v>676</v>
      </c>
      <c r="H102" s="375" t="s">
        <v>677</v>
      </c>
      <c r="I102" s="377">
        <v>10299.52</v>
      </c>
      <c r="J102" s="377">
        <v>1</v>
      </c>
      <c r="K102" s="378">
        <v>10299.52</v>
      </c>
    </row>
    <row r="103" spans="1:11" ht="14.4" customHeight="1" x14ac:dyDescent="0.3">
      <c r="A103" s="373" t="s">
        <v>414</v>
      </c>
      <c r="B103" s="374" t="s">
        <v>415</v>
      </c>
      <c r="C103" s="375" t="s">
        <v>419</v>
      </c>
      <c r="D103" s="376" t="s">
        <v>481</v>
      </c>
      <c r="E103" s="375" t="s">
        <v>758</v>
      </c>
      <c r="F103" s="376" t="s">
        <v>759</v>
      </c>
      <c r="G103" s="375" t="s">
        <v>678</v>
      </c>
      <c r="H103" s="375" t="s">
        <v>679</v>
      </c>
      <c r="I103" s="377">
        <v>23376</v>
      </c>
      <c r="J103" s="377">
        <v>1</v>
      </c>
      <c r="K103" s="378">
        <v>23376</v>
      </c>
    </row>
    <row r="104" spans="1:11" ht="14.4" customHeight="1" x14ac:dyDescent="0.3">
      <c r="A104" s="373" t="s">
        <v>414</v>
      </c>
      <c r="B104" s="374" t="s">
        <v>415</v>
      </c>
      <c r="C104" s="375" t="s">
        <v>419</v>
      </c>
      <c r="D104" s="376" t="s">
        <v>481</v>
      </c>
      <c r="E104" s="375" t="s">
        <v>758</v>
      </c>
      <c r="F104" s="376" t="s">
        <v>759</v>
      </c>
      <c r="G104" s="375" t="s">
        <v>680</v>
      </c>
      <c r="H104" s="375" t="s">
        <v>681</v>
      </c>
      <c r="I104" s="377">
        <v>60.5</v>
      </c>
      <c r="J104" s="377">
        <v>8</v>
      </c>
      <c r="K104" s="378">
        <v>484</v>
      </c>
    </row>
    <row r="105" spans="1:11" ht="14.4" customHeight="1" x14ac:dyDescent="0.3">
      <c r="A105" s="373" t="s">
        <v>414</v>
      </c>
      <c r="B105" s="374" t="s">
        <v>415</v>
      </c>
      <c r="C105" s="375" t="s">
        <v>419</v>
      </c>
      <c r="D105" s="376" t="s">
        <v>481</v>
      </c>
      <c r="E105" s="375" t="s">
        <v>758</v>
      </c>
      <c r="F105" s="376" t="s">
        <v>759</v>
      </c>
      <c r="G105" s="375" t="s">
        <v>682</v>
      </c>
      <c r="H105" s="375" t="s">
        <v>683</v>
      </c>
      <c r="I105" s="377">
        <v>10357.879999999999</v>
      </c>
      <c r="J105" s="377">
        <v>1</v>
      </c>
      <c r="K105" s="378">
        <v>10357.879999999999</v>
      </c>
    </row>
    <row r="106" spans="1:11" ht="14.4" customHeight="1" x14ac:dyDescent="0.3">
      <c r="A106" s="373" t="s">
        <v>414</v>
      </c>
      <c r="B106" s="374" t="s">
        <v>415</v>
      </c>
      <c r="C106" s="375" t="s">
        <v>419</v>
      </c>
      <c r="D106" s="376" t="s">
        <v>481</v>
      </c>
      <c r="E106" s="375" t="s">
        <v>758</v>
      </c>
      <c r="F106" s="376" t="s">
        <v>759</v>
      </c>
      <c r="G106" s="375" t="s">
        <v>684</v>
      </c>
      <c r="H106" s="375" t="s">
        <v>685</v>
      </c>
      <c r="I106" s="377">
        <v>12197.12</v>
      </c>
      <c r="J106" s="377">
        <v>1</v>
      </c>
      <c r="K106" s="378">
        <v>12197.12</v>
      </c>
    </row>
    <row r="107" spans="1:11" ht="14.4" customHeight="1" x14ac:dyDescent="0.3">
      <c r="A107" s="373" t="s">
        <v>414</v>
      </c>
      <c r="B107" s="374" t="s">
        <v>415</v>
      </c>
      <c r="C107" s="375" t="s">
        <v>419</v>
      </c>
      <c r="D107" s="376" t="s">
        <v>481</v>
      </c>
      <c r="E107" s="375" t="s">
        <v>758</v>
      </c>
      <c r="F107" s="376" t="s">
        <v>759</v>
      </c>
      <c r="G107" s="375" t="s">
        <v>686</v>
      </c>
      <c r="H107" s="375" t="s">
        <v>687</v>
      </c>
      <c r="I107" s="377">
        <v>16172</v>
      </c>
      <c r="J107" s="377">
        <v>1</v>
      </c>
      <c r="K107" s="378">
        <v>16172</v>
      </c>
    </row>
    <row r="108" spans="1:11" ht="14.4" customHeight="1" x14ac:dyDescent="0.3">
      <c r="A108" s="373" t="s">
        <v>414</v>
      </c>
      <c r="B108" s="374" t="s">
        <v>415</v>
      </c>
      <c r="C108" s="375" t="s">
        <v>419</v>
      </c>
      <c r="D108" s="376" t="s">
        <v>481</v>
      </c>
      <c r="E108" s="375" t="s">
        <v>758</v>
      </c>
      <c r="F108" s="376" t="s">
        <v>759</v>
      </c>
      <c r="G108" s="375" t="s">
        <v>688</v>
      </c>
      <c r="H108" s="375" t="s">
        <v>689</v>
      </c>
      <c r="I108" s="377">
        <v>7521.31</v>
      </c>
      <c r="J108" s="377">
        <v>1</v>
      </c>
      <c r="K108" s="378">
        <v>7521.31</v>
      </c>
    </row>
    <row r="109" spans="1:11" ht="14.4" customHeight="1" x14ac:dyDescent="0.3">
      <c r="A109" s="373" t="s">
        <v>414</v>
      </c>
      <c r="B109" s="374" t="s">
        <v>415</v>
      </c>
      <c r="C109" s="375" t="s">
        <v>419</v>
      </c>
      <c r="D109" s="376" t="s">
        <v>481</v>
      </c>
      <c r="E109" s="375" t="s">
        <v>758</v>
      </c>
      <c r="F109" s="376" t="s">
        <v>759</v>
      </c>
      <c r="G109" s="375" t="s">
        <v>690</v>
      </c>
      <c r="H109" s="375" t="s">
        <v>691</v>
      </c>
      <c r="I109" s="377">
        <v>8842.7800000000007</v>
      </c>
      <c r="J109" s="377">
        <v>1</v>
      </c>
      <c r="K109" s="378">
        <v>8842.7800000000007</v>
      </c>
    </row>
    <row r="110" spans="1:11" ht="14.4" customHeight="1" x14ac:dyDescent="0.3">
      <c r="A110" s="373" t="s">
        <v>414</v>
      </c>
      <c r="B110" s="374" t="s">
        <v>415</v>
      </c>
      <c r="C110" s="375" t="s">
        <v>419</v>
      </c>
      <c r="D110" s="376" t="s">
        <v>481</v>
      </c>
      <c r="E110" s="375" t="s">
        <v>758</v>
      </c>
      <c r="F110" s="376" t="s">
        <v>759</v>
      </c>
      <c r="G110" s="375" t="s">
        <v>692</v>
      </c>
      <c r="H110" s="375" t="s">
        <v>693</v>
      </c>
      <c r="I110" s="377">
        <v>9384.69</v>
      </c>
      <c r="J110" s="377">
        <v>1</v>
      </c>
      <c r="K110" s="378">
        <v>9384.69</v>
      </c>
    </row>
    <row r="111" spans="1:11" ht="14.4" customHeight="1" x14ac:dyDescent="0.3">
      <c r="A111" s="373" t="s">
        <v>414</v>
      </c>
      <c r="B111" s="374" t="s">
        <v>415</v>
      </c>
      <c r="C111" s="375" t="s">
        <v>419</v>
      </c>
      <c r="D111" s="376" t="s">
        <v>481</v>
      </c>
      <c r="E111" s="375" t="s">
        <v>758</v>
      </c>
      <c r="F111" s="376" t="s">
        <v>759</v>
      </c>
      <c r="G111" s="375" t="s">
        <v>694</v>
      </c>
      <c r="H111" s="375" t="s">
        <v>695</v>
      </c>
      <c r="I111" s="377">
        <v>2420</v>
      </c>
      <c r="J111" s="377">
        <v>1</v>
      </c>
      <c r="K111" s="378">
        <v>2420</v>
      </c>
    </row>
    <row r="112" spans="1:11" ht="14.4" customHeight="1" x14ac:dyDescent="0.3">
      <c r="A112" s="373" t="s">
        <v>414</v>
      </c>
      <c r="B112" s="374" t="s">
        <v>415</v>
      </c>
      <c r="C112" s="375" t="s">
        <v>419</v>
      </c>
      <c r="D112" s="376" t="s">
        <v>481</v>
      </c>
      <c r="E112" s="375" t="s">
        <v>758</v>
      </c>
      <c r="F112" s="376" t="s">
        <v>759</v>
      </c>
      <c r="G112" s="375" t="s">
        <v>696</v>
      </c>
      <c r="H112" s="375" t="s">
        <v>697</v>
      </c>
      <c r="I112" s="377">
        <v>0.28000000000000003</v>
      </c>
      <c r="J112" s="377">
        <v>500</v>
      </c>
      <c r="K112" s="378">
        <v>140.35</v>
      </c>
    </row>
    <row r="113" spans="1:11" ht="14.4" customHeight="1" x14ac:dyDescent="0.3">
      <c r="A113" s="373" t="s">
        <v>414</v>
      </c>
      <c r="B113" s="374" t="s">
        <v>415</v>
      </c>
      <c r="C113" s="375" t="s">
        <v>419</v>
      </c>
      <c r="D113" s="376" t="s">
        <v>481</v>
      </c>
      <c r="E113" s="375" t="s">
        <v>758</v>
      </c>
      <c r="F113" s="376" t="s">
        <v>759</v>
      </c>
      <c r="G113" s="375" t="s">
        <v>698</v>
      </c>
      <c r="H113" s="375" t="s">
        <v>699</v>
      </c>
      <c r="I113" s="377">
        <v>0.82</v>
      </c>
      <c r="J113" s="377">
        <v>500</v>
      </c>
      <c r="K113" s="378">
        <v>411.4</v>
      </c>
    </row>
    <row r="114" spans="1:11" ht="14.4" customHeight="1" x14ac:dyDescent="0.3">
      <c r="A114" s="373" t="s">
        <v>414</v>
      </c>
      <c r="B114" s="374" t="s">
        <v>415</v>
      </c>
      <c r="C114" s="375" t="s">
        <v>419</v>
      </c>
      <c r="D114" s="376" t="s">
        <v>481</v>
      </c>
      <c r="E114" s="375" t="s">
        <v>758</v>
      </c>
      <c r="F114" s="376" t="s">
        <v>759</v>
      </c>
      <c r="G114" s="375" t="s">
        <v>700</v>
      </c>
      <c r="H114" s="375" t="s">
        <v>701</v>
      </c>
      <c r="I114" s="377">
        <v>552.06600000000003</v>
      </c>
      <c r="J114" s="377">
        <v>5</v>
      </c>
      <c r="K114" s="378">
        <v>2760.3300000000004</v>
      </c>
    </row>
    <row r="115" spans="1:11" ht="14.4" customHeight="1" x14ac:dyDescent="0.3">
      <c r="A115" s="373" t="s">
        <v>414</v>
      </c>
      <c r="B115" s="374" t="s">
        <v>415</v>
      </c>
      <c r="C115" s="375" t="s">
        <v>427</v>
      </c>
      <c r="D115" s="376" t="s">
        <v>760</v>
      </c>
      <c r="E115" s="375" t="s">
        <v>752</v>
      </c>
      <c r="F115" s="376" t="s">
        <v>753</v>
      </c>
      <c r="G115" s="375" t="s">
        <v>702</v>
      </c>
      <c r="H115" s="375" t="s">
        <v>703</v>
      </c>
      <c r="I115" s="377">
        <v>2.63</v>
      </c>
      <c r="J115" s="377">
        <v>500</v>
      </c>
      <c r="K115" s="378">
        <v>1315.27</v>
      </c>
    </row>
    <row r="116" spans="1:11" ht="14.4" customHeight="1" x14ac:dyDescent="0.3">
      <c r="A116" s="373" t="s">
        <v>414</v>
      </c>
      <c r="B116" s="374" t="s">
        <v>415</v>
      </c>
      <c r="C116" s="375" t="s">
        <v>427</v>
      </c>
      <c r="D116" s="376" t="s">
        <v>760</v>
      </c>
      <c r="E116" s="375" t="s">
        <v>754</v>
      </c>
      <c r="F116" s="376" t="s">
        <v>755</v>
      </c>
      <c r="G116" s="375" t="s">
        <v>704</v>
      </c>
      <c r="H116" s="375" t="s">
        <v>705</v>
      </c>
      <c r="I116" s="377">
        <v>2.1</v>
      </c>
      <c r="J116" s="377">
        <v>4800</v>
      </c>
      <c r="K116" s="378">
        <v>10103.5</v>
      </c>
    </row>
    <row r="117" spans="1:11" ht="14.4" customHeight="1" x14ac:dyDescent="0.3">
      <c r="A117" s="373" t="s">
        <v>414</v>
      </c>
      <c r="B117" s="374" t="s">
        <v>415</v>
      </c>
      <c r="C117" s="375" t="s">
        <v>427</v>
      </c>
      <c r="D117" s="376" t="s">
        <v>760</v>
      </c>
      <c r="E117" s="375" t="s">
        <v>756</v>
      </c>
      <c r="F117" s="376" t="s">
        <v>757</v>
      </c>
      <c r="G117" s="375" t="s">
        <v>706</v>
      </c>
      <c r="H117" s="375" t="s">
        <v>707</v>
      </c>
      <c r="I117" s="377">
        <v>0.73</v>
      </c>
      <c r="J117" s="377">
        <v>300</v>
      </c>
      <c r="K117" s="378">
        <v>219</v>
      </c>
    </row>
    <row r="118" spans="1:11" ht="14.4" customHeight="1" x14ac:dyDescent="0.3">
      <c r="A118" s="373" t="s">
        <v>414</v>
      </c>
      <c r="B118" s="374" t="s">
        <v>415</v>
      </c>
      <c r="C118" s="375" t="s">
        <v>427</v>
      </c>
      <c r="D118" s="376" t="s">
        <v>760</v>
      </c>
      <c r="E118" s="375" t="s">
        <v>758</v>
      </c>
      <c r="F118" s="376" t="s">
        <v>759</v>
      </c>
      <c r="G118" s="375" t="s">
        <v>708</v>
      </c>
      <c r="H118" s="375" t="s">
        <v>709</v>
      </c>
      <c r="I118" s="377">
        <v>2381.5950000000098</v>
      </c>
      <c r="J118" s="377">
        <v>2</v>
      </c>
      <c r="K118" s="378">
        <v>4763.1900000000196</v>
      </c>
    </row>
    <row r="119" spans="1:11" ht="14.4" customHeight="1" x14ac:dyDescent="0.3">
      <c r="A119" s="373" t="s">
        <v>414</v>
      </c>
      <c r="B119" s="374" t="s">
        <v>415</v>
      </c>
      <c r="C119" s="375" t="s">
        <v>427</v>
      </c>
      <c r="D119" s="376" t="s">
        <v>760</v>
      </c>
      <c r="E119" s="375" t="s">
        <v>758</v>
      </c>
      <c r="F119" s="376" t="s">
        <v>759</v>
      </c>
      <c r="G119" s="375" t="s">
        <v>710</v>
      </c>
      <c r="H119" s="375" t="s">
        <v>711</v>
      </c>
      <c r="I119" s="377">
        <v>3919.99999999999</v>
      </c>
      <c r="J119" s="377">
        <v>1</v>
      </c>
      <c r="K119" s="378">
        <v>3919.99999999999</v>
      </c>
    </row>
    <row r="120" spans="1:11" ht="14.4" customHeight="1" x14ac:dyDescent="0.3">
      <c r="A120" s="373" t="s">
        <v>414</v>
      </c>
      <c r="B120" s="374" t="s">
        <v>415</v>
      </c>
      <c r="C120" s="375" t="s">
        <v>427</v>
      </c>
      <c r="D120" s="376" t="s">
        <v>760</v>
      </c>
      <c r="E120" s="375" t="s">
        <v>758</v>
      </c>
      <c r="F120" s="376" t="s">
        <v>759</v>
      </c>
      <c r="G120" s="375" t="s">
        <v>593</v>
      </c>
      <c r="H120" s="375" t="s">
        <v>594</v>
      </c>
      <c r="I120" s="377">
        <v>606.66999999999996</v>
      </c>
      <c r="J120" s="377">
        <v>1</v>
      </c>
      <c r="K120" s="378">
        <v>606.66999999999996</v>
      </c>
    </row>
    <row r="121" spans="1:11" ht="14.4" customHeight="1" x14ac:dyDescent="0.3">
      <c r="A121" s="373" t="s">
        <v>414</v>
      </c>
      <c r="B121" s="374" t="s">
        <v>415</v>
      </c>
      <c r="C121" s="375" t="s">
        <v>427</v>
      </c>
      <c r="D121" s="376" t="s">
        <v>760</v>
      </c>
      <c r="E121" s="375" t="s">
        <v>758</v>
      </c>
      <c r="F121" s="376" t="s">
        <v>759</v>
      </c>
      <c r="G121" s="375" t="s">
        <v>712</v>
      </c>
      <c r="H121" s="375" t="s">
        <v>713</v>
      </c>
      <c r="I121" s="377">
        <v>16662.4575</v>
      </c>
      <c r="J121" s="377">
        <v>4</v>
      </c>
      <c r="K121" s="378">
        <v>66649.83</v>
      </c>
    </row>
    <row r="122" spans="1:11" ht="14.4" customHeight="1" x14ac:dyDescent="0.3">
      <c r="A122" s="373" t="s">
        <v>414</v>
      </c>
      <c r="B122" s="374" t="s">
        <v>415</v>
      </c>
      <c r="C122" s="375" t="s">
        <v>427</v>
      </c>
      <c r="D122" s="376" t="s">
        <v>760</v>
      </c>
      <c r="E122" s="375" t="s">
        <v>758</v>
      </c>
      <c r="F122" s="376" t="s">
        <v>759</v>
      </c>
      <c r="G122" s="375" t="s">
        <v>714</v>
      </c>
      <c r="H122" s="375" t="s">
        <v>715</v>
      </c>
      <c r="I122" s="377">
        <v>548.89</v>
      </c>
      <c r="J122" s="377">
        <v>6</v>
      </c>
      <c r="K122" s="378">
        <v>3293.33</v>
      </c>
    </row>
    <row r="123" spans="1:11" ht="14.4" customHeight="1" x14ac:dyDescent="0.3">
      <c r="A123" s="373" t="s">
        <v>414</v>
      </c>
      <c r="B123" s="374" t="s">
        <v>415</v>
      </c>
      <c r="C123" s="375" t="s">
        <v>427</v>
      </c>
      <c r="D123" s="376" t="s">
        <v>760</v>
      </c>
      <c r="E123" s="375" t="s">
        <v>758</v>
      </c>
      <c r="F123" s="376" t="s">
        <v>759</v>
      </c>
      <c r="G123" s="375" t="s">
        <v>716</v>
      </c>
      <c r="H123" s="375" t="s">
        <v>717</v>
      </c>
      <c r="I123" s="377">
        <v>361.5</v>
      </c>
      <c r="J123" s="377">
        <v>43</v>
      </c>
      <c r="K123" s="378">
        <v>15419</v>
      </c>
    </row>
    <row r="124" spans="1:11" ht="14.4" customHeight="1" x14ac:dyDescent="0.3">
      <c r="A124" s="373" t="s">
        <v>414</v>
      </c>
      <c r="B124" s="374" t="s">
        <v>415</v>
      </c>
      <c r="C124" s="375" t="s">
        <v>427</v>
      </c>
      <c r="D124" s="376" t="s">
        <v>760</v>
      </c>
      <c r="E124" s="375" t="s">
        <v>758</v>
      </c>
      <c r="F124" s="376" t="s">
        <v>759</v>
      </c>
      <c r="G124" s="375" t="s">
        <v>718</v>
      </c>
      <c r="H124" s="375" t="s">
        <v>719</v>
      </c>
      <c r="I124" s="377">
        <v>483.13</v>
      </c>
      <c r="J124" s="377">
        <v>4</v>
      </c>
      <c r="K124" s="378">
        <v>1932.52</v>
      </c>
    </row>
    <row r="125" spans="1:11" ht="14.4" customHeight="1" x14ac:dyDescent="0.3">
      <c r="A125" s="373" t="s">
        <v>414</v>
      </c>
      <c r="B125" s="374" t="s">
        <v>415</v>
      </c>
      <c r="C125" s="375" t="s">
        <v>427</v>
      </c>
      <c r="D125" s="376" t="s">
        <v>760</v>
      </c>
      <c r="E125" s="375" t="s">
        <v>758</v>
      </c>
      <c r="F125" s="376" t="s">
        <v>759</v>
      </c>
      <c r="G125" s="375" t="s">
        <v>720</v>
      </c>
      <c r="H125" s="375" t="s">
        <v>721</v>
      </c>
      <c r="I125" s="377">
        <v>1926.32</v>
      </c>
      <c r="J125" s="377">
        <v>1</v>
      </c>
      <c r="K125" s="378">
        <v>1926.32</v>
      </c>
    </row>
    <row r="126" spans="1:11" ht="14.4" customHeight="1" x14ac:dyDescent="0.3">
      <c r="A126" s="373" t="s">
        <v>414</v>
      </c>
      <c r="B126" s="374" t="s">
        <v>415</v>
      </c>
      <c r="C126" s="375" t="s">
        <v>427</v>
      </c>
      <c r="D126" s="376" t="s">
        <v>760</v>
      </c>
      <c r="E126" s="375" t="s">
        <v>758</v>
      </c>
      <c r="F126" s="376" t="s">
        <v>759</v>
      </c>
      <c r="G126" s="375" t="s">
        <v>722</v>
      </c>
      <c r="H126" s="375" t="s">
        <v>723</v>
      </c>
      <c r="I126" s="377">
        <v>18428.3</v>
      </c>
      <c r="J126" s="377">
        <v>1</v>
      </c>
      <c r="K126" s="378">
        <v>18428.3</v>
      </c>
    </row>
    <row r="127" spans="1:11" ht="14.4" customHeight="1" x14ac:dyDescent="0.3">
      <c r="A127" s="373" t="s">
        <v>414</v>
      </c>
      <c r="B127" s="374" t="s">
        <v>415</v>
      </c>
      <c r="C127" s="375" t="s">
        <v>427</v>
      </c>
      <c r="D127" s="376" t="s">
        <v>760</v>
      </c>
      <c r="E127" s="375" t="s">
        <v>758</v>
      </c>
      <c r="F127" s="376" t="s">
        <v>759</v>
      </c>
      <c r="G127" s="375" t="s">
        <v>724</v>
      </c>
      <c r="H127" s="375" t="s">
        <v>725</v>
      </c>
      <c r="I127" s="377">
        <v>0.02</v>
      </c>
      <c r="J127" s="377">
        <v>12000</v>
      </c>
      <c r="K127" s="378">
        <v>284.39999999999998</v>
      </c>
    </row>
    <row r="128" spans="1:11" ht="14.4" customHeight="1" x14ac:dyDescent="0.3">
      <c r="A128" s="373" t="s">
        <v>414</v>
      </c>
      <c r="B128" s="374" t="s">
        <v>415</v>
      </c>
      <c r="C128" s="375" t="s">
        <v>427</v>
      </c>
      <c r="D128" s="376" t="s">
        <v>760</v>
      </c>
      <c r="E128" s="375" t="s">
        <v>758</v>
      </c>
      <c r="F128" s="376" t="s">
        <v>759</v>
      </c>
      <c r="G128" s="375" t="s">
        <v>726</v>
      </c>
      <c r="H128" s="375" t="s">
        <v>727</v>
      </c>
      <c r="I128" s="377">
        <v>1668</v>
      </c>
      <c r="J128" s="377">
        <v>1</v>
      </c>
      <c r="K128" s="378">
        <v>1668</v>
      </c>
    </row>
    <row r="129" spans="1:11" ht="14.4" customHeight="1" x14ac:dyDescent="0.3">
      <c r="A129" s="373" t="s">
        <v>414</v>
      </c>
      <c r="B129" s="374" t="s">
        <v>415</v>
      </c>
      <c r="C129" s="375" t="s">
        <v>427</v>
      </c>
      <c r="D129" s="376" t="s">
        <v>760</v>
      </c>
      <c r="E129" s="375" t="s">
        <v>758</v>
      </c>
      <c r="F129" s="376" t="s">
        <v>759</v>
      </c>
      <c r="G129" s="375" t="s">
        <v>728</v>
      </c>
      <c r="H129" s="375" t="s">
        <v>729</v>
      </c>
      <c r="I129" s="377">
        <v>82.1</v>
      </c>
      <c r="J129" s="377">
        <v>100</v>
      </c>
      <c r="K129" s="378">
        <v>8210</v>
      </c>
    </row>
    <row r="130" spans="1:11" ht="14.4" customHeight="1" x14ac:dyDescent="0.3">
      <c r="A130" s="373" t="s">
        <v>414</v>
      </c>
      <c r="B130" s="374" t="s">
        <v>415</v>
      </c>
      <c r="C130" s="375" t="s">
        <v>427</v>
      </c>
      <c r="D130" s="376" t="s">
        <v>760</v>
      </c>
      <c r="E130" s="375" t="s">
        <v>758</v>
      </c>
      <c r="F130" s="376" t="s">
        <v>759</v>
      </c>
      <c r="G130" s="375" t="s">
        <v>730</v>
      </c>
      <c r="H130" s="375" t="s">
        <v>731</v>
      </c>
      <c r="I130" s="377">
        <v>1149.5</v>
      </c>
      <c r="J130" s="377">
        <v>1</v>
      </c>
      <c r="K130" s="378">
        <v>1149.5</v>
      </c>
    </row>
    <row r="131" spans="1:11" ht="14.4" customHeight="1" x14ac:dyDescent="0.3">
      <c r="A131" s="373" t="s">
        <v>414</v>
      </c>
      <c r="B131" s="374" t="s">
        <v>415</v>
      </c>
      <c r="C131" s="375" t="s">
        <v>427</v>
      </c>
      <c r="D131" s="376" t="s">
        <v>760</v>
      </c>
      <c r="E131" s="375" t="s">
        <v>758</v>
      </c>
      <c r="F131" s="376" t="s">
        <v>759</v>
      </c>
      <c r="G131" s="375" t="s">
        <v>732</v>
      </c>
      <c r="H131" s="375" t="s">
        <v>733</v>
      </c>
      <c r="I131" s="377">
        <v>9457.82</v>
      </c>
      <c r="J131" s="377">
        <v>1</v>
      </c>
      <c r="K131" s="378">
        <v>9457.82</v>
      </c>
    </row>
    <row r="132" spans="1:11" ht="14.4" customHeight="1" x14ac:dyDescent="0.3">
      <c r="A132" s="373" t="s">
        <v>414</v>
      </c>
      <c r="B132" s="374" t="s">
        <v>415</v>
      </c>
      <c r="C132" s="375" t="s">
        <v>427</v>
      </c>
      <c r="D132" s="376" t="s">
        <v>760</v>
      </c>
      <c r="E132" s="375" t="s">
        <v>758</v>
      </c>
      <c r="F132" s="376" t="s">
        <v>759</v>
      </c>
      <c r="G132" s="375" t="s">
        <v>734</v>
      </c>
      <c r="H132" s="375" t="s">
        <v>735</v>
      </c>
      <c r="I132" s="377">
        <v>18823</v>
      </c>
      <c r="J132" s="377">
        <v>1</v>
      </c>
      <c r="K132" s="378">
        <v>18823</v>
      </c>
    </row>
    <row r="133" spans="1:11" ht="14.4" customHeight="1" x14ac:dyDescent="0.3">
      <c r="A133" s="373" t="s">
        <v>414</v>
      </c>
      <c r="B133" s="374" t="s">
        <v>415</v>
      </c>
      <c r="C133" s="375" t="s">
        <v>427</v>
      </c>
      <c r="D133" s="376" t="s">
        <v>760</v>
      </c>
      <c r="E133" s="375" t="s">
        <v>758</v>
      </c>
      <c r="F133" s="376" t="s">
        <v>759</v>
      </c>
      <c r="G133" s="375" t="s">
        <v>700</v>
      </c>
      <c r="H133" s="375" t="s">
        <v>701</v>
      </c>
      <c r="I133" s="377">
        <v>834.9</v>
      </c>
      <c r="J133" s="377">
        <v>1</v>
      </c>
      <c r="K133" s="378">
        <v>834.9</v>
      </c>
    </row>
    <row r="134" spans="1:11" ht="14.4" customHeight="1" x14ac:dyDescent="0.3">
      <c r="A134" s="373" t="s">
        <v>414</v>
      </c>
      <c r="B134" s="374" t="s">
        <v>415</v>
      </c>
      <c r="C134" s="375" t="s">
        <v>424</v>
      </c>
      <c r="D134" s="376" t="s">
        <v>761</v>
      </c>
      <c r="E134" s="375" t="s">
        <v>758</v>
      </c>
      <c r="F134" s="376" t="s">
        <v>759</v>
      </c>
      <c r="G134" s="375" t="s">
        <v>736</v>
      </c>
      <c r="H134" s="375" t="s">
        <v>737</v>
      </c>
      <c r="I134" s="377">
        <v>62.92</v>
      </c>
      <c r="J134" s="377">
        <v>2</v>
      </c>
      <c r="K134" s="378">
        <v>125.84</v>
      </c>
    </row>
    <row r="135" spans="1:11" ht="14.4" customHeight="1" x14ac:dyDescent="0.3">
      <c r="A135" s="373" t="s">
        <v>414</v>
      </c>
      <c r="B135" s="374" t="s">
        <v>415</v>
      </c>
      <c r="C135" s="375" t="s">
        <v>424</v>
      </c>
      <c r="D135" s="376" t="s">
        <v>761</v>
      </c>
      <c r="E135" s="375" t="s">
        <v>758</v>
      </c>
      <c r="F135" s="376" t="s">
        <v>759</v>
      </c>
      <c r="G135" s="375" t="s">
        <v>575</v>
      </c>
      <c r="H135" s="375" t="s">
        <v>576</v>
      </c>
      <c r="I135" s="377">
        <v>1349.15</v>
      </c>
      <c r="J135" s="377">
        <v>1</v>
      </c>
      <c r="K135" s="378">
        <v>1349.15</v>
      </c>
    </row>
    <row r="136" spans="1:11" ht="14.4" customHeight="1" x14ac:dyDescent="0.3">
      <c r="A136" s="373" t="s">
        <v>414</v>
      </c>
      <c r="B136" s="374" t="s">
        <v>415</v>
      </c>
      <c r="C136" s="375" t="s">
        <v>424</v>
      </c>
      <c r="D136" s="376" t="s">
        <v>761</v>
      </c>
      <c r="E136" s="375" t="s">
        <v>758</v>
      </c>
      <c r="F136" s="376" t="s">
        <v>759</v>
      </c>
      <c r="G136" s="375" t="s">
        <v>583</v>
      </c>
      <c r="H136" s="375" t="s">
        <v>584</v>
      </c>
      <c r="I136" s="377">
        <v>4936.8</v>
      </c>
      <c r="J136" s="377">
        <v>2</v>
      </c>
      <c r="K136" s="378">
        <v>9873.6</v>
      </c>
    </row>
    <row r="137" spans="1:11" ht="14.4" customHeight="1" x14ac:dyDescent="0.3">
      <c r="A137" s="373" t="s">
        <v>414</v>
      </c>
      <c r="B137" s="374" t="s">
        <v>415</v>
      </c>
      <c r="C137" s="375" t="s">
        <v>424</v>
      </c>
      <c r="D137" s="376" t="s">
        <v>761</v>
      </c>
      <c r="E137" s="375" t="s">
        <v>758</v>
      </c>
      <c r="F137" s="376" t="s">
        <v>759</v>
      </c>
      <c r="G137" s="375" t="s">
        <v>593</v>
      </c>
      <c r="H137" s="375" t="s">
        <v>594</v>
      </c>
      <c r="I137" s="377">
        <v>1003.6</v>
      </c>
      <c r="J137" s="377">
        <v>1</v>
      </c>
      <c r="K137" s="378">
        <v>1003.6</v>
      </c>
    </row>
    <row r="138" spans="1:11" ht="14.4" customHeight="1" x14ac:dyDescent="0.3">
      <c r="A138" s="373" t="s">
        <v>414</v>
      </c>
      <c r="B138" s="374" t="s">
        <v>415</v>
      </c>
      <c r="C138" s="375" t="s">
        <v>424</v>
      </c>
      <c r="D138" s="376" t="s">
        <v>761</v>
      </c>
      <c r="E138" s="375" t="s">
        <v>758</v>
      </c>
      <c r="F138" s="376" t="s">
        <v>759</v>
      </c>
      <c r="G138" s="375" t="s">
        <v>597</v>
      </c>
      <c r="H138" s="375" t="s">
        <v>598</v>
      </c>
      <c r="I138" s="377">
        <v>3998.41</v>
      </c>
      <c r="J138" s="377">
        <v>1</v>
      </c>
      <c r="K138" s="378">
        <v>3998.41</v>
      </c>
    </row>
    <row r="139" spans="1:11" ht="14.4" customHeight="1" x14ac:dyDescent="0.3">
      <c r="A139" s="373" t="s">
        <v>414</v>
      </c>
      <c r="B139" s="374" t="s">
        <v>415</v>
      </c>
      <c r="C139" s="375" t="s">
        <v>424</v>
      </c>
      <c r="D139" s="376" t="s">
        <v>761</v>
      </c>
      <c r="E139" s="375" t="s">
        <v>758</v>
      </c>
      <c r="F139" s="376" t="s">
        <v>759</v>
      </c>
      <c r="G139" s="375" t="s">
        <v>601</v>
      </c>
      <c r="H139" s="375" t="s">
        <v>602</v>
      </c>
      <c r="I139" s="377">
        <v>7046.87</v>
      </c>
      <c r="J139" s="377">
        <v>1</v>
      </c>
      <c r="K139" s="378">
        <v>7046.87</v>
      </c>
    </row>
    <row r="140" spans="1:11" ht="14.4" customHeight="1" x14ac:dyDescent="0.3">
      <c r="A140" s="373" t="s">
        <v>414</v>
      </c>
      <c r="B140" s="374" t="s">
        <v>415</v>
      </c>
      <c r="C140" s="375" t="s">
        <v>424</v>
      </c>
      <c r="D140" s="376" t="s">
        <v>761</v>
      </c>
      <c r="E140" s="375" t="s">
        <v>758</v>
      </c>
      <c r="F140" s="376" t="s">
        <v>759</v>
      </c>
      <c r="G140" s="375" t="s">
        <v>641</v>
      </c>
      <c r="H140" s="375" t="s">
        <v>642</v>
      </c>
      <c r="I140" s="377">
        <v>2238.5</v>
      </c>
      <c r="J140" s="377">
        <v>3</v>
      </c>
      <c r="K140" s="378">
        <v>6715.5</v>
      </c>
    </row>
    <row r="141" spans="1:11" ht="14.4" customHeight="1" x14ac:dyDescent="0.3">
      <c r="A141" s="373" t="s">
        <v>414</v>
      </c>
      <c r="B141" s="374" t="s">
        <v>415</v>
      </c>
      <c r="C141" s="375" t="s">
        <v>424</v>
      </c>
      <c r="D141" s="376" t="s">
        <v>761</v>
      </c>
      <c r="E141" s="375" t="s">
        <v>758</v>
      </c>
      <c r="F141" s="376" t="s">
        <v>759</v>
      </c>
      <c r="G141" s="375" t="s">
        <v>643</v>
      </c>
      <c r="H141" s="375" t="s">
        <v>644</v>
      </c>
      <c r="I141" s="377">
        <v>10145.85</v>
      </c>
      <c r="J141" s="377">
        <v>1</v>
      </c>
      <c r="K141" s="378">
        <v>10145.85</v>
      </c>
    </row>
    <row r="142" spans="1:11" ht="14.4" customHeight="1" x14ac:dyDescent="0.3">
      <c r="A142" s="373" t="s">
        <v>414</v>
      </c>
      <c r="B142" s="374" t="s">
        <v>415</v>
      </c>
      <c r="C142" s="375" t="s">
        <v>424</v>
      </c>
      <c r="D142" s="376" t="s">
        <v>761</v>
      </c>
      <c r="E142" s="375" t="s">
        <v>758</v>
      </c>
      <c r="F142" s="376" t="s">
        <v>759</v>
      </c>
      <c r="G142" s="375" t="s">
        <v>653</v>
      </c>
      <c r="H142" s="375" t="s">
        <v>572</v>
      </c>
      <c r="I142" s="377">
        <v>107.69</v>
      </c>
      <c r="J142" s="377">
        <v>5</v>
      </c>
      <c r="K142" s="378">
        <v>538.45000000000005</v>
      </c>
    </row>
    <row r="143" spans="1:11" ht="14.4" customHeight="1" x14ac:dyDescent="0.3">
      <c r="A143" s="373" t="s">
        <v>414</v>
      </c>
      <c r="B143" s="374" t="s">
        <v>415</v>
      </c>
      <c r="C143" s="375" t="s">
        <v>424</v>
      </c>
      <c r="D143" s="376" t="s">
        <v>761</v>
      </c>
      <c r="E143" s="375" t="s">
        <v>758</v>
      </c>
      <c r="F143" s="376" t="s">
        <v>759</v>
      </c>
      <c r="G143" s="375" t="s">
        <v>738</v>
      </c>
      <c r="H143" s="375" t="s">
        <v>739</v>
      </c>
      <c r="I143" s="377">
        <v>5233.13</v>
      </c>
      <c r="J143" s="377">
        <v>1</v>
      </c>
      <c r="K143" s="378">
        <v>5233.13</v>
      </c>
    </row>
    <row r="144" spans="1:11" ht="14.4" customHeight="1" x14ac:dyDescent="0.3">
      <c r="A144" s="373" t="s">
        <v>414</v>
      </c>
      <c r="B144" s="374" t="s">
        <v>415</v>
      </c>
      <c r="C144" s="375" t="s">
        <v>424</v>
      </c>
      <c r="D144" s="376" t="s">
        <v>761</v>
      </c>
      <c r="E144" s="375" t="s">
        <v>758</v>
      </c>
      <c r="F144" s="376" t="s">
        <v>759</v>
      </c>
      <c r="G144" s="375" t="s">
        <v>740</v>
      </c>
      <c r="H144" s="375" t="s">
        <v>741</v>
      </c>
      <c r="I144" s="377">
        <v>15203.65</v>
      </c>
      <c r="J144" s="377">
        <v>1</v>
      </c>
      <c r="K144" s="378">
        <v>15203.65</v>
      </c>
    </row>
    <row r="145" spans="1:11" ht="14.4" customHeight="1" x14ac:dyDescent="0.3">
      <c r="A145" s="373" t="s">
        <v>414</v>
      </c>
      <c r="B145" s="374" t="s">
        <v>415</v>
      </c>
      <c r="C145" s="375" t="s">
        <v>424</v>
      </c>
      <c r="D145" s="376" t="s">
        <v>761</v>
      </c>
      <c r="E145" s="375" t="s">
        <v>758</v>
      </c>
      <c r="F145" s="376" t="s">
        <v>759</v>
      </c>
      <c r="G145" s="375" t="s">
        <v>742</v>
      </c>
      <c r="H145" s="375" t="s">
        <v>743</v>
      </c>
      <c r="I145" s="377">
        <v>2420</v>
      </c>
      <c r="J145" s="377">
        <v>1</v>
      </c>
      <c r="K145" s="378">
        <v>2420</v>
      </c>
    </row>
    <row r="146" spans="1:11" ht="14.4" customHeight="1" x14ac:dyDescent="0.3">
      <c r="A146" s="373" t="s">
        <v>414</v>
      </c>
      <c r="B146" s="374" t="s">
        <v>415</v>
      </c>
      <c r="C146" s="375" t="s">
        <v>424</v>
      </c>
      <c r="D146" s="376" t="s">
        <v>761</v>
      </c>
      <c r="E146" s="375" t="s">
        <v>758</v>
      </c>
      <c r="F146" s="376" t="s">
        <v>759</v>
      </c>
      <c r="G146" s="375" t="s">
        <v>744</v>
      </c>
      <c r="H146" s="375" t="s">
        <v>745</v>
      </c>
      <c r="I146" s="377">
        <v>17821</v>
      </c>
      <c r="J146" s="377">
        <v>1</v>
      </c>
      <c r="K146" s="378">
        <v>17821</v>
      </c>
    </row>
    <row r="147" spans="1:11" ht="14.4" customHeight="1" x14ac:dyDescent="0.3">
      <c r="A147" s="373" t="s">
        <v>414</v>
      </c>
      <c r="B147" s="374" t="s">
        <v>415</v>
      </c>
      <c r="C147" s="375" t="s">
        <v>424</v>
      </c>
      <c r="D147" s="376" t="s">
        <v>761</v>
      </c>
      <c r="E147" s="375" t="s">
        <v>758</v>
      </c>
      <c r="F147" s="376" t="s">
        <v>759</v>
      </c>
      <c r="G147" s="375" t="s">
        <v>746</v>
      </c>
      <c r="H147" s="375" t="s">
        <v>747</v>
      </c>
      <c r="I147" s="377">
        <v>19949</v>
      </c>
      <c r="J147" s="377">
        <v>1</v>
      </c>
      <c r="K147" s="378">
        <v>19949</v>
      </c>
    </row>
    <row r="148" spans="1:11" ht="14.4" customHeight="1" x14ac:dyDescent="0.3">
      <c r="A148" s="373" t="s">
        <v>414</v>
      </c>
      <c r="B148" s="374" t="s">
        <v>415</v>
      </c>
      <c r="C148" s="375" t="s">
        <v>424</v>
      </c>
      <c r="D148" s="376" t="s">
        <v>761</v>
      </c>
      <c r="E148" s="375" t="s">
        <v>758</v>
      </c>
      <c r="F148" s="376" t="s">
        <v>759</v>
      </c>
      <c r="G148" s="375" t="s">
        <v>748</v>
      </c>
      <c r="H148" s="375" t="s">
        <v>749</v>
      </c>
      <c r="I148" s="377">
        <v>0.31</v>
      </c>
      <c r="J148" s="377">
        <v>1000</v>
      </c>
      <c r="K148" s="378">
        <v>311</v>
      </c>
    </row>
    <row r="149" spans="1:11" ht="14.4" customHeight="1" thickBot="1" x14ac:dyDescent="0.35">
      <c r="A149" s="379" t="s">
        <v>414</v>
      </c>
      <c r="B149" s="380" t="s">
        <v>415</v>
      </c>
      <c r="C149" s="381" t="s">
        <v>424</v>
      </c>
      <c r="D149" s="382" t="s">
        <v>761</v>
      </c>
      <c r="E149" s="381" t="s">
        <v>758</v>
      </c>
      <c r="F149" s="382" t="s">
        <v>759</v>
      </c>
      <c r="G149" s="381" t="s">
        <v>700</v>
      </c>
      <c r="H149" s="381" t="s">
        <v>701</v>
      </c>
      <c r="I149" s="383">
        <v>665.59</v>
      </c>
      <c r="J149" s="383">
        <v>1</v>
      </c>
      <c r="K149" s="384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09" t="s">
        <v>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 spans="1:34" ht="15" thickBot="1" x14ac:dyDescent="0.35">
      <c r="A2" s="202" t="s">
        <v>232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4" x14ac:dyDescent="0.3">
      <c r="A3" s="221" t="s">
        <v>192</v>
      </c>
      <c r="B3" s="310" t="s">
        <v>173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408</v>
      </c>
      <c r="I3" s="224">
        <v>409</v>
      </c>
      <c r="J3" s="224">
        <v>410</v>
      </c>
      <c r="K3" s="224">
        <v>415</v>
      </c>
      <c r="L3" s="224">
        <v>416</v>
      </c>
      <c r="M3" s="224">
        <v>418</v>
      </c>
      <c r="N3" s="224">
        <v>419</v>
      </c>
      <c r="O3" s="224">
        <v>420</v>
      </c>
      <c r="P3" s="224">
        <v>421</v>
      </c>
      <c r="Q3" s="224">
        <v>522</v>
      </c>
      <c r="R3" s="224">
        <v>523</v>
      </c>
      <c r="S3" s="224">
        <v>524</v>
      </c>
      <c r="T3" s="224">
        <v>525</v>
      </c>
      <c r="U3" s="224">
        <v>526</v>
      </c>
      <c r="V3" s="224">
        <v>527</v>
      </c>
      <c r="W3" s="224">
        <v>528</v>
      </c>
      <c r="X3" s="224">
        <v>629</v>
      </c>
      <c r="Y3" s="224">
        <v>630</v>
      </c>
      <c r="Z3" s="224">
        <v>636</v>
      </c>
      <c r="AA3" s="224">
        <v>637</v>
      </c>
      <c r="AB3" s="224">
        <v>640</v>
      </c>
      <c r="AC3" s="224">
        <v>642</v>
      </c>
      <c r="AD3" s="224">
        <v>743</v>
      </c>
      <c r="AE3" s="205">
        <v>745</v>
      </c>
      <c r="AF3" s="205">
        <v>746</v>
      </c>
      <c r="AG3" s="394">
        <v>930</v>
      </c>
      <c r="AH3" s="409"/>
    </row>
    <row r="4" spans="1:34" ht="36.6" outlineLevel="1" thickBot="1" x14ac:dyDescent="0.35">
      <c r="A4" s="222">
        <v>2014</v>
      </c>
      <c r="B4" s="311"/>
      <c r="C4" s="206" t="s">
        <v>174</v>
      </c>
      <c r="D4" s="207" t="s">
        <v>175</v>
      </c>
      <c r="E4" s="207" t="s">
        <v>176</v>
      </c>
      <c r="F4" s="225" t="s">
        <v>204</v>
      </c>
      <c r="G4" s="225" t="s">
        <v>205</v>
      </c>
      <c r="H4" s="225" t="s">
        <v>206</v>
      </c>
      <c r="I4" s="225" t="s">
        <v>207</v>
      </c>
      <c r="J4" s="225" t="s">
        <v>208</v>
      </c>
      <c r="K4" s="225" t="s">
        <v>209</v>
      </c>
      <c r="L4" s="225" t="s">
        <v>210</v>
      </c>
      <c r="M4" s="225" t="s">
        <v>211</v>
      </c>
      <c r="N4" s="225" t="s">
        <v>212</v>
      </c>
      <c r="O4" s="225" t="s">
        <v>213</v>
      </c>
      <c r="P4" s="225" t="s">
        <v>214</v>
      </c>
      <c r="Q4" s="225" t="s">
        <v>215</v>
      </c>
      <c r="R4" s="225" t="s">
        <v>216</v>
      </c>
      <c r="S4" s="225" t="s">
        <v>217</v>
      </c>
      <c r="T4" s="225" t="s">
        <v>218</v>
      </c>
      <c r="U4" s="225" t="s">
        <v>219</v>
      </c>
      <c r="V4" s="225" t="s">
        <v>220</v>
      </c>
      <c r="W4" s="225" t="s">
        <v>229</v>
      </c>
      <c r="X4" s="225" t="s">
        <v>221</v>
      </c>
      <c r="Y4" s="225" t="s">
        <v>230</v>
      </c>
      <c r="Z4" s="225" t="s">
        <v>222</v>
      </c>
      <c r="AA4" s="225" t="s">
        <v>223</v>
      </c>
      <c r="AB4" s="225" t="s">
        <v>224</v>
      </c>
      <c r="AC4" s="225" t="s">
        <v>225</v>
      </c>
      <c r="AD4" s="225" t="s">
        <v>226</v>
      </c>
      <c r="AE4" s="207" t="s">
        <v>227</v>
      </c>
      <c r="AF4" s="207" t="s">
        <v>228</v>
      </c>
      <c r="AG4" s="395" t="s">
        <v>194</v>
      </c>
      <c r="AH4" s="409"/>
    </row>
    <row r="5" spans="1:34" x14ac:dyDescent="0.3">
      <c r="A5" s="208" t="s">
        <v>177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396"/>
      <c r="AH5" s="409"/>
    </row>
    <row r="6" spans="1:3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46.4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16.2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15.3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1</v>
      </c>
      <c r="U6" s="249">
        <f xml:space="preserve">
TRUNC(IF($A$4&lt;=12,SUMIFS('ON Data'!Z:Z,'ON Data'!$D:$D,$A$4,'ON Data'!$E:$E,1),SUMIFS('ON Data'!Z:Z,'ON Data'!$E:$E,1)/'ON Data'!$D$3),1)</f>
        <v>0.1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5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4.7</v>
      </c>
      <c r="AG6" s="397">
        <f xml:space="preserve">
TRUNC(IF($A$4&lt;=12,SUMIFS('ON Data'!AM:AM,'ON Data'!$D:$D,$A$4,'ON Data'!$E:$E,1),SUMIFS('ON Data'!AM:AM,'ON Data'!$E:$E,1)/'ON Data'!$D$3),1)</f>
        <v>4</v>
      </c>
      <c r="AH6" s="409"/>
    </row>
    <row r="7" spans="1:34" ht="15" hidden="1" outlineLevel="1" thickBot="1" x14ac:dyDescent="0.35">
      <c r="A7" s="209" t="s">
        <v>94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397"/>
      <c r="AH7" s="409"/>
    </row>
    <row r="8" spans="1:3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397"/>
      <c r="AH8" s="409"/>
    </row>
    <row r="9" spans="1:3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398"/>
      <c r="AH9" s="409"/>
    </row>
    <row r="10" spans="1:34" x14ac:dyDescent="0.3">
      <c r="A10" s="211" t="s">
        <v>178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399"/>
      <c r="AH10" s="409"/>
    </row>
    <row r="11" spans="1:34" x14ac:dyDescent="0.3">
      <c r="A11" s="212" t="s">
        <v>179</v>
      </c>
      <c r="B11" s="229">
        <f xml:space="preserve">
IF($A$4&lt;=12,SUMIFS('ON Data'!F:F,'ON Data'!$D:$D,$A$4,'ON Data'!$E:$E,2),SUMIFS('ON Data'!F:F,'ON Data'!$E:$E,2))</f>
        <v>28375.4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10266.800000000001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9188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672</v>
      </c>
      <c r="U11" s="231">
        <f xml:space="preserve">
IF($A$4&lt;=12,SUMIFS('ON Data'!Z:Z,'ON Data'!$D:$D,$A$4,'ON Data'!$E:$E,2),SUMIFS('ON Data'!Z:Z,'ON Data'!$E:$E,2))</f>
        <v>101.4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3056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2547.1999999999998</v>
      </c>
      <c r="AG11" s="400">
        <f xml:space="preserve">
IF($A$4&lt;=12,SUMIFS('ON Data'!AM:AM,'ON Data'!$D:$D,$A$4,'ON Data'!$E:$E,2),SUMIFS('ON Data'!AM:AM,'ON Data'!$E:$E,2))</f>
        <v>2544</v>
      </c>
      <c r="AH11" s="409"/>
    </row>
    <row r="12" spans="1:34" x14ac:dyDescent="0.3">
      <c r="A12" s="212" t="s">
        <v>180</v>
      </c>
      <c r="B12" s="229">
        <f xml:space="preserve">
IF($A$4&lt;=12,SUMIFS('ON Data'!F:F,'ON Data'!$D:$D,$A$4,'ON Data'!$E:$E,3),SUMIFS('ON Data'!F:F,'ON Data'!$E:$E,3))</f>
        <v>6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6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400">
        <f xml:space="preserve">
IF($A$4&lt;=12,SUMIFS('ON Data'!AM:AM,'ON Data'!$D:$D,$A$4,'ON Data'!$E:$E,3),SUMIFS('ON Data'!AM:AM,'ON Data'!$E:$E,3))</f>
        <v>0</v>
      </c>
      <c r="AH12" s="409"/>
    </row>
    <row r="13" spans="1:34" x14ac:dyDescent="0.3">
      <c r="A13" s="212" t="s">
        <v>187</v>
      </c>
      <c r="B13" s="229">
        <f xml:space="preserve">
IF($A$4&lt;=12,SUMIFS('ON Data'!F:F,'ON Data'!$D:$D,$A$4,'ON Data'!$E:$E,4),SUMIFS('ON Data'!F:F,'ON Data'!$E:$E,4))</f>
        <v>6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6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400">
        <f xml:space="preserve">
IF($A$4&lt;=12,SUMIFS('ON Data'!AM:AM,'ON Data'!$D:$D,$A$4,'ON Data'!$E:$E,4),SUMIFS('ON Data'!AM:AM,'ON Data'!$E:$E,4))</f>
        <v>0</v>
      </c>
      <c r="AH13" s="409"/>
    </row>
    <row r="14" spans="1:34" ht="15" thickBot="1" x14ac:dyDescent="0.35">
      <c r="A14" s="213" t="s">
        <v>181</v>
      </c>
      <c r="B14" s="232">
        <f xml:space="preserve">
IF($A$4&lt;=12,SUMIFS('ON Data'!F:F,'ON Data'!$D:$D,$A$4,'ON Data'!$E:$E,5),SUMIFS('ON Data'!F:F,'ON Data'!$E:$E,5))</f>
        <v>40</v>
      </c>
      <c r="C14" s="233">
        <f xml:space="preserve">
IF($A$4&lt;=12,SUMIFS('ON Data'!G:G,'ON Data'!$D:$D,$A$4,'ON Data'!$E:$E,5),SUMIFS('ON Data'!G:G,'ON Data'!$E:$E,5))</f>
        <v>40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401">
        <f xml:space="preserve">
IF($A$4&lt;=12,SUMIFS('ON Data'!AM:AM,'ON Data'!$D:$D,$A$4,'ON Data'!$E:$E,5),SUMIFS('ON Data'!AM:AM,'ON Data'!$E:$E,5))</f>
        <v>0</v>
      </c>
      <c r="AH14" s="409"/>
    </row>
    <row r="15" spans="1:34" x14ac:dyDescent="0.3">
      <c r="A15" s="136" t="s">
        <v>191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402"/>
      <c r="AH15" s="409"/>
    </row>
    <row r="16" spans="1:34" x14ac:dyDescent="0.3">
      <c r="A16" s="214" t="s">
        <v>182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400">
        <f xml:space="preserve">
IF($A$4&lt;=12,SUMIFS('ON Data'!AM:AM,'ON Data'!$D:$D,$A$4,'ON Data'!$E:$E,7),SUMIFS('ON Data'!AM:AM,'ON Data'!$E:$E,7))</f>
        <v>0</v>
      </c>
      <c r="AH16" s="409"/>
    </row>
    <row r="17" spans="1:34" x14ac:dyDescent="0.3">
      <c r="A17" s="214" t="s">
        <v>183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400">
        <f xml:space="preserve">
IF($A$4&lt;=12,SUMIFS('ON Data'!AM:AM,'ON Data'!$D:$D,$A$4,'ON Data'!$E:$E,8),SUMIFS('ON Data'!AM:AM,'ON Data'!$E:$E,8))</f>
        <v>0</v>
      </c>
      <c r="AH17" s="409"/>
    </row>
    <row r="18" spans="1:34" x14ac:dyDescent="0.3">
      <c r="A18" s="214" t="s">
        <v>184</v>
      </c>
      <c r="B18" s="229">
        <f xml:space="preserve">
B19-B16-B17</f>
        <v>140899</v>
      </c>
      <c r="C18" s="230">
        <f t="shared" ref="C18" si="0" xml:space="preserve">
C19-C16-C17</f>
        <v>0</v>
      </c>
      <c r="D18" s="231">
        <f t="shared" ref="D18:AG18" si="1" xml:space="preserve">
D19-D16-D17</f>
        <v>8000</v>
      </c>
      <c r="E18" s="231">
        <f t="shared" si="1"/>
        <v>0</v>
      </c>
      <c r="F18" s="231">
        <f t="shared" si="1"/>
        <v>0</v>
      </c>
      <c r="G18" s="231">
        <f t="shared" si="1"/>
        <v>0</v>
      </c>
      <c r="H18" s="231">
        <f t="shared" si="1"/>
        <v>0</v>
      </c>
      <c r="I18" s="231">
        <f t="shared" si="1"/>
        <v>79339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5360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13200</v>
      </c>
      <c r="AD18" s="231">
        <f t="shared" si="1"/>
        <v>0</v>
      </c>
      <c r="AE18" s="231">
        <f t="shared" si="1"/>
        <v>0</v>
      </c>
      <c r="AF18" s="231">
        <f t="shared" si="1"/>
        <v>27500</v>
      </c>
      <c r="AG18" s="400">
        <f t="shared" si="1"/>
        <v>7500</v>
      </c>
      <c r="AH18" s="409"/>
    </row>
    <row r="19" spans="1:34" ht="15" thickBot="1" x14ac:dyDescent="0.35">
      <c r="A19" s="215" t="s">
        <v>185</v>
      </c>
      <c r="B19" s="238">
        <f xml:space="preserve">
IF($A$4&lt;=12,SUMIFS('ON Data'!F:F,'ON Data'!$D:$D,$A$4,'ON Data'!$E:$E,9),SUMIFS('ON Data'!F:F,'ON Data'!$E:$E,9))</f>
        <v>140899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8000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79339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5360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13200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27500</v>
      </c>
      <c r="AG19" s="403">
        <f xml:space="preserve">
IF($A$4&lt;=12,SUMIFS('ON Data'!AM:AM,'ON Data'!$D:$D,$A$4,'ON Data'!$E:$E,9),SUMIFS('ON Data'!AM:AM,'ON Data'!$E:$E,9))</f>
        <v>7500</v>
      </c>
      <c r="AH19" s="409"/>
    </row>
    <row r="20" spans="1:3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6588793</v>
      </c>
      <c r="C20" s="242">
        <f xml:space="preserve">
IF($A$4&lt;=12,SUMIFS('ON Data'!G:G,'ON Data'!$D:$D,$A$4,'ON Data'!$E:$E,6),SUMIFS('ON Data'!G:G,'ON Data'!$E:$E,6))</f>
        <v>27440</v>
      </c>
      <c r="D20" s="243">
        <f xml:space="preserve">
IF($A$4&lt;=12,SUMIFS('ON Data'!H:H,'ON Data'!$D:$D,$A$4,'ON Data'!$E:$E,6),SUMIFS('ON Data'!H:H,'ON Data'!$E:$E,6))</f>
        <v>3551437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1644059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100264</v>
      </c>
      <c r="U20" s="243">
        <f xml:space="preserve">
IF($A$4&lt;=12,SUMIFS('ON Data'!Z:Z,'ON Data'!$D:$D,$A$4,'ON Data'!$E:$E,6),SUMIFS('ON Data'!Z:Z,'ON Data'!$E:$E,6))</f>
        <v>664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348349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580879</v>
      </c>
      <c r="AG20" s="404">
        <f xml:space="preserve">
IF($A$4&lt;=12,SUMIFS('ON Data'!AM:AM,'ON Data'!$D:$D,$A$4,'ON Data'!$E:$E,6),SUMIFS('ON Data'!AM:AM,'ON Data'!$E:$E,6))</f>
        <v>335701</v>
      </c>
      <c r="AH20" s="409"/>
    </row>
    <row r="21" spans="1:34" ht="15" hidden="1" outlineLevel="1" thickBot="1" x14ac:dyDescent="0.35">
      <c r="A21" s="209" t="s">
        <v>94</v>
      </c>
      <c r="B21" s="229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400"/>
      <c r="AH21" s="409"/>
    </row>
    <row r="22" spans="1:34" ht="15" hidden="1" outlineLevel="1" thickBot="1" x14ac:dyDescent="0.35">
      <c r="A22" s="209" t="s">
        <v>61</v>
      </c>
      <c r="B22" s="229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400"/>
      <c r="AH22" s="409"/>
    </row>
    <row r="23" spans="1:34" ht="15" hidden="1" outlineLevel="1" thickBot="1" x14ac:dyDescent="0.35">
      <c r="A23" s="217" t="s">
        <v>54</v>
      </c>
      <c r="B23" s="232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401"/>
      <c r="AH23" s="409"/>
    </row>
    <row r="24" spans="1:34" x14ac:dyDescent="0.3">
      <c r="A24" s="211" t="s">
        <v>186</v>
      </c>
      <c r="B24" s="258" t="s">
        <v>3</v>
      </c>
      <c r="C24" s="410" t="s">
        <v>197</v>
      </c>
      <c r="D24" s="385"/>
      <c r="E24" s="386"/>
      <c r="F24" s="386" t="s">
        <v>198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405" t="s">
        <v>199</v>
      </c>
      <c r="AH24" s="409"/>
    </row>
    <row r="25" spans="1:34" x14ac:dyDescent="0.3">
      <c r="A25" s="212" t="s">
        <v>59</v>
      </c>
      <c r="B25" s="229">
        <f xml:space="preserve">
SUM(C25:AG25)</f>
        <v>12605</v>
      </c>
      <c r="C25" s="411">
        <f xml:space="preserve">
IF($A$4&lt;=12,SUMIFS('ON Data'!H:H,'ON Data'!$D:$D,$A$4,'ON Data'!$E:$E,10),SUMIFS('ON Data'!H:H,'ON Data'!$E:$E,10))</f>
        <v>10800</v>
      </c>
      <c r="D25" s="387"/>
      <c r="E25" s="388"/>
      <c r="F25" s="388">
        <f xml:space="preserve">
IF($A$4&lt;=12,SUMIFS('ON Data'!K:K,'ON Data'!$D:$D,$A$4,'ON Data'!$E:$E,10),SUMIFS('ON Data'!K:K,'ON Data'!$E:$E,10))</f>
        <v>1805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406">
        <f xml:space="preserve">
IF($A$4&lt;=12,SUMIFS('ON Data'!AM:AM,'ON Data'!$D:$D,$A$4,'ON Data'!$E:$E,10),SUMIFS('ON Data'!AM:AM,'ON Data'!$E:$E,10))</f>
        <v>0</v>
      </c>
      <c r="AH25" s="409"/>
    </row>
    <row r="26" spans="1:34" x14ac:dyDescent="0.3">
      <c r="A26" s="218" t="s">
        <v>196</v>
      </c>
      <c r="B26" s="238">
        <f xml:space="preserve">
SUM(C26:AG26)</f>
        <v>30568.666666666668</v>
      </c>
      <c r="C26" s="411">
        <f xml:space="preserve">
IF($A$4&lt;=12,SUMIFS('ON Data'!H:H,'ON Data'!$D:$D,$A$4,'ON Data'!$E:$E,11),SUMIFS('ON Data'!H:H,'ON Data'!$E:$E,11))</f>
        <v>19568.666666666668</v>
      </c>
      <c r="D26" s="387"/>
      <c r="E26" s="388"/>
      <c r="F26" s="389">
        <f xml:space="preserve">
IF($A$4&lt;=12,SUMIFS('ON Data'!K:K,'ON Data'!$D:$D,$A$4,'ON Data'!$E:$E,11),SUMIFS('ON Data'!K:K,'ON Data'!$E:$E,11))</f>
        <v>11000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406">
        <f xml:space="preserve">
IF($A$4&lt;=12,SUMIFS('ON Data'!AM:AM,'ON Data'!$D:$D,$A$4,'ON Data'!$E:$E,11),SUMIFS('ON Data'!AM:AM,'ON Data'!$E:$E,11))</f>
        <v>0</v>
      </c>
      <c r="AH26" s="409"/>
    </row>
    <row r="27" spans="1:34" x14ac:dyDescent="0.3">
      <c r="A27" s="218" t="s">
        <v>61</v>
      </c>
      <c r="B27" s="259">
        <f xml:space="preserve">
IF(B26=0,0,B25/B26)</f>
        <v>0.41235033694632844</v>
      </c>
      <c r="C27" s="412">
        <f xml:space="preserve">
IF(C26=0,0,C25/C26)</f>
        <v>0.55190270159779231</v>
      </c>
      <c r="D27" s="390"/>
      <c r="E27" s="391"/>
      <c r="F27" s="391">
        <f xml:space="preserve">
IF(F26=0,0,F25/F26)</f>
        <v>0.16409090909090909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407">
        <f xml:space="preserve">
IF(AG26=0,0,AG25/AG26)</f>
        <v>0</v>
      </c>
      <c r="AH27" s="409"/>
    </row>
    <row r="28" spans="1:34" ht="15" thickBot="1" x14ac:dyDescent="0.35">
      <c r="A28" s="218" t="s">
        <v>195</v>
      </c>
      <c r="B28" s="238">
        <f xml:space="preserve">
SUM(C28:AG28)</f>
        <v>17963.666666666668</v>
      </c>
      <c r="C28" s="413">
        <f xml:space="preserve">
C26-C25</f>
        <v>8768.6666666666679</v>
      </c>
      <c r="D28" s="392"/>
      <c r="E28" s="393"/>
      <c r="F28" s="393">
        <f xml:space="preserve">
F26-F25</f>
        <v>9195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408">
        <f xml:space="preserve">
AG26-AG25</f>
        <v>0</v>
      </c>
      <c r="AH28" s="409"/>
    </row>
    <row r="29" spans="1:3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19"/>
      <c r="AF29" s="219"/>
      <c r="AG29" s="219"/>
    </row>
    <row r="30" spans="1:3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5" t="s">
        <v>190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</row>
    <row r="33" spans="1:1" x14ac:dyDescent="0.3">
      <c r="A33" s="257" t="s">
        <v>200</v>
      </c>
    </row>
    <row r="34" spans="1:1" x14ac:dyDescent="0.3">
      <c r="A34" s="257" t="s">
        <v>201</v>
      </c>
    </row>
    <row r="35" spans="1:1" x14ac:dyDescent="0.3">
      <c r="A35" s="257" t="s">
        <v>202</v>
      </c>
    </row>
    <row r="36" spans="1:1" x14ac:dyDescent="0.3">
      <c r="A36" s="257" t="s">
        <v>203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5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0" x14ac:dyDescent="0.3">
      <c r="A1" s="198" t="s">
        <v>763</v>
      </c>
    </row>
    <row r="2" spans="1:40" x14ac:dyDescent="0.3">
      <c r="A2" s="202" t="s">
        <v>232</v>
      </c>
    </row>
    <row r="3" spans="1:40" x14ac:dyDescent="0.3">
      <c r="A3" s="198" t="s">
        <v>160</v>
      </c>
      <c r="B3" s="223">
        <v>2014</v>
      </c>
      <c r="D3" s="199">
        <f>MAX(D5:D1048576)</f>
        <v>4</v>
      </c>
      <c r="F3" s="199">
        <f>SUMIF($E5:$E1048576,"&lt;10",F5:F1048576)</f>
        <v>6758305.1199999992</v>
      </c>
      <c r="G3" s="199">
        <f t="shared" ref="G3:AN3" si="0">SUMIF($E5:$E1048576,"&lt;10",G5:G1048576)</f>
        <v>27480</v>
      </c>
      <c r="H3" s="199">
        <f t="shared" si="0"/>
        <v>3569780.7699999996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1732647.2000000002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106300</v>
      </c>
      <c r="Z3" s="199">
        <f t="shared" si="0"/>
        <v>766.00000000000023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364625</v>
      </c>
      <c r="AI3" s="199">
        <f t="shared" si="0"/>
        <v>0</v>
      </c>
      <c r="AJ3" s="199">
        <f t="shared" si="0"/>
        <v>0</v>
      </c>
      <c r="AK3" s="199">
        <f t="shared" si="0"/>
        <v>610945.15</v>
      </c>
      <c r="AL3" s="199">
        <f t="shared" si="0"/>
        <v>0</v>
      </c>
      <c r="AM3" s="199">
        <f t="shared" si="0"/>
        <v>345761</v>
      </c>
      <c r="AN3" s="199">
        <f t="shared" si="0"/>
        <v>0</v>
      </c>
    </row>
    <row r="4" spans="1:40" x14ac:dyDescent="0.3">
      <c r="A4" s="198" t="s">
        <v>161</v>
      </c>
      <c r="B4" s="223">
        <v>1</v>
      </c>
      <c r="C4" s="200" t="s">
        <v>5</v>
      </c>
      <c r="D4" s="201" t="s">
        <v>53</v>
      </c>
      <c r="E4" s="201" t="s">
        <v>155</v>
      </c>
      <c r="F4" s="201" t="s">
        <v>3</v>
      </c>
      <c r="G4" s="201" t="s">
        <v>156</v>
      </c>
      <c r="H4" s="201" t="s">
        <v>157</v>
      </c>
      <c r="I4" s="201" t="s">
        <v>158</v>
      </c>
      <c r="J4" s="201" t="s">
        <v>159</v>
      </c>
      <c r="K4" s="201">
        <v>305</v>
      </c>
      <c r="L4" s="201">
        <v>306</v>
      </c>
      <c r="M4" s="201">
        <v>408</v>
      </c>
      <c r="N4" s="201">
        <v>409</v>
      </c>
      <c r="O4" s="201">
        <v>410</v>
      </c>
      <c r="P4" s="201">
        <v>415</v>
      </c>
      <c r="Q4" s="201">
        <v>416</v>
      </c>
      <c r="R4" s="201">
        <v>418</v>
      </c>
      <c r="S4" s="201">
        <v>419</v>
      </c>
      <c r="T4" s="201">
        <v>420</v>
      </c>
      <c r="U4" s="201">
        <v>421</v>
      </c>
      <c r="V4" s="201">
        <v>522</v>
      </c>
      <c r="W4" s="201">
        <v>523</v>
      </c>
      <c r="X4" s="201">
        <v>524</v>
      </c>
      <c r="Y4" s="201">
        <v>525</v>
      </c>
      <c r="Z4" s="201">
        <v>526</v>
      </c>
      <c r="AA4" s="201">
        <v>527</v>
      </c>
      <c r="AB4" s="201">
        <v>528</v>
      </c>
      <c r="AC4" s="201">
        <v>629</v>
      </c>
      <c r="AD4" s="201">
        <v>630</v>
      </c>
      <c r="AE4" s="201">
        <v>636</v>
      </c>
      <c r="AF4" s="201">
        <v>637</v>
      </c>
      <c r="AG4" s="201">
        <v>640</v>
      </c>
      <c r="AH4" s="201">
        <v>642</v>
      </c>
      <c r="AI4" s="201">
        <v>743</v>
      </c>
      <c r="AJ4" s="201">
        <v>745</v>
      </c>
      <c r="AK4" s="201">
        <v>746</v>
      </c>
      <c r="AL4" s="201">
        <v>747</v>
      </c>
      <c r="AM4" s="201">
        <v>930</v>
      </c>
      <c r="AN4" s="201">
        <v>940</v>
      </c>
    </row>
    <row r="5" spans="1:40" x14ac:dyDescent="0.3">
      <c r="A5" s="198" t="s">
        <v>162</v>
      </c>
      <c r="B5" s="223">
        <v>2</v>
      </c>
      <c r="C5" s="198">
        <v>37</v>
      </c>
      <c r="D5" s="198">
        <v>1</v>
      </c>
      <c r="E5" s="198">
        <v>1</v>
      </c>
      <c r="F5" s="198">
        <v>46.33</v>
      </c>
      <c r="G5" s="198">
        <v>0</v>
      </c>
      <c r="H5" s="198">
        <v>16.63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15.3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1</v>
      </c>
      <c r="Z5" s="198">
        <v>0.15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5</v>
      </c>
      <c r="AI5" s="198">
        <v>0</v>
      </c>
      <c r="AJ5" s="198">
        <v>0</v>
      </c>
      <c r="AK5" s="198">
        <v>4.25</v>
      </c>
      <c r="AL5" s="198">
        <v>0</v>
      </c>
      <c r="AM5" s="198">
        <v>4</v>
      </c>
      <c r="AN5" s="198">
        <v>0</v>
      </c>
    </row>
    <row r="6" spans="1:40" x14ac:dyDescent="0.3">
      <c r="A6" s="198" t="s">
        <v>163</v>
      </c>
      <c r="B6" s="223">
        <v>3</v>
      </c>
      <c r="C6" s="198">
        <v>37</v>
      </c>
      <c r="D6" s="198">
        <v>1</v>
      </c>
      <c r="E6" s="198">
        <v>2</v>
      </c>
      <c r="F6" s="198">
        <v>7528.08</v>
      </c>
      <c r="G6" s="198">
        <v>0</v>
      </c>
      <c r="H6" s="198">
        <v>2767.28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2431.1999999999998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176</v>
      </c>
      <c r="Z6" s="198">
        <v>27.6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720</v>
      </c>
      <c r="AI6" s="198">
        <v>0</v>
      </c>
      <c r="AJ6" s="198">
        <v>0</v>
      </c>
      <c r="AK6" s="198">
        <v>694</v>
      </c>
      <c r="AL6" s="198">
        <v>0</v>
      </c>
      <c r="AM6" s="198">
        <v>712</v>
      </c>
      <c r="AN6" s="198">
        <v>0</v>
      </c>
    </row>
    <row r="7" spans="1:40" x14ac:dyDescent="0.3">
      <c r="A7" s="198" t="s">
        <v>164</v>
      </c>
      <c r="B7" s="223">
        <v>4</v>
      </c>
      <c r="C7" s="198">
        <v>37</v>
      </c>
      <c r="D7" s="198">
        <v>1</v>
      </c>
      <c r="E7" s="198">
        <v>5</v>
      </c>
      <c r="F7" s="198">
        <v>10</v>
      </c>
      <c r="G7" s="198">
        <v>10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</row>
    <row r="8" spans="1:40" x14ac:dyDescent="0.3">
      <c r="A8" s="198" t="s">
        <v>165</v>
      </c>
      <c r="B8" s="223">
        <v>5</v>
      </c>
      <c r="C8" s="198">
        <v>37</v>
      </c>
      <c r="D8" s="198">
        <v>1</v>
      </c>
      <c r="E8" s="198">
        <v>6</v>
      </c>
      <c r="F8" s="198">
        <v>1650419</v>
      </c>
      <c r="G8" s="198">
        <v>1210</v>
      </c>
      <c r="H8" s="198">
        <v>934236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392977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23851</v>
      </c>
      <c r="Z8" s="198">
        <v>2556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80707</v>
      </c>
      <c r="AI8" s="198">
        <v>0</v>
      </c>
      <c r="AJ8" s="198">
        <v>0</v>
      </c>
      <c r="AK8" s="198">
        <v>131276</v>
      </c>
      <c r="AL8" s="198">
        <v>0</v>
      </c>
      <c r="AM8" s="198">
        <v>83606</v>
      </c>
      <c r="AN8" s="198">
        <v>0</v>
      </c>
    </row>
    <row r="9" spans="1:40" x14ac:dyDescent="0.3">
      <c r="A9" s="198" t="s">
        <v>166</v>
      </c>
      <c r="B9" s="223">
        <v>6</v>
      </c>
      <c r="C9" s="198">
        <v>37</v>
      </c>
      <c r="D9" s="198">
        <v>1</v>
      </c>
      <c r="E9" s="198">
        <v>9</v>
      </c>
      <c r="F9" s="198">
        <v>499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499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</row>
    <row r="10" spans="1:40" x14ac:dyDescent="0.3">
      <c r="A10" s="198" t="s">
        <v>167</v>
      </c>
      <c r="B10" s="223">
        <v>7</v>
      </c>
      <c r="C10" s="198">
        <v>37</v>
      </c>
      <c r="D10" s="198">
        <v>1</v>
      </c>
      <c r="E10" s="198">
        <v>11</v>
      </c>
      <c r="F10" s="198">
        <v>7642.166666666667</v>
      </c>
      <c r="G10" s="198">
        <v>0</v>
      </c>
      <c r="H10" s="198">
        <v>4892.166666666667</v>
      </c>
      <c r="I10" s="198">
        <v>0</v>
      </c>
      <c r="J10" s="198">
        <v>0</v>
      </c>
      <c r="K10" s="198">
        <v>2750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</row>
    <row r="11" spans="1:40" x14ac:dyDescent="0.3">
      <c r="A11" s="198" t="s">
        <v>168</v>
      </c>
      <c r="B11" s="223">
        <v>8</v>
      </c>
      <c r="C11" s="198">
        <v>37</v>
      </c>
      <c r="D11" s="198">
        <v>2</v>
      </c>
      <c r="E11" s="198">
        <v>1</v>
      </c>
      <c r="F11" s="198">
        <v>45.48</v>
      </c>
      <c r="G11" s="198">
        <v>0</v>
      </c>
      <c r="H11" s="198">
        <v>15.78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15.3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1</v>
      </c>
      <c r="Z11" s="198">
        <v>0.15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5</v>
      </c>
      <c r="AI11" s="198">
        <v>0</v>
      </c>
      <c r="AJ11" s="198">
        <v>0</v>
      </c>
      <c r="AK11" s="198">
        <v>4.25</v>
      </c>
      <c r="AL11" s="198">
        <v>0</v>
      </c>
      <c r="AM11" s="198">
        <v>4</v>
      </c>
      <c r="AN11" s="198">
        <v>0</v>
      </c>
    </row>
    <row r="12" spans="1:40" x14ac:dyDescent="0.3">
      <c r="A12" s="198" t="s">
        <v>169</v>
      </c>
      <c r="B12" s="223">
        <v>9</v>
      </c>
      <c r="C12" s="198">
        <v>37</v>
      </c>
      <c r="D12" s="198">
        <v>2</v>
      </c>
      <c r="E12" s="198">
        <v>2</v>
      </c>
      <c r="F12" s="198">
        <v>6355</v>
      </c>
      <c r="G12" s="198">
        <v>0</v>
      </c>
      <c r="H12" s="198">
        <v>2324.8000000000002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2056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160</v>
      </c>
      <c r="Z12" s="198">
        <v>22.2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712</v>
      </c>
      <c r="AI12" s="198">
        <v>0</v>
      </c>
      <c r="AJ12" s="198">
        <v>0</v>
      </c>
      <c r="AK12" s="198">
        <v>584</v>
      </c>
      <c r="AL12" s="198">
        <v>0</v>
      </c>
      <c r="AM12" s="198">
        <v>496</v>
      </c>
      <c r="AN12" s="198">
        <v>0</v>
      </c>
    </row>
    <row r="13" spans="1:40" x14ac:dyDescent="0.3">
      <c r="A13" s="198" t="s">
        <v>170</v>
      </c>
      <c r="B13" s="223">
        <v>10</v>
      </c>
      <c r="C13" s="198">
        <v>37</v>
      </c>
      <c r="D13" s="198">
        <v>2</v>
      </c>
      <c r="E13" s="198">
        <v>3</v>
      </c>
      <c r="F13" s="198">
        <v>2</v>
      </c>
      <c r="G13" s="198">
        <v>0</v>
      </c>
      <c r="H13" s="198">
        <v>2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</row>
    <row r="14" spans="1:40" x14ac:dyDescent="0.3">
      <c r="A14" s="198" t="s">
        <v>171</v>
      </c>
      <c r="B14" s="223">
        <v>11</v>
      </c>
      <c r="C14" s="198">
        <v>37</v>
      </c>
      <c r="D14" s="198">
        <v>2</v>
      </c>
      <c r="E14" s="198">
        <v>4</v>
      </c>
      <c r="F14" s="198">
        <v>4</v>
      </c>
      <c r="G14" s="198">
        <v>0</v>
      </c>
      <c r="H14" s="198">
        <v>4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</row>
    <row r="15" spans="1:40" x14ac:dyDescent="0.3">
      <c r="A15" s="198" t="s">
        <v>172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</row>
    <row r="16" spans="1:40" x14ac:dyDescent="0.3">
      <c r="A16" s="198" t="s">
        <v>160</v>
      </c>
      <c r="B16" s="223">
        <v>2014</v>
      </c>
      <c r="C16" s="198">
        <v>37</v>
      </c>
      <c r="D16" s="198">
        <v>2</v>
      </c>
      <c r="E16" s="198">
        <v>6</v>
      </c>
      <c r="F16" s="198">
        <v>1601086</v>
      </c>
      <c r="G16" s="198">
        <v>22210</v>
      </c>
      <c r="H16" s="198">
        <v>861460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404284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25110</v>
      </c>
      <c r="Z16" s="198">
        <v>-604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84095</v>
      </c>
      <c r="AI16" s="198">
        <v>0</v>
      </c>
      <c r="AJ16" s="198">
        <v>0</v>
      </c>
      <c r="AK16" s="198">
        <v>126699</v>
      </c>
      <c r="AL16" s="198">
        <v>0</v>
      </c>
      <c r="AM16" s="198">
        <v>77832</v>
      </c>
      <c r="AN16" s="198">
        <v>0</v>
      </c>
    </row>
    <row r="17" spans="3:40" x14ac:dyDescent="0.3">
      <c r="C17" s="198">
        <v>37</v>
      </c>
      <c r="D17" s="198">
        <v>2</v>
      </c>
      <c r="E17" s="198">
        <v>9</v>
      </c>
      <c r="F17" s="198">
        <v>21440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15980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1460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4000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</row>
    <row r="18" spans="3:40" x14ac:dyDescent="0.3">
      <c r="C18" s="198">
        <v>37</v>
      </c>
      <c r="D18" s="198">
        <v>2</v>
      </c>
      <c r="E18" s="198">
        <v>10</v>
      </c>
      <c r="F18" s="198">
        <v>1605</v>
      </c>
      <c r="G18" s="198">
        <v>0</v>
      </c>
      <c r="H18" s="198">
        <v>1000</v>
      </c>
      <c r="I18" s="198">
        <v>0</v>
      </c>
      <c r="J18" s="198">
        <v>0</v>
      </c>
      <c r="K18" s="198">
        <v>605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</row>
    <row r="19" spans="3:40" x14ac:dyDescent="0.3">
      <c r="C19" s="198">
        <v>37</v>
      </c>
      <c r="D19" s="198">
        <v>2</v>
      </c>
      <c r="E19" s="198">
        <v>11</v>
      </c>
      <c r="F19" s="198">
        <v>7642.166666666667</v>
      </c>
      <c r="G19" s="198">
        <v>0</v>
      </c>
      <c r="H19" s="198">
        <v>4892.166666666667</v>
      </c>
      <c r="I19" s="198">
        <v>0</v>
      </c>
      <c r="J19" s="198">
        <v>0</v>
      </c>
      <c r="K19" s="198">
        <v>2750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</row>
    <row r="20" spans="3:40" x14ac:dyDescent="0.3">
      <c r="C20" s="198">
        <v>37</v>
      </c>
      <c r="D20" s="198">
        <v>3</v>
      </c>
      <c r="E20" s="198">
        <v>1</v>
      </c>
      <c r="F20" s="198">
        <v>46.98</v>
      </c>
      <c r="G20" s="198">
        <v>0</v>
      </c>
      <c r="H20" s="198">
        <v>16.28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15.3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1</v>
      </c>
      <c r="Z20" s="198">
        <v>0.15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5</v>
      </c>
      <c r="AI20" s="198">
        <v>0</v>
      </c>
      <c r="AJ20" s="198">
        <v>0</v>
      </c>
      <c r="AK20" s="198">
        <v>5.25</v>
      </c>
      <c r="AL20" s="198">
        <v>0</v>
      </c>
      <c r="AM20" s="198">
        <v>4</v>
      </c>
      <c r="AN20" s="198">
        <v>0</v>
      </c>
    </row>
    <row r="21" spans="3:40" x14ac:dyDescent="0.3">
      <c r="C21" s="198">
        <v>37</v>
      </c>
      <c r="D21" s="198">
        <v>3</v>
      </c>
      <c r="E21" s="198">
        <v>2</v>
      </c>
      <c r="F21" s="198">
        <v>7124.64</v>
      </c>
      <c r="G21" s="198">
        <v>0</v>
      </c>
      <c r="H21" s="198">
        <v>2521.44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2328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160</v>
      </c>
      <c r="Z21" s="198">
        <v>25.2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800</v>
      </c>
      <c r="AI21" s="198">
        <v>0</v>
      </c>
      <c r="AJ21" s="198">
        <v>0</v>
      </c>
      <c r="AK21" s="198">
        <v>626</v>
      </c>
      <c r="AL21" s="198">
        <v>0</v>
      </c>
      <c r="AM21" s="198">
        <v>664</v>
      </c>
      <c r="AN21" s="198">
        <v>0</v>
      </c>
    </row>
    <row r="22" spans="3:40" x14ac:dyDescent="0.3">
      <c r="C22" s="198">
        <v>37</v>
      </c>
      <c r="D22" s="198">
        <v>3</v>
      </c>
      <c r="E22" s="198">
        <v>3</v>
      </c>
      <c r="F22" s="198">
        <v>4</v>
      </c>
      <c r="G22" s="198">
        <v>0</v>
      </c>
      <c r="H22" s="198">
        <v>4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</row>
    <row r="23" spans="3:40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</row>
    <row r="24" spans="3:40" x14ac:dyDescent="0.3">
      <c r="C24" s="198">
        <v>37</v>
      </c>
      <c r="D24" s="198">
        <v>3</v>
      </c>
      <c r="E24" s="198">
        <v>6</v>
      </c>
      <c r="F24" s="198">
        <v>1659792</v>
      </c>
      <c r="G24" s="198">
        <v>1210</v>
      </c>
      <c r="H24" s="198">
        <v>887321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428360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26253</v>
      </c>
      <c r="Z24" s="198">
        <v>-644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96159</v>
      </c>
      <c r="AI24" s="198">
        <v>0</v>
      </c>
      <c r="AJ24" s="198">
        <v>0</v>
      </c>
      <c r="AK24" s="198">
        <v>137884</v>
      </c>
      <c r="AL24" s="198">
        <v>0</v>
      </c>
      <c r="AM24" s="198">
        <v>83249</v>
      </c>
      <c r="AN24" s="198">
        <v>0</v>
      </c>
    </row>
    <row r="25" spans="3:40" x14ac:dyDescent="0.3">
      <c r="C25" s="198">
        <v>37</v>
      </c>
      <c r="D25" s="198">
        <v>3</v>
      </c>
      <c r="E25" s="198">
        <v>9</v>
      </c>
      <c r="F25" s="198">
        <v>50000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38300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2500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9200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</row>
    <row r="26" spans="3:40" x14ac:dyDescent="0.3">
      <c r="C26" s="198">
        <v>37</v>
      </c>
      <c r="D26" s="198">
        <v>3</v>
      </c>
      <c r="E26" s="198">
        <v>10</v>
      </c>
      <c r="F26" s="198">
        <v>6900</v>
      </c>
      <c r="G26" s="198">
        <v>0</v>
      </c>
      <c r="H26" s="198">
        <v>6900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</row>
    <row r="27" spans="3:40" x14ac:dyDescent="0.3">
      <c r="C27" s="198">
        <v>37</v>
      </c>
      <c r="D27" s="198">
        <v>3</v>
      </c>
      <c r="E27" s="198">
        <v>11</v>
      </c>
      <c r="F27" s="198">
        <v>7642.166666666667</v>
      </c>
      <c r="G27" s="198">
        <v>0</v>
      </c>
      <c r="H27" s="198">
        <v>4892.166666666667</v>
      </c>
      <c r="I27" s="198">
        <v>0</v>
      </c>
      <c r="J27" s="198">
        <v>0</v>
      </c>
      <c r="K27" s="198">
        <v>2750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</row>
    <row r="28" spans="3:40" x14ac:dyDescent="0.3">
      <c r="C28" s="198">
        <v>37</v>
      </c>
      <c r="D28" s="198">
        <v>4</v>
      </c>
      <c r="E28" s="198">
        <v>1</v>
      </c>
      <c r="F28" s="198">
        <v>46.93</v>
      </c>
      <c r="G28" s="198">
        <v>0</v>
      </c>
      <c r="H28" s="198">
        <v>16.28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15.3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1</v>
      </c>
      <c r="Z28" s="198">
        <v>0.15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5</v>
      </c>
      <c r="AI28" s="198">
        <v>0</v>
      </c>
      <c r="AJ28" s="198">
        <v>0</v>
      </c>
      <c r="AK28" s="198">
        <v>5.2</v>
      </c>
      <c r="AL28" s="198">
        <v>0</v>
      </c>
      <c r="AM28" s="198">
        <v>4</v>
      </c>
      <c r="AN28" s="198">
        <v>0</v>
      </c>
    </row>
    <row r="29" spans="3:40" x14ac:dyDescent="0.3">
      <c r="C29" s="198">
        <v>37</v>
      </c>
      <c r="D29" s="198">
        <v>4</v>
      </c>
      <c r="E29" s="198">
        <v>2</v>
      </c>
      <c r="F29" s="198">
        <v>7367.68</v>
      </c>
      <c r="G29" s="198">
        <v>0</v>
      </c>
      <c r="H29" s="198">
        <v>2653.28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2372.8000000000002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176</v>
      </c>
      <c r="Z29" s="198">
        <v>26.4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824</v>
      </c>
      <c r="AI29" s="198">
        <v>0</v>
      </c>
      <c r="AJ29" s="198">
        <v>0</v>
      </c>
      <c r="AK29" s="198">
        <v>643.20000000000005</v>
      </c>
      <c r="AL29" s="198">
        <v>0</v>
      </c>
      <c r="AM29" s="198">
        <v>672</v>
      </c>
      <c r="AN29" s="198">
        <v>0</v>
      </c>
    </row>
    <row r="30" spans="3:40" x14ac:dyDescent="0.3">
      <c r="C30" s="198">
        <v>37</v>
      </c>
      <c r="D30" s="198">
        <v>4</v>
      </c>
      <c r="E30" s="198">
        <v>4</v>
      </c>
      <c r="F30" s="198">
        <v>2</v>
      </c>
      <c r="G30" s="198">
        <v>0</v>
      </c>
      <c r="H30" s="198">
        <v>2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</row>
    <row r="31" spans="3:40" x14ac:dyDescent="0.3">
      <c r="C31" s="198">
        <v>37</v>
      </c>
      <c r="D31" s="198">
        <v>4</v>
      </c>
      <c r="E31" s="198">
        <v>5</v>
      </c>
      <c r="F31" s="198">
        <v>10</v>
      </c>
      <c r="G31" s="198">
        <v>10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</row>
    <row r="32" spans="3:40" x14ac:dyDescent="0.3">
      <c r="C32" s="198">
        <v>37</v>
      </c>
      <c r="D32" s="198">
        <v>4</v>
      </c>
      <c r="E32" s="198">
        <v>6</v>
      </c>
      <c r="F32" s="198">
        <v>1677496</v>
      </c>
      <c r="G32" s="198">
        <v>2810</v>
      </c>
      <c r="H32" s="198">
        <v>868420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418438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25050</v>
      </c>
      <c r="Z32" s="198">
        <v>-644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87388</v>
      </c>
      <c r="AI32" s="198">
        <v>0</v>
      </c>
      <c r="AJ32" s="198">
        <v>0</v>
      </c>
      <c r="AK32" s="198">
        <v>185020</v>
      </c>
      <c r="AL32" s="198">
        <v>0</v>
      </c>
      <c r="AM32" s="198">
        <v>91014</v>
      </c>
      <c r="AN32" s="198">
        <v>0</v>
      </c>
    </row>
    <row r="33" spans="3:40" x14ac:dyDescent="0.3">
      <c r="C33" s="198">
        <v>37</v>
      </c>
      <c r="D33" s="198">
        <v>4</v>
      </c>
      <c r="E33" s="198">
        <v>9</v>
      </c>
      <c r="F33" s="198">
        <v>68960</v>
      </c>
      <c r="G33" s="198">
        <v>0</v>
      </c>
      <c r="H33" s="198">
        <v>8000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24560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1400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27500</v>
      </c>
      <c r="AL33" s="198">
        <v>0</v>
      </c>
      <c r="AM33" s="198">
        <v>7500</v>
      </c>
      <c r="AN33" s="198">
        <v>0</v>
      </c>
    </row>
    <row r="34" spans="3:40" x14ac:dyDescent="0.3">
      <c r="C34" s="198">
        <v>37</v>
      </c>
      <c r="D34" s="198">
        <v>4</v>
      </c>
      <c r="E34" s="198">
        <v>10</v>
      </c>
      <c r="F34" s="198">
        <v>4100</v>
      </c>
      <c r="G34" s="198">
        <v>0</v>
      </c>
      <c r="H34" s="198">
        <v>2900</v>
      </c>
      <c r="I34" s="198">
        <v>0</v>
      </c>
      <c r="J34" s="198">
        <v>0</v>
      </c>
      <c r="K34" s="198">
        <v>1200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</row>
    <row r="35" spans="3:40" x14ac:dyDescent="0.3">
      <c r="C35" s="198">
        <v>37</v>
      </c>
      <c r="D35" s="198">
        <v>4</v>
      </c>
      <c r="E35" s="198">
        <v>11</v>
      </c>
      <c r="F35" s="198">
        <v>7642.166666666667</v>
      </c>
      <c r="G35" s="198">
        <v>0</v>
      </c>
      <c r="H35" s="198">
        <v>4892.166666666667</v>
      </c>
      <c r="I35" s="198">
        <v>0</v>
      </c>
      <c r="J35" s="198">
        <v>0</v>
      </c>
      <c r="K35" s="198">
        <v>2750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12" t="s">
        <v>770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113</v>
      </c>
      <c r="B3" s="189">
        <f>SUBTOTAL(9,B6:B1048576)</f>
        <v>12391511</v>
      </c>
      <c r="C3" s="190">
        <f t="shared" ref="C3:R3" si="0">SUBTOTAL(9,C6:C1048576)</f>
        <v>1</v>
      </c>
      <c r="D3" s="190">
        <f t="shared" si="0"/>
        <v>13124361</v>
      </c>
      <c r="E3" s="190">
        <f t="shared" si="0"/>
        <v>0.99826663592519105</v>
      </c>
      <c r="F3" s="190">
        <f t="shared" si="0"/>
        <v>11418385</v>
      </c>
      <c r="G3" s="191">
        <f>IF(B3&lt;&gt;0,F3/B3,"")</f>
        <v>0.92146833424914842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85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4"/>
      <c r="B5" s="415">
        <v>2012</v>
      </c>
      <c r="C5" s="416"/>
      <c r="D5" s="416">
        <v>2013</v>
      </c>
      <c r="E5" s="416"/>
      <c r="F5" s="416">
        <v>2014</v>
      </c>
      <c r="G5" s="417" t="s">
        <v>2</v>
      </c>
      <c r="H5" s="415">
        <v>2012</v>
      </c>
      <c r="I5" s="416"/>
      <c r="J5" s="416">
        <v>2013</v>
      </c>
      <c r="K5" s="416"/>
      <c r="L5" s="416">
        <v>2014</v>
      </c>
      <c r="M5" s="417" t="s">
        <v>2</v>
      </c>
      <c r="N5" s="415">
        <v>2012</v>
      </c>
      <c r="O5" s="416"/>
      <c r="P5" s="416">
        <v>2013</v>
      </c>
      <c r="Q5" s="416"/>
      <c r="R5" s="416">
        <v>2014</v>
      </c>
      <c r="S5" s="417" t="s">
        <v>2</v>
      </c>
    </row>
    <row r="6" spans="1:19" ht="14.4" customHeight="1" x14ac:dyDescent="0.3">
      <c r="A6" s="427" t="s">
        <v>764</v>
      </c>
      <c r="B6" s="418">
        <v>12391511</v>
      </c>
      <c r="C6" s="368">
        <v>1</v>
      </c>
      <c r="D6" s="418">
        <v>12370032</v>
      </c>
      <c r="E6" s="368">
        <v>0.99826663592519105</v>
      </c>
      <c r="F6" s="418">
        <v>11383895</v>
      </c>
      <c r="G6" s="419">
        <v>0.91868497715895991</v>
      </c>
      <c r="H6" s="418"/>
      <c r="I6" s="368"/>
      <c r="J6" s="418"/>
      <c r="K6" s="368"/>
      <c r="L6" s="418"/>
      <c r="M6" s="419"/>
      <c r="N6" s="418"/>
      <c r="O6" s="368"/>
      <c r="P6" s="418"/>
      <c r="Q6" s="368"/>
      <c r="R6" s="418"/>
      <c r="S6" s="420"/>
    </row>
    <row r="7" spans="1:19" ht="14.4" customHeight="1" x14ac:dyDescent="0.3">
      <c r="A7" s="428" t="s">
        <v>765</v>
      </c>
      <c r="B7" s="421"/>
      <c r="C7" s="374"/>
      <c r="D7" s="421">
        <v>754329</v>
      </c>
      <c r="E7" s="374"/>
      <c r="F7" s="421">
        <v>1261</v>
      </c>
      <c r="G7" s="422"/>
      <c r="H7" s="421"/>
      <c r="I7" s="374"/>
      <c r="J7" s="421"/>
      <c r="K7" s="374"/>
      <c r="L7" s="421"/>
      <c r="M7" s="422"/>
      <c r="N7" s="421"/>
      <c r="O7" s="374"/>
      <c r="P7" s="421"/>
      <c r="Q7" s="374"/>
      <c r="R7" s="421"/>
      <c r="S7" s="423"/>
    </row>
    <row r="8" spans="1:19" ht="14.4" customHeight="1" thickBot="1" x14ac:dyDescent="0.35">
      <c r="A8" s="429" t="s">
        <v>766</v>
      </c>
      <c r="B8" s="424"/>
      <c r="C8" s="380"/>
      <c r="D8" s="424"/>
      <c r="E8" s="380"/>
      <c r="F8" s="424">
        <v>33229</v>
      </c>
      <c r="G8" s="425"/>
      <c r="H8" s="424"/>
      <c r="I8" s="380"/>
      <c r="J8" s="424"/>
      <c r="K8" s="380"/>
      <c r="L8" s="424"/>
      <c r="M8" s="425"/>
      <c r="N8" s="424"/>
      <c r="O8" s="380"/>
      <c r="P8" s="424"/>
      <c r="Q8" s="380"/>
      <c r="R8" s="424"/>
      <c r="S8" s="426"/>
    </row>
    <row r="9" spans="1:19" ht="14.4" customHeight="1" x14ac:dyDescent="0.3">
      <c r="A9" s="430" t="s">
        <v>767</v>
      </c>
    </row>
    <row r="10" spans="1:19" ht="14.4" customHeight="1" x14ac:dyDescent="0.3">
      <c r="A10" s="431" t="s">
        <v>768</v>
      </c>
    </row>
    <row r="11" spans="1:19" ht="14.4" customHeight="1" x14ac:dyDescent="0.3">
      <c r="A11" s="430" t="s">
        <v>769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72" t="s">
        <v>896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4.4" customHeight="1" thickBot="1" x14ac:dyDescent="0.35">
      <c r="A2" s="202" t="s">
        <v>232</v>
      </c>
      <c r="B2" s="106"/>
      <c r="C2" s="106"/>
      <c r="D2" s="106"/>
      <c r="E2" s="196"/>
      <c r="F2" s="196"/>
      <c r="G2" s="106"/>
      <c r="H2" s="106"/>
      <c r="I2" s="196"/>
      <c r="J2" s="196"/>
      <c r="K2" s="106"/>
      <c r="L2" s="106"/>
      <c r="M2" s="196"/>
      <c r="N2" s="196"/>
      <c r="O2" s="197"/>
      <c r="P2" s="196"/>
    </row>
    <row r="3" spans="1:16" ht="14.4" customHeight="1" thickBot="1" x14ac:dyDescent="0.35">
      <c r="D3" s="63" t="s">
        <v>113</v>
      </c>
      <c r="E3" s="77">
        <f t="shared" ref="E3:N3" si="0">SUBTOTAL(9,E6:E1048576)</f>
        <v>39874</v>
      </c>
      <c r="F3" s="78">
        <f t="shared" si="0"/>
        <v>12391511</v>
      </c>
      <c r="G3" s="58"/>
      <c r="H3" s="58"/>
      <c r="I3" s="78">
        <f t="shared" si="0"/>
        <v>40621</v>
      </c>
      <c r="J3" s="78">
        <f t="shared" si="0"/>
        <v>13124361</v>
      </c>
      <c r="K3" s="58"/>
      <c r="L3" s="58"/>
      <c r="M3" s="78">
        <f t="shared" si="0"/>
        <v>39817</v>
      </c>
      <c r="N3" s="78">
        <f t="shared" si="0"/>
        <v>11418385</v>
      </c>
      <c r="O3" s="59">
        <f>IF(F3=0,0,N3/F3)</f>
        <v>0.92146833424914842</v>
      </c>
      <c r="P3" s="79">
        <f>IF(M3=0,0,N3/M3)</f>
        <v>286.77160509330184</v>
      </c>
    </row>
    <row r="4" spans="1:16" ht="14.4" customHeight="1" x14ac:dyDescent="0.3">
      <c r="A4" s="318" t="s">
        <v>81</v>
      </c>
      <c r="B4" s="319" t="s">
        <v>82</v>
      </c>
      <c r="C4" s="320" t="s">
        <v>83</v>
      </c>
      <c r="D4" s="321" t="s">
        <v>56</v>
      </c>
      <c r="E4" s="322">
        <v>2012</v>
      </c>
      <c r="F4" s="323"/>
      <c r="G4" s="76"/>
      <c r="H4" s="76"/>
      <c r="I4" s="322">
        <v>2013</v>
      </c>
      <c r="J4" s="323"/>
      <c r="K4" s="76"/>
      <c r="L4" s="76"/>
      <c r="M4" s="322">
        <v>2014</v>
      </c>
      <c r="N4" s="323"/>
      <c r="O4" s="324" t="s">
        <v>2</v>
      </c>
      <c r="P4" s="317" t="s">
        <v>84</v>
      </c>
    </row>
    <row r="5" spans="1:16" ht="14.4" customHeight="1" thickBot="1" x14ac:dyDescent="0.35">
      <c r="A5" s="432"/>
      <c r="B5" s="433"/>
      <c r="C5" s="434"/>
      <c r="D5" s="435"/>
      <c r="E5" s="436" t="s">
        <v>58</v>
      </c>
      <c r="F5" s="437" t="s">
        <v>14</v>
      </c>
      <c r="G5" s="438"/>
      <c r="H5" s="438"/>
      <c r="I5" s="436" t="s">
        <v>58</v>
      </c>
      <c r="J5" s="437" t="s">
        <v>14</v>
      </c>
      <c r="K5" s="438"/>
      <c r="L5" s="438"/>
      <c r="M5" s="436" t="s">
        <v>58</v>
      </c>
      <c r="N5" s="437" t="s">
        <v>14</v>
      </c>
      <c r="O5" s="439"/>
      <c r="P5" s="440"/>
    </row>
    <row r="6" spans="1:16" ht="14.4" customHeight="1" x14ac:dyDescent="0.3">
      <c r="A6" s="367" t="s">
        <v>771</v>
      </c>
      <c r="B6" s="368" t="s">
        <v>772</v>
      </c>
      <c r="C6" s="368" t="s">
        <v>773</v>
      </c>
      <c r="D6" s="368" t="s">
        <v>774</v>
      </c>
      <c r="E6" s="371">
        <v>2</v>
      </c>
      <c r="F6" s="371">
        <v>4098</v>
      </c>
      <c r="G6" s="368">
        <v>1</v>
      </c>
      <c r="H6" s="368">
        <v>2049</v>
      </c>
      <c r="I6" s="371">
        <v>1</v>
      </c>
      <c r="J6" s="371">
        <v>2064</v>
      </c>
      <c r="K6" s="368">
        <v>0.50366032210834555</v>
      </c>
      <c r="L6" s="368">
        <v>2064</v>
      </c>
      <c r="M6" s="371"/>
      <c r="N6" s="371"/>
      <c r="O6" s="419"/>
      <c r="P6" s="372"/>
    </row>
    <row r="7" spans="1:16" ht="14.4" customHeight="1" x14ac:dyDescent="0.3">
      <c r="A7" s="373" t="s">
        <v>771</v>
      </c>
      <c r="B7" s="374" t="s">
        <v>772</v>
      </c>
      <c r="C7" s="374" t="s">
        <v>775</v>
      </c>
      <c r="D7" s="374" t="s">
        <v>776</v>
      </c>
      <c r="E7" s="377"/>
      <c r="F7" s="377"/>
      <c r="G7" s="374"/>
      <c r="H7" s="374"/>
      <c r="I7" s="377"/>
      <c r="J7" s="377"/>
      <c r="K7" s="374"/>
      <c r="L7" s="374"/>
      <c r="M7" s="377">
        <v>2</v>
      </c>
      <c r="N7" s="377">
        <v>832</v>
      </c>
      <c r="O7" s="422"/>
      <c r="P7" s="378">
        <v>416</v>
      </c>
    </row>
    <row r="8" spans="1:16" ht="14.4" customHeight="1" x14ac:dyDescent="0.3">
      <c r="A8" s="373" t="s">
        <v>771</v>
      </c>
      <c r="B8" s="374" t="s">
        <v>772</v>
      </c>
      <c r="C8" s="374" t="s">
        <v>777</v>
      </c>
      <c r="D8" s="374" t="s">
        <v>778</v>
      </c>
      <c r="E8" s="377">
        <v>7008</v>
      </c>
      <c r="F8" s="377">
        <v>371424</v>
      </c>
      <c r="G8" s="374">
        <v>1</v>
      </c>
      <c r="H8" s="374">
        <v>53</v>
      </c>
      <c r="I8" s="377">
        <v>6888</v>
      </c>
      <c r="J8" s="377">
        <v>365064</v>
      </c>
      <c r="K8" s="374">
        <v>0.98287671232876717</v>
      </c>
      <c r="L8" s="374">
        <v>53</v>
      </c>
      <c r="M8" s="377">
        <v>7347</v>
      </c>
      <c r="N8" s="377">
        <v>391325</v>
      </c>
      <c r="O8" s="422">
        <v>1.0535802748341518</v>
      </c>
      <c r="P8" s="378">
        <v>53.263236695249759</v>
      </c>
    </row>
    <row r="9" spans="1:16" ht="14.4" customHeight="1" x14ac:dyDescent="0.3">
      <c r="A9" s="373" t="s">
        <v>771</v>
      </c>
      <c r="B9" s="374" t="s">
        <v>772</v>
      </c>
      <c r="C9" s="374" t="s">
        <v>779</v>
      </c>
      <c r="D9" s="374" t="s">
        <v>780</v>
      </c>
      <c r="E9" s="377">
        <v>434</v>
      </c>
      <c r="F9" s="377">
        <v>52080</v>
      </c>
      <c r="G9" s="374">
        <v>1</v>
      </c>
      <c r="H9" s="374">
        <v>120</v>
      </c>
      <c r="I9" s="377">
        <v>442</v>
      </c>
      <c r="J9" s="377">
        <v>53482</v>
      </c>
      <c r="K9" s="374">
        <v>1.0269201228878648</v>
      </c>
      <c r="L9" s="374">
        <v>121</v>
      </c>
      <c r="M9" s="377">
        <v>400</v>
      </c>
      <c r="N9" s="377">
        <v>48506</v>
      </c>
      <c r="O9" s="422">
        <v>0.93137480798771122</v>
      </c>
      <c r="P9" s="378">
        <v>121.265</v>
      </c>
    </row>
    <row r="10" spans="1:16" ht="14.4" customHeight="1" x14ac:dyDescent="0.3">
      <c r="A10" s="373" t="s">
        <v>771</v>
      </c>
      <c r="B10" s="374" t="s">
        <v>772</v>
      </c>
      <c r="C10" s="374" t="s">
        <v>781</v>
      </c>
      <c r="D10" s="374" t="s">
        <v>782</v>
      </c>
      <c r="E10" s="377">
        <v>27</v>
      </c>
      <c r="F10" s="377">
        <v>4671</v>
      </c>
      <c r="G10" s="374">
        <v>1</v>
      </c>
      <c r="H10" s="374">
        <v>173</v>
      </c>
      <c r="I10" s="377">
        <v>25</v>
      </c>
      <c r="J10" s="377">
        <v>4350</v>
      </c>
      <c r="K10" s="374">
        <v>0.93127809890815672</v>
      </c>
      <c r="L10" s="374">
        <v>174</v>
      </c>
      <c r="M10" s="377">
        <v>34</v>
      </c>
      <c r="N10" s="377">
        <v>5932</v>
      </c>
      <c r="O10" s="422">
        <v>1.2699636052237209</v>
      </c>
      <c r="P10" s="378">
        <v>174.47058823529412</v>
      </c>
    </row>
    <row r="11" spans="1:16" ht="14.4" customHeight="1" x14ac:dyDescent="0.3">
      <c r="A11" s="373" t="s">
        <v>771</v>
      </c>
      <c r="B11" s="374" t="s">
        <v>772</v>
      </c>
      <c r="C11" s="374" t="s">
        <v>783</v>
      </c>
      <c r="D11" s="374" t="s">
        <v>784</v>
      </c>
      <c r="E11" s="377">
        <v>5</v>
      </c>
      <c r="F11" s="377">
        <v>1895</v>
      </c>
      <c r="G11" s="374">
        <v>1</v>
      </c>
      <c r="H11" s="374">
        <v>379</v>
      </c>
      <c r="I11" s="377">
        <v>16</v>
      </c>
      <c r="J11" s="377">
        <v>6080</v>
      </c>
      <c r="K11" s="374">
        <v>3.20844327176781</v>
      </c>
      <c r="L11" s="374">
        <v>380</v>
      </c>
      <c r="M11" s="377">
        <v>18</v>
      </c>
      <c r="N11" s="377">
        <v>6843</v>
      </c>
      <c r="O11" s="422">
        <v>3.6110817941952504</v>
      </c>
      <c r="P11" s="378">
        <v>380.16666666666669</v>
      </c>
    </row>
    <row r="12" spans="1:16" ht="14.4" customHeight="1" x14ac:dyDescent="0.3">
      <c r="A12" s="373" t="s">
        <v>771</v>
      </c>
      <c r="B12" s="374" t="s">
        <v>772</v>
      </c>
      <c r="C12" s="374" t="s">
        <v>785</v>
      </c>
      <c r="D12" s="374" t="s">
        <v>786</v>
      </c>
      <c r="E12" s="377">
        <v>1456</v>
      </c>
      <c r="F12" s="377">
        <v>243152</v>
      </c>
      <c r="G12" s="374">
        <v>1</v>
      </c>
      <c r="H12" s="374">
        <v>167</v>
      </c>
      <c r="I12" s="377">
        <v>1562</v>
      </c>
      <c r="J12" s="377">
        <v>262416</v>
      </c>
      <c r="K12" s="374">
        <v>1.0792261630584983</v>
      </c>
      <c r="L12" s="374">
        <v>168</v>
      </c>
      <c r="M12" s="377">
        <v>1163</v>
      </c>
      <c r="N12" s="377">
        <v>196278</v>
      </c>
      <c r="O12" s="422">
        <v>0.80722346515759691</v>
      </c>
      <c r="P12" s="378">
        <v>168.76870163370594</v>
      </c>
    </row>
    <row r="13" spans="1:16" ht="14.4" customHeight="1" x14ac:dyDescent="0.3">
      <c r="A13" s="373" t="s">
        <v>771</v>
      </c>
      <c r="B13" s="374" t="s">
        <v>772</v>
      </c>
      <c r="C13" s="374" t="s">
        <v>787</v>
      </c>
      <c r="D13" s="374" t="s">
        <v>788</v>
      </c>
      <c r="E13" s="377">
        <v>13</v>
      </c>
      <c r="F13" s="377">
        <v>6786</v>
      </c>
      <c r="G13" s="374">
        <v>1</v>
      </c>
      <c r="H13" s="374">
        <v>522</v>
      </c>
      <c r="I13" s="377">
        <v>6</v>
      </c>
      <c r="J13" s="377">
        <v>3150</v>
      </c>
      <c r="K13" s="374">
        <v>0.46419098143236076</v>
      </c>
      <c r="L13" s="374">
        <v>525</v>
      </c>
      <c r="M13" s="377">
        <v>5</v>
      </c>
      <c r="N13" s="377">
        <v>2631</v>
      </c>
      <c r="O13" s="422">
        <v>0.38770999115826704</v>
      </c>
      <c r="P13" s="378">
        <v>526.20000000000005</v>
      </c>
    </row>
    <row r="14" spans="1:16" ht="14.4" customHeight="1" x14ac:dyDescent="0.3">
      <c r="A14" s="373" t="s">
        <v>771</v>
      </c>
      <c r="B14" s="374" t="s">
        <v>772</v>
      </c>
      <c r="C14" s="374" t="s">
        <v>789</v>
      </c>
      <c r="D14" s="374" t="s">
        <v>790</v>
      </c>
      <c r="E14" s="377">
        <v>701</v>
      </c>
      <c r="F14" s="377">
        <v>219413</v>
      </c>
      <c r="G14" s="374">
        <v>1</v>
      </c>
      <c r="H14" s="374">
        <v>313</v>
      </c>
      <c r="I14" s="377">
        <v>625</v>
      </c>
      <c r="J14" s="377">
        <v>197500</v>
      </c>
      <c r="K14" s="374">
        <v>0.90012898050708023</v>
      </c>
      <c r="L14" s="374">
        <v>316</v>
      </c>
      <c r="M14" s="377">
        <v>516</v>
      </c>
      <c r="N14" s="377">
        <v>163592</v>
      </c>
      <c r="O14" s="422">
        <v>0.74558936799551534</v>
      </c>
      <c r="P14" s="378">
        <v>317.03875968992247</v>
      </c>
    </row>
    <row r="15" spans="1:16" ht="14.4" customHeight="1" x14ac:dyDescent="0.3">
      <c r="A15" s="373" t="s">
        <v>771</v>
      </c>
      <c r="B15" s="374" t="s">
        <v>772</v>
      </c>
      <c r="C15" s="374" t="s">
        <v>791</v>
      </c>
      <c r="D15" s="374" t="s">
        <v>792</v>
      </c>
      <c r="E15" s="377">
        <v>300</v>
      </c>
      <c r="F15" s="377">
        <v>130200</v>
      </c>
      <c r="G15" s="374">
        <v>1</v>
      </c>
      <c r="H15" s="374">
        <v>434</v>
      </c>
      <c r="I15" s="377">
        <v>241</v>
      </c>
      <c r="J15" s="377">
        <v>104835</v>
      </c>
      <c r="K15" s="374">
        <v>0.80518433179723503</v>
      </c>
      <c r="L15" s="374">
        <v>435</v>
      </c>
      <c r="M15" s="377">
        <v>221</v>
      </c>
      <c r="N15" s="377">
        <v>96309</v>
      </c>
      <c r="O15" s="422">
        <v>0.73970046082949303</v>
      </c>
      <c r="P15" s="378">
        <v>435.7873303167421</v>
      </c>
    </row>
    <row r="16" spans="1:16" ht="14.4" customHeight="1" x14ac:dyDescent="0.3">
      <c r="A16" s="373" t="s">
        <v>771</v>
      </c>
      <c r="B16" s="374" t="s">
        <v>772</v>
      </c>
      <c r="C16" s="374" t="s">
        <v>793</v>
      </c>
      <c r="D16" s="374" t="s">
        <v>794</v>
      </c>
      <c r="E16" s="377">
        <v>3973</v>
      </c>
      <c r="F16" s="377">
        <v>1338901</v>
      </c>
      <c r="G16" s="374">
        <v>1</v>
      </c>
      <c r="H16" s="374">
        <v>337</v>
      </c>
      <c r="I16" s="377">
        <v>3934</v>
      </c>
      <c r="J16" s="377">
        <v>1329692</v>
      </c>
      <c r="K16" s="374">
        <v>0.99312197092988952</v>
      </c>
      <c r="L16" s="374">
        <v>338</v>
      </c>
      <c r="M16" s="377">
        <v>3223</v>
      </c>
      <c r="N16" s="377">
        <v>1090792</v>
      </c>
      <c r="O16" s="422">
        <v>0.81469204967357556</v>
      </c>
      <c r="P16" s="378">
        <v>338.43996276760782</v>
      </c>
    </row>
    <row r="17" spans="1:16" ht="14.4" customHeight="1" x14ac:dyDescent="0.3">
      <c r="A17" s="373" t="s">
        <v>771</v>
      </c>
      <c r="B17" s="374" t="s">
        <v>772</v>
      </c>
      <c r="C17" s="374" t="s">
        <v>795</v>
      </c>
      <c r="D17" s="374" t="s">
        <v>796</v>
      </c>
      <c r="E17" s="377">
        <v>1</v>
      </c>
      <c r="F17" s="377">
        <v>1585</v>
      </c>
      <c r="G17" s="374">
        <v>1</v>
      </c>
      <c r="H17" s="374">
        <v>1585</v>
      </c>
      <c r="I17" s="377">
        <v>8</v>
      </c>
      <c r="J17" s="377">
        <v>12712</v>
      </c>
      <c r="K17" s="374">
        <v>8.020189274447949</v>
      </c>
      <c r="L17" s="374">
        <v>1589</v>
      </c>
      <c r="M17" s="377">
        <v>6</v>
      </c>
      <c r="N17" s="377">
        <v>9534</v>
      </c>
      <c r="O17" s="422">
        <v>6.0151419558359622</v>
      </c>
      <c r="P17" s="378">
        <v>1589</v>
      </c>
    </row>
    <row r="18" spans="1:16" ht="14.4" customHeight="1" x14ac:dyDescent="0.3">
      <c r="A18" s="373" t="s">
        <v>771</v>
      </c>
      <c r="B18" s="374" t="s">
        <v>772</v>
      </c>
      <c r="C18" s="374" t="s">
        <v>797</v>
      </c>
      <c r="D18" s="374" t="s">
        <v>798</v>
      </c>
      <c r="E18" s="377">
        <v>3</v>
      </c>
      <c r="F18" s="377">
        <v>10071</v>
      </c>
      <c r="G18" s="374">
        <v>1</v>
      </c>
      <c r="H18" s="374">
        <v>3357</v>
      </c>
      <c r="I18" s="377"/>
      <c r="J18" s="377"/>
      <c r="K18" s="374"/>
      <c r="L18" s="374"/>
      <c r="M18" s="377"/>
      <c r="N18" s="377"/>
      <c r="O18" s="422"/>
      <c r="P18" s="378"/>
    </row>
    <row r="19" spans="1:16" ht="14.4" customHeight="1" x14ac:dyDescent="0.3">
      <c r="A19" s="373" t="s">
        <v>771</v>
      </c>
      <c r="B19" s="374" t="s">
        <v>772</v>
      </c>
      <c r="C19" s="374" t="s">
        <v>799</v>
      </c>
      <c r="D19" s="374" t="s">
        <v>800</v>
      </c>
      <c r="E19" s="377">
        <v>7</v>
      </c>
      <c r="F19" s="377">
        <v>40824</v>
      </c>
      <c r="G19" s="374">
        <v>1</v>
      </c>
      <c r="H19" s="374">
        <v>5832</v>
      </c>
      <c r="I19" s="377">
        <v>9</v>
      </c>
      <c r="J19" s="377">
        <v>52740</v>
      </c>
      <c r="K19" s="374">
        <v>1.2918871252204585</v>
      </c>
      <c r="L19" s="374">
        <v>5860</v>
      </c>
      <c r="M19" s="377">
        <v>4</v>
      </c>
      <c r="N19" s="377">
        <v>23440</v>
      </c>
      <c r="O19" s="422">
        <v>0.57417205565353713</v>
      </c>
      <c r="P19" s="378">
        <v>5860</v>
      </c>
    </row>
    <row r="20" spans="1:16" ht="14.4" customHeight="1" x14ac:dyDescent="0.3">
      <c r="A20" s="373" t="s">
        <v>771</v>
      </c>
      <c r="B20" s="374" t="s">
        <v>772</v>
      </c>
      <c r="C20" s="374" t="s">
        <v>801</v>
      </c>
      <c r="D20" s="374" t="s">
        <v>802</v>
      </c>
      <c r="E20" s="377">
        <v>2</v>
      </c>
      <c r="F20" s="377">
        <v>214</v>
      </c>
      <c r="G20" s="374">
        <v>1</v>
      </c>
      <c r="H20" s="374">
        <v>107</v>
      </c>
      <c r="I20" s="377">
        <v>3</v>
      </c>
      <c r="J20" s="377">
        <v>324</v>
      </c>
      <c r="K20" s="374">
        <v>1.514018691588785</v>
      </c>
      <c r="L20" s="374">
        <v>108</v>
      </c>
      <c r="M20" s="377">
        <v>1</v>
      </c>
      <c r="N20" s="377">
        <v>109</v>
      </c>
      <c r="O20" s="422">
        <v>0.50934579439252337</v>
      </c>
      <c r="P20" s="378">
        <v>109</v>
      </c>
    </row>
    <row r="21" spans="1:16" ht="14.4" customHeight="1" x14ac:dyDescent="0.3">
      <c r="A21" s="373" t="s">
        <v>771</v>
      </c>
      <c r="B21" s="374" t="s">
        <v>772</v>
      </c>
      <c r="C21" s="374" t="s">
        <v>803</v>
      </c>
      <c r="D21" s="374" t="s">
        <v>804</v>
      </c>
      <c r="E21" s="377">
        <v>134</v>
      </c>
      <c r="F21" s="377">
        <v>6164</v>
      </c>
      <c r="G21" s="374">
        <v>1</v>
      </c>
      <c r="H21" s="374">
        <v>46</v>
      </c>
      <c r="I21" s="377"/>
      <c r="J21" s="377"/>
      <c r="K21" s="374"/>
      <c r="L21" s="374"/>
      <c r="M21" s="377">
        <v>14</v>
      </c>
      <c r="N21" s="377">
        <v>646</v>
      </c>
      <c r="O21" s="422">
        <v>0.10480207657365347</v>
      </c>
      <c r="P21" s="378">
        <v>46.142857142857146</v>
      </c>
    </row>
    <row r="22" spans="1:16" ht="14.4" customHeight="1" x14ac:dyDescent="0.3">
      <c r="A22" s="373" t="s">
        <v>771</v>
      </c>
      <c r="B22" s="374" t="s">
        <v>772</v>
      </c>
      <c r="C22" s="374" t="s">
        <v>805</v>
      </c>
      <c r="D22" s="374" t="s">
        <v>806</v>
      </c>
      <c r="E22" s="377">
        <v>24</v>
      </c>
      <c r="F22" s="377">
        <v>8664</v>
      </c>
      <c r="G22" s="374">
        <v>1</v>
      </c>
      <c r="H22" s="374">
        <v>361</v>
      </c>
      <c r="I22" s="377">
        <v>21</v>
      </c>
      <c r="J22" s="377">
        <v>7665</v>
      </c>
      <c r="K22" s="374">
        <v>0.88469529085872578</v>
      </c>
      <c r="L22" s="374">
        <v>365</v>
      </c>
      <c r="M22" s="377">
        <v>31</v>
      </c>
      <c r="N22" s="377">
        <v>11331</v>
      </c>
      <c r="O22" s="422">
        <v>1.307825484764543</v>
      </c>
      <c r="P22" s="378">
        <v>365.51612903225805</v>
      </c>
    </row>
    <row r="23" spans="1:16" ht="14.4" customHeight="1" x14ac:dyDescent="0.3">
      <c r="A23" s="373" t="s">
        <v>771</v>
      </c>
      <c r="B23" s="374" t="s">
        <v>772</v>
      </c>
      <c r="C23" s="374" t="s">
        <v>807</v>
      </c>
      <c r="D23" s="374" t="s">
        <v>808</v>
      </c>
      <c r="E23" s="377">
        <v>92</v>
      </c>
      <c r="F23" s="377">
        <v>3312</v>
      </c>
      <c r="G23" s="374">
        <v>1</v>
      </c>
      <c r="H23" s="374">
        <v>36</v>
      </c>
      <c r="I23" s="377">
        <v>48</v>
      </c>
      <c r="J23" s="377">
        <v>1776</v>
      </c>
      <c r="K23" s="374">
        <v>0.53623188405797106</v>
      </c>
      <c r="L23" s="374">
        <v>37</v>
      </c>
      <c r="M23" s="377">
        <v>49</v>
      </c>
      <c r="N23" s="377">
        <v>1813</v>
      </c>
      <c r="O23" s="422">
        <v>0.54740338164251212</v>
      </c>
      <c r="P23" s="378">
        <v>37</v>
      </c>
    </row>
    <row r="24" spans="1:16" ht="14.4" customHeight="1" x14ac:dyDescent="0.3">
      <c r="A24" s="373" t="s">
        <v>771</v>
      </c>
      <c r="B24" s="374" t="s">
        <v>772</v>
      </c>
      <c r="C24" s="374" t="s">
        <v>809</v>
      </c>
      <c r="D24" s="374" t="s">
        <v>810</v>
      </c>
      <c r="E24" s="377">
        <v>10</v>
      </c>
      <c r="F24" s="377">
        <v>2500</v>
      </c>
      <c r="G24" s="374">
        <v>1</v>
      </c>
      <c r="H24" s="374">
        <v>250</v>
      </c>
      <c r="I24" s="377">
        <v>3</v>
      </c>
      <c r="J24" s="377">
        <v>753</v>
      </c>
      <c r="K24" s="374">
        <v>0.30120000000000002</v>
      </c>
      <c r="L24" s="374">
        <v>251</v>
      </c>
      <c r="M24" s="377">
        <v>7</v>
      </c>
      <c r="N24" s="377">
        <v>1766</v>
      </c>
      <c r="O24" s="422">
        <v>0.70640000000000003</v>
      </c>
      <c r="P24" s="378">
        <v>252.28571428571428</v>
      </c>
    </row>
    <row r="25" spans="1:16" ht="14.4" customHeight="1" x14ac:dyDescent="0.3">
      <c r="A25" s="373" t="s">
        <v>771</v>
      </c>
      <c r="B25" s="374" t="s">
        <v>772</v>
      </c>
      <c r="C25" s="374" t="s">
        <v>811</v>
      </c>
      <c r="D25" s="374" t="s">
        <v>812</v>
      </c>
      <c r="E25" s="377">
        <v>1</v>
      </c>
      <c r="F25" s="377">
        <v>456</v>
      </c>
      <c r="G25" s="374">
        <v>1</v>
      </c>
      <c r="H25" s="374">
        <v>456</v>
      </c>
      <c r="I25" s="377"/>
      <c r="J25" s="377"/>
      <c r="K25" s="374"/>
      <c r="L25" s="374"/>
      <c r="M25" s="377">
        <v>1</v>
      </c>
      <c r="N25" s="377">
        <v>459</v>
      </c>
      <c r="O25" s="422">
        <v>1.006578947368421</v>
      </c>
      <c r="P25" s="378">
        <v>459</v>
      </c>
    </row>
    <row r="26" spans="1:16" ht="14.4" customHeight="1" x14ac:dyDescent="0.3">
      <c r="A26" s="373" t="s">
        <v>771</v>
      </c>
      <c r="B26" s="374" t="s">
        <v>772</v>
      </c>
      <c r="C26" s="374" t="s">
        <v>813</v>
      </c>
      <c r="D26" s="374" t="s">
        <v>814</v>
      </c>
      <c r="E26" s="377">
        <v>215</v>
      </c>
      <c r="F26" s="377">
        <v>141900</v>
      </c>
      <c r="G26" s="374">
        <v>1</v>
      </c>
      <c r="H26" s="374">
        <v>660</v>
      </c>
      <c r="I26" s="377">
        <v>192</v>
      </c>
      <c r="J26" s="377">
        <v>127488</v>
      </c>
      <c r="K26" s="374">
        <v>0.89843551797040166</v>
      </c>
      <c r="L26" s="374">
        <v>664</v>
      </c>
      <c r="M26" s="377">
        <v>147</v>
      </c>
      <c r="N26" s="377">
        <v>97912</v>
      </c>
      <c r="O26" s="422">
        <v>0.69000704721634953</v>
      </c>
      <c r="P26" s="378">
        <v>666.06802721088434</v>
      </c>
    </row>
    <row r="27" spans="1:16" ht="14.4" customHeight="1" x14ac:dyDescent="0.3">
      <c r="A27" s="373" t="s">
        <v>771</v>
      </c>
      <c r="B27" s="374" t="s">
        <v>772</v>
      </c>
      <c r="C27" s="374" t="s">
        <v>815</v>
      </c>
      <c r="D27" s="374" t="s">
        <v>816</v>
      </c>
      <c r="E27" s="377">
        <v>60</v>
      </c>
      <c r="F27" s="377">
        <v>8100</v>
      </c>
      <c r="G27" s="374">
        <v>1</v>
      </c>
      <c r="H27" s="374">
        <v>135</v>
      </c>
      <c r="I27" s="377">
        <v>44</v>
      </c>
      <c r="J27" s="377">
        <v>5984</v>
      </c>
      <c r="K27" s="374">
        <v>0.73876543209876544</v>
      </c>
      <c r="L27" s="374">
        <v>136</v>
      </c>
      <c r="M27" s="377">
        <v>21</v>
      </c>
      <c r="N27" s="377">
        <v>2859</v>
      </c>
      <c r="O27" s="422">
        <v>0.35296296296296298</v>
      </c>
      <c r="P27" s="378">
        <v>136.14285714285714</v>
      </c>
    </row>
    <row r="28" spans="1:16" ht="14.4" customHeight="1" x14ac:dyDescent="0.3">
      <c r="A28" s="373" t="s">
        <v>771</v>
      </c>
      <c r="B28" s="374" t="s">
        <v>772</v>
      </c>
      <c r="C28" s="374" t="s">
        <v>817</v>
      </c>
      <c r="D28" s="374" t="s">
        <v>818</v>
      </c>
      <c r="E28" s="377">
        <v>2667</v>
      </c>
      <c r="F28" s="377">
        <v>746760</v>
      </c>
      <c r="G28" s="374">
        <v>1</v>
      </c>
      <c r="H28" s="374">
        <v>280</v>
      </c>
      <c r="I28" s="377">
        <v>2479</v>
      </c>
      <c r="J28" s="377">
        <v>696599</v>
      </c>
      <c r="K28" s="374">
        <v>0.93282848572499866</v>
      </c>
      <c r="L28" s="374">
        <v>281</v>
      </c>
      <c r="M28" s="377">
        <v>2739</v>
      </c>
      <c r="N28" s="377">
        <v>771885</v>
      </c>
      <c r="O28" s="422">
        <v>1.0336453479029406</v>
      </c>
      <c r="P28" s="378">
        <v>281.81270536692222</v>
      </c>
    </row>
    <row r="29" spans="1:16" ht="14.4" customHeight="1" x14ac:dyDescent="0.3">
      <c r="A29" s="373" t="s">
        <v>771</v>
      </c>
      <c r="B29" s="374" t="s">
        <v>772</v>
      </c>
      <c r="C29" s="374" t="s">
        <v>819</v>
      </c>
      <c r="D29" s="374" t="s">
        <v>820</v>
      </c>
      <c r="E29" s="377">
        <v>10</v>
      </c>
      <c r="F29" s="377">
        <v>34130</v>
      </c>
      <c r="G29" s="374">
        <v>1</v>
      </c>
      <c r="H29" s="374">
        <v>3413</v>
      </c>
      <c r="I29" s="377">
        <v>12</v>
      </c>
      <c r="J29" s="377">
        <v>41268</v>
      </c>
      <c r="K29" s="374">
        <v>1.2091415177263405</v>
      </c>
      <c r="L29" s="374">
        <v>3439</v>
      </c>
      <c r="M29" s="377"/>
      <c r="N29" s="377"/>
      <c r="O29" s="422"/>
      <c r="P29" s="378"/>
    </row>
    <row r="30" spans="1:16" ht="14.4" customHeight="1" x14ac:dyDescent="0.3">
      <c r="A30" s="373" t="s">
        <v>771</v>
      </c>
      <c r="B30" s="374" t="s">
        <v>772</v>
      </c>
      <c r="C30" s="374" t="s">
        <v>821</v>
      </c>
      <c r="D30" s="374" t="s">
        <v>822</v>
      </c>
      <c r="E30" s="377">
        <v>2626</v>
      </c>
      <c r="F30" s="377">
        <v>1189578</v>
      </c>
      <c r="G30" s="374">
        <v>1</v>
      </c>
      <c r="H30" s="374">
        <v>453</v>
      </c>
      <c r="I30" s="377">
        <v>2717</v>
      </c>
      <c r="J30" s="377">
        <v>1238952</v>
      </c>
      <c r="K30" s="374">
        <v>1.0415054750508164</v>
      </c>
      <c r="L30" s="374">
        <v>456</v>
      </c>
      <c r="M30" s="377">
        <v>2881</v>
      </c>
      <c r="N30" s="377">
        <v>1317068</v>
      </c>
      <c r="O30" s="422">
        <v>1.1071724594772263</v>
      </c>
      <c r="P30" s="378">
        <v>457.15654286706007</v>
      </c>
    </row>
    <row r="31" spans="1:16" ht="14.4" customHeight="1" x14ac:dyDescent="0.3">
      <c r="A31" s="373" t="s">
        <v>771</v>
      </c>
      <c r="B31" s="374" t="s">
        <v>772</v>
      </c>
      <c r="C31" s="374" t="s">
        <v>823</v>
      </c>
      <c r="D31" s="374" t="s">
        <v>824</v>
      </c>
      <c r="E31" s="377">
        <v>2</v>
      </c>
      <c r="F31" s="377">
        <v>12098</v>
      </c>
      <c r="G31" s="374">
        <v>1</v>
      </c>
      <c r="H31" s="374">
        <v>6049</v>
      </c>
      <c r="I31" s="377">
        <v>1</v>
      </c>
      <c r="J31" s="377">
        <v>6094</v>
      </c>
      <c r="K31" s="374">
        <v>0.50371962307819473</v>
      </c>
      <c r="L31" s="374">
        <v>6094</v>
      </c>
      <c r="M31" s="377">
        <v>1</v>
      </c>
      <c r="N31" s="377">
        <v>6094</v>
      </c>
      <c r="O31" s="422">
        <v>0.50371962307819473</v>
      </c>
      <c r="P31" s="378">
        <v>6094</v>
      </c>
    </row>
    <row r="32" spans="1:16" ht="14.4" customHeight="1" x14ac:dyDescent="0.3">
      <c r="A32" s="373" t="s">
        <v>771</v>
      </c>
      <c r="B32" s="374" t="s">
        <v>772</v>
      </c>
      <c r="C32" s="374" t="s">
        <v>825</v>
      </c>
      <c r="D32" s="374" t="s">
        <v>826</v>
      </c>
      <c r="E32" s="377">
        <v>4364</v>
      </c>
      <c r="F32" s="377">
        <v>1505580</v>
      </c>
      <c r="G32" s="374">
        <v>1</v>
      </c>
      <c r="H32" s="374">
        <v>345</v>
      </c>
      <c r="I32" s="377">
        <v>4308</v>
      </c>
      <c r="J32" s="377">
        <v>1499184</v>
      </c>
      <c r="K32" s="374">
        <v>0.99575180329175472</v>
      </c>
      <c r="L32" s="374">
        <v>348</v>
      </c>
      <c r="M32" s="377">
        <v>4518</v>
      </c>
      <c r="N32" s="377">
        <v>1579698</v>
      </c>
      <c r="O32" s="422">
        <v>1.0492288686087754</v>
      </c>
      <c r="P32" s="378">
        <v>349.64541832669323</v>
      </c>
    </row>
    <row r="33" spans="1:16" ht="14.4" customHeight="1" x14ac:dyDescent="0.3">
      <c r="A33" s="373" t="s">
        <v>771</v>
      </c>
      <c r="B33" s="374" t="s">
        <v>772</v>
      </c>
      <c r="C33" s="374" t="s">
        <v>827</v>
      </c>
      <c r="D33" s="374" t="s">
        <v>828</v>
      </c>
      <c r="E33" s="377">
        <v>426</v>
      </c>
      <c r="F33" s="377">
        <v>1224324</v>
      </c>
      <c r="G33" s="374">
        <v>1</v>
      </c>
      <c r="H33" s="374">
        <v>2874</v>
      </c>
      <c r="I33" s="377">
        <v>405</v>
      </c>
      <c r="J33" s="377">
        <v>1168830</v>
      </c>
      <c r="K33" s="374">
        <v>0.95467376282748684</v>
      </c>
      <c r="L33" s="374">
        <v>2886</v>
      </c>
      <c r="M33" s="377">
        <v>327</v>
      </c>
      <c r="N33" s="377">
        <v>945507</v>
      </c>
      <c r="O33" s="422">
        <v>0.77226861517049405</v>
      </c>
      <c r="P33" s="378">
        <v>2891.4587155963304</v>
      </c>
    </row>
    <row r="34" spans="1:16" ht="14.4" customHeight="1" x14ac:dyDescent="0.3">
      <c r="A34" s="373" t="s">
        <v>771</v>
      </c>
      <c r="B34" s="374" t="s">
        <v>772</v>
      </c>
      <c r="C34" s="374" t="s">
        <v>829</v>
      </c>
      <c r="D34" s="374" t="s">
        <v>830</v>
      </c>
      <c r="E34" s="377">
        <v>5</v>
      </c>
      <c r="F34" s="377">
        <v>63870</v>
      </c>
      <c r="G34" s="374">
        <v>1</v>
      </c>
      <c r="H34" s="374">
        <v>12774</v>
      </c>
      <c r="I34" s="377">
        <v>9</v>
      </c>
      <c r="J34" s="377">
        <v>115011</v>
      </c>
      <c r="K34" s="374">
        <v>1.8007045561296384</v>
      </c>
      <c r="L34" s="374">
        <v>12779</v>
      </c>
      <c r="M34" s="377">
        <v>1</v>
      </c>
      <c r="N34" s="377">
        <v>12788</v>
      </c>
      <c r="O34" s="422">
        <v>0.20021919524033194</v>
      </c>
      <c r="P34" s="378">
        <v>12788</v>
      </c>
    </row>
    <row r="35" spans="1:16" ht="14.4" customHeight="1" x14ac:dyDescent="0.3">
      <c r="A35" s="373" t="s">
        <v>771</v>
      </c>
      <c r="B35" s="374" t="s">
        <v>772</v>
      </c>
      <c r="C35" s="374" t="s">
        <v>831</v>
      </c>
      <c r="D35" s="374" t="s">
        <v>832</v>
      </c>
      <c r="E35" s="377">
        <v>755</v>
      </c>
      <c r="F35" s="377">
        <v>77010</v>
      </c>
      <c r="G35" s="374">
        <v>1</v>
      </c>
      <c r="H35" s="374">
        <v>102</v>
      </c>
      <c r="I35" s="377">
        <v>834</v>
      </c>
      <c r="J35" s="377">
        <v>85902</v>
      </c>
      <c r="K35" s="374">
        <v>1.1154655239579276</v>
      </c>
      <c r="L35" s="374">
        <v>103</v>
      </c>
      <c r="M35" s="377">
        <v>856</v>
      </c>
      <c r="N35" s="377">
        <v>88415</v>
      </c>
      <c r="O35" s="422">
        <v>1.1480976496558888</v>
      </c>
      <c r="P35" s="378">
        <v>103.28855140186916</v>
      </c>
    </row>
    <row r="36" spans="1:16" ht="14.4" customHeight="1" x14ac:dyDescent="0.3">
      <c r="A36" s="373" t="s">
        <v>771</v>
      </c>
      <c r="B36" s="374" t="s">
        <v>772</v>
      </c>
      <c r="C36" s="374" t="s">
        <v>833</v>
      </c>
      <c r="D36" s="374" t="s">
        <v>834</v>
      </c>
      <c r="E36" s="377">
        <v>110</v>
      </c>
      <c r="F36" s="377">
        <v>12650</v>
      </c>
      <c r="G36" s="374">
        <v>1</v>
      </c>
      <c r="H36" s="374">
        <v>115</v>
      </c>
      <c r="I36" s="377">
        <v>88</v>
      </c>
      <c r="J36" s="377">
        <v>10120</v>
      </c>
      <c r="K36" s="374">
        <v>0.8</v>
      </c>
      <c r="L36" s="374">
        <v>115</v>
      </c>
      <c r="M36" s="377">
        <v>111</v>
      </c>
      <c r="N36" s="377">
        <v>12796</v>
      </c>
      <c r="O36" s="422">
        <v>1.0115415019762846</v>
      </c>
      <c r="P36" s="378">
        <v>115.27927927927928</v>
      </c>
    </row>
    <row r="37" spans="1:16" ht="14.4" customHeight="1" x14ac:dyDescent="0.3">
      <c r="A37" s="373" t="s">
        <v>771</v>
      </c>
      <c r="B37" s="374" t="s">
        <v>772</v>
      </c>
      <c r="C37" s="374" t="s">
        <v>835</v>
      </c>
      <c r="D37" s="374" t="s">
        <v>836</v>
      </c>
      <c r="E37" s="377">
        <v>46</v>
      </c>
      <c r="F37" s="377">
        <v>20884</v>
      </c>
      <c r="G37" s="374">
        <v>1</v>
      </c>
      <c r="H37" s="374">
        <v>454</v>
      </c>
      <c r="I37" s="377">
        <v>50</v>
      </c>
      <c r="J37" s="377">
        <v>22850</v>
      </c>
      <c r="K37" s="374">
        <v>1.0941390538211071</v>
      </c>
      <c r="L37" s="374">
        <v>457</v>
      </c>
      <c r="M37" s="377">
        <v>39</v>
      </c>
      <c r="N37" s="377">
        <v>17879</v>
      </c>
      <c r="O37" s="422">
        <v>0.85610994062440149</v>
      </c>
      <c r="P37" s="378">
        <v>458.43589743589746</v>
      </c>
    </row>
    <row r="38" spans="1:16" ht="14.4" customHeight="1" x14ac:dyDescent="0.3">
      <c r="A38" s="373" t="s">
        <v>771</v>
      </c>
      <c r="B38" s="374" t="s">
        <v>772</v>
      </c>
      <c r="C38" s="374" t="s">
        <v>837</v>
      </c>
      <c r="D38" s="374" t="s">
        <v>838</v>
      </c>
      <c r="E38" s="377">
        <v>29</v>
      </c>
      <c r="F38" s="377">
        <v>35844</v>
      </c>
      <c r="G38" s="374">
        <v>1</v>
      </c>
      <c r="H38" s="374">
        <v>1236</v>
      </c>
      <c r="I38" s="377">
        <v>55</v>
      </c>
      <c r="J38" s="377">
        <v>68475</v>
      </c>
      <c r="K38" s="374">
        <v>1.9103615667894209</v>
      </c>
      <c r="L38" s="374">
        <v>1245</v>
      </c>
      <c r="M38" s="377">
        <v>36</v>
      </c>
      <c r="N38" s="377">
        <v>44996</v>
      </c>
      <c r="O38" s="422">
        <v>1.2553286463564335</v>
      </c>
      <c r="P38" s="378">
        <v>1249.8888888888889</v>
      </c>
    </row>
    <row r="39" spans="1:16" ht="14.4" customHeight="1" x14ac:dyDescent="0.3">
      <c r="A39" s="373" t="s">
        <v>771</v>
      </c>
      <c r="B39" s="374" t="s">
        <v>772</v>
      </c>
      <c r="C39" s="374" t="s">
        <v>839</v>
      </c>
      <c r="D39" s="374" t="s">
        <v>840</v>
      </c>
      <c r="E39" s="377">
        <v>1202</v>
      </c>
      <c r="F39" s="377">
        <v>510850</v>
      </c>
      <c r="G39" s="374">
        <v>1</v>
      </c>
      <c r="H39" s="374">
        <v>425</v>
      </c>
      <c r="I39" s="377">
        <v>1221</v>
      </c>
      <c r="J39" s="377">
        <v>523809</v>
      </c>
      <c r="K39" s="374">
        <v>1.0253675247137124</v>
      </c>
      <c r="L39" s="374">
        <v>429</v>
      </c>
      <c r="M39" s="377">
        <v>1129</v>
      </c>
      <c r="N39" s="377">
        <v>485981</v>
      </c>
      <c r="O39" s="422">
        <v>0.95131839091709891</v>
      </c>
      <c r="P39" s="378">
        <v>430.45261293179806</v>
      </c>
    </row>
    <row r="40" spans="1:16" ht="14.4" customHeight="1" x14ac:dyDescent="0.3">
      <c r="A40" s="373" t="s">
        <v>771</v>
      </c>
      <c r="B40" s="374" t="s">
        <v>772</v>
      </c>
      <c r="C40" s="374" t="s">
        <v>841</v>
      </c>
      <c r="D40" s="374" t="s">
        <v>842</v>
      </c>
      <c r="E40" s="377">
        <v>6120</v>
      </c>
      <c r="F40" s="377">
        <v>324360</v>
      </c>
      <c r="G40" s="374">
        <v>1</v>
      </c>
      <c r="H40" s="374">
        <v>53</v>
      </c>
      <c r="I40" s="377">
        <v>6105</v>
      </c>
      <c r="J40" s="377">
        <v>323565</v>
      </c>
      <c r="K40" s="374">
        <v>0.99754901960784315</v>
      </c>
      <c r="L40" s="374">
        <v>53</v>
      </c>
      <c r="M40" s="377">
        <v>6999</v>
      </c>
      <c r="N40" s="377">
        <v>372931</v>
      </c>
      <c r="O40" s="422">
        <v>1.1497441114810705</v>
      </c>
      <c r="P40" s="378">
        <v>53.28346906700957</v>
      </c>
    </row>
    <row r="41" spans="1:16" ht="14.4" customHeight="1" x14ac:dyDescent="0.3">
      <c r="A41" s="373" t="s">
        <v>771</v>
      </c>
      <c r="B41" s="374" t="s">
        <v>772</v>
      </c>
      <c r="C41" s="374" t="s">
        <v>843</v>
      </c>
      <c r="D41" s="374" t="s">
        <v>844</v>
      </c>
      <c r="E41" s="377">
        <v>167</v>
      </c>
      <c r="F41" s="377">
        <v>360887</v>
      </c>
      <c r="G41" s="374">
        <v>1</v>
      </c>
      <c r="H41" s="374">
        <v>2161</v>
      </c>
      <c r="I41" s="377">
        <v>142</v>
      </c>
      <c r="J41" s="377">
        <v>307288</v>
      </c>
      <c r="K41" s="374">
        <v>0.85147982609514894</v>
      </c>
      <c r="L41" s="374">
        <v>2164</v>
      </c>
      <c r="M41" s="377">
        <v>141</v>
      </c>
      <c r="N41" s="377">
        <v>305286</v>
      </c>
      <c r="O41" s="422">
        <v>0.84593238326678433</v>
      </c>
      <c r="P41" s="378">
        <v>2165.1489361702129</v>
      </c>
    </row>
    <row r="42" spans="1:16" ht="14.4" customHeight="1" x14ac:dyDescent="0.3">
      <c r="A42" s="373" t="s">
        <v>771</v>
      </c>
      <c r="B42" s="374" t="s">
        <v>772</v>
      </c>
      <c r="C42" s="374" t="s">
        <v>845</v>
      </c>
      <c r="D42" s="374" t="s">
        <v>846</v>
      </c>
      <c r="E42" s="377">
        <v>3294</v>
      </c>
      <c r="F42" s="377">
        <v>540216</v>
      </c>
      <c r="G42" s="374">
        <v>1</v>
      </c>
      <c r="H42" s="374">
        <v>164</v>
      </c>
      <c r="I42" s="377">
        <v>4236</v>
      </c>
      <c r="J42" s="377">
        <v>698940</v>
      </c>
      <c r="K42" s="374">
        <v>1.2938158070105292</v>
      </c>
      <c r="L42" s="374">
        <v>165</v>
      </c>
      <c r="M42" s="377">
        <v>3980</v>
      </c>
      <c r="N42" s="377">
        <v>659664</v>
      </c>
      <c r="O42" s="422">
        <v>1.2211115553778489</v>
      </c>
      <c r="P42" s="378">
        <v>165.74472361809046</v>
      </c>
    </row>
    <row r="43" spans="1:16" ht="14.4" customHeight="1" x14ac:dyDescent="0.3">
      <c r="A43" s="373" t="s">
        <v>771</v>
      </c>
      <c r="B43" s="374" t="s">
        <v>772</v>
      </c>
      <c r="C43" s="374" t="s">
        <v>847</v>
      </c>
      <c r="D43" s="374" t="s">
        <v>848</v>
      </c>
      <c r="E43" s="377">
        <v>1230</v>
      </c>
      <c r="F43" s="377">
        <v>95940</v>
      </c>
      <c r="G43" s="374">
        <v>1</v>
      </c>
      <c r="H43" s="374">
        <v>78</v>
      </c>
      <c r="I43" s="377">
        <v>1068</v>
      </c>
      <c r="J43" s="377">
        <v>84372</v>
      </c>
      <c r="K43" s="374">
        <v>0.87942464040025015</v>
      </c>
      <c r="L43" s="374">
        <v>79</v>
      </c>
      <c r="M43" s="377">
        <v>991</v>
      </c>
      <c r="N43" s="377">
        <v>78576</v>
      </c>
      <c r="O43" s="422">
        <v>0.81901188242651657</v>
      </c>
      <c r="P43" s="378">
        <v>79.289606458123103</v>
      </c>
    </row>
    <row r="44" spans="1:16" ht="14.4" customHeight="1" x14ac:dyDescent="0.3">
      <c r="A44" s="373" t="s">
        <v>771</v>
      </c>
      <c r="B44" s="374" t="s">
        <v>772</v>
      </c>
      <c r="C44" s="374" t="s">
        <v>849</v>
      </c>
      <c r="D44" s="374" t="s">
        <v>850</v>
      </c>
      <c r="E44" s="377">
        <v>126</v>
      </c>
      <c r="F44" s="377">
        <v>20034</v>
      </c>
      <c r="G44" s="374">
        <v>1</v>
      </c>
      <c r="H44" s="374">
        <v>159</v>
      </c>
      <c r="I44" s="377">
        <v>105</v>
      </c>
      <c r="J44" s="377">
        <v>16800</v>
      </c>
      <c r="K44" s="374">
        <v>0.83857442348008382</v>
      </c>
      <c r="L44" s="374">
        <v>160</v>
      </c>
      <c r="M44" s="377">
        <v>89</v>
      </c>
      <c r="N44" s="377">
        <v>14294</v>
      </c>
      <c r="O44" s="422">
        <v>0.71348707197763805</v>
      </c>
      <c r="P44" s="378">
        <v>160.6067415730337</v>
      </c>
    </row>
    <row r="45" spans="1:16" ht="14.4" customHeight="1" x14ac:dyDescent="0.3">
      <c r="A45" s="373" t="s">
        <v>771</v>
      </c>
      <c r="B45" s="374" t="s">
        <v>772</v>
      </c>
      <c r="C45" s="374" t="s">
        <v>851</v>
      </c>
      <c r="D45" s="374" t="s">
        <v>852</v>
      </c>
      <c r="E45" s="377">
        <v>104</v>
      </c>
      <c r="F45" s="377">
        <v>2808</v>
      </c>
      <c r="G45" s="374">
        <v>1</v>
      </c>
      <c r="H45" s="374">
        <v>27</v>
      </c>
      <c r="I45" s="377"/>
      <c r="J45" s="377"/>
      <c r="K45" s="374"/>
      <c r="L45" s="374"/>
      <c r="M45" s="377">
        <v>13</v>
      </c>
      <c r="N45" s="377">
        <v>356</v>
      </c>
      <c r="O45" s="422">
        <v>0.12678062678062679</v>
      </c>
      <c r="P45" s="378">
        <v>27.384615384615383</v>
      </c>
    </row>
    <row r="46" spans="1:16" ht="14.4" customHeight="1" x14ac:dyDescent="0.3">
      <c r="A46" s="373" t="s">
        <v>771</v>
      </c>
      <c r="B46" s="374" t="s">
        <v>772</v>
      </c>
      <c r="C46" s="374" t="s">
        <v>853</v>
      </c>
      <c r="D46" s="374" t="s">
        <v>854</v>
      </c>
      <c r="E46" s="377">
        <v>142</v>
      </c>
      <c r="F46" s="377">
        <v>142000</v>
      </c>
      <c r="G46" s="374">
        <v>1</v>
      </c>
      <c r="H46" s="374">
        <v>1000</v>
      </c>
      <c r="I46" s="377">
        <v>161</v>
      </c>
      <c r="J46" s="377">
        <v>161322</v>
      </c>
      <c r="K46" s="374">
        <v>1.1360704225352112</v>
      </c>
      <c r="L46" s="374">
        <v>1002</v>
      </c>
      <c r="M46" s="377">
        <v>171</v>
      </c>
      <c r="N46" s="377">
        <v>171554</v>
      </c>
      <c r="O46" s="422">
        <v>1.2081267605633803</v>
      </c>
      <c r="P46" s="378">
        <v>1003.2397660818714</v>
      </c>
    </row>
    <row r="47" spans="1:16" ht="14.4" customHeight="1" x14ac:dyDescent="0.3">
      <c r="A47" s="373" t="s">
        <v>771</v>
      </c>
      <c r="B47" s="374" t="s">
        <v>772</v>
      </c>
      <c r="C47" s="374" t="s">
        <v>855</v>
      </c>
      <c r="D47" s="374" t="s">
        <v>856</v>
      </c>
      <c r="E47" s="377">
        <v>135</v>
      </c>
      <c r="F47" s="377">
        <v>22410</v>
      </c>
      <c r="G47" s="374">
        <v>1</v>
      </c>
      <c r="H47" s="374">
        <v>166</v>
      </c>
      <c r="I47" s="377">
        <v>130</v>
      </c>
      <c r="J47" s="377">
        <v>21710</v>
      </c>
      <c r="K47" s="374">
        <v>0.96876394466755911</v>
      </c>
      <c r="L47" s="374">
        <v>167</v>
      </c>
      <c r="M47" s="377">
        <v>121</v>
      </c>
      <c r="N47" s="377">
        <v>20267</v>
      </c>
      <c r="O47" s="422">
        <v>0.9043730477465417</v>
      </c>
      <c r="P47" s="378">
        <v>167.49586776859505</v>
      </c>
    </row>
    <row r="48" spans="1:16" ht="14.4" customHeight="1" x14ac:dyDescent="0.3">
      <c r="A48" s="373" t="s">
        <v>771</v>
      </c>
      <c r="B48" s="374" t="s">
        <v>772</v>
      </c>
      <c r="C48" s="374" t="s">
        <v>857</v>
      </c>
      <c r="D48" s="374" t="s">
        <v>858</v>
      </c>
      <c r="E48" s="377">
        <v>142</v>
      </c>
      <c r="F48" s="377">
        <v>315382</v>
      </c>
      <c r="G48" s="374">
        <v>1</v>
      </c>
      <c r="H48" s="374">
        <v>2221</v>
      </c>
      <c r="I48" s="377">
        <v>173</v>
      </c>
      <c r="J48" s="377">
        <v>386309</v>
      </c>
      <c r="K48" s="374">
        <v>1.2248923527658522</v>
      </c>
      <c r="L48" s="374">
        <v>2233</v>
      </c>
      <c r="M48" s="377">
        <v>185</v>
      </c>
      <c r="N48" s="377">
        <v>414491</v>
      </c>
      <c r="O48" s="422">
        <v>1.3142506547615274</v>
      </c>
      <c r="P48" s="378">
        <v>2240.491891891892</v>
      </c>
    </row>
    <row r="49" spans="1:16" ht="14.4" customHeight="1" x14ac:dyDescent="0.3">
      <c r="A49" s="373" t="s">
        <v>771</v>
      </c>
      <c r="B49" s="374" t="s">
        <v>772</v>
      </c>
      <c r="C49" s="374" t="s">
        <v>859</v>
      </c>
      <c r="D49" s="374" t="s">
        <v>860</v>
      </c>
      <c r="E49" s="377">
        <v>357</v>
      </c>
      <c r="F49" s="377">
        <v>86394</v>
      </c>
      <c r="G49" s="374">
        <v>1</v>
      </c>
      <c r="H49" s="374">
        <v>242</v>
      </c>
      <c r="I49" s="377">
        <v>285</v>
      </c>
      <c r="J49" s="377">
        <v>69255</v>
      </c>
      <c r="K49" s="374">
        <v>0.80161816792832841</v>
      </c>
      <c r="L49" s="374">
        <v>243</v>
      </c>
      <c r="M49" s="377">
        <v>266</v>
      </c>
      <c r="N49" s="377">
        <v>64872</v>
      </c>
      <c r="O49" s="422">
        <v>0.75088547815820539</v>
      </c>
      <c r="P49" s="378">
        <v>243.87969924812029</v>
      </c>
    </row>
    <row r="50" spans="1:16" ht="14.4" customHeight="1" x14ac:dyDescent="0.3">
      <c r="A50" s="373" t="s">
        <v>771</v>
      </c>
      <c r="B50" s="374" t="s">
        <v>772</v>
      </c>
      <c r="C50" s="374" t="s">
        <v>861</v>
      </c>
      <c r="D50" s="374" t="s">
        <v>862</v>
      </c>
      <c r="E50" s="377">
        <v>1171</v>
      </c>
      <c r="F50" s="377">
        <v>2324435</v>
      </c>
      <c r="G50" s="374">
        <v>1</v>
      </c>
      <c r="H50" s="374">
        <v>1985</v>
      </c>
      <c r="I50" s="377">
        <v>1088</v>
      </c>
      <c r="J50" s="377">
        <v>2168384</v>
      </c>
      <c r="K50" s="374">
        <v>0.93286497578981564</v>
      </c>
      <c r="L50" s="374">
        <v>1993</v>
      </c>
      <c r="M50" s="377">
        <v>887</v>
      </c>
      <c r="N50" s="377">
        <v>1770625</v>
      </c>
      <c r="O50" s="422">
        <v>0.76174425182893912</v>
      </c>
      <c r="P50" s="378">
        <v>1996.19503945885</v>
      </c>
    </row>
    <row r="51" spans="1:16" ht="14.4" customHeight="1" x14ac:dyDescent="0.3">
      <c r="A51" s="373" t="s">
        <v>771</v>
      </c>
      <c r="B51" s="374" t="s">
        <v>772</v>
      </c>
      <c r="C51" s="374" t="s">
        <v>863</v>
      </c>
      <c r="D51" s="374" t="s">
        <v>864</v>
      </c>
      <c r="E51" s="377">
        <v>3</v>
      </c>
      <c r="F51" s="377">
        <v>666</v>
      </c>
      <c r="G51" s="374">
        <v>1</v>
      </c>
      <c r="H51" s="374">
        <v>222</v>
      </c>
      <c r="I51" s="377">
        <v>3</v>
      </c>
      <c r="J51" s="377">
        <v>669</v>
      </c>
      <c r="K51" s="374">
        <v>1.0045045045045045</v>
      </c>
      <c r="L51" s="374">
        <v>223</v>
      </c>
      <c r="M51" s="377">
        <v>1</v>
      </c>
      <c r="N51" s="377">
        <v>225</v>
      </c>
      <c r="O51" s="422">
        <v>0.33783783783783783</v>
      </c>
      <c r="P51" s="378">
        <v>225</v>
      </c>
    </row>
    <row r="52" spans="1:16" ht="14.4" customHeight="1" x14ac:dyDescent="0.3">
      <c r="A52" s="373" t="s">
        <v>771</v>
      </c>
      <c r="B52" s="374" t="s">
        <v>772</v>
      </c>
      <c r="C52" s="374" t="s">
        <v>865</v>
      </c>
      <c r="D52" s="374" t="s">
        <v>866</v>
      </c>
      <c r="E52" s="377">
        <v>18</v>
      </c>
      <c r="F52" s="377">
        <v>7182</v>
      </c>
      <c r="G52" s="374">
        <v>1</v>
      </c>
      <c r="H52" s="374">
        <v>399</v>
      </c>
      <c r="I52" s="377">
        <v>16</v>
      </c>
      <c r="J52" s="377">
        <v>6464</v>
      </c>
      <c r="K52" s="374">
        <v>0.9000278473962684</v>
      </c>
      <c r="L52" s="374">
        <v>404</v>
      </c>
      <c r="M52" s="377">
        <v>1</v>
      </c>
      <c r="N52" s="377">
        <v>404</v>
      </c>
      <c r="O52" s="422">
        <v>5.6251740462266775E-2</v>
      </c>
      <c r="P52" s="378">
        <v>404</v>
      </c>
    </row>
    <row r="53" spans="1:16" ht="14.4" customHeight="1" x14ac:dyDescent="0.3">
      <c r="A53" s="373" t="s">
        <v>771</v>
      </c>
      <c r="B53" s="374" t="s">
        <v>772</v>
      </c>
      <c r="C53" s="374" t="s">
        <v>867</v>
      </c>
      <c r="D53" s="374" t="s">
        <v>868</v>
      </c>
      <c r="E53" s="377">
        <v>4</v>
      </c>
      <c r="F53" s="377">
        <v>3132</v>
      </c>
      <c r="G53" s="374">
        <v>1</v>
      </c>
      <c r="H53" s="374">
        <v>783</v>
      </c>
      <c r="I53" s="377">
        <v>2</v>
      </c>
      <c r="J53" s="377">
        <v>1582</v>
      </c>
      <c r="K53" s="374">
        <v>0.50510855683269473</v>
      </c>
      <c r="L53" s="374">
        <v>791</v>
      </c>
      <c r="M53" s="377"/>
      <c r="N53" s="377"/>
      <c r="O53" s="422"/>
      <c r="P53" s="378"/>
    </row>
    <row r="54" spans="1:16" ht="14.4" customHeight="1" x14ac:dyDescent="0.3">
      <c r="A54" s="373" t="s">
        <v>771</v>
      </c>
      <c r="B54" s="374" t="s">
        <v>772</v>
      </c>
      <c r="C54" s="374" t="s">
        <v>869</v>
      </c>
      <c r="D54" s="374" t="s">
        <v>778</v>
      </c>
      <c r="E54" s="377">
        <v>4</v>
      </c>
      <c r="F54" s="377">
        <v>136</v>
      </c>
      <c r="G54" s="374">
        <v>1</v>
      </c>
      <c r="H54" s="374">
        <v>34</v>
      </c>
      <c r="I54" s="377">
        <v>22</v>
      </c>
      <c r="J54" s="377">
        <v>748</v>
      </c>
      <c r="K54" s="374">
        <v>5.5</v>
      </c>
      <c r="L54" s="374">
        <v>34</v>
      </c>
      <c r="M54" s="377">
        <v>4</v>
      </c>
      <c r="N54" s="377">
        <v>136</v>
      </c>
      <c r="O54" s="422">
        <v>1</v>
      </c>
      <c r="P54" s="378">
        <v>34</v>
      </c>
    </row>
    <row r="55" spans="1:16" ht="14.4" customHeight="1" x14ac:dyDescent="0.3">
      <c r="A55" s="373" t="s">
        <v>771</v>
      </c>
      <c r="B55" s="374" t="s">
        <v>772</v>
      </c>
      <c r="C55" s="374" t="s">
        <v>870</v>
      </c>
      <c r="D55" s="374" t="s">
        <v>871</v>
      </c>
      <c r="E55" s="377">
        <v>14</v>
      </c>
      <c r="F55" s="377">
        <v>70196</v>
      </c>
      <c r="G55" s="374">
        <v>1</v>
      </c>
      <c r="H55" s="374">
        <v>5014</v>
      </c>
      <c r="I55" s="377">
        <v>13</v>
      </c>
      <c r="J55" s="377">
        <v>65455</v>
      </c>
      <c r="K55" s="374">
        <v>0.93246053906205484</v>
      </c>
      <c r="L55" s="374">
        <v>5035</v>
      </c>
      <c r="M55" s="377">
        <v>10</v>
      </c>
      <c r="N55" s="377">
        <v>50498</v>
      </c>
      <c r="O55" s="422">
        <v>0.71938571998404466</v>
      </c>
      <c r="P55" s="378">
        <v>5049.8</v>
      </c>
    </row>
    <row r="56" spans="1:16" ht="14.4" customHeight="1" x14ac:dyDescent="0.3">
      <c r="A56" s="373" t="s">
        <v>771</v>
      </c>
      <c r="B56" s="374" t="s">
        <v>772</v>
      </c>
      <c r="C56" s="374" t="s">
        <v>872</v>
      </c>
      <c r="D56" s="374" t="s">
        <v>873</v>
      </c>
      <c r="E56" s="377"/>
      <c r="F56" s="377"/>
      <c r="G56" s="374"/>
      <c r="H56" s="374"/>
      <c r="I56" s="377"/>
      <c r="J56" s="377"/>
      <c r="K56" s="374"/>
      <c r="L56" s="374"/>
      <c r="M56" s="377">
        <v>1</v>
      </c>
      <c r="N56" s="377">
        <v>1022</v>
      </c>
      <c r="O56" s="422"/>
      <c r="P56" s="378">
        <v>1022</v>
      </c>
    </row>
    <row r="57" spans="1:16" ht="14.4" customHeight="1" x14ac:dyDescent="0.3">
      <c r="A57" s="373" t="s">
        <v>771</v>
      </c>
      <c r="B57" s="374" t="s">
        <v>772</v>
      </c>
      <c r="C57" s="374" t="s">
        <v>874</v>
      </c>
      <c r="D57" s="374" t="s">
        <v>875</v>
      </c>
      <c r="E57" s="377">
        <v>104</v>
      </c>
      <c r="F57" s="377">
        <v>27560</v>
      </c>
      <c r="G57" s="374">
        <v>1</v>
      </c>
      <c r="H57" s="374">
        <v>265</v>
      </c>
      <c r="I57" s="377">
        <v>104</v>
      </c>
      <c r="J57" s="377">
        <v>27664</v>
      </c>
      <c r="K57" s="374">
        <v>1.0037735849056604</v>
      </c>
      <c r="L57" s="374">
        <v>266</v>
      </c>
      <c r="M57" s="377">
        <v>69</v>
      </c>
      <c r="N57" s="377">
        <v>18392</v>
      </c>
      <c r="O57" s="422">
        <v>0.667343976777939</v>
      </c>
      <c r="P57" s="378">
        <v>266.55072463768118</v>
      </c>
    </row>
    <row r="58" spans="1:16" ht="14.4" customHeight="1" x14ac:dyDescent="0.3">
      <c r="A58" s="373" t="s">
        <v>771</v>
      </c>
      <c r="B58" s="374" t="s">
        <v>772</v>
      </c>
      <c r="C58" s="374" t="s">
        <v>876</v>
      </c>
      <c r="D58" s="374" t="s">
        <v>877</v>
      </c>
      <c r="E58" s="377">
        <v>15</v>
      </c>
      <c r="F58" s="377">
        <v>15210</v>
      </c>
      <c r="G58" s="374">
        <v>1</v>
      </c>
      <c r="H58" s="374">
        <v>1014</v>
      </c>
      <c r="I58" s="377">
        <v>14</v>
      </c>
      <c r="J58" s="377">
        <v>14336</v>
      </c>
      <c r="K58" s="374">
        <v>0.94253780407626564</v>
      </c>
      <c r="L58" s="374">
        <v>1024</v>
      </c>
      <c r="M58" s="377">
        <v>1</v>
      </c>
      <c r="N58" s="377">
        <v>1024</v>
      </c>
      <c r="O58" s="422">
        <v>6.7324128862590399E-2</v>
      </c>
      <c r="P58" s="378">
        <v>1024</v>
      </c>
    </row>
    <row r="59" spans="1:16" ht="14.4" customHeight="1" x14ac:dyDescent="0.3">
      <c r="A59" s="373" t="s">
        <v>771</v>
      </c>
      <c r="B59" s="374" t="s">
        <v>772</v>
      </c>
      <c r="C59" s="374" t="s">
        <v>878</v>
      </c>
      <c r="D59" s="374" t="s">
        <v>879</v>
      </c>
      <c r="E59" s="377">
        <v>10</v>
      </c>
      <c r="F59" s="377">
        <v>1000</v>
      </c>
      <c r="G59" s="374">
        <v>1</v>
      </c>
      <c r="H59" s="374">
        <v>100</v>
      </c>
      <c r="I59" s="377"/>
      <c r="J59" s="377"/>
      <c r="K59" s="374"/>
      <c r="L59" s="374"/>
      <c r="M59" s="377">
        <v>3</v>
      </c>
      <c r="N59" s="377">
        <v>303</v>
      </c>
      <c r="O59" s="422">
        <v>0.30299999999999999</v>
      </c>
      <c r="P59" s="378">
        <v>101</v>
      </c>
    </row>
    <row r="60" spans="1:16" ht="14.4" customHeight="1" x14ac:dyDescent="0.3">
      <c r="A60" s="373" t="s">
        <v>771</v>
      </c>
      <c r="B60" s="374" t="s">
        <v>772</v>
      </c>
      <c r="C60" s="374" t="s">
        <v>880</v>
      </c>
      <c r="D60" s="374" t="s">
        <v>881</v>
      </c>
      <c r="E60" s="377">
        <v>2</v>
      </c>
      <c r="F60" s="377">
        <v>448</v>
      </c>
      <c r="G60" s="374">
        <v>1</v>
      </c>
      <c r="H60" s="374">
        <v>224</v>
      </c>
      <c r="I60" s="377"/>
      <c r="J60" s="377"/>
      <c r="K60" s="374"/>
      <c r="L60" s="374"/>
      <c r="M60" s="377"/>
      <c r="N60" s="377"/>
      <c r="O60" s="422"/>
      <c r="P60" s="378"/>
    </row>
    <row r="61" spans="1:16" ht="14.4" customHeight="1" x14ac:dyDescent="0.3">
      <c r="A61" s="373" t="s">
        <v>771</v>
      </c>
      <c r="B61" s="374" t="s">
        <v>772</v>
      </c>
      <c r="C61" s="374" t="s">
        <v>882</v>
      </c>
      <c r="D61" s="374" t="s">
        <v>883</v>
      </c>
      <c r="E61" s="377"/>
      <c r="F61" s="377"/>
      <c r="G61" s="374"/>
      <c r="H61" s="374"/>
      <c r="I61" s="377"/>
      <c r="J61" s="377"/>
      <c r="K61" s="374"/>
      <c r="L61" s="374"/>
      <c r="M61" s="377">
        <v>6</v>
      </c>
      <c r="N61" s="377">
        <v>1824</v>
      </c>
      <c r="O61" s="422"/>
      <c r="P61" s="378">
        <v>304</v>
      </c>
    </row>
    <row r="62" spans="1:16" ht="14.4" customHeight="1" x14ac:dyDescent="0.3">
      <c r="A62" s="373" t="s">
        <v>771</v>
      </c>
      <c r="B62" s="374" t="s">
        <v>772</v>
      </c>
      <c r="C62" s="374" t="s">
        <v>884</v>
      </c>
      <c r="D62" s="374" t="s">
        <v>885</v>
      </c>
      <c r="E62" s="377">
        <v>1</v>
      </c>
      <c r="F62" s="377">
        <v>476</v>
      </c>
      <c r="G62" s="374">
        <v>1</v>
      </c>
      <c r="H62" s="374">
        <v>476</v>
      </c>
      <c r="I62" s="377"/>
      <c r="J62" s="377"/>
      <c r="K62" s="374"/>
      <c r="L62" s="374"/>
      <c r="M62" s="377">
        <v>1</v>
      </c>
      <c r="N62" s="377">
        <v>480</v>
      </c>
      <c r="O62" s="422">
        <v>1.0084033613445378</v>
      </c>
      <c r="P62" s="378">
        <v>480</v>
      </c>
    </row>
    <row r="63" spans="1:16" ht="14.4" customHeight="1" x14ac:dyDescent="0.3">
      <c r="A63" s="373" t="s">
        <v>771</v>
      </c>
      <c r="B63" s="374" t="s">
        <v>772</v>
      </c>
      <c r="C63" s="374" t="s">
        <v>886</v>
      </c>
      <c r="D63" s="374" t="s">
        <v>887</v>
      </c>
      <c r="E63" s="377">
        <v>1</v>
      </c>
      <c r="F63" s="377">
        <v>651</v>
      </c>
      <c r="G63" s="374">
        <v>1</v>
      </c>
      <c r="H63" s="374">
        <v>651</v>
      </c>
      <c r="I63" s="377"/>
      <c r="J63" s="377"/>
      <c r="K63" s="374"/>
      <c r="L63" s="374"/>
      <c r="M63" s="377">
        <v>1</v>
      </c>
      <c r="N63" s="377">
        <v>655</v>
      </c>
      <c r="O63" s="422">
        <v>1.0061443932411673</v>
      </c>
      <c r="P63" s="378">
        <v>655</v>
      </c>
    </row>
    <row r="64" spans="1:16" ht="14.4" customHeight="1" x14ac:dyDescent="0.3">
      <c r="A64" s="373" t="s">
        <v>888</v>
      </c>
      <c r="B64" s="374" t="s">
        <v>772</v>
      </c>
      <c r="C64" s="374" t="s">
        <v>889</v>
      </c>
      <c r="D64" s="374" t="s">
        <v>890</v>
      </c>
      <c r="E64" s="377"/>
      <c r="F64" s="377"/>
      <c r="G64" s="374"/>
      <c r="H64" s="374"/>
      <c r="I64" s="377">
        <v>150</v>
      </c>
      <c r="J64" s="377">
        <v>155250</v>
      </c>
      <c r="K64" s="374"/>
      <c r="L64" s="374">
        <v>1035</v>
      </c>
      <c r="M64" s="377"/>
      <c r="N64" s="377"/>
      <c r="O64" s="422"/>
      <c r="P64" s="378"/>
    </row>
    <row r="65" spans="1:16" ht="14.4" customHeight="1" x14ac:dyDescent="0.3">
      <c r="A65" s="373" t="s">
        <v>888</v>
      </c>
      <c r="B65" s="374" t="s">
        <v>772</v>
      </c>
      <c r="C65" s="374" t="s">
        <v>891</v>
      </c>
      <c r="D65" s="374" t="s">
        <v>892</v>
      </c>
      <c r="E65" s="377"/>
      <c r="F65" s="377"/>
      <c r="G65" s="374"/>
      <c r="H65" s="374"/>
      <c r="I65" s="377">
        <v>75</v>
      </c>
      <c r="J65" s="377">
        <v>16275</v>
      </c>
      <c r="K65" s="374"/>
      <c r="L65" s="374">
        <v>217</v>
      </c>
      <c r="M65" s="377"/>
      <c r="N65" s="377"/>
      <c r="O65" s="422"/>
      <c r="P65" s="378"/>
    </row>
    <row r="66" spans="1:16" ht="14.4" customHeight="1" x14ac:dyDescent="0.3">
      <c r="A66" s="373" t="s">
        <v>888</v>
      </c>
      <c r="B66" s="374" t="s">
        <v>772</v>
      </c>
      <c r="C66" s="374" t="s">
        <v>837</v>
      </c>
      <c r="D66" s="374" t="s">
        <v>838</v>
      </c>
      <c r="E66" s="377"/>
      <c r="F66" s="377"/>
      <c r="G66" s="374"/>
      <c r="H66" s="374"/>
      <c r="I66" s="377">
        <v>80</v>
      </c>
      <c r="J66" s="377">
        <v>99600</v>
      </c>
      <c r="K66" s="374"/>
      <c r="L66" s="374">
        <v>1245</v>
      </c>
      <c r="M66" s="377">
        <v>1</v>
      </c>
      <c r="N66" s="377">
        <v>1261</v>
      </c>
      <c r="O66" s="422"/>
      <c r="P66" s="378">
        <v>1261</v>
      </c>
    </row>
    <row r="67" spans="1:16" ht="14.4" customHeight="1" x14ac:dyDescent="0.3">
      <c r="A67" s="373" t="s">
        <v>888</v>
      </c>
      <c r="B67" s="374" t="s">
        <v>772</v>
      </c>
      <c r="C67" s="374" t="s">
        <v>857</v>
      </c>
      <c r="D67" s="374" t="s">
        <v>858</v>
      </c>
      <c r="E67" s="377"/>
      <c r="F67" s="377"/>
      <c r="G67" s="374"/>
      <c r="H67" s="374"/>
      <c r="I67" s="377">
        <v>201</v>
      </c>
      <c r="J67" s="377">
        <v>448833</v>
      </c>
      <c r="K67" s="374"/>
      <c r="L67" s="374">
        <v>2233</v>
      </c>
      <c r="M67" s="377"/>
      <c r="N67" s="377"/>
      <c r="O67" s="422"/>
      <c r="P67" s="378"/>
    </row>
    <row r="68" spans="1:16" ht="14.4" customHeight="1" x14ac:dyDescent="0.3">
      <c r="A68" s="373" t="s">
        <v>888</v>
      </c>
      <c r="B68" s="374" t="s">
        <v>772</v>
      </c>
      <c r="C68" s="374" t="s">
        <v>893</v>
      </c>
      <c r="D68" s="374" t="s">
        <v>894</v>
      </c>
      <c r="E68" s="377"/>
      <c r="F68" s="377"/>
      <c r="G68" s="374"/>
      <c r="H68" s="374"/>
      <c r="I68" s="377">
        <v>201</v>
      </c>
      <c r="J68" s="377">
        <v>34371</v>
      </c>
      <c r="K68" s="374"/>
      <c r="L68" s="374">
        <v>171</v>
      </c>
      <c r="M68" s="377"/>
      <c r="N68" s="377"/>
      <c r="O68" s="422"/>
      <c r="P68" s="378"/>
    </row>
    <row r="69" spans="1:16" ht="14.4" customHeight="1" x14ac:dyDescent="0.3">
      <c r="A69" s="373" t="s">
        <v>895</v>
      </c>
      <c r="B69" s="374" t="s">
        <v>772</v>
      </c>
      <c r="C69" s="374" t="s">
        <v>837</v>
      </c>
      <c r="D69" s="374" t="s">
        <v>838</v>
      </c>
      <c r="E69" s="377"/>
      <c r="F69" s="377"/>
      <c r="G69" s="374"/>
      <c r="H69" s="374"/>
      <c r="I69" s="377"/>
      <c r="J69" s="377"/>
      <c r="K69" s="374"/>
      <c r="L69" s="374"/>
      <c r="M69" s="377">
        <v>15</v>
      </c>
      <c r="N69" s="377">
        <v>18739</v>
      </c>
      <c r="O69" s="422"/>
      <c r="P69" s="378">
        <v>1249.2666666666667</v>
      </c>
    </row>
    <row r="70" spans="1:16" ht="14.4" customHeight="1" x14ac:dyDescent="0.3">
      <c r="A70" s="373" t="s">
        <v>895</v>
      </c>
      <c r="B70" s="374" t="s">
        <v>772</v>
      </c>
      <c r="C70" s="374" t="s">
        <v>857</v>
      </c>
      <c r="D70" s="374" t="s">
        <v>858</v>
      </c>
      <c r="E70" s="377"/>
      <c r="F70" s="377"/>
      <c r="G70" s="374"/>
      <c r="H70" s="374"/>
      <c r="I70" s="377"/>
      <c r="J70" s="377"/>
      <c r="K70" s="374"/>
      <c r="L70" s="374"/>
      <c r="M70" s="377">
        <v>6</v>
      </c>
      <c r="N70" s="377">
        <v>13461</v>
      </c>
      <c r="O70" s="422"/>
      <c r="P70" s="378">
        <v>2243.5</v>
      </c>
    </row>
    <row r="71" spans="1:16" ht="14.4" customHeight="1" thickBot="1" x14ac:dyDescent="0.35">
      <c r="A71" s="379" t="s">
        <v>895</v>
      </c>
      <c r="B71" s="380" t="s">
        <v>772</v>
      </c>
      <c r="C71" s="380" t="s">
        <v>893</v>
      </c>
      <c r="D71" s="380" t="s">
        <v>894</v>
      </c>
      <c r="E71" s="383"/>
      <c r="F71" s="383"/>
      <c r="G71" s="380"/>
      <c r="H71" s="380"/>
      <c r="I71" s="383"/>
      <c r="J71" s="383"/>
      <c r="K71" s="380"/>
      <c r="L71" s="380"/>
      <c r="M71" s="383">
        <v>6</v>
      </c>
      <c r="N71" s="383">
        <v>1029</v>
      </c>
      <c r="O71" s="425"/>
      <c r="P71" s="384">
        <v>171.5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81" t="s">
        <v>112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113</v>
      </c>
      <c r="B3" s="189">
        <f>SUBTOTAL(9,B6:B1048576)</f>
        <v>11201651</v>
      </c>
      <c r="C3" s="190">
        <f t="shared" ref="C3:R3" si="0">SUBTOTAL(9,C6:C1048576)</f>
        <v>28</v>
      </c>
      <c r="D3" s="190">
        <f t="shared" si="0"/>
        <v>11738891</v>
      </c>
      <c r="E3" s="190">
        <f t="shared" si="0"/>
        <v>38.369328867300126</v>
      </c>
      <c r="F3" s="190">
        <f t="shared" si="0"/>
        <v>11982162</v>
      </c>
      <c r="G3" s="193">
        <f>IF(B3&lt;&gt;0,F3/B3,"")</f>
        <v>1.0696782108280289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92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4"/>
      <c r="B5" s="415">
        <v>2012</v>
      </c>
      <c r="C5" s="416"/>
      <c r="D5" s="416">
        <v>2013</v>
      </c>
      <c r="E5" s="416"/>
      <c r="F5" s="416">
        <v>2014</v>
      </c>
      <c r="G5" s="417" t="s">
        <v>2</v>
      </c>
      <c r="H5" s="415">
        <v>2012</v>
      </c>
      <c r="I5" s="416"/>
      <c r="J5" s="416">
        <v>2013</v>
      </c>
      <c r="K5" s="416"/>
      <c r="L5" s="416">
        <v>2014</v>
      </c>
      <c r="M5" s="417" t="s">
        <v>2</v>
      </c>
      <c r="N5" s="415">
        <v>2012</v>
      </c>
      <c r="O5" s="416"/>
      <c r="P5" s="416">
        <v>2013</v>
      </c>
      <c r="Q5" s="416"/>
      <c r="R5" s="416">
        <v>2014</v>
      </c>
      <c r="S5" s="417" t="s">
        <v>2</v>
      </c>
    </row>
    <row r="6" spans="1:19" ht="14.4" customHeight="1" x14ac:dyDescent="0.3">
      <c r="A6" s="427" t="s">
        <v>897</v>
      </c>
      <c r="B6" s="418">
        <v>94304</v>
      </c>
      <c r="C6" s="368">
        <v>1</v>
      </c>
      <c r="D6" s="418">
        <v>327636</v>
      </c>
      <c r="E6" s="368">
        <v>3.4742534781133356</v>
      </c>
      <c r="F6" s="418">
        <v>265163</v>
      </c>
      <c r="G6" s="419">
        <v>2.8117895317271802</v>
      </c>
      <c r="H6" s="418"/>
      <c r="I6" s="368"/>
      <c r="J6" s="418"/>
      <c r="K6" s="368"/>
      <c r="L6" s="418"/>
      <c r="M6" s="419"/>
      <c r="N6" s="418"/>
      <c r="O6" s="368"/>
      <c r="P6" s="418"/>
      <c r="Q6" s="368"/>
      <c r="R6" s="418"/>
      <c r="S6" s="420"/>
    </row>
    <row r="7" spans="1:19" ht="14.4" customHeight="1" x14ac:dyDescent="0.3">
      <c r="A7" s="428" t="s">
        <v>898</v>
      </c>
      <c r="B7" s="421">
        <v>396386</v>
      </c>
      <c r="C7" s="374">
        <v>1</v>
      </c>
      <c r="D7" s="421">
        <v>531183</v>
      </c>
      <c r="E7" s="374">
        <v>1.3400649871589814</v>
      </c>
      <c r="F7" s="421">
        <v>388559</v>
      </c>
      <c r="G7" s="422">
        <v>0.98025409575514777</v>
      </c>
      <c r="H7" s="421"/>
      <c r="I7" s="374"/>
      <c r="J7" s="421"/>
      <c r="K7" s="374"/>
      <c r="L7" s="421"/>
      <c r="M7" s="422"/>
      <c r="N7" s="421"/>
      <c r="O7" s="374"/>
      <c r="P7" s="421"/>
      <c r="Q7" s="374"/>
      <c r="R7" s="421"/>
      <c r="S7" s="423"/>
    </row>
    <row r="8" spans="1:19" ht="14.4" customHeight="1" x14ac:dyDescent="0.3">
      <c r="A8" s="428" t="s">
        <v>899</v>
      </c>
      <c r="B8" s="421">
        <v>628939</v>
      </c>
      <c r="C8" s="374">
        <v>1</v>
      </c>
      <c r="D8" s="421">
        <v>733656</v>
      </c>
      <c r="E8" s="374">
        <v>1.1664978638627912</v>
      </c>
      <c r="F8" s="421">
        <v>622850</v>
      </c>
      <c r="G8" s="422">
        <v>0.99031861595480641</v>
      </c>
      <c r="H8" s="421"/>
      <c r="I8" s="374"/>
      <c r="J8" s="421"/>
      <c r="K8" s="374"/>
      <c r="L8" s="421"/>
      <c r="M8" s="422"/>
      <c r="N8" s="421"/>
      <c r="O8" s="374"/>
      <c r="P8" s="421"/>
      <c r="Q8" s="374"/>
      <c r="R8" s="421"/>
      <c r="S8" s="423"/>
    </row>
    <row r="9" spans="1:19" ht="14.4" customHeight="1" x14ac:dyDescent="0.3">
      <c r="A9" s="428" t="s">
        <v>900</v>
      </c>
      <c r="B9" s="421">
        <v>2585329</v>
      </c>
      <c r="C9" s="374">
        <v>1</v>
      </c>
      <c r="D9" s="421">
        <v>2919125</v>
      </c>
      <c r="E9" s="374">
        <v>1.1291116140344226</v>
      </c>
      <c r="F9" s="421">
        <v>3292384</v>
      </c>
      <c r="G9" s="422">
        <v>1.2734874362218502</v>
      </c>
      <c r="H9" s="421"/>
      <c r="I9" s="374"/>
      <c r="J9" s="421"/>
      <c r="K9" s="374"/>
      <c r="L9" s="421"/>
      <c r="M9" s="422"/>
      <c r="N9" s="421"/>
      <c r="O9" s="374"/>
      <c r="P9" s="421"/>
      <c r="Q9" s="374"/>
      <c r="R9" s="421"/>
      <c r="S9" s="423"/>
    </row>
    <row r="10" spans="1:19" ht="14.4" customHeight="1" x14ac:dyDescent="0.3">
      <c r="A10" s="428" t="s">
        <v>901</v>
      </c>
      <c r="B10" s="421">
        <v>296737</v>
      </c>
      <c r="C10" s="374">
        <v>1</v>
      </c>
      <c r="D10" s="421">
        <v>301692</v>
      </c>
      <c r="E10" s="374">
        <v>1.0166982883833158</v>
      </c>
      <c r="F10" s="421">
        <v>312187</v>
      </c>
      <c r="G10" s="422">
        <v>1.0520663078753238</v>
      </c>
      <c r="H10" s="421"/>
      <c r="I10" s="374"/>
      <c r="J10" s="421"/>
      <c r="K10" s="374"/>
      <c r="L10" s="421"/>
      <c r="M10" s="422"/>
      <c r="N10" s="421"/>
      <c r="O10" s="374"/>
      <c r="P10" s="421"/>
      <c r="Q10" s="374"/>
      <c r="R10" s="421"/>
      <c r="S10" s="423"/>
    </row>
    <row r="11" spans="1:19" ht="14.4" customHeight="1" x14ac:dyDescent="0.3">
      <c r="A11" s="428" t="s">
        <v>902</v>
      </c>
      <c r="B11" s="421">
        <v>322973</v>
      </c>
      <c r="C11" s="374">
        <v>1</v>
      </c>
      <c r="D11" s="421">
        <v>303830</v>
      </c>
      <c r="E11" s="374">
        <v>0.94072879157081246</v>
      </c>
      <c r="F11" s="421">
        <v>427876</v>
      </c>
      <c r="G11" s="422">
        <v>1.3248042406021556</v>
      </c>
      <c r="H11" s="421"/>
      <c r="I11" s="374"/>
      <c r="J11" s="421"/>
      <c r="K11" s="374"/>
      <c r="L11" s="421"/>
      <c r="M11" s="422"/>
      <c r="N11" s="421"/>
      <c r="O11" s="374"/>
      <c r="P11" s="421"/>
      <c r="Q11" s="374"/>
      <c r="R11" s="421"/>
      <c r="S11" s="423"/>
    </row>
    <row r="12" spans="1:19" ht="14.4" customHeight="1" x14ac:dyDescent="0.3">
      <c r="A12" s="428" t="s">
        <v>903</v>
      </c>
      <c r="B12" s="421">
        <v>233815</v>
      </c>
      <c r="C12" s="374">
        <v>1</v>
      </c>
      <c r="D12" s="421">
        <v>279136</v>
      </c>
      <c r="E12" s="374">
        <v>1.1938327310052819</v>
      </c>
      <c r="F12" s="421">
        <v>103139</v>
      </c>
      <c r="G12" s="422">
        <v>0.44111370100292968</v>
      </c>
      <c r="H12" s="421"/>
      <c r="I12" s="374"/>
      <c r="J12" s="421"/>
      <c r="K12" s="374"/>
      <c r="L12" s="421"/>
      <c r="M12" s="422"/>
      <c r="N12" s="421"/>
      <c r="O12" s="374"/>
      <c r="P12" s="421"/>
      <c r="Q12" s="374"/>
      <c r="R12" s="421"/>
      <c r="S12" s="423"/>
    </row>
    <row r="13" spans="1:19" ht="14.4" customHeight="1" x14ac:dyDescent="0.3">
      <c r="A13" s="428" t="s">
        <v>904</v>
      </c>
      <c r="B13" s="421">
        <v>1424580</v>
      </c>
      <c r="C13" s="374">
        <v>1</v>
      </c>
      <c r="D13" s="421">
        <v>1269166</v>
      </c>
      <c r="E13" s="374">
        <v>0.89090538965870647</v>
      </c>
      <c r="F13" s="421">
        <v>1475824</v>
      </c>
      <c r="G13" s="422">
        <v>1.0359713038228811</v>
      </c>
      <c r="H13" s="421"/>
      <c r="I13" s="374"/>
      <c r="J13" s="421"/>
      <c r="K13" s="374"/>
      <c r="L13" s="421"/>
      <c r="M13" s="422"/>
      <c r="N13" s="421"/>
      <c r="O13" s="374"/>
      <c r="P13" s="421"/>
      <c r="Q13" s="374"/>
      <c r="R13" s="421"/>
      <c r="S13" s="423"/>
    </row>
    <row r="14" spans="1:19" ht="14.4" customHeight="1" x14ac:dyDescent="0.3">
      <c r="A14" s="428" t="s">
        <v>905</v>
      </c>
      <c r="B14" s="421">
        <v>26475</v>
      </c>
      <c r="C14" s="374">
        <v>1</v>
      </c>
      <c r="D14" s="421">
        <v>12361</v>
      </c>
      <c r="E14" s="374">
        <v>0.46689329556185083</v>
      </c>
      <c r="F14" s="421">
        <v>20878</v>
      </c>
      <c r="G14" s="422">
        <v>0.78859301227573186</v>
      </c>
      <c r="H14" s="421"/>
      <c r="I14" s="374"/>
      <c r="J14" s="421"/>
      <c r="K14" s="374"/>
      <c r="L14" s="421"/>
      <c r="M14" s="422"/>
      <c r="N14" s="421"/>
      <c r="O14" s="374"/>
      <c r="P14" s="421"/>
      <c r="Q14" s="374"/>
      <c r="R14" s="421"/>
      <c r="S14" s="423"/>
    </row>
    <row r="15" spans="1:19" ht="14.4" customHeight="1" x14ac:dyDescent="0.3">
      <c r="A15" s="428" t="s">
        <v>906</v>
      </c>
      <c r="B15" s="421">
        <v>380119</v>
      </c>
      <c r="C15" s="374">
        <v>1</v>
      </c>
      <c r="D15" s="421">
        <v>370610</v>
      </c>
      <c r="E15" s="374">
        <v>0.97498414970048852</v>
      </c>
      <c r="F15" s="421">
        <v>526235</v>
      </c>
      <c r="G15" s="422">
        <v>1.3843954130153977</v>
      </c>
      <c r="H15" s="421"/>
      <c r="I15" s="374"/>
      <c r="J15" s="421"/>
      <c r="K15" s="374"/>
      <c r="L15" s="421"/>
      <c r="M15" s="422"/>
      <c r="N15" s="421"/>
      <c r="O15" s="374"/>
      <c r="P15" s="421"/>
      <c r="Q15" s="374"/>
      <c r="R15" s="421"/>
      <c r="S15" s="423"/>
    </row>
    <row r="16" spans="1:19" ht="14.4" customHeight="1" x14ac:dyDescent="0.3">
      <c r="A16" s="428" t="s">
        <v>907</v>
      </c>
      <c r="B16" s="421">
        <v>48641</v>
      </c>
      <c r="C16" s="374">
        <v>1</v>
      </c>
      <c r="D16" s="421">
        <v>48647</v>
      </c>
      <c r="E16" s="374">
        <v>1.0001233527271232</v>
      </c>
      <c r="F16" s="421">
        <v>37724</v>
      </c>
      <c r="G16" s="422">
        <v>0.77555971299932158</v>
      </c>
      <c r="H16" s="421"/>
      <c r="I16" s="374"/>
      <c r="J16" s="421"/>
      <c r="K16" s="374"/>
      <c r="L16" s="421"/>
      <c r="M16" s="422"/>
      <c r="N16" s="421"/>
      <c r="O16" s="374"/>
      <c r="P16" s="421"/>
      <c r="Q16" s="374"/>
      <c r="R16" s="421"/>
      <c r="S16" s="423"/>
    </row>
    <row r="17" spans="1:19" ht="14.4" customHeight="1" x14ac:dyDescent="0.3">
      <c r="A17" s="428" t="s">
        <v>908</v>
      </c>
      <c r="B17" s="421">
        <v>1802938</v>
      </c>
      <c r="C17" s="374">
        <v>1</v>
      </c>
      <c r="D17" s="421">
        <v>1743093</v>
      </c>
      <c r="E17" s="374">
        <v>0.96680695620148893</v>
      </c>
      <c r="F17" s="421">
        <v>2027604</v>
      </c>
      <c r="G17" s="422">
        <v>1.1246110515170238</v>
      </c>
      <c r="H17" s="421"/>
      <c r="I17" s="374"/>
      <c r="J17" s="421"/>
      <c r="K17" s="374"/>
      <c r="L17" s="421"/>
      <c r="M17" s="422"/>
      <c r="N17" s="421"/>
      <c r="O17" s="374"/>
      <c r="P17" s="421"/>
      <c r="Q17" s="374"/>
      <c r="R17" s="421"/>
      <c r="S17" s="423"/>
    </row>
    <row r="18" spans="1:19" ht="14.4" customHeight="1" x14ac:dyDescent="0.3">
      <c r="A18" s="428" t="s">
        <v>909</v>
      </c>
      <c r="B18" s="421">
        <v>388225</v>
      </c>
      <c r="C18" s="374">
        <v>1</v>
      </c>
      <c r="D18" s="421">
        <v>471377</v>
      </c>
      <c r="E18" s="374">
        <v>1.2141850730890591</v>
      </c>
      <c r="F18" s="421">
        <v>395149</v>
      </c>
      <c r="G18" s="422">
        <v>1.0178350183527594</v>
      </c>
      <c r="H18" s="421"/>
      <c r="I18" s="374"/>
      <c r="J18" s="421"/>
      <c r="K18" s="374"/>
      <c r="L18" s="421"/>
      <c r="M18" s="422"/>
      <c r="N18" s="421"/>
      <c r="O18" s="374"/>
      <c r="P18" s="421"/>
      <c r="Q18" s="374"/>
      <c r="R18" s="421"/>
      <c r="S18" s="423"/>
    </row>
    <row r="19" spans="1:19" ht="14.4" customHeight="1" x14ac:dyDescent="0.3">
      <c r="A19" s="428" t="s">
        <v>910</v>
      </c>
      <c r="B19" s="421">
        <v>40794</v>
      </c>
      <c r="C19" s="374">
        <v>1</v>
      </c>
      <c r="D19" s="421">
        <v>35626</v>
      </c>
      <c r="E19" s="374">
        <v>0.87331470314261905</v>
      </c>
      <c r="F19" s="421">
        <v>19390</v>
      </c>
      <c r="G19" s="422">
        <v>0.47531499730352506</v>
      </c>
      <c r="H19" s="421"/>
      <c r="I19" s="374"/>
      <c r="J19" s="421"/>
      <c r="K19" s="374"/>
      <c r="L19" s="421"/>
      <c r="M19" s="422"/>
      <c r="N19" s="421"/>
      <c r="O19" s="374"/>
      <c r="P19" s="421"/>
      <c r="Q19" s="374"/>
      <c r="R19" s="421"/>
      <c r="S19" s="423"/>
    </row>
    <row r="20" spans="1:19" ht="14.4" customHeight="1" x14ac:dyDescent="0.3">
      <c r="A20" s="428" t="s">
        <v>911</v>
      </c>
      <c r="B20" s="421">
        <v>484794</v>
      </c>
      <c r="C20" s="374">
        <v>1</v>
      </c>
      <c r="D20" s="421">
        <v>447732</v>
      </c>
      <c r="E20" s="374">
        <v>0.92355103404745109</v>
      </c>
      <c r="F20" s="421">
        <v>345003</v>
      </c>
      <c r="G20" s="422">
        <v>0.71164865901805718</v>
      </c>
      <c r="H20" s="421"/>
      <c r="I20" s="374"/>
      <c r="J20" s="421"/>
      <c r="K20" s="374"/>
      <c r="L20" s="421"/>
      <c r="M20" s="422"/>
      <c r="N20" s="421"/>
      <c r="O20" s="374"/>
      <c r="P20" s="421"/>
      <c r="Q20" s="374"/>
      <c r="R20" s="421"/>
      <c r="S20" s="423"/>
    </row>
    <row r="21" spans="1:19" ht="14.4" customHeight="1" x14ac:dyDescent="0.3">
      <c r="A21" s="428" t="s">
        <v>912</v>
      </c>
      <c r="B21" s="421">
        <v>58317</v>
      </c>
      <c r="C21" s="374">
        <v>1</v>
      </c>
      <c r="D21" s="421">
        <v>9218</v>
      </c>
      <c r="E21" s="374">
        <v>0.15806711593531902</v>
      </c>
      <c r="F21" s="421">
        <v>7119</v>
      </c>
      <c r="G21" s="422">
        <v>0.12207418077061577</v>
      </c>
      <c r="H21" s="421"/>
      <c r="I21" s="374"/>
      <c r="J21" s="421"/>
      <c r="K21" s="374"/>
      <c r="L21" s="421"/>
      <c r="M21" s="422"/>
      <c r="N21" s="421"/>
      <c r="O21" s="374"/>
      <c r="P21" s="421"/>
      <c r="Q21" s="374"/>
      <c r="R21" s="421"/>
      <c r="S21" s="423"/>
    </row>
    <row r="22" spans="1:19" ht="14.4" customHeight="1" x14ac:dyDescent="0.3">
      <c r="A22" s="428" t="s">
        <v>913</v>
      </c>
      <c r="B22" s="421">
        <v>1010</v>
      </c>
      <c r="C22" s="374">
        <v>1</v>
      </c>
      <c r="D22" s="421"/>
      <c r="E22" s="374"/>
      <c r="F22" s="421">
        <v>2827</v>
      </c>
      <c r="G22" s="422">
        <v>2.7990099009900988</v>
      </c>
      <c r="H22" s="421"/>
      <c r="I22" s="374"/>
      <c r="J22" s="421"/>
      <c r="K22" s="374"/>
      <c r="L22" s="421"/>
      <c r="M22" s="422"/>
      <c r="N22" s="421"/>
      <c r="O22" s="374"/>
      <c r="P22" s="421"/>
      <c r="Q22" s="374"/>
      <c r="R22" s="421"/>
      <c r="S22" s="423"/>
    </row>
    <row r="23" spans="1:19" ht="14.4" customHeight="1" x14ac:dyDescent="0.3">
      <c r="A23" s="428" t="s">
        <v>914</v>
      </c>
      <c r="B23" s="421">
        <v>1010</v>
      </c>
      <c r="C23" s="374">
        <v>1</v>
      </c>
      <c r="D23" s="421"/>
      <c r="E23" s="374"/>
      <c r="F23" s="421"/>
      <c r="G23" s="422"/>
      <c r="H23" s="421"/>
      <c r="I23" s="374"/>
      <c r="J23" s="421"/>
      <c r="K23" s="374"/>
      <c r="L23" s="421"/>
      <c r="M23" s="422"/>
      <c r="N23" s="421"/>
      <c r="O23" s="374"/>
      <c r="P23" s="421"/>
      <c r="Q23" s="374"/>
      <c r="R23" s="421"/>
      <c r="S23" s="423"/>
    </row>
    <row r="24" spans="1:19" ht="14.4" customHeight="1" x14ac:dyDescent="0.3">
      <c r="A24" s="428" t="s">
        <v>915</v>
      </c>
      <c r="B24" s="421">
        <v>58607</v>
      </c>
      <c r="C24" s="374">
        <v>1</v>
      </c>
      <c r="D24" s="421">
        <v>175612</v>
      </c>
      <c r="E24" s="374">
        <v>2.9964338730868327</v>
      </c>
      <c r="F24" s="421">
        <v>116294</v>
      </c>
      <c r="G24" s="422">
        <v>1.9843022164587847</v>
      </c>
      <c r="H24" s="421"/>
      <c r="I24" s="374"/>
      <c r="J24" s="421"/>
      <c r="K24" s="374"/>
      <c r="L24" s="421"/>
      <c r="M24" s="422"/>
      <c r="N24" s="421"/>
      <c r="O24" s="374"/>
      <c r="P24" s="421"/>
      <c r="Q24" s="374"/>
      <c r="R24" s="421"/>
      <c r="S24" s="423"/>
    </row>
    <row r="25" spans="1:19" ht="14.4" customHeight="1" x14ac:dyDescent="0.3">
      <c r="A25" s="428" t="s">
        <v>916</v>
      </c>
      <c r="B25" s="421">
        <v>103035</v>
      </c>
      <c r="C25" s="374">
        <v>1</v>
      </c>
      <c r="D25" s="421">
        <v>119958</v>
      </c>
      <c r="E25" s="374">
        <v>1.1642451594118504</v>
      </c>
      <c r="F25" s="421">
        <v>89758</v>
      </c>
      <c r="G25" s="422">
        <v>0.87114087446013488</v>
      </c>
      <c r="H25" s="421"/>
      <c r="I25" s="374"/>
      <c r="J25" s="421"/>
      <c r="K25" s="374"/>
      <c r="L25" s="421"/>
      <c r="M25" s="422"/>
      <c r="N25" s="421"/>
      <c r="O25" s="374"/>
      <c r="P25" s="421"/>
      <c r="Q25" s="374"/>
      <c r="R25" s="421"/>
      <c r="S25" s="423"/>
    </row>
    <row r="26" spans="1:19" ht="14.4" customHeight="1" x14ac:dyDescent="0.3">
      <c r="A26" s="428" t="s">
        <v>917</v>
      </c>
      <c r="B26" s="421">
        <v>659</v>
      </c>
      <c r="C26" s="374">
        <v>1</v>
      </c>
      <c r="D26" s="421"/>
      <c r="E26" s="374"/>
      <c r="F26" s="421"/>
      <c r="G26" s="422"/>
      <c r="H26" s="421"/>
      <c r="I26" s="374"/>
      <c r="J26" s="421"/>
      <c r="K26" s="374"/>
      <c r="L26" s="421"/>
      <c r="M26" s="422"/>
      <c r="N26" s="421"/>
      <c r="O26" s="374"/>
      <c r="P26" s="421"/>
      <c r="Q26" s="374"/>
      <c r="R26" s="421"/>
      <c r="S26" s="423"/>
    </row>
    <row r="27" spans="1:19" ht="14.4" customHeight="1" x14ac:dyDescent="0.3">
      <c r="A27" s="428" t="s">
        <v>918</v>
      </c>
      <c r="B27" s="421">
        <v>110620</v>
      </c>
      <c r="C27" s="374">
        <v>1</v>
      </c>
      <c r="D27" s="421">
        <v>101024</v>
      </c>
      <c r="E27" s="374">
        <v>0.91325257638763335</v>
      </c>
      <c r="F27" s="421">
        <v>145050</v>
      </c>
      <c r="G27" s="422">
        <v>1.3112457060206111</v>
      </c>
      <c r="H27" s="421"/>
      <c r="I27" s="374"/>
      <c r="J27" s="421"/>
      <c r="K27" s="374"/>
      <c r="L27" s="421"/>
      <c r="M27" s="422"/>
      <c r="N27" s="421"/>
      <c r="O27" s="374"/>
      <c r="P27" s="421"/>
      <c r="Q27" s="374"/>
      <c r="R27" s="421"/>
      <c r="S27" s="423"/>
    </row>
    <row r="28" spans="1:19" ht="14.4" customHeight="1" x14ac:dyDescent="0.3">
      <c r="A28" s="428" t="s">
        <v>919</v>
      </c>
      <c r="B28" s="421"/>
      <c r="C28" s="374"/>
      <c r="D28" s="421"/>
      <c r="E28" s="374"/>
      <c r="F28" s="421">
        <v>2990</v>
      </c>
      <c r="G28" s="422"/>
      <c r="H28" s="421"/>
      <c r="I28" s="374"/>
      <c r="J28" s="421"/>
      <c r="K28" s="374"/>
      <c r="L28" s="421"/>
      <c r="M28" s="422"/>
      <c r="N28" s="421"/>
      <c r="O28" s="374"/>
      <c r="P28" s="421"/>
      <c r="Q28" s="374"/>
      <c r="R28" s="421"/>
      <c r="S28" s="423"/>
    </row>
    <row r="29" spans="1:19" ht="14.4" customHeight="1" x14ac:dyDescent="0.3">
      <c r="A29" s="428" t="s">
        <v>920</v>
      </c>
      <c r="B29" s="421">
        <v>443653</v>
      </c>
      <c r="C29" s="374">
        <v>1</v>
      </c>
      <c r="D29" s="421">
        <v>133339</v>
      </c>
      <c r="E29" s="374">
        <v>0.3005479507633218</v>
      </c>
      <c r="F29" s="421">
        <v>28681</v>
      </c>
      <c r="G29" s="422">
        <v>6.4647370805562002E-2</v>
      </c>
      <c r="H29" s="421"/>
      <c r="I29" s="374"/>
      <c r="J29" s="421"/>
      <c r="K29" s="374"/>
      <c r="L29" s="421"/>
      <c r="M29" s="422"/>
      <c r="N29" s="421"/>
      <c r="O29" s="374"/>
      <c r="P29" s="421"/>
      <c r="Q29" s="374"/>
      <c r="R29" s="421"/>
      <c r="S29" s="423"/>
    </row>
    <row r="30" spans="1:19" ht="14.4" customHeight="1" x14ac:dyDescent="0.3">
      <c r="A30" s="428" t="s">
        <v>921</v>
      </c>
      <c r="B30" s="421">
        <v>30594</v>
      </c>
      <c r="C30" s="374">
        <v>1</v>
      </c>
      <c r="D30" s="421">
        <v>14038</v>
      </c>
      <c r="E30" s="374">
        <v>0.45884814015820097</v>
      </c>
      <c r="F30" s="421">
        <v>49582</v>
      </c>
      <c r="G30" s="422">
        <v>1.6206445708308819</v>
      </c>
      <c r="H30" s="421"/>
      <c r="I30" s="374"/>
      <c r="J30" s="421"/>
      <c r="K30" s="374"/>
      <c r="L30" s="421"/>
      <c r="M30" s="422"/>
      <c r="N30" s="421"/>
      <c r="O30" s="374"/>
      <c r="P30" s="421"/>
      <c r="Q30" s="374"/>
      <c r="R30" s="421"/>
      <c r="S30" s="423"/>
    </row>
    <row r="31" spans="1:19" ht="14.4" customHeight="1" x14ac:dyDescent="0.3">
      <c r="A31" s="428" t="s">
        <v>922</v>
      </c>
      <c r="B31" s="421">
        <v>6199</v>
      </c>
      <c r="C31" s="374">
        <v>1</v>
      </c>
      <c r="D31" s="421">
        <v>26090</v>
      </c>
      <c r="E31" s="374">
        <v>4.2087433457009196</v>
      </c>
      <c r="F31" s="421">
        <v>24842</v>
      </c>
      <c r="G31" s="422">
        <v>4.0074205517018875</v>
      </c>
      <c r="H31" s="421"/>
      <c r="I31" s="374"/>
      <c r="J31" s="421"/>
      <c r="K31" s="374"/>
      <c r="L31" s="421"/>
      <c r="M31" s="422"/>
      <c r="N31" s="421"/>
      <c r="O31" s="374"/>
      <c r="P31" s="421"/>
      <c r="Q31" s="374"/>
      <c r="R31" s="421"/>
      <c r="S31" s="423"/>
    </row>
    <row r="32" spans="1:19" ht="14.4" customHeight="1" x14ac:dyDescent="0.3">
      <c r="A32" s="428" t="s">
        <v>923</v>
      </c>
      <c r="B32" s="421">
        <v>384433</v>
      </c>
      <c r="C32" s="374">
        <v>1</v>
      </c>
      <c r="D32" s="421">
        <v>187093</v>
      </c>
      <c r="E32" s="374">
        <v>0.4866725801375012</v>
      </c>
      <c r="F32" s="421">
        <v>333135</v>
      </c>
      <c r="G32" s="422">
        <v>0.86656192366420159</v>
      </c>
      <c r="H32" s="421"/>
      <c r="I32" s="374"/>
      <c r="J32" s="421"/>
      <c r="K32" s="374"/>
      <c r="L32" s="421"/>
      <c r="M32" s="422"/>
      <c r="N32" s="421"/>
      <c r="O32" s="374"/>
      <c r="P32" s="421"/>
      <c r="Q32" s="374"/>
      <c r="R32" s="421"/>
      <c r="S32" s="423"/>
    </row>
    <row r="33" spans="1:19" ht="14.4" customHeight="1" x14ac:dyDescent="0.3">
      <c r="A33" s="428" t="s">
        <v>924</v>
      </c>
      <c r="B33" s="421">
        <v>40265</v>
      </c>
      <c r="C33" s="374">
        <v>1</v>
      </c>
      <c r="D33" s="421">
        <v>366700</v>
      </c>
      <c r="E33" s="374">
        <v>9.1071650316652182</v>
      </c>
      <c r="F33" s="421">
        <v>47055</v>
      </c>
      <c r="G33" s="422">
        <v>1.1686328076493233</v>
      </c>
      <c r="H33" s="421"/>
      <c r="I33" s="374"/>
      <c r="J33" s="421"/>
      <c r="K33" s="374"/>
      <c r="L33" s="421"/>
      <c r="M33" s="422"/>
      <c r="N33" s="421"/>
      <c r="O33" s="374"/>
      <c r="P33" s="421"/>
      <c r="Q33" s="374"/>
      <c r="R33" s="421"/>
      <c r="S33" s="423"/>
    </row>
    <row r="34" spans="1:19" ht="14.4" customHeight="1" thickBot="1" x14ac:dyDescent="0.35">
      <c r="A34" s="429" t="s">
        <v>925</v>
      </c>
      <c r="B34" s="424">
        <v>808200</v>
      </c>
      <c r="C34" s="380">
        <v>1</v>
      </c>
      <c r="D34" s="424">
        <v>810949</v>
      </c>
      <c r="E34" s="380">
        <v>1.0034013857955952</v>
      </c>
      <c r="F34" s="424">
        <v>874864</v>
      </c>
      <c r="G34" s="425">
        <v>1.082484533531304</v>
      </c>
      <c r="H34" s="424"/>
      <c r="I34" s="380"/>
      <c r="J34" s="424"/>
      <c r="K34" s="380"/>
      <c r="L34" s="424"/>
      <c r="M34" s="425"/>
      <c r="N34" s="424"/>
      <c r="O34" s="380"/>
      <c r="P34" s="424"/>
      <c r="Q34" s="380"/>
      <c r="R34" s="424"/>
      <c r="S34" s="42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72" t="s">
        <v>967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202" t="s">
        <v>232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113</v>
      </c>
      <c r="F3" s="77">
        <f t="shared" ref="F3:O3" si="0">SUBTOTAL(9,F6:F1048576)</f>
        <v>50842</v>
      </c>
      <c r="G3" s="78">
        <f t="shared" si="0"/>
        <v>11201651</v>
      </c>
      <c r="H3" s="78"/>
      <c r="I3" s="78"/>
      <c r="J3" s="78">
        <f t="shared" si="0"/>
        <v>50566</v>
      </c>
      <c r="K3" s="78">
        <f t="shared" si="0"/>
        <v>11738891</v>
      </c>
      <c r="L3" s="78"/>
      <c r="M3" s="78"/>
      <c r="N3" s="78">
        <f t="shared" si="0"/>
        <v>50295</v>
      </c>
      <c r="O3" s="78">
        <f t="shared" si="0"/>
        <v>11982162</v>
      </c>
      <c r="P3" s="59">
        <f>IF(G3=0,0,O3/G3)</f>
        <v>1.0696782108280289</v>
      </c>
      <c r="Q3" s="79">
        <f>IF(N3=0,0,O3/N3)</f>
        <v>238.23763793617655</v>
      </c>
    </row>
    <row r="4" spans="1:17" ht="14.4" customHeight="1" x14ac:dyDescent="0.3">
      <c r="A4" s="319" t="s">
        <v>55</v>
      </c>
      <c r="B4" s="318" t="s">
        <v>81</v>
      </c>
      <c r="C4" s="319" t="s">
        <v>82</v>
      </c>
      <c r="D4" s="320" t="s">
        <v>83</v>
      </c>
      <c r="E4" s="321" t="s">
        <v>56</v>
      </c>
      <c r="F4" s="325">
        <v>2012</v>
      </c>
      <c r="G4" s="326"/>
      <c r="H4" s="80"/>
      <c r="I4" s="80"/>
      <c r="J4" s="325">
        <v>2013</v>
      </c>
      <c r="K4" s="326"/>
      <c r="L4" s="80"/>
      <c r="M4" s="80"/>
      <c r="N4" s="325">
        <v>2014</v>
      </c>
      <c r="O4" s="326"/>
      <c r="P4" s="327" t="s">
        <v>2</v>
      </c>
      <c r="Q4" s="317" t="s">
        <v>84</v>
      </c>
    </row>
    <row r="5" spans="1:17" ht="14.4" customHeight="1" thickBot="1" x14ac:dyDescent="0.35">
      <c r="A5" s="433"/>
      <c r="B5" s="432"/>
      <c r="C5" s="433"/>
      <c r="D5" s="434"/>
      <c r="E5" s="435"/>
      <c r="F5" s="441" t="s">
        <v>58</v>
      </c>
      <c r="G5" s="442" t="s">
        <v>14</v>
      </c>
      <c r="H5" s="443"/>
      <c r="I5" s="443"/>
      <c r="J5" s="441" t="s">
        <v>58</v>
      </c>
      <c r="K5" s="442" t="s">
        <v>14</v>
      </c>
      <c r="L5" s="443"/>
      <c r="M5" s="443"/>
      <c r="N5" s="441" t="s">
        <v>58</v>
      </c>
      <c r="O5" s="442" t="s">
        <v>14</v>
      </c>
      <c r="P5" s="444"/>
      <c r="Q5" s="440"/>
    </row>
    <row r="6" spans="1:17" ht="14.4" customHeight="1" x14ac:dyDescent="0.3">
      <c r="A6" s="367" t="s">
        <v>926</v>
      </c>
      <c r="B6" s="368" t="s">
        <v>771</v>
      </c>
      <c r="C6" s="368" t="s">
        <v>772</v>
      </c>
      <c r="D6" s="368" t="s">
        <v>773</v>
      </c>
      <c r="E6" s="368" t="s">
        <v>774</v>
      </c>
      <c r="F6" s="371">
        <v>1</v>
      </c>
      <c r="G6" s="371">
        <v>2049</v>
      </c>
      <c r="H6" s="371">
        <v>1</v>
      </c>
      <c r="I6" s="371">
        <v>2049</v>
      </c>
      <c r="J6" s="371">
        <v>1</v>
      </c>
      <c r="K6" s="371">
        <v>2064</v>
      </c>
      <c r="L6" s="371">
        <v>1.0073206442166911</v>
      </c>
      <c r="M6" s="371">
        <v>2064</v>
      </c>
      <c r="N6" s="371"/>
      <c r="O6" s="371"/>
      <c r="P6" s="419"/>
      <c r="Q6" s="372"/>
    </row>
    <row r="7" spans="1:17" ht="14.4" customHeight="1" x14ac:dyDescent="0.3">
      <c r="A7" s="373" t="s">
        <v>926</v>
      </c>
      <c r="B7" s="374" t="s">
        <v>771</v>
      </c>
      <c r="C7" s="374" t="s">
        <v>772</v>
      </c>
      <c r="D7" s="374" t="s">
        <v>777</v>
      </c>
      <c r="E7" s="374" t="s">
        <v>778</v>
      </c>
      <c r="F7" s="377">
        <v>2</v>
      </c>
      <c r="G7" s="377">
        <v>106</v>
      </c>
      <c r="H7" s="377">
        <v>1</v>
      </c>
      <c r="I7" s="377">
        <v>53</v>
      </c>
      <c r="J7" s="377">
        <v>2</v>
      </c>
      <c r="K7" s="377">
        <v>106</v>
      </c>
      <c r="L7" s="377">
        <v>1</v>
      </c>
      <c r="M7" s="377">
        <v>53</v>
      </c>
      <c r="N7" s="377">
        <v>20</v>
      </c>
      <c r="O7" s="377">
        <v>1080</v>
      </c>
      <c r="P7" s="422">
        <v>10.188679245283019</v>
      </c>
      <c r="Q7" s="378">
        <v>54</v>
      </c>
    </row>
    <row r="8" spans="1:17" ht="14.4" customHeight="1" x14ac:dyDescent="0.3">
      <c r="A8" s="373" t="s">
        <v>926</v>
      </c>
      <c r="B8" s="374" t="s">
        <v>771</v>
      </c>
      <c r="C8" s="374" t="s">
        <v>772</v>
      </c>
      <c r="D8" s="374" t="s">
        <v>785</v>
      </c>
      <c r="E8" s="374" t="s">
        <v>786</v>
      </c>
      <c r="F8" s="377">
        <v>2</v>
      </c>
      <c r="G8" s="377">
        <v>334</v>
      </c>
      <c r="H8" s="377">
        <v>1</v>
      </c>
      <c r="I8" s="377">
        <v>167</v>
      </c>
      <c r="J8" s="377">
        <v>10</v>
      </c>
      <c r="K8" s="377">
        <v>1680</v>
      </c>
      <c r="L8" s="377">
        <v>5.0299401197604787</v>
      </c>
      <c r="M8" s="377">
        <v>168</v>
      </c>
      <c r="N8" s="377"/>
      <c r="O8" s="377"/>
      <c r="P8" s="422"/>
      <c r="Q8" s="378"/>
    </row>
    <row r="9" spans="1:17" ht="14.4" customHeight="1" x14ac:dyDescent="0.3">
      <c r="A9" s="373" t="s">
        <v>926</v>
      </c>
      <c r="B9" s="374" t="s">
        <v>771</v>
      </c>
      <c r="C9" s="374" t="s">
        <v>772</v>
      </c>
      <c r="D9" s="374" t="s">
        <v>789</v>
      </c>
      <c r="E9" s="374" t="s">
        <v>790</v>
      </c>
      <c r="F9" s="377">
        <v>11</v>
      </c>
      <c r="G9" s="377">
        <v>3443</v>
      </c>
      <c r="H9" s="377">
        <v>1</v>
      </c>
      <c r="I9" s="377">
        <v>313</v>
      </c>
      <c r="J9" s="377">
        <v>16</v>
      </c>
      <c r="K9" s="377">
        <v>5056</v>
      </c>
      <c r="L9" s="377">
        <v>1.4684867847807146</v>
      </c>
      <c r="M9" s="377">
        <v>316</v>
      </c>
      <c r="N9" s="377">
        <v>1</v>
      </c>
      <c r="O9" s="377">
        <v>316</v>
      </c>
      <c r="P9" s="422">
        <v>9.1780424048794662E-2</v>
      </c>
      <c r="Q9" s="378">
        <v>316</v>
      </c>
    </row>
    <row r="10" spans="1:17" ht="14.4" customHeight="1" x14ac:dyDescent="0.3">
      <c r="A10" s="373" t="s">
        <v>926</v>
      </c>
      <c r="B10" s="374" t="s">
        <v>771</v>
      </c>
      <c r="C10" s="374" t="s">
        <v>772</v>
      </c>
      <c r="D10" s="374" t="s">
        <v>791</v>
      </c>
      <c r="E10" s="374" t="s">
        <v>792</v>
      </c>
      <c r="F10" s="377">
        <v>2</v>
      </c>
      <c r="G10" s="377">
        <v>868</v>
      </c>
      <c r="H10" s="377">
        <v>1</v>
      </c>
      <c r="I10" s="377">
        <v>434</v>
      </c>
      <c r="J10" s="377"/>
      <c r="K10" s="377"/>
      <c r="L10" s="377"/>
      <c r="M10" s="377"/>
      <c r="N10" s="377"/>
      <c r="O10" s="377"/>
      <c r="P10" s="422"/>
      <c r="Q10" s="378"/>
    </row>
    <row r="11" spans="1:17" ht="14.4" customHeight="1" x14ac:dyDescent="0.3">
      <c r="A11" s="373" t="s">
        <v>926</v>
      </c>
      <c r="B11" s="374" t="s">
        <v>771</v>
      </c>
      <c r="C11" s="374" t="s">
        <v>772</v>
      </c>
      <c r="D11" s="374" t="s">
        <v>793</v>
      </c>
      <c r="E11" s="374" t="s">
        <v>794</v>
      </c>
      <c r="F11" s="377">
        <v>8</v>
      </c>
      <c r="G11" s="377">
        <v>2696</v>
      </c>
      <c r="H11" s="377">
        <v>1</v>
      </c>
      <c r="I11" s="377">
        <v>337</v>
      </c>
      <c r="J11" s="377">
        <v>17</v>
      </c>
      <c r="K11" s="377">
        <v>5746</v>
      </c>
      <c r="L11" s="377">
        <v>2.1313056379821957</v>
      </c>
      <c r="M11" s="377">
        <v>338</v>
      </c>
      <c r="N11" s="377"/>
      <c r="O11" s="377"/>
      <c r="P11" s="422"/>
      <c r="Q11" s="378"/>
    </row>
    <row r="12" spans="1:17" ht="14.4" customHeight="1" x14ac:dyDescent="0.3">
      <c r="A12" s="373" t="s">
        <v>926</v>
      </c>
      <c r="B12" s="374" t="s">
        <v>771</v>
      </c>
      <c r="C12" s="374" t="s">
        <v>772</v>
      </c>
      <c r="D12" s="374" t="s">
        <v>805</v>
      </c>
      <c r="E12" s="374" t="s">
        <v>806</v>
      </c>
      <c r="F12" s="377">
        <v>6</v>
      </c>
      <c r="G12" s="377">
        <v>2166</v>
      </c>
      <c r="H12" s="377">
        <v>1</v>
      </c>
      <c r="I12" s="377">
        <v>361</v>
      </c>
      <c r="J12" s="377">
        <v>6</v>
      </c>
      <c r="K12" s="377">
        <v>2190</v>
      </c>
      <c r="L12" s="377">
        <v>1.0110803324099722</v>
      </c>
      <c r="M12" s="377">
        <v>365</v>
      </c>
      <c r="N12" s="377">
        <v>2</v>
      </c>
      <c r="O12" s="377">
        <v>730</v>
      </c>
      <c r="P12" s="422">
        <v>0.33702677746999077</v>
      </c>
      <c r="Q12" s="378">
        <v>365</v>
      </c>
    </row>
    <row r="13" spans="1:17" ht="14.4" customHeight="1" x14ac:dyDescent="0.3">
      <c r="A13" s="373" t="s">
        <v>926</v>
      </c>
      <c r="B13" s="374" t="s">
        <v>771</v>
      </c>
      <c r="C13" s="374" t="s">
        <v>772</v>
      </c>
      <c r="D13" s="374" t="s">
        <v>807</v>
      </c>
      <c r="E13" s="374" t="s">
        <v>808</v>
      </c>
      <c r="F13" s="377"/>
      <c r="G13" s="377"/>
      <c r="H13" s="377"/>
      <c r="I13" s="377"/>
      <c r="J13" s="377"/>
      <c r="K13" s="377"/>
      <c r="L13" s="377"/>
      <c r="M13" s="377"/>
      <c r="N13" s="377">
        <v>2</v>
      </c>
      <c r="O13" s="377">
        <v>74</v>
      </c>
      <c r="P13" s="422"/>
      <c r="Q13" s="378">
        <v>37</v>
      </c>
    </row>
    <row r="14" spans="1:17" ht="14.4" customHeight="1" x14ac:dyDescent="0.3">
      <c r="A14" s="373" t="s">
        <v>926</v>
      </c>
      <c r="B14" s="374" t="s">
        <v>771</v>
      </c>
      <c r="C14" s="374" t="s">
        <v>772</v>
      </c>
      <c r="D14" s="374" t="s">
        <v>813</v>
      </c>
      <c r="E14" s="374" t="s">
        <v>814</v>
      </c>
      <c r="F14" s="377">
        <v>7</v>
      </c>
      <c r="G14" s="377">
        <v>4620</v>
      </c>
      <c r="H14" s="377">
        <v>1</v>
      </c>
      <c r="I14" s="377">
        <v>660</v>
      </c>
      <c r="J14" s="377">
        <v>8</v>
      </c>
      <c r="K14" s="377">
        <v>5312</v>
      </c>
      <c r="L14" s="377">
        <v>1.1497835497835498</v>
      </c>
      <c r="M14" s="377">
        <v>664</v>
      </c>
      <c r="N14" s="377">
        <v>5</v>
      </c>
      <c r="O14" s="377">
        <v>3320</v>
      </c>
      <c r="P14" s="422">
        <v>0.7186147186147186</v>
      </c>
      <c r="Q14" s="378">
        <v>664</v>
      </c>
    </row>
    <row r="15" spans="1:17" ht="14.4" customHeight="1" x14ac:dyDescent="0.3">
      <c r="A15" s="373" t="s">
        <v>926</v>
      </c>
      <c r="B15" s="374" t="s">
        <v>771</v>
      </c>
      <c r="C15" s="374" t="s">
        <v>772</v>
      </c>
      <c r="D15" s="374" t="s">
        <v>815</v>
      </c>
      <c r="E15" s="374" t="s">
        <v>816</v>
      </c>
      <c r="F15" s="377"/>
      <c r="G15" s="377"/>
      <c r="H15" s="377"/>
      <c r="I15" s="377"/>
      <c r="J15" s="377">
        <v>2</v>
      </c>
      <c r="K15" s="377">
        <v>272</v>
      </c>
      <c r="L15" s="377"/>
      <c r="M15" s="377">
        <v>136</v>
      </c>
      <c r="N15" s="377">
        <v>1</v>
      </c>
      <c r="O15" s="377">
        <v>136</v>
      </c>
      <c r="P15" s="422"/>
      <c r="Q15" s="378">
        <v>136</v>
      </c>
    </row>
    <row r="16" spans="1:17" ht="14.4" customHeight="1" x14ac:dyDescent="0.3">
      <c r="A16" s="373" t="s">
        <v>926</v>
      </c>
      <c r="B16" s="374" t="s">
        <v>771</v>
      </c>
      <c r="C16" s="374" t="s">
        <v>772</v>
      </c>
      <c r="D16" s="374" t="s">
        <v>817</v>
      </c>
      <c r="E16" s="374" t="s">
        <v>818</v>
      </c>
      <c r="F16" s="377">
        <v>1</v>
      </c>
      <c r="G16" s="377">
        <v>280</v>
      </c>
      <c r="H16" s="377">
        <v>1</v>
      </c>
      <c r="I16" s="377">
        <v>280</v>
      </c>
      <c r="J16" s="377"/>
      <c r="K16" s="377"/>
      <c r="L16" s="377"/>
      <c r="M16" s="377"/>
      <c r="N16" s="377"/>
      <c r="O16" s="377"/>
      <c r="P16" s="422"/>
      <c r="Q16" s="378"/>
    </row>
    <row r="17" spans="1:17" ht="14.4" customHeight="1" x14ac:dyDescent="0.3">
      <c r="A17" s="373" t="s">
        <v>926</v>
      </c>
      <c r="B17" s="374" t="s">
        <v>771</v>
      </c>
      <c r="C17" s="374" t="s">
        <v>772</v>
      </c>
      <c r="D17" s="374" t="s">
        <v>819</v>
      </c>
      <c r="E17" s="374" t="s">
        <v>820</v>
      </c>
      <c r="F17" s="377">
        <v>7</v>
      </c>
      <c r="G17" s="377">
        <v>23891</v>
      </c>
      <c r="H17" s="377">
        <v>1</v>
      </c>
      <c r="I17" s="377">
        <v>3413</v>
      </c>
      <c r="J17" s="377">
        <v>6</v>
      </c>
      <c r="K17" s="377">
        <v>20634</v>
      </c>
      <c r="L17" s="377">
        <v>0.86367251266167178</v>
      </c>
      <c r="M17" s="377">
        <v>3439</v>
      </c>
      <c r="N17" s="377"/>
      <c r="O17" s="377"/>
      <c r="P17" s="422"/>
      <c r="Q17" s="378"/>
    </row>
    <row r="18" spans="1:17" ht="14.4" customHeight="1" x14ac:dyDescent="0.3">
      <c r="A18" s="373" t="s">
        <v>926</v>
      </c>
      <c r="B18" s="374" t="s">
        <v>771</v>
      </c>
      <c r="C18" s="374" t="s">
        <v>772</v>
      </c>
      <c r="D18" s="374" t="s">
        <v>821</v>
      </c>
      <c r="E18" s="374" t="s">
        <v>822</v>
      </c>
      <c r="F18" s="377">
        <v>4</v>
      </c>
      <c r="G18" s="377">
        <v>1812</v>
      </c>
      <c r="H18" s="377">
        <v>1</v>
      </c>
      <c r="I18" s="377">
        <v>453</v>
      </c>
      <c r="J18" s="377">
        <v>13</v>
      </c>
      <c r="K18" s="377">
        <v>5928</v>
      </c>
      <c r="L18" s="377">
        <v>3.2715231788079469</v>
      </c>
      <c r="M18" s="377">
        <v>456</v>
      </c>
      <c r="N18" s="377">
        <v>15</v>
      </c>
      <c r="O18" s="377">
        <v>6860</v>
      </c>
      <c r="P18" s="422">
        <v>3.7858719646799117</v>
      </c>
      <c r="Q18" s="378">
        <v>457.33333333333331</v>
      </c>
    </row>
    <row r="19" spans="1:17" ht="14.4" customHeight="1" x14ac:dyDescent="0.3">
      <c r="A19" s="373" t="s">
        <v>926</v>
      </c>
      <c r="B19" s="374" t="s">
        <v>771</v>
      </c>
      <c r="C19" s="374" t="s">
        <v>772</v>
      </c>
      <c r="D19" s="374" t="s">
        <v>823</v>
      </c>
      <c r="E19" s="374" t="s">
        <v>824</v>
      </c>
      <c r="F19" s="377"/>
      <c r="G19" s="377"/>
      <c r="H19" s="377"/>
      <c r="I19" s="377"/>
      <c r="J19" s="377">
        <v>1</v>
      </c>
      <c r="K19" s="377">
        <v>6094</v>
      </c>
      <c r="L19" s="377"/>
      <c r="M19" s="377">
        <v>6094</v>
      </c>
      <c r="N19" s="377"/>
      <c r="O19" s="377"/>
      <c r="P19" s="422"/>
      <c r="Q19" s="378"/>
    </row>
    <row r="20" spans="1:17" ht="14.4" customHeight="1" x14ac:dyDescent="0.3">
      <c r="A20" s="373" t="s">
        <v>926</v>
      </c>
      <c r="B20" s="374" t="s">
        <v>771</v>
      </c>
      <c r="C20" s="374" t="s">
        <v>772</v>
      </c>
      <c r="D20" s="374" t="s">
        <v>825</v>
      </c>
      <c r="E20" s="374" t="s">
        <v>826</v>
      </c>
      <c r="F20" s="377">
        <v>5</v>
      </c>
      <c r="G20" s="377">
        <v>1725</v>
      </c>
      <c r="H20" s="377">
        <v>1</v>
      </c>
      <c r="I20" s="377">
        <v>345</v>
      </c>
      <c r="J20" s="377">
        <v>12</v>
      </c>
      <c r="K20" s="377">
        <v>4176</v>
      </c>
      <c r="L20" s="377">
        <v>2.4208695652173913</v>
      </c>
      <c r="M20" s="377">
        <v>348</v>
      </c>
      <c r="N20" s="377">
        <v>13</v>
      </c>
      <c r="O20" s="377">
        <v>4554</v>
      </c>
      <c r="P20" s="422">
        <v>2.64</v>
      </c>
      <c r="Q20" s="378">
        <v>350.30769230769232</v>
      </c>
    </row>
    <row r="21" spans="1:17" ht="14.4" customHeight="1" x14ac:dyDescent="0.3">
      <c r="A21" s="373" t="s">
        <v>926</v>
      </c>
      <c r="B21" s="374" t="s">
        <v>771</v>
      </c>
      <c r="C21" s="374" t="s">
        <v>772</v>
      </c>
      <c r="D21" s="374" t="s">
        <v>831</v>
      </c>
      <c r="E21" s="374" t="s">
        <v>832</v>
      </c>
      <c r="F21" s="377">
        <v>1</v>
      </c>
      <c r="G21" s="377">
        <v>102</v>
      </c>
      <c r="H21" s="377">
        <v>1</v>
      </c>
      <c r="I21" s="377">
        <v>102</v>
      </c>
      <c r="J21" s="377">
        <v>13</v>
      </c>
      <c r="K21" s="377">
        <v>1339</v>
      </c>
      <c r="L21" s="377">
        <v>13.127450980392156</v>
      </c>
      <c r="M21" s="377">
        <v>103</v>
      </c>
      <c r="N21" s="377">
        <v>10</v>
      </c>
      <c r="O21" s="377">
        <v>1033</v>
      </c>
      <c r="P21" s="422">
        <v>10.127450980392156</v>
      </c>
      <c r="Q21" s="378">
        <v>103.3</v>
      </c>
    </row>
    <row r="22" spans="1:17" ht="14.4" customHeight="1" x14ac:dyDescent="0.3">
      <c r="A22" s="373" t="s">
        <v>926</v>
      </c>
      <c r="B22" s="374" t="s">
        <v>771</v>
      </c>
      <c r="C22" s="374" t="s">
        <v>772</v>
      </c>
      <c r="D22" s="374" t="s">
        <v>835</v>
      </c>
      <c r="E22" s="374" t="s">
        <v>836</v>
      </c>
      <c r="F22" s="377">
        <v>1</v>
      </c>
      <c r="G22" s="377">
        <v>454</v>
      </c>
      <c r="H22" s="377">
        <v>1</v>
      </c>
      <c r="I22" s="377">
        <v>454</v>
      </c>
      <c r="J22" s="377"/>
      <c r="K22" s="377"/>
      <c r="L22" s="377"/>
      <c r="M22" s="377"/>
      <c r="N22" s="377">
        <v>1</v>
      </c>
      <c r="O22" s="377">
        <v>457</v>
      </c>
      <c r="P22" s="422">
        <v>1.0066079295154184</v>
      </c>
      <c r="Q22" s="378">
        <v>457</v>
      </c>
    </row>
    <row r="23" spans="1:17" ht="14.4" customHeight="1" x14ac:dyDescent="0.3">
      <c r="A23" s="373" t="s">
        <v>926</v>
      </c>
      <c r="B23" s="374" t="s">
        <v>771</v>
      </c>
      <c r="C23" s="374" t="s">
        <v>772</v>
      </c>
      <c r="D23" s="374" t="s">
        <v>839</v>
      </c>
      <c r="E23" s="374" t="s">
        <v>840</v>
      </c>
      <c r="F23" s="377">
        <v>11</v>
      </c>
      <c r="G23" s="377">
        <v>4675</v>
      </c>
      <c r="H23" s="377">
        <v>1</v>
      </c>
      <c r="I23" s="377">
        <v>425</v>
      </c>
      <c r="J23" s="377">
        <v>10</v>
      </c>
      <c r="K23" s="377">
        <v>4290</v>
      </c>
      <c r="L23" s="377">
        <v>0.91764705882352937</v>
      </c>
      <c r="M23" s="377">
        <v>429</v>
      </c>
      <c r="N23" s="377">
        <v>11</v>
      </c>
      <c r="O23" s="377">
        <v>4734</v>
      </c>
      <c r="P23" s="422">
        <v>1.012620320855615</v>
      </c>
      <c r="Q23" s="378">
        <v>430.36363636363637</v>
      </c>
    </row>
    <row r="24" spans="1:17" ht="14.4" customHeight="1" x14ac:dyDescent="0.3">
      <c r="A24" s="373" t="s">
        <v>926</v>
      </c>
      <c r="B24" s="374" t="s">
        <v>771</v>
      </c>
      <c r="C24" s="374" t="s">
        <v>772</v>
      </c>
      <c r="D24" s="374" t="s">
        <v>841</v>
      </c>
      <c r="E24" s="374" t="s">
        <v>842</v>
      </c>
      <c r="F24" s="377">
        <v>18</v>
      </c>
      <c r="G24" s="377">
        <v>954</v>
      </c>
      <c r="H24" s="377">
        <v>1</v>
      </c>
      <c r="I24" s="377">
        <v>53</v>
      </c>
      <c r="J24" s="377">
        <v>34</v>
      </c>
      <c r="K24" s="377">
        <v>1802</v>
      </c>
      <c r="L24" s="377">
        <v>1.8888888888888888</v>
      </c>
      <c r="M24" s="377">
        <v>53</v>
      </c>
      <c r="N24" s="377">
        <v>30</v>
      </c>
      <c r="O24" s="377">
        <v>1596</v>
      </c>
      <c r="P24" s="422">
        <v>1.6729559748427674</v>
      </c>
      <c r="Q24" s="378">
        <v>53.2</v>
      </c>
    </row>
    <row r="25" spans="1:17" ht="14.4" customHeight="1" x14ac:dyDescent="0.3">
      <c r="A25" s="373" t="s">
        <v>926</v>
      </c>
      <c r="B25" s="374" t="s">
        <v>771</v>
      </c>
      <c r="C25" s="374" t="s">
        <v>772</v>
      </c>
      <c r="D25" s="374" t="s">
        <v>845</v>
      </c>
      <c r="E25" s="374" t="s">
        <v>846</v>
      </c>
      <c r="F25" s="377">
        <v>142</v>
      </c>
      <c r="G25" s="377">
        <v>23288</v>
      </c>
      <c r="H25" s="377">
        <v>1</v>
      </c>
      <c r="I25" s="377">
        <v>164</v>
      </c>
      <c r="J25" s="377">
        <v>158</v>
      </c>
      <c r="K25" s="377">
        <v>26070</v>
      </c>
      <c r="L25" s="377">
        <v>1.1194606664376503</v>
      </c>
      <c r="M25" s="377">
        <v>165</v>
      </c>
      <c r="N25" s="377">
        <v>6</v>
      </c>
      <c r="O25" s="377">
        <v>1008</v>
      </c>
      <c r="P25" s="422">
        <v>4.3284094812779117E-2</v>
      </c>
      <c r="Q25" s="378">
        <v>168</v>
      </c>
    </row>
    <row r="26" spans="1:17" ht="14.4" customHeight="1" x14ac:dyDescent="0.3">
      <c r="A26" s="373" t="s">
        <v>926</v>
      </c>
      <c r="B26" s="374" t="s">
        <v>771</v>
      </c>
      <c r="C26" s="374" t="s">
        <v>772</v>
      </c>
      <c r="D26" s="374" t="s">
        <v>847</v>
      </c>
      <c r="E26" s="374" t="s">
        <v>848</v>
      </c>
      <c r="F26" s="377">
        <v>14</v>
      </c>
      <c r="G26" s="377">
        <v>1092</v>
      </c>
      <c r="H26" s="377">
        <v>1</v>
      </c>
      <c r="I26" s="377">
        <v>78</v>
      </c>
      <c r="J26" s="377">
        <v>27</v>
      </c>
      <c r="K26" s="377">
        <v>2133</v>
      </c>
      <c r="L26" s="377">
        <v>1.9532967032967032</v>
      </c>
      <c r="M26" s="377">
        <v>79</v>
      </c>
      <c r="N26" s="377">
        <v>15</v>
      </c>
      <c r="O26" s="377">
        <v>1185</v>
      </c>
      <c r="P26" s="422">
        <v>1.0851648351648351</v>
      </c>
      <c r="Q26" s="378">
        <v>79</v>
      </c>
    </row>
    <row r="27" spans="1:17" ht="14.4" customHeight="1" x14ac:dyDescent="0.3">
      <c r="A27" s="373" t="s">
        <v>926</v>
      </c>
      <c r="B27" s="374" t="s">
        <v>771</v>
      </c>
      <c r="C27" s="374" t="s">
        <v>772</v>
      </c>
      <c r="D27" s="374" t="s">
        <v>849</v>
      </c>
      <c r="E27" s="374" t="s">
        <v>850</v>
      </c>
      <c r="F27" s="377">
        <v>4</v>
      </c>
      <c r="G27" s="377">
        <v>636</v>
      </c>
      <c r="H27" s="377">
        <v>1</v>
      </c>
      <c r="I27" s="377">
        <v>159</v>
      </c>
      <c r="J27" s="377">
        <v>2</v>
      </c>
      <c r="K27" s="377">
        <v>320</v>
      </c>
      <c r="L27" s="377">
        <v>0.50314465408805031</v>
      </c>
      <c r="M27" s="377">
        <v>160</v>
      </c>
      <c r="N27" s="377"/>
      <c r="O27" s="377"/>
      <c r="P27" s="422"/>
      <c r="Q27" s="378"/>
    </row>
    <row r="28" spans="1:17" ht="14.4" customHeight="1" x14ac:dyDescent="0.3">
      <c r="A28" s="373" t="s">
        <v>926</v>
      </c>
      <c r="B28" s="374" t="s">
        <v>771</v>
      </c>
      <c r="C28" s="374" t="s">
        <v>772</v>
      </c>
      <c r="D28" s="374" t="s">
        <v>851</v>
      </c>
      <c r="E28" s="374" t="s">
        <v>852</v>
      </c>
      <c r="F28" s="377"/>
      <c r="G28" s="377"/>
      <c r="H28" s="377"/>
      <c r="I28" s="377"/>
      <c r="J28" s="377"/>
      <c r="K28" s="377"/>
      <c r="L28" s="377"/>
      <c r="M28" s="377"/>
      <c r="N28" s="377">
        <v>2</v>
      </c>
      <c r="O28" s="377">
        <v>54</v>
      </c>
      <c r="P28" s="422"/>
      <c r="Q28" s="378">
        <v>27</v>
      </c>
    </row>
    <row r="29" spans="1:17" ht="14.4" customHeight="1" x14ac:dyDescent="0.3">
      <c r="A29" s="373" t="s">
        <v>926</v>
      </c>
      <c r="B29" s="374" t="s">
        <v>771</v>
      </c>
      <c r="C29" s="374" t="s">
        <v>772</v>
      </c>
      <c r="D29" s="374" t="s">
        <v>855</v>
      </c>
      <c r="E29" s="374" t="s">
        <v>856</v>
      </c>
      <c r="F29" s="377"/>
      <c r="G29" s="377"/>
      <c r="H29" s="377"/>
      <c r="I29" s="377"/>
      <c r="J29" s="377">
        <v>3</v>
      </c>
      <c r="K29" s="377">
        <v>501</v>
      </c>
      <c r="L29" s="377"/>
      <c r="M29" s="377">
        <v>167</v>
      </c>
      <c r="N29" s="377"/>
      <c r="O29" s="377"/>
      <c r="P29" s="422"/>
      <c r="Q29" s="378"/>
    </row>
    <row r="30" spans="1:17" ht="14.4" customHeight="1" x14ac:dyDescent="0.3">
      <c r="A30" s="373" t="s">
        <v>926</v>
      </c>
      <c r="B30" s="374" t="s">
        <v>771</v>
      </c>
      <c r="C30" s="374" t="s">
        <v>772</v>
      </c>
      <c r="D30" s="374" t="s">
        <v>859</v>
      </c>
      <c r="E30" s="374" t="s">
        <v>860</v>
      </c>
      <c r="F30" s="377">
        <v>6</v>
      </c>
      <c r="G30" s="377">
        <v>1452</v>
      </c>
      <c r="H30" s="377">
        <v>1</v>
      </c>
      <c r="I30" s="377">
        <v>242</v>
      </c>
      <c r="J30" s="377">
        <v>9</v>
      </c>
      <c r="K30" s="377">
        <v>2187</v>
      </c>
      <c r="L30" s="377">
        <v>1.5061983471074381</v>
      </c>
      <c r="M30" s="377">
        <v>243</v>
      </c>
      <c r="N30" s="377">
        <v>5</v>
      </c>
      <c r="O30" s="377">
        <v>1215</v>
      </c>
      <c r="P30" s="422">
        <v>0.83677685950413228</v>
      </c>
      <c r="Q30" s="378">
        <v>243</v>
      </c>
    </row>
    <row r="31" spans="1:17" ht="14.4" customHeight="1" x14ac:dyDescent="0.3">
      <c r="A31" s="373" t="s">
        <v>926</v>
      </c>
      <c r="B31" s="374" t="s">
        <v>771</v>
      </c>
      <c r="C31" s="374" t="s">
        <v>772</v>
      </c>
      <c r="D31" s="374" t="s">
        <v>865</v>
      </c>
      <c r="E31" s="374" t="s">
        <v>866</v>
      </c>
      <c r="F31" s="377">
        <v>11</v>
      </c>
      <c r="G31" s="377">
        <v>4389</v>
      </c>
      <c r="H31" s="377">
        <v>1</v>
      </c>
      <c r="I31" s="377">
        <v>399</v>
      </c>
      <c r="J31" s="377">
        <v>12</v>
      </c>
      <c r="K31" s="377">
        <v>4848</v>
      </c>
      <c r="L31" s="377">
        <v>1.1045796308954203</v>
      </c>
      <c r="M31" s="377">
        <v>404</v>
      </c>
      <c r="N31" s="377"/>
      <c r="O31" s="377"/>
      <c r="P31" s="422"/>
      <c r="Q31" s="378"/>
    </row>
    <row r="32" spans="1:17" ht="14.4" customHeight="1" x14ac:dyDescent="0.3">
      <c r="A32" s="373" t="s">
        <v>926</v>
      </c>
      <c r="B32" s="374" t="s">
        <v>771</v>
      </c>
      <c r="C32" s="374" t="s">
        <v>772</v>
      </c>
      <c r="D32" s="374" t="s">
        <v>867</v>
      </c>
      <c r="E32" s="374" t="s">
        <v>868</v>
      </c>
      <c r="F32" s="377">
        <v>4</v>
      </c>
      <c r="G32" s="377">
        <v>3132</v>
      </c>
      <c r="H32" s="377">
        <v>1</v>
      </c>
      <c r="I32" s="377">
        <v>783</v>
      </c>
      <c r="J32" s="377">
        <v>4</v>
      </c>
      <c r="K32" s="377">
        <v>3164</v>
      </c>
      <c r="L32" s="377">
        <v>1.0102171136653895</v>
      </c>
      <c r="M32" s="377">
        <v>791</v>
      </c>
      <c r="N32" s="377"/>
      <c r="O32" s="377"/>
      <c r="P32" s="422"/>
      <c r="Q32" s="378"/>
    </row>
    <row r="33" spans="1:17" ht="14.4" customHeight="1" x14ac:dyDescent="0.3">
      <c r="A33" s="373" t="s">
        <v>926</v>
      </c>
      <c r="B33" s="374" t="s">
        <v>771</v>
      </c>
      <c r="C33" s="374" t="s">
        <v>772</v>
      </c>
      <c r="D33" s="374" t="s">
        <v>876</v>
      </c>
      <c r="E33" s="374" t="s">
        <v>877</v>
      </c>
      <c r="F33" s="377">
        <v>10</v>
      </c>
      <c r="G33" s="377">
        <v>10140</v>
      </c>
      <c r="H33" s="377">
        <v>1</v>
      </c>
      <c r="I33" s="377">
        <v>1014</v>
      </c>
      <c r="J33" s="377">
        <v>11</v>
      </c>
      <c r="K33" s="377">
        <v>11264</v>
      </c>
      <c r="L33" s="377">
        <v>1.1108481262327417</v>
      </c>
      <c r="M33" s="377">
        <v>1024</v>
      </c>
      <c r="N33" s="377"/>
      <c r="O33" s="377"/>
      <c r="P33" s="422"/>
      <c r="Q33" s="378"/>
    </row>
    <row r="34" spans="1:17" ht="14.4" customHeight="1" x14ac:dyDescent="0.3">
      <c r="A34" s="373" t="s">
        <v>926</v>
      </c>
      <c r="B34" s="374" t="s">
        <v>771</v>
      </c>
      <c r="C34" s="374" t="s">
        <v>772</v>
      </c>
      <c r="D34" s="374" t="s">
        <v>880</v>
      </c>
      <c r="E34" s="374" t="s">
        <v>881</v>
      </c>
      <c r="F34" s="377"/>
      <c r="G34" s="377"/>
      <c r="H34" s="377"/>
      <c r="I34" s="377"/>
      <c r="J34" s="377">
        <v>1</v>
      </c>
      <c r="K34" s="377">
        <v>225</v>
      </c>
      <c r="L34" s="377"/>
      <c r="M34" s="377">
        <v>225</v>
      </c>
      <c r="N34" s="377"/>
      <c r="O34" s="377"/>
      <c r="P34" s="422"/>
      <c r="Q34" s="378"/>
    </row>
    <row r="35" spans="1:17" ht="14.4" customHeight="1" x14ac:dyDescent="0.3">
      <c r="A35" s="373" t="s">
        <v>926</v>
      </c>
      <c r="B35" s="374" t="s">
        <v>888</v>
      </c>
      <c r="C35" s="374" t="s">
        <v>772</v>
      </c>
      <c r="D35" s="374" t="s">
        <v>889</v>
      </c>
      <c r="E35" s="374" t="s">
        <v>890</v>
      </c>
      <c r="F35" s="377"/>
      <c r="G35" s="377"/>
      <c r="H35" s="377"/>
      <c r="I35" s="377"/>
      <c r="J35" s="377">
        <v>2</v>
      </c>
      <c r="K35" s="377">
        <v>2070</v>
      </c>
      <c r="L35" s="377"/>
      <c r="M35" s="377">
        <v>1035</v>
      </c>
      <c r="N35" s="377"/>
      <c r="O35" s="377"/>
      <c r="P35" s="422"/>
      <c r="Q35" s="378"/>
    </row>
    <row r="36" spans="1:17" ht="14.4" customHeight="1" x14ac:dyDescent="0.3">
      <c r="A36" s="373" t="s">
        <v>926</v>
      </c>
      <c r="B36" s="374" t="s">
        <v>888</v>
      </c>
      <c r="C36" s="374" t="s">
        <v>772</v>
      </c>
      <c r="D36" s="374" t="s">
        <v>891</v>
      </c>
      <c r="E36" s="374" t="s">
        <v>892</v>
      </c>
      <c r="F36" s="377"/>
      <c r="G36" s="377"/>
      <c r="H36" s="377"/>
      <c r="I36" s="377"/>
      <c r="J36" s="377">
        <v>1</v>
      </c>
      <c r="K36" s="377">
        <v>217</v>
      </c>
      <c r="L36" s="377"/>
      <c r="M36" s="377">
        <v>217</v>
      </c>
      <c r="N36" s="377"/>
      <c r="O36" s="377"/>
      <c r="P36" s="422"/>
      <c r="Q36" s="378"/>
    </row>
    <row r="37" spans="1:17" ht="14.4" customHeight="1" x14ac:dyDescent="0.3">
      <c r="A37" s="373" t="s">
        <v>926</v>
      </c>
      <c r="B37" s="374" t="s">
        <v>888</v>
      </c>
      <c r="C37" s="374" t="s">
        <v>772</v>
      </c>
      <c r="D37" s="374" t="s">
        <v>837</v>
      </c>
      <c r="E37" s="374" t="s">
        <v>838</v>
      </c>
      <c r="F37" s="377"/>
      <c r="G37" s="377"/>
      <c r="H37" s="377"/>
      <c r="I37" s="377"/>
      <c r="J37" s="377">
        <v>28</v>
      </c>
      <c r="K37" s="377">
        <v>34860</v>
      </c>
      <c r="L37" s="377"/>
      <c r="M37" s="377">
        <v>1245</v>
      </c>
      <c r="N37" s="377"/>
      <c r="O37" s="377"/>
      <c r="P37" s="422"/>
      <c r="Q37" s="378"/>
    </row>
    <row r="38" spans="1:17" ht="14.4" customHeight="1" x14ac:dyDescent="0.3">
      <c r="A38" s="373" t="s">
        <v>926</v>
      </c>
      <c r="B38" s="374" t="s">
        <v>888</v>
      </c>
      <c r="C38" s="374" t="s">
        <v>772</v>
      </c>
      <c r="D38" s="374" t="s">
        <v>857</v>
      </c>
      <c r="E38" s="374" t="s">
        <v>858</v>
      </c>
      <c r="F38" s="377"/>
      <c r="G38" s="377"/>
      <c r="H38" s="377"/>
      <c r="I38" s="377"/>
      <c r="J38" s="377">
        <v>72</v>
      </c>
      <c r="K38" s="377">
        <v>160776</v>
      </c>
      <c r="L38" s="377"/>
      <c r="M38" s="377">
        <v>2233</v>
      </c>
      <c r="N38" s="377"/>
      <c r="O38" s="377"/>
      <c r="P38" s="422"/>
      <c r="Q38" s="378"/>
    </row>
    <row r="39" spans="1:17" ht="14.4" customHeight="1" x14ac:dyDescent="0.3">
      <c r="A39" s="373" t="s">
        <v>926</v>
      </c>
      <c r="B39" s="374" t="s">
        <v>888</v>
      </c>
      <c r="C39" s="374" t="s">
        <v>772</v>
      </c>
      <c r="D39" s="374" t="s">
        <v>893</v>
      </c>
      <c r="E39" s="374" t="s">
        <v>894</v>
      </c>
      <c r="F39" s="377"/>
      <c r="G39" s="377"/>
      <c r="H39" s="377"/>
      <c r="I39" s="377"/>
      <c r="J39" s="377">
        <v>72</v>
      </c>
      <c r="K39" s="377">
        <v>12312</v>
      </c>
      <c r="L39" s="377"/>
      <c r="M39" s="377">
        <v>171</v>
      </c>
      <c r="N39" s="377"/>
      <c r="O39" s="377"/>
      <c r="P39" s="422"/>
      <c r="Q39" s="378"/>
    </row>
    <row r="40" spans="1:17" ht="14.4" customHeight="1" x14ac:dyDescent="0.3">
      <c r="A40" s="373" t="s">
        <v>926</v>
      </c>
      <c r="B40" s="374" t="s">
        <v>895</v>
      </c>
      <c r="C40" s="374" t="s">
        <v>772</v>
      </c>
      <c r="D40" s="374" t="s">
        <v>837</v>
      </c>
      <c r="E40" s="374" t="s">
        <v>838</v>
      </c>
      <c r="F40" s="377"/>
      <c r="G40" s="377"/>
      <c r="H40" s="377"/>
      <c r="I40" s="377"/>
      <c r="J40" s="377"/>
      <c r="K40" s="377"/>
      <c r="L40" s="377"/>
      <c r="M40" s="377"/>
      <c r="N40" s="377">
        <v>51</v>
      </c>
      <c r="O40" s="377">
        <v>63591</v>
      </c>
      <c r="P40" s="422"/>
      <c r="Q40" s="378">
        <v>1246.8823529411766</v>
      </c>
    </row>
    <row r="41" spans="1:17" ht="14.4" customHeight="1" x14ac:dyDescent="0.3">
      <c r="A41" s="373" t="s">
        <v>926</v>
      </c>
      <c r="B41" s="374" t="s">
        <v>895</v>
      </c>
      <c r="C41" s="374" t="s">
        <v>772</v>
      </c>
      <c r="D41" s="374" t="s">
        <v>857</v>
      </c>
      <c r="E41" s="374" t="s">
        <v>858</v>
      </c>
      <c r="F41" s="377"/>
      <c r="G41" s="377"/>
      <c r="H41" s="377"/>
      <c r="I41" s="377"/>
      <c r="J41" s="377"/>
      <c r="K41" s="377"/>
      <c r="L41" s="377"/>
      <c r="M41" s="377"/>
      <c r="N41" s="377">
        <v>72</v>
      </c>
      <c r="O41" s="377">
        <v>160902</v>
      </c>
      <c r="P41" s="422"/>
      <c r="Q41" s="378">
        <v>2234.75</v>
      </c>
    </row>
    <row r="42" spans="1:17" ht="14.4" customHeight="1" x14ac:dyDescent="0.3">
      <c r="A42" s="373" t="s">
        <v>926</v>
      </c>
      <c r="B42" s="374" t="s">
        <v>895</v>
      </c>
      <c r="C42" s="374" t="s">
        <v>772</v>
      </c>
      <c r="D42" s="374" t="s">
        <v>893</v>
      </c>
      <c r="E42" s="374" t="s">
        <v>894</v>
      </c>
      <c r="F42" s="377"/>
      <c r="G42" s="377"/>
      <c r="H42" s="377"/>
      <c r="I42" s="377"/>
      <c r="J42" s="377"/>
      <c r="K42" s="377"/>
      <c r="L42" s="377"/>
      <c r="M42" s="377"/>
      <c r="N42" s="377">
        <v>72</v>
      </c>
      <c r="O42" s="377">
        <v>12318</v>
      </c>
      <c r="P42" s="422"/>
      <c r="Q42" s="378">
        <v>171.08333333333334</v>
      </c>
    </row>
    <row r="43" spans="1:17" ht="14.4" customHeight="1" x14ac:dyDescent="0.3">
      <c r="A43" s="373" t="s">
        <v>927</v>
      </c>
      <c r="B43" s="374" t="s">
        <v>771</v>
      </c>
      <c r="C43" s="374" t="s">
        <v>772</v>
      </c>
      <c r="D43" s="374" t="s">
        <v>773</v>
      </c>
      <c r="E43" s="374" t="s">
        <v>774</v>
      </c>
      <c r="F43" s="377">
        <v>2</v>
      </c>
      <c r="G43" s="377">
        <v>4098</v>
      </c>
      <c r="H43" s="377">
        <v>1</v>
      </c>
      <c r="I43" s="377">
        <v>2049</v>
      </c>
      <c r="J43" s="377">
        <v>2</v>
      </c>
      <c r="K43" s="377">
        <v>4128</v>
      </c>
      <c r="L43" s="377">
        <v>1.0073206442166911</v>
      </c>
      <c r="M43" s="377">
        <v>2064</v>
      </c>
      <c r="N43" s="377"/>
      <c r="O43" s="377"/>
      <c r="P43" s="422"/>
      <c r="Q43" s="378"/>
    </row>
    <row r="44" spans="1:17" ht="14.4" customHeight="1" x14ac:dyDescent="0.3">
      <c r="A44" s="373" t="s">
        <v>927</v>
      </c>
      <c r="B44" s="374" t="s">
        <v>771</v>
      </c>
      <c r="C44" s="374" t="s">
        <v>772</v>
      </c>
      <c r="D44" s="374" t="s">
        <v>777</v>
      </c>
      <c r="E44" s="374" t="s">
        <v>778</v>
      </c>
      <c r="F44" s="377">
        <v>22</v>
      </c>
      <c r="G44" s="377">
        <v>1166</v>
      </c>
      <c r="H44" s="377">
        <v>1</v>
      </c>
      <c r="I44" s="377">
        <v>53</v>
      </c>
      <c r="J44" s="377">
        <v>26</v>
      </c>
      <c r="K44" s="377">
        <v>1378</v>
      </c>
      <c r="L44" s="377">
        <v>1.1818181818181819</v>
      </c>
      <c r="M44" s="377">
        <v>53</v>
      </c>
      <c r="N44" s="377">
        <v>30</v>
      </c>
      <c r="O44" s="377">
        <v>1602</v>
      </c>
      <c r="P44" s="422">
        <v>1.3739279588336193</v>
      </c>
      <c r="Q44" s="378">
        <v>53.4</v>
      </c>
    </row>
    <row r="45" spans="1:17" ht="14.4" customHeight="1" x14ac:dyDescent="0.3">
      <c r="A45" s="373" t="s">
        <v>927</v>
      </c>
      <c r="B45" s="374" t="s">
        <v>771</v>
      </c>
      <c r="C45" s="374" t="s">
        <v>772</v>
      </c>
      <c r="D45" s="374" t="s">
        <v>781</v>
      </c>
      <c r="E45" s="374" t="s">
        <v>782</v>
      </c>
      <c r="F45" s="377"/>
      <c r="G45" s="377"/>
      <c r="H45" s="377"/>
      <c r="I45" s="377"/>
      <c r="J45" s="377">
        <v>3</v>
      </c>
      <c r="K45" s="377">
        <v>522</v>
      </c>
      <c r="L45" s="377"/>
      <c r="M45" s="377">
        <v>174</v>
      </c>
      <c r="N45" s="377"/>
      <c r="O45" s="377"/>
      <c r="P45" s="422"/>
      <c r="Q45" s="378"/>
    </row>
    <row r="46" spans="1:17" ht="14.4" customHeight="1" x14ac:dyDescent="0.3">
      <c r="A46" s="373" t="s">
        <v>927</v>
      </c>
      <c r="B46" s="374" t="s">
        <v>771</v>
      </c>
      <c r="C46" s="374" t="s">
        <v>772</v>
      </c>
      <c r="D46" s="374" t="s">
        <v>785</v>
      </c>
      <c r="E46" s="374" t="s">
        <v>786</v>
      </c>
      <c r="F46" s="377">
        <v>16</v>
      </c>
      <c r="G46" s="377">
        <v>2672</v>
      </c>
      <c r="H46" s="377">
        <v>1</v>
      </c>
      <c r="I46" s="377">
        <v>167</v>
      </c>
      <c r="J46" s="377">
        <v>33</v>
      </c>
      <c r="K46" s="377">
        <v>5544</v>
      </c>
      <c r="L46" s="377">
        <v>2.0748502994011977</v>
      </c>
      <c r="M46" s="377">
        <v>168</v>
      </c>
      <c r="N46" s="377">
        <v>30</v>
      </c>
      <c r="O46" s="377">
        <v>5073</v>
      </c>
      <c r="P46" s="422">
        <v>1.8985778443113772</v>
      </c>
      <c r="Q46" s="378">
        <v>169.1</v>
      </c>
    </row>
    <row r="47" spans="1:17" ht="14.4" customHeight="1" x14ac:dyDescent="0.3">
      <c r="A47" s="373" t="s">
        <v>927</v>
      </c>
      <c r="B47" s="374" t="s">
        <v>771</v>
      </c>
      <c r="C47" s="374" t="s">
        <v>772</v>
      </c>
      <c r="D47" s="374" t="s">
        <v>789</v>
      </c>
      <c r="E47" s="374" t="s">
        <v>790</v>
      </c>
      <c r="F47" s="377">
        <v>52</v>
      </c>
      <c r="G47" s="377">
        <v>16276</v>
      </c>
      <c r="H47" s="377">
        <v>1</v>
      </c>
      <c r="I47" s="377">
        <v>313</v>
      </c>
      <c r="J47" s="377">
        <v>71</v>
      </c>
      <c r="K47" s="377">
        <v>22436</v>
      </c>
      <c r="L47" s="377">
        <v>1.3784713688867043</v>
      </c>
      <c r="M47" s="377">
        <v>316</v>
      </c>
      <c r="N47" s="377">
        <v>46</v>
      </c>
      <c r="O47" s="377">
        <v>14620</v>
      </c>
      <c r="P47" s="422">
        <v>0.89825509953305482</v>
      </c>
      <c r="Q47" s="378">
        <v>317.82608695652175</v>
      </c>
    </row>
    <row r="48" spans="1:17" ht="14.4" customHeight="1" x14ac:dyDescent="0.3">
      <c r="A48" s="373" t="s">
        <v>927</v>
      </c>
      <c r="B48" s="374" t="s">
        <v>771</v>
      </c>
      <c r="C48" s="374" t="s">
        <v>772</v>
      </c>
      <c r="D48" s="374" t="s">
        <v>791</v>
      </c>
      <c r="E48" s="374" t="s">
        <v>792</v>
      </c>
      <c r="F48" s="377">
        <v>4</v>
      </c>
      <c r="G48" s="377">
        <v>1736</v>
      </c>
      <c r="H48" s="377">
        <v>1</v>
      </c>
      <c r="I48" s="377">
        <v>434</v>
      </c>
      <c r="J48" s="377">
        <v>11</v>
      </c>
      <c r="K48" s="377">
        <v>4785</v>
      </c>
      <c r="L48" s="377">
        <v>2.7563364055299537</v>
      </c>
      <c r="M48" s="377">
        <v>435</v>
      </c>
      <c r="N48" s="377">
        <v>9</v>
      </c>
      <c r="O48" s="377">
        <v>3924</v>
      </c>
      <c r="P48" s="422">
        <v>2.2603686635944702</v>
      </c>
      <c r="Q48" s="378">
        <v>436</v>
      </c>
    </row>
    <row r="49" spans="1:17" ht="14.4" customHeight="1" x14ac:dyDescent="0.3">
      <c r="A49" s="373" t="s">
        <v>927</v>
      </c>
      <c r="B49" s="374" t="s">
        <v>771</v>
      </c>
      <c r="C49" s="374" t="s">
        <v>772</v>
      </c>
      <c r="D49" s="374" t="s">
        <v>793</v>
      </c>
      <c r="E49" s="374" t="s">
        <v>794</v>
      </c>
      <c r="F49" s="377">
        <v>51</v>
      </c>
      <c r="G49" s="377">
        <v>17187</v>
      </c>
      <c r="H49" s="377">
        <v>1</v>
      </c>
      <c r="I49" s="377">
        <v>337</v>
      </c>
      <c r="J49" s="377">
        <v>125</v>
      </c>
      <c r="K49" s="377">
        <v>42250</v>
      </c>
      <c r="L49" s="377">
        <v>2.4582533310059929</v>
      </c>
      <c r="M49" s="377">
        <v>338</v>
      </c>
      <c r="N49" s="377">
        <v>70</v>
      </c>
      <c r="O49" s="377">
        <v>23702</v>
      </c>
      <c r="P49" s="422">
        <v>1.3790655728166639</v>
      </c>
      <c r="Q49" s="378">
        <v>338.6</v>
      </c>
    </row>
    <row r="50" spans="1:17" ht="14.4" customHeight="1" x14ac:dyDescent="0.3">
      <c r="A50" s="373" t="s">
        <v>927</v>
      </c>
      <c r="B50" s="374" t="s">
        <v>771</v>
      </c>
      <c r="C50" s="374" t="s">
        <v>772</v>
      </c>
      <c r="D50" s="374" t="s">
        <v>803</v>
      </c>
      <c r="E50" s="374" t="s">
        <v>804</v>
      </c>
      <c r="F50" s="377">
        <v>12</v>
      </c>
      <c r="G50" s="377">
        <v>552</v>
      </c>
      <c r="H50" s="377">
        <v>1</v>
      </c>
      <c r="I50" s="377">
        <v>46</v>
      </c>
      <c r="J50" s="377"/>
      <c r="K50" s="377"/>
      <c r="L50" s="377"/>
      <c r="M50" s="377"/>
      <c r="N50" s="377">
        <v>5</v>
      </c>
      <c r="O50" s="377">
        <v>230</v>
      </c>
      <c r="P50" s="422">
        <v>0.41666666666666669</v>
      </c>
      <c r="Q50" s="378">
        <v>46</v>
      </c>
    </row>
    <row r="51" spans="1:17" ht="14.4" customHeight="1" x14ac:dyDescent="0.3">
      <c r="A51" s="373" t="s">
        <v>927</v>
      </c>
      <c r="B51" s="374" t="s">
        <v>771</v>
      </c>
      <c r="C51" s="374" t="s">
        <v>772</v>
      </c>
      <c r="D51" s="374" t="s">
        <v>805</v>
      </c>
      <c r="E51" s="374" t="s">
        <v>806</v>
      </c>
      <c r="F51" s="377">
        <v>8</v>
      </c>
      <c r="G51" s="377">
        <v>2888</v>
      </c>
      <c r="H51" s="377">
        <v>1</v>
      </c>
      <c r="I51" s="377">
        <v>361</v>
      </c>
      <c r="J51" s="377">
        <v>6</v>
      </c>
      <c r="K51" s="377">
        <v>2190</v>
      </c>
      <c r="L51" s="377">
        <v>0.75831024930747926</v>
      </c>
      <c r="M51" s="377">
        <v>365</v>
      </c>
      <c r="N51" s="377">
        <v>11</v>
      </c>
      <c r="O51" s="377">
        <v>4039</v>
      </c>
      <c r="P51" s="422">
        <v>1.3985457063711912</v>
      </c>
      <c r="Q51" s="378">
        <v>367.18181818181819</v>
      </c>
    </row>
    <row r="52" spans="1:17" ht="14.4" customHeight="1" x14ac:dyDescent="0.3">
      <c r="A52" s="373" t="s">
        <v>927</v>
      </c>
      <c r="B52" s="374" t="s">
        <v>771</v>
      </c>
      <c r="C52" s="374" t="s">
        <v>772</v>
      </c>
      <c r="D52" s="374" t="s">
        <v>807</v>
      </c>
      <c r="E52" s="374" t="s">
        <v>808</v>
      </c>
      <c r="F52" s="377">
        <v>10</v>
      </c>
      <c r="G52" s="377">
        <v>360</v>
      </c>
      <c r="H52" s="377">
        <v>1</v>
      </c>
      <c r="I52" s="377">
        <v>36</v>
      </c>
      <c r="J52" s="377">
        <v>3</v>
      </c>
      <c r="K52" s="377">
        <v>111</v>
      </c>
      <c r="L52" s="377">
        <v>0.30833333333333335</v>
      </c>
      <c r="M52" s="377">
        <v>37</v>
      </c>
      <c r="N52" s="377">
        <v>4</v>
      </c>
      <c r="O52" s="377">
        <v>148</v>
      </c>
      <c r="P52" s="422">
        <v>0.41111111111111109</v>
      </c>
      <c r="Q52" s="378">
        <v>37</v>
      </c>
    </row>
    <row r="53" spans="1:17" ht="14.4" customHeight="1" x14ac:dyDescent="0.3">
      <c r="A53" s="373" t="s">
        <v>927</v>
      </c>
      <c r="B53" s="374" t="s">
        <v>771</v>
      </c>
      <c r="C53" s="374" t="s">
        <v>772</v>
      </c>
      <c r="D53" s="374" t="s">
        <v>809</v>
      </c>
      <c r="E53" s="374" t="s">
        <v>810</v>
      </c>
      <c r="F53" s="377">
        <v>5</v>
      </c>
      <c r="G53" s="377">
        <v>1250</v>
      </c>
      <c r="H53" s="377">
        <v>1</v>
      </c>
      <c r="I53" s="377">
        <v>250</v>
      </c>
      <c r="J53" s="377">
        <v>5</v>
      </c>
      <c r="K53" s="377">
        <v>1255</v>
      </c>
      <c r="L53" s="377">
        <v>1.004</v>
      </c>
      <c r="M53" s="377">
        <v>251</v>
      </c>
      <c r="N53" s="377">
        <v>4</v>
      </c>
      <c r="O53" s="377">
        <v>1007</v>
      </c>
      <c r="P53" s="422">
        <v>0.80559999999999998</v>
      </c>
      <c r="Q53" s="378">
        <v>251.75</v>
      </c>
    </row>
    <row r="54" spans="1:17" ht="14.4" customHeight="1" x14ac:dyDescent="0.3">
      <c r="A54" s="373" t="s">
        <v>927</v>
      </c>
      <c r="B54" s="374" t="s">
        <v>771</v>
      </c>
      <c r="C54" s="374" t="s">
        <v>772</v>
      </c>
      <c r="D54" s="374" t="s">
        <v>928</v>
      </c>
      <c r="E54" s="374" t="s">
        <v>929</v>
      </c>
      <c r="F54" s="377"/>
      <c r="G54" s="377"/>
      <c r="H54" s="377"/>
      <c r="I54" s="377"/>
      <c r="J54" s="377">
        <v>1</v>
      </c>
      <c r="K54" s="377">
        <v>719</v>
      </c>
      <c r="L54" s="377"/>
      <c r="M54" s="377">
        <v>719</v>
      </c>
      <c r="N54" s="377"/>
      <c r="O54" s="377"/>
      <c r="P54" s="422"/>
      <c r="Q54" s="378"/>
    </row>
    <row r="55" spans="1:17" ht="14.4" customHeight="1" x14ac:dyDescent="0.3">
      <c r="A55" s="373" t="s">
        <v>927</v>
      </c>
      <c r="B55" s="374" t="s">
        <v>771</v>
      </c>
      <c r="C55" s="374" t="s">
        <v>772</v>
      </c>
      <c r="D55" s="374" t="s">
        <v>813</v>
      </c>
      <c r="E55" s="374" t="s">
        <v>814</v>
      </c>
      <c r="F55" s="377">
        <v>14</v>
      </c>
      <c r="G55" s="377">
        <v>9240</v>
      </c>
      <c r="H55" s="377">
        <v>1</v>
      </c>
      <c r="I55" s="377">
        <v>660</v>
      </c>
      <c r="J55" s="377">
        <v>9</v>
      </c>
      <c r="K55" s="377">
        <v>5976</v>
      </c>
      <c r="L55" s="377">
        <v>0.64675324675324675</v>
      </c>
      <c r="M55" s="377">
        <v>664</v>
      </c>
      <c r="N55" s="377">
        <v>20</v>
      </c>
      <c r="O55" s="377">
        <v>13320</v>
      </c>
      <c r="P55" s="422">
        <v>1.4415584415584415</v>
      </c>
      <c r="Q55" s="378">
        <v>666</v>
      </c>
    </row>
    <row r="56" spans="1:17" ht="14.4" customHeight="1" x14ac:dyDescent="0.3">
      <c r="A56" s="373" t="s">
        <v>927</v>
      </c>
      <c r="B56" s="374" t="s">
        <v>771</v>
      </c>
      <c r="C56" s="374" t="s">
        <v>772</v>
      </c>
      <c r="D56" s="374" t="s">
        <v>815</v>
      </c>
      <c r="E56" s="374" t="s">
        <v>816</v>
      </c>
      <c r="F56" s="377">
        <v>2</v>
      </c>
      <c r="G56" s="377">
        <v>270</v>
      </c>
      <c r="H56" s="377">
        <v>1</v>
      </c>
      <c r="I56" s="377">
        <v>135</v>
      </c>
      <c r="J56" s="377"/>
      <c r="K56" s="377"/>
      <c r="L56" s="377"/>
      <c r="M56" s="377"/>
      <c r="N56" s="377">
        <v>1</v>
      </c>
      <c r="O56" s="377">
        <v>137</v>
      </c>
      <c r="P56" s="422">
        <v>0.50740740740740742</v>
      </c>
      <c r="Q56" s="378">
        <v>137</v>
      </c>
    </row>
    <row r="57" spans="1:17" ht="14.4" customHeight="1" x14ac:dyDescent="0.3">
      <c r="A57" s="373" t="s">
        <v>927</v>
      </c>
      <c r="B57" s="374" t="s">
        <v>771</v>
      </c>
      <c r="C57" s="374" t="s">
        <v>772</v>
      </c>
      <c r="D57" s="374" t="s">
        <v>817</v>
      </c>
      <c r="E57" s="374" t="s">
        <v>818</v>
      </c>
      <c r="F57" s="377">
        <v>1</v>
      </c>
      <c r="G57" s="377">
        <v>280</v>
      </c>
      <c r="H57" s="377">
        <v>1</v>
      </c>
      <c r="I57" s="377">
        <v>280</v>
      </c>
      <c r="J57" s="377">
        <v>3</v>
      </c>
      <c r="K57" s="377">
        <v>843</v>
      </c>
      <c r="L57" s="377">
        <v>3.0107142857142857</v>
      </c>
      <c r="M57" s="377">
        <v>281</v>
      </c>
      <c r="N57" s="377">
        <v>3</v>
      </c>
      <c r="O57" s="377">
        <v>846</v>
      </c>
      <c r="P57" s="422">
        <v>3.0214285714285714</v>
      </c>
      <c r="Q57" s="378">
        <v>282</v>
      </c>
    </row>
    <row r="58" spans="1:17" ht="14.4" customHeight="1" x14ac:dyDescent="0.3">
      <c r="A58" s="373" t="s">
        <v>927</v>
      </c>
      <c r="B58" s="374" t="s">
        <v>771</v>
      </c>
      <c r="C58" s="374" t="s">
        <v>772</v>
      </c>
      <c r="D58" s="374" t="s">
        <v>819</v>
      </c>
      <c r="E58" s="374" t="s">
        <v>820</v>
      </c>
      <c r="F58" s="377">
        <v>6</v>
      </c>
      <c r="G58" s="377">
        <v>20478</v>
      </c>
      <c r="H58" s="377">
        <v>1</v>
      </c>
      <c r="I58" s="377">
        <v>3413</v>
      </c>
      <c r="J58" s="377">
        <v>11</v>
      </c>
      <c r="K58" s="377">
        <v>37829</v>
      </c>
      <c r="L58" s="377">
        <v>1.847299540970798</v>
      </c>
      <c r="M58" s="377">
        <v>3439</v>
      </c>
      <c r="N58" s="377"/>
      <c r="O58" s="377"/>
      <c r="P58" s="422"/>
      <c r="Q58" s="378"/>
    </row>
    <row r="59" spans="1:17" ht="14.4" customHeight="1" x14ac:dyDescent="0.3">
      <c r="A59" s="373" t="s">
        <v>927</v>
      </c>
      <c r="B59" s="374" t="s">
        <v>771</v>
      </c>
      <c r="C59" s="374" t="s">
        <v>772</v>
      </c>
      <c r="D59" s="374" t="s">
        <v>821</v>
      </c>
      <c r="E59" s="374" t="s">
        <v>822</v>
      </c>
      <c r="F59" s="377">
        <v>179</v>
      </c>
      <c r="G59" s="377">
        <v>81087</v>
      </c>
      <c r="H59" s="377">
        <v>1</v>
      </c>
      <c r="I59" s="377">
        <v>453</v>
      </c>
      <c r="J59" s="377">
        <v>265</v>
      </c>
      <c r="K59" s="377">
        <v>120840</v>
      </c>
      <c r="L59" s="377">
        <v>1.4902512116615487</v>
      </c>
      <c r="M59" s="377">
        <v>456</v>
      </c>
      <c r="N59" s="377">
        <v>237</v>
      </c>
      <c r="O59" s="377">
        <v>108380</v>
      </c>
      <c r="P59" s="422">
        <v>1.3365890956626834</v>
      </c>
      <c r="Q59" s="378">
        <v>457.29957805907173</v>
      </c>
    </row>
    <row r="60" spans="1:17" ht="14.4" customHeight="1" x14ac:dyDescent="0.3">
      <c r="A60" s="373" t="s">
        <v>927</v>
      </c>
      <c r="B60" s="374" t="s">
        <v>771</v>
      </c>
      <c r="C60" s="374" t="s">
        <v>772</v>
      </c>
      <c r="D60" s="374" t="s">
        <v>823</v>
      </c>
      <c r="E60" s="374" t="s">
        <v>824</v>
      </c>
      <c r="F60" s="377">
        <v>3</v>
      </c>
      <c r="G60" s="377">
        <v>18147</v>
      </c>
      <c r="H60" s="377">
        <v>1</v>
      </c>
      <c r="I60" s="377">
        <v>6049</v>
      </c>
      <c r="J60" s="377">
        <v>1</v>
      </c>
      <c r="K60" s="377">
        <v>6094</v>
      </c>
      <c r="L60" s="377">
        <v>0.33581308205212984</v>
      </c>
      <c r="M60" s="377">
        <v>6094</v>
      </c>
      <c r="N60" s="377"/>
      <c r="O60" s="377"/>
      <c r="P60" s="422"/>
      <c r="Q60" s="378"/>
    </row>
    <row r="61" spans="1:17" ht="14.4" customHeight="1" x14ac:dyDescent="0.3">
      <c r="A61" s="373" t="s">
        <v>927</v>
      </c>
      <c r="B61" s="374" t="s">
        <v>771</v>
      </c>
      <c r="C61" s="374" t="s">
        <v>772</v>
      </c>
      <c r="D61" s="374" t="s">
        <v>825</v>
      </c>
      <c r="E61" s="374" t="s">
        <v>826</v>
      </c>
      <c r="F61" s="377">
        <v>152</v>
      </c>
      <c r="G61" s="377">
        <v>52440</v>
      </c>
      <c r="H61" s="377">
        <v>1</v>
      </c>
      <c r="I61" s="377">
        <v>345</v>
      </c>
      <c r="J61" s="377">
        <v>210</v>
      </c>
      <c r="K61" s="377">
        <v>73080</v>
      </c>
      <c r="L61" s="377">
        <v>1.3935926773455378</v>
      </c>
      <c r="M61" s="377">
        <v>348</v>
      </c>
      <c r="N61" s="377">
        <v>195</v>
      </c>
      <c r="O61" s="377">
        <v>68220</v>
      </c>
      <c r="P61" s="422">
        <v>1.3009153318077804</v>
      </c>
      <c r="Q61" s="378">
        <v>349.84615384615387</v>
      </c>
    </row>
    <row r="62" spans="1:17" ht="14.4" customHeight="1" x14ac:dyDescent="0.3">
      <c r="A62" s="373" t="s">
        <v>927</v>
      </c>
      <c r="B62" s="374" t="s">
        <v>771</v>
      </c>
      <c r="C62" s="374" t="s">
        <v>772</v>
      </c>
      <c r="D62" s="374" t="s">
        <v>827</v>
      </c>
      <c r="E62" s="374" t="s">
        <v>828</v>
      </c>
      <c r="F62" s="377">
        <v>1</v>
      </c>
      <c r="G62" s="377">
        <v>2874</v>
      </c>
      <c r="H62" s="377">
        <v>1</v>
      </c>
      <c r="I62" s="377">
        <v>2874</v>
      </c>
      <c r="J62" s="377"/>
      <c r="K62" s="377"/>
      <c r="L62" s="377"/>
      <c r="M62" s="377"/>
      <c r="N62" s="377"/>
      <c r="O62" s="377"/>
      <c r="P62" s="422"/>
      <c r="Q62" s="378"/>
    </row>
    <row r="63" spans="1:17" ht="14.4" customHeight="1" x14ac:dyDescent="0.3">
      <c r="A63" s="373" t="s">
        <v>927</v>
      </c>
      <c r="B63" s="374" t="s">
        <v>771</v>
      </c>
      <c r="C63" s="374" t="s">
        <v>772</v>
      </c>
      <c r="D63" s="374" t="s">
        <v>831</v>
      </c>
      <c r="E63" s="374" t="s">
        <v>832</v>
      </c>
      <c r="F63" s="377">
        <v>73</v>
      </c>
      <c r="G63" s="377">
        <v>7446</v>
      </c>
      <c r="H63" s="377">
        <v>1</v>
      </c>
      <c r="I63" s="377">
        <v>102</v>
      </c>
      <c r="J63" s="377">
        <v>79</v>
      </c>
      <c r="K63" s="377">
        <v>8137</v>
      </c>
      <c r="L63" s="377">
        <v>1.0928015041633092</v>
      </c>
      <c r="M63" s="377">
        <v>103</v>
      </c>
      <c r="N63" s="377">
        <v>85</v>
      </c>
      <c r="O63" s="377">
        <v>8780</v>
      </c>
      <c r="P63" s="422">
        <v>1.179156594144507</v>
      </c>
      <c r="Q63" s="378">
        <v>103.29411764705883</v>
      </c>
    </row>
    <row r="64" spans="1:17" ht="14.4" customHeight="1" x14ac:dyDescent="0.3">
      <c r="A64" s="373" t="s">
        <v>927</v>
      </c>
      <c r="B64" s="374" t="s">
        <v>771</v>
      </c>
      <c r="C64" s="374" t="s">
        <v>772</v>
      </c>
      <c r="D64" s="374" t="s">
        <v>833</v>
      </c>
      <c r="E64" s="374" t="s">
        <v>834</v>
      </c>
      <c r="F64" s="377">
        <v>1</v>
      </c>
      <c r="G64" s="377">
        <v>115</v>
      </c>
      <c r="H64" s="377">
        <v>1</v>
      </c>
      <c r="I64" s="377">
        <v>115</v>
      </c>
      <c r="J64" s="377"/>
      <c r="K64" s="377"/>
      <c r="L64" s="377"/>
      <c r="M64" s="377"/>
      <c r="N64" s="377"/>
      <c r="O64" s="377"/>
      <c r="P64" s="422"/>
      <c r="Q64" s="378"/>
    </row>
    <row r="65" spans="1:17" ht="14.4" customHeight="1" x14ac:dyDescent="0.3">
      <c r="A65" s="373" t="s">
        <v>927</v>
      </c>
      <c r="B65" s="374" t="s">
        <v>771</v>
      </c>
      <c r="C65" s="374" t="s">
        <v>772</v>
      </c>
      <c r="D65" s="374" t="s">
        <v>835</v>
      </c>
      <c r="E65" s="374" t="s">
        <v>836</v>
      </c>
      <c r="F65" s="377">
        <v>17</v>
      </c>
      <c r="G65" s="377">
        <v>7718</v>
      </c>
      <c r="H65" s="377">
        <v>1</v>
      </c>
      <c r="I65" s="377">
        <v>454</v>
      </c>
      <c r="J65" s="377">
        <v>18</v>
      </c>
      <c r="K65" s="377">
        <v>8226</v>
      </c>
      <c r="L65" s="377">
        <v>1.0658201606633844</v>
      </c>
      <c r="M65" s="377">
        <v>457</v>
      </c>
      <c r="N65" s="377">
        <v>17</v>
      </c>
      <c r="O65" s="377">
        <v>7785</v>
      </c>
      <c r="P65" s="422">
        <v>1.0086810054418243</v>
      </c>
      <c r="Q65" s="378">
        <v>457.94117647058823</v>
      </c>
    </row>
    <row r="66" spans="1:17" ht="14.4" customHeight="1" x14ac:dyDescent="0.3">
      <c r="A66" s="373" t="s">
        <v>927</v>
      </c>
      <c r="B66" s="374" t="s">
        <v>771</v>
      </c>
      <c r="C66" s="374" t="s">
        <v>772</v>
      </c>
      <c r="D66" s="374" t="s">
        <v>839</v>
      </c>
      <c r="E66" s="374" t="s">
        <v>840</v>
      </c>
      <c r="F66" s="377">
        <v>80</v>
      </c>
      <c r="G66" s="377">
        <v>34000</v>
      </c>
      <c r="H66" s="377">
        <v>1</v>
      </c>
      <c r="I66" s="377">
        <v>425</v>
      </c>
      <c r="J66" s="377">
        <v>97</v>
      </c>
      <c r="K66" s="377">
        <v>41613</v>
      </c>
      <c r="L66" s="377">
        <v>1.2239117647058824</v>
      </c>
      <c r="M66" s="377">
        <v>429</v>
      </c>
      <c r="N66" s="377">
        <v>100</v>
      </c>
      <c r="O66" s="377">
        <v>43055</v>
      </c>
      <c r="P66" s="422">
        <v>1.2663235294117647</v>
      </c>
      <c r="Q66" s="378">
        <v>430.55</v>
      </c>
    </row>
    <row r="67" spans="1:17" ht="14.4" customHeight="1" x14ac:dyDescent="0.3">
      <c r="A67" s="373" t="s">
        <v>927</v>
      </c>
      <c r="B67" s="374" t="s">
        <v>771</v>
      </c>
      <c r="C67" s="374" t="s">
        <v>772</v>
      </c>
      <c r="D67" s="374" t="s">
        <v>841</v>
      </c>
      <c r="E67" s="374" t="s">
        <v>842</v>
      </c>
      <c r="F67" s="377">
        <v>602</v>
      </c>
      <c r="G67" s="377">
        <v>31906</v>
      </c>
      <c r="H67" s="377">
        <v>1</v>
      </c>
      <c r="I67" s="377">
        <v>53</v>
      </c>
      <c r="J67" s="377">
        <v>836</v>
      </c>
      <c r="K67" s="377">
        <v>44308</v>
      </c>
      <c r="L67" s="377">
        <v>1.3887043189368771</v>
      </c>
      <c r="M67" s="377">
        <v>53</v>
      </c>
      <c r="N67" s="377">
        <v>756</v>
      </c>
      <c r="O67" s="377">
        <v>40302</v>
      </c>
      <c r="P67" s="422">
        <v>1.263147997241898</v>
      </c>
      <c r="Q67" s="378">
        <v>53.30952380952381</v>
      </c>
    </row>
    <row r="68" spans="1:17" ht="14.4" customHeight="1" x14ac:dyDescent="0.3">
      <c r="A68" s="373" t="s">
        <v>927</v>
      </c>
      <c r="B68" s="374" t="s">
        <v>771</v>
      </c>
      <c r="C68" s="374" t="s">
        <v>772</v>
      </c>
      <c r="D68" s="374" t="s">
        <v>845</v>
      </c>
      <c r="E68" s="374" t="s">
        <v>846</v>
      </c>
      <c r="F68" s="377">
        <v>263</v>
      </c>
      <c r="G68" s="377">
        <v>43132</v>
      </c>
      <c r="H68" s="377">
        <v>1</v>
      </c>
      <c r="I68" s="377">
        <v>164</v>
      </c>
      <c r="J68" s="377">
        <v>301</v>
      </c>
      <c r="K68" s="377">
        <v>49665</v>
      </c>
      <c r="L68" s="377">
        <v>1.1514652694055458</v>
      </c>
      <c r="M68" s="377">
        <v>165</v>
      </c>
      <c r="N68" s="377">
        <v>117</v>
      </c>
      <c r="O68" s="377">
        <v>19455</v>
      </c>
      <c r="P68" s="422">
        <v>0.45105721969767226</v>
      </c>
      <c r="Q68" s="378">
        <v>166.28205128205127</v>
      </c>
    </row>
    <row r="69" spans="1:17" ht="14.4" customHeight="1" x14ac:dyDescent="0.3">
      <c r="A69" s="373" t="s">
        <v>927</v>
      </c>
      <c r="B69" s="374" t="s">
        <v>771</v>
      </c>
      <c r="C69" s="374" t="s">
        <v>772</v>
      </c>
      <c r="D69" s="374" t="s">
        <v>847</v>
      </c>
      <c r="E69" s="374" t="s">
        <v>848</v>
      </c>
      <c r="F69" s="377">
        <v>175</v>
      </c>
      <c r="G69" s="377">
        <v>13650</v>
      </c>
      <c r="H69" s="377">
        <v>1</v>
      </c>
      <c r="I69" s="377">
        <v>78</v>
      </c>
      <c r="J69" s="377">
        <v>208</v>
      </c>
      <c r="K69" s="377">
        <v>16432</v>
      </c>
      <c r="L69" s="377">
        <v>1.2038095238095239</v>
      </c>
      <c r="M69" s="377">
        <v>79</v>
      </c>
      <c r="N69" s="377">
        <v>172</v>
      </c>
      <c r="O69" s="377">
        <v>13622</v>
      </c>
      <c r="P69" s="422">
        <v>0.99794871794871798</v>
      </c>
      <c r="Q69" s="378">
        <v>79.197674418604649</v>
      </c>
    </row>
    <row r="70" spans="1:17" ht="14.4" customHeight="1" x14ac:dyDescent="0.3">
      <c r="A70" s="373" t="s">
        <v>927</v>
      </c>
      <c r="B70" s="374" t="s">
        <v>771</v>
      </c>
      <c r="C70" s="374" t="s">
        <v>772</v>
      </c>
      <c r="D70" s="374" t="s">
        <v>849</v>
      </c>
      <c r="E70" s="374" t="s">
        <v>850</v>
      </c>
      <c r="F70" s="377">
        <v>9</v>
      </c>
      <c r="G70" s="377">
        <v>1431</v>
      </c>
      <c r="H70" s="377">
        <v>1</v>
      </c>
      <c r="I70" s="377">
        <v>159</v>
      </c>
      <c r="J70" s="377">
        <v>9</v>
      </c>
      <c r="K70" s="377">
        <v>1440</v>
      </c>
      <c r="L70" s="377">
        <v>1.0062893081761006</v>
      </c>
      <c r="M70" s="377">
        <v>160</v>
      </c>
      <c r="N70" s="377">
        <v>1</v>
      </c>
      <c r="O70" s="377">
        <v>162</v>
      </c>
      <c r="P70" s="422">
        <v>0.11320754716981132</v>
      </c>
      <c r="Q70" s="378">
        <v>162</v>
      </c>
    </row>
    <row r="71" spans="1:17" ht="14.4" customHeight="1" x14ac:dyDescent="0.3">
      <c r="A71" s="373" t="s">
        <v>927</v>
      </c>
      <c r="B71" s="374" t="s">
        <v>771</v>
      </c>
      <c r="C71" s="374" t="s">
        <v>772</v>
      </c>
      <c r="D71" s="374" t="s">
        <v>851</v>
      </c>
      <c r="E71" s="374" t="s">
        <v>852</v>
      </c>
      <c r="F71" s="377">
        <v>10</v>
      </c>
      <c r="G71" s="377">
        <v>270</v>
      </c>
      <c r="H71" s="377">
        <v>1</v>
      </c>
      <c r="I71" s="377">
        <v>27</v>
      </c>
      <c r="J71" s="377"/>
      <c r="K71" s="377"/>
      <c r="L71" s="377"/>
      <c r="M71" s="377"/>
      <c r="N71" s="377"/>
      <c r="O71" s="377"/>
      <c r="P71" s="422"/>
      <c r="Q71" s="378"/>
    </row>
    <row r="72" spans="1:17" ht="14.4" customHeight="1" x14ac:dyDescent="0.3">
      <c r="A72" s="373" t="s">
        <v>927</v>
      </c>
      <c r="B72" s="374" t="s">
        <v>771</v>
      </c>
      <c r="C72" s="374" t="s">
        <v>772</v>
      </c>
      <c r="D72" s="374" t="s">
        <v>855</v>
      </c>
      <c r="E72" s="374" t="s">
        <v>856</v>
      </c>
      <c r="F72" s="377">
        <v>13</v>
      </c>
      <c r="G72" s="377">
        <v>2158</v>
      </c>
      <c r="H72" s="377">
        <v>1</v>
      </c>
      <c r="I72" s="377">
        <v>166</v>
      </c>
      <c r="J72" s="377">
        <v>18</v>
      </c>
      <c r="K72" s="377">
        <v>3006</v>
      </c>
      <c r="L72" s="377">
        <v>1.3929564411492121</v>
      </c>
      <c r="M72" s="377">
        <v>167</v>
      </c>
      <c r="N72" s="377">
        <v>12</v>
      </c>
      <c r="O72" s="377">
        <v>2008</v>
      </c>
      <c r="P72" s="422">
        <v>0.93049119555143656</v>
      </c>
      <c r="Q72" s="378">
        <v>167.33333333333334</v>
      </c>
    </row>
    <row r="73" spans="1:17" ht="14.4" customHeight="1" x14ac:dyDescent="0.3">
      <c r="A73" s="373" t="s">
        <v>927</v>
      </c>
      <c r="B73" s="374" t="s">
        <v>771</v>
      </c>
      <c r="C73" s="374" t="s">
        <v>772</v>
      </c>
      <c r="D73" s="374" t="s">
        <v>859</v>
      </c>
      <c r="E73" s="374" t="s">
        <v>860</v>
      </c>
      <c r="F73" s="377">
        <v>23</v>
      </c>
      <c r="G73" s="377">
        <v>5566</v>
      </c>
      <c r="H73" s="377">
        <v>1</v>
      </c>
      <c r="I73" s="377">
        <v>242</v>
      </c>
      <c r="J73" s="377">
        <v>16</v>
      </c>
      <c r="K73" s="377">
        <v>3888</v>
      </c>
      <c r="L73" s="377">
        <v>0.69852676967301475</v>
      </c>
      <c r="M73" s="377">
        <v>243</v>
      </c>
      <c r="N73" s="377">
        <v>22</v>
      </c>
      <c r="O73" s="377">
        <v>5355</v>
      </c>
      <c r="P73" s="422">
        <v>0.96209126841537906</v>
      </c>
      <c r="Q73" s="378">
        <v>243.40909090909091</v>
      </c>
    </row>
    <row r="74" spans="1:17" ht="14.4" customHeight="1" x14ac:dyDescent="0.3">
      <c r="A74" s="373" t="s">
        <v>927</v>
      </c>
      <c r="B74" s="374" t="s">
        <v>771</v>
      </c>
      <c r="C74" s="374" t="s">
        <v>772</v>
      </c>
      <c r="D74" s="374" t="s">
        <v>861</v>
      </c>
      <c r="E74" s="374" t="s">
        <v>862</v>
      </c>
      <c r="F74" s="377">
        <v>1</v>
      </c>
      <c r="G74" s="377">
        <v>1985</v>
      </c>
      <c r="H74" s="377">
        <v>1</v>
      </c>
      <c r="I74" s="377">
        <v>1985</v>
      </c>
      <c r="J74" s="377">
        <v>4</v>
      </c>
      <c r="K74" s="377">
        <v>7972</v>
      </c>
      <c r="L74" s="377">
        <v>4.0161209068010075</v>
      </c>
      <c r="M74" s="377">
        <v>1993</v>
      </c>
      <c r="N74" s="377">
        <v>1</v>
      </c>
      <c r="O74" s="377">
        <v>2006</v>
      </c>
      <c r="P74" s="422">
        <v>1.0105793450881613</v>
      </c>
      <c r="Q74" s="378">
        <v>2006</v>
      </c>
    </row>
    <row r="75" spans="1:17" ht="14.4" customHeight="1" x14ac:dyDescent="0.3">
      <c r="A75" s="373" t="s">
        <v>927</v>
      </c>
      <c r="B75" s="374" t="s">
        <v>771</v>
      </c>
      <c r="C75" s="374" t="s">
        <v>772</v>
      </c>
      <c r="D75" s="374" t="s">
        <v>865</v>
      </c>
      <c r="E75" s="374" t="s">
        <v>866</v>
      </c>
      <c r="F75" s="377">
        <v>11</v>
      </c>
      <c r="G75" s="377">
        <v>4389</v>
      </c>
      <c r="H75" s="377">
        <v>1</v>
      </c>
      <c r="I75" s="377">
        <v>399</v>
      </c>
      <c r="J75" s="377">
        <v>13</v>
      </c>
      <c r="K75" s="377">
        <v>5252</v>
      </c>
      <c r="L75" s="377">
        <v>1.1966279334700387</v>
      </c>
      <c r="M75" s="377">
        <v>404</v>
      </c>
      <c r="N75" s="377">
        <v>1</v>
      </c>
      <c r="O75" s="377">
        <v>414</v>
      </c>
      <c r="P75" s="422">
        <v>9.4326725905673273E-2</v>
      </c>
      <c r="Q75" s="378">
        <v>414</v>
      </c>
    </row>
    <row r="76" spans="1:17" ht="14.4" customHeight="1" x14ac:dyDescent="0.3">
      <c r="A76" s="373" t="s">
        <v>927</v>
      </c>
      <c r="B76" s="374" t="s">
        <v>771</v>
      </c>
      <c r="C76" s="374" t="s">
        <v>772</v>
      </c>
      <c r="D76" s="374" t="s">
        <v>867</v>
      </c>
      <c r="E76" s="374" t="s">
        <v>868</v>
      </c>
      <c r="F76" s="377">
        <v>1</v>
      </c>
      <c r="G76" s="377">
        <v>783</v>
      </c>
      <c r="H76" s="377">
        <v>1</v>
      </c>
      <c r="I76" s="377">
        <v>783</v>
      </c>
      <c r="J76" s="377"/>
      <c r="K76" s="377"/>
      <c r="L76" s="377"/>
      <c r="M76" s="377"/>
      <c r="N76" s="377"/>
      <c r="O76" s="377"/>
      <c r="P76" s="422"/>
      <c r="Q76" s="378"/>
    </row>
    <row r="77" spans="1:17" ht="14.4" customHeight="1" x14ac:dyDescent="0.3">
      <c r="A77" s="373" t="s">
        <v>927</v>
      </c>
      <c r="B77" s="374" t="s">
        <v>771</v>
      </c>
      <c r="C77" s="374" t="s">
        <v>772</v>
      </c>
      <c r="D77" s="374" t="s">
        <v>874</v>
      </c>
      <c r="E77" s="374" t="s">
        <v>875</v>
      </c>
      <c r="F77" s="377"/>
      <c r="G77" s="377"/>
      <c r="H77" s="377"/>
      <c r="I77" s="377"/>
      <c r="J77" s="377"/>
      <c r="K77" s="377"/>
      <c r="L77" s="377"/>
      <c r="M77" s="377"/>
      <c r="N77" s="377">
        <v>1</v>
      </c>
      <c r="O77" s="377">
        <v>266</v>
      </c>
      <c r="P77" s="422"/>
      <c r="Q77" s="378">
        <v>266</v>
      </c>
    </row>
    <row r="78" spans="1:17" ht="14.4" customHeight="1" x14ac:dyDescent="0.3">
      <c r="A78" s="373" t="s">
        <v>927</v>
      </c>
      <c r="B78" s="374" t="s">
        <v>771</v>
      </c>
      <c r="C78" s="374" t="s">
        <v>772</v>
      </c>
      <c r="D78" s="374" t="s">
        <v>876</v>
      </c>
      <c r="E78" s="374" t="s">
        <v>877</v>
      </c>
      <c r="F78" s="377">
        <v>8</v>
      </c>
      <c r="G78" s="377">
        <v>8112</v>
      </c>
      <c r="H78" s="377">
        <v>1</v>
      </c>
      <c r="I78" s="377">
        <v>1014</v>
      </c>
      <c r="J78" s="377">
        <v>11</v>
      </c>
      <c r="K78" s="377">
        <v>11264</v>
      </c>
      <c r="L78" s="377">
        <v>1.388560157790927</v>
      </c>
      <c r="M78" s="377">
        <v>1024</v>
      </c>
      <c r="N78" s="377"/>
      <c r="O78" s="377"/>
      <c r="P78" s="422"/>
      <c r="Q78" s="378"/>
    </row>
    <row r="79" spans="1:17" ht="14.4" customHeight="1" x14ac:dyDescent="0.3">
      <c r="A79" s="373" t="s">
        <v>927</v>
      </c>
      <c r="B79" s="374" t="s">
        <v>771</v>
      </c>
      <c r="C79" s="374" t="s">
        <v>772</v>
      </c>
      <c r="D79" s="374" t="s">
        <v>878</v>
      </c>
      <c r="E79" s="374" t="s">
        <v>879</v>
      </c>
      <c r="F79" s="377">
        <v>5</v>
      </c>
      <c r="G79" s="377">
        <v>500</v>
      </c>
      <c r="H79" s="377">
        <v>1</v>
      </c>
      <c r="I79" s="377">
        <v>100</v>
      </c>
      <c r="J79" s="377"/>
      <c r="K79" s="377"/>
      <c r="L79" s="377"/>
      <c r="M79" s="377"/>
      <c r="N79" s="377">
        <v>1</v>
      </c>
      <c r="O79" s="377">
        <v>101</v>
      </c>
      <c r="P79" s="422">
        <v>0.20200000000000001</v>
      </c>
      <c r="Q79" s="378">
        <v>101</v>
      </c>
    </row>
    <row r="80" spans="1:17" ht="14.4" customHeight="1" x14ac:dyDescent="0.3">
      <c r="A80" s="373" t="s">
        <v>927</v>
      </c>
      <c r="B80" s="374" t="s">
        <v>771</v>
      </c>
      <c r="C80" s="374" t="s">
        <v>772</v>
      </c>
      <c r="D80" s="374" t="s">
        <v>880</v>
      </c>
      <c r="E80" s="374" t="s">
        <v>881</v>
      </c>
      <c r="F80" s="377">
        <v>1</v>
      </c>
      <c r="G80" s="377">
        <v>224</v>
      </c>
      <c r="H80" s="377">
        <v>1</v>
      </c>
      <c r="I80" s="377">
        <v>224</v>
      </c>
      <c r="J80" s="377"/>
      <c r="K80" s="377"/>
      <c r="L80" s="377"/>
      <c r="M80" s="377"/>
      <c r="N80" s="377"/>
      <c r="O80" s="377"/>
      <c r="P80" s="422"/>
      <c r="Q80" s="378"/>
    </row>
    <row r="81" spans="1:17" ht="14.4" customHeight="1" x14ac:dyDescent="0.3">
      <c r="A81" s="373" t="s">
        <v>930</v>
      </c>
      <c r="B81" s="374" t="s">
        <v>771</v>
      </c>
      <c r="C81" s="374" t="s">
        <v>772</v>
      </c>
      <c r="D81" s="374" t="s">
        <v>773</v>
      </c>
      <c r="E81" s="374" t="s">
        <v>774</v>
      </c>
      <c r="F81" s="377"/>
      <c r="G81" s="377"/>
      <c r="H81" s="377"/>
      <c r="I81" s="377"/>
      <c r="J81" s="377">
        <v>2</v>
      </c>
      <c r="K81" s="377">
        <v>4128</v>
      </c>
      <c r="L81" s="377"/>
      <c r="M81" s="377">
        <v>2064</v>
      </c>
      <c r="N81" s="377"/>
      <c r="O81" s="377"/>
      <c r="P81" s="422"/>
      <c r="Q81" s="378"/>
    </row>
    <row r="82" spans="1:17" ht="14.4" customHeight="1" x14ac:dyDescent="0.3">
      <c r="A82" s="373" t="s">
        <v>930</v>
      </c>
      <c r="B82" s="374" t="s">
        <v>771</v>
      </c>
      <c r="C82" s="374" t="s">
        <v>772</v>
      </c>
      <c r="D82" s="374" t="s">
        <v>777</v>
      </c>
      <c r="E82" s="374" t="s">
        <v>778</v>
      </c>
      <c r="F82" s="377">
        <v>148</v>
      </c>
      <c r="G82" s="377">
        <v>7844</v>
      </c>
      <c r="H82" s="377">
        <v>1</v>
      </c>
      <c r="I82" s="377">
        <v>53</v>
      </c>
      <c r="J82" s="377">
        <v>204</v>
      </c>
      <c r="K82" s="377">
        <v>10812</v>
      </c>
      <c r="L82" s="377">
        <v>1.3783783783783783</v>
      </c>
      <c r="M82" s="377">
        <v>53</v>
      </c>
      <c r="N82" s="377">
        <v>180</v>
      </c>
      <c r="O82" s="377">
        <v>9582</v>
      </c>
      <c r="P82" s="422">
        <v>1.2215706272310045</v>
      </c>
      <c r="Q82" s="378">
        <v>53.233333333333334</v>
      </c>
    </row>
    <row r="83" spans="1:17" ht="14.4" customHeight="1" x14ac:dyDescent="0.3">
      <c r="A83" s="373" t="s">
        <v>930</v>
      </c>
      <c r="B83" s="374" t="s">
        <v>771</v>
      </c>
      <c r="C83" s="374" t="s">
        <v>772</v>
      </c>
      <c r="D83" s="374" t="s">
        <v>779</v>
      </c>
      <c r="E83" s="374" t="s">
        <v>780</v>
      </c>
      <c r="F83" s="377"/>
      <c r="G83" s="377"/>
      <c r="H83" s="377"/>
      <c r="I83" s="377"/>
      <c r="J83" s="377"/>
      <c r="K83" s="377"/>
      <c r="L83" s="377"/>
      <c r="M83" s="377"/>
      <c r="N83" s="377">
        <v>6</v>
      </c>
      <c r="O83" s="377">
        <v>726</v>
      </c>
      <c r="P83" s="422"/>
      <c r="Q83" s="378">
        <v>121</v>
      </c>
    </row>
    <row r="84" spans="1:17" ht="14.4" customHeight="1" x14ac:dyDescent="0.3">
      <c r="A84" s="373" t="s">
        <v>930</v>
      </c>
      <c r="B84" s="374" t="s">
        <v>771</v>
      </c>
      <c r="C84" s="374" t="s">
        <v>772</v>
      </c>
      <c r="D84" s="374" t="s">
        <v>781</v>
      </c>
      <c r="E84" s="374" t="s">
        <v>782</v>
      </c>
      <c r="F84" s="377"/>
      <c r="G84" s="377"/>
      <c r="H84" s="377"/>
      <c r="I84" s="377"/>
      <c r="J84" s="377">
        <v>1</v>
      </c>
      <c r="K84" s="377">
        <v>174</v>
      </c>
      <c r="L84" s="377"/>
      <c r="M84" s="377">
        <v>174</v>
      </c>
      <c r="N84" s="377">
        <v>1</v>
      </c>
      <c r="O84" s="377">
        <v>174</v>
      </c>
      <c r="P84" s="422"/>
      <c r="Q84" s="378">
        <v>174</v>
      </c>
    </row>
    <row r="85" spans="1:17" ht="14.4" customHeight="1" x14ac:dyDescent="0.3">
      <c r="A85" s="373" t="s">
        <v>930</v>
      </c>
      <c r="B85" s="374" t="s">
        <v>771</v>
      </c>
      <c r="C85" s="374" t="s">
        <v>772</v>
      </c>
      <c r="D85" s="374" t="s">
        <v>931</v>
      </c>
      <c r="E85" s="374" t="s">
        <v>932</v>
      </c>
      <c r="F85" s="377">
        <v>1</v>
      </c>
      <c r="G85" s="377">
        <v>1985</v>
      </c>
      <c r="H85" s="377">
        <v>1</v>
      </c>
      <c r="I85" s="377">
        <v>1985</v>
      </c>
      <c r="J85" s="377"/>
      <c r="K85" s="377"/>
      <c r="L85" s="377"/>
      <c r="M85" s="377"/>
      <c r="N85" s="377"/>
      <c r="O85" s="377"/>
      <c r="P85" s="422"/>
      <c r="Q85" s="378"/>
    </row>
    <row r="86" spans="1:17" ht="14.4" customHeight="1" x14ac:dyDescent="0.3">
      <c r="A86" s="373" t="s">
        <v>930</v>
      </c>
      <c r="B86" s="374" t="s">
        <v>771</v>
      </c>
      <c r="C86" s="374" t="s">
        <v>772</v>
      </c>
      <c r="D86" s="374" t="s">
        <v>783</v>
      </c>
      <c r="E86" s="374" t="s">
        <v>784</v>
      </c>
      <c r="F86" s="377">
        <v>2</v>
      </c>
      <c r="G86" s="377">
        <v>758</v>
      </c>
      <c r="H86" s="377">
        <v>1</v>
      </c>
      <c r="I86" s="377">
        <v>379</v>
      </c>
      <c r="J86" s="377"/>
      <c r="K86" s="377"/>
      <c r="L86" s="377"/>
      <c r="M86" s="377"/>
      <c r="N86" s="377"/>
      <c r="O86" s="377"/>
      <c r="P86" s="422"/>
      <c r="Q86" s="378"/>
    </row>
    <row r="87" spans="1:17" ht="14.4" customHeight="1" x14ac:dyDescent="0.3">
      <c r="A87" s="373" t="s">
        <v>930</v>
      </c>
      <c r="B87" s="374" t="s">
        <v>771</v>
      </c>
      <c r="C87" s="374" t="s">
        <v>772</v>
      </c>
      <c r="D87" s="374" t="s">
        <v>785</v>
      </c>
      <c r="E87" s="374" t="s">
        <v>786</v>
      </c>
      <c r="F87" s="377">
        <v>59</v>
      </c>
      <c r="G87" s="377">
        <v>9853</v>
      </c>
      <c r="H87" s="377">
        <v>1</v>
      </c>
      <c r="I87" s="377">
        <v>167</v>
      </c>
      <c r="J87" s="377">
        <v>75</v>
      </c>
      <c r="K87" s="377">
        <v>12600</v>
      </c>
      <c r="L87" s="377">
        <v>1.2787983355323251</v>
      </c>
      <c r="M87" s="377">
        <v>168</v>
      </c>
      <c r="N87" s="377">
        <v>84</v>
      </c>
      <c r="O87" s="377">
        <v>14214</v>
      </c>
      <c r="P87" s="422">
        <v>1.4426063127981326</v>
      </c>
      <c r="Q87" s="378">
        <v>169.21428571428572</v>
      </c>
    </row>
    <row r="88" spans="1:17" ht="14.4" customHeight="1" x14ac:dyDescent="0.3">
      <c r="A88" s="373" t="s">
        <v>930</v>
      </c>
      <c r="B88" s="374" t="s">
        <v>771</v>
      </c>
      <c r="C88" s="374" t="s">
        <v>772</v>
      </c>
      <c r="D88" s="374" t="s">
        <v>787</v>
      </c>
      <c r="E88" s="374" t="s">
        <v>788</v>
      </c>
      <c r="F88" s="377">
        <v>22</v>
      </c>
      <c r="G88" s="377">
        <v>11484</v>
      </c>
      <c r="H88" s="377">
        <v>1</v>
      </c>
      <c r="I88" s="377">
        <v>522</v>
      </c>
      <c r="J88" s="377">
        <v>36</v>
      </c>
      <c r="K88" s="377">
        <v>18900</v>
      </c>
      <c r="L88" s="377">
        <v>1.6457680250783699</v>
      </c>
      <c r="M88" s="377">
        <v>525</v>
      </c>
      <c r="N88" s="377">
        <v>35</v>
      </c>
      <c r="O88" s="377">
        <v>18435</v>
      </c>
      <c r="P88" s="422">
        <v>1.6052769070010449</v>
      </c>
      <c r="Q88" s="378">
        <v>526.71428571428567</v>
      </c>
    </row>
    <row r="89" spans="1:17" ht="14.4" customHeight="1" x14ac:dyDescent="0.3">
      <c r="A89" s="373" t="s">
        <v>930</v>
      </c>
      <c r="B89" s="374" t="s">
        <v>771</v>
      </c>
      <c r="C89" s="374" t="s">
        <v>772</v>
      </c>
      <c r="D89" s="374" t="s">
        <v>789</v>
      </c>
      <c r="E89" s="374" t="s">
        <v>790</v>
      </c>
      <c r="F89" s="377">
        <v>186</v>
      </c>
      <c r="G89" s="377">
        <v>58218</v>
      </c>
      <c r="H89" s="377">
        <v>1</v>
      </c>
      <c r="I89" s="377">
        <v>313</v>
      </c>
      <c r="J89" s="377">
        <v>275</v>
      </c>
      <c r="K89" s="377">
        <v>86900</v>
      </c>
      <c r="L89" s="377">
        <v>1.4926654986430314</v>
      </c>
      <c r="M89" s="377">
        <v>316</v>
      </c>
      <c r="N89" s="377">
        <v>206</v>
      </c>
      <c r="O89" s="377">
        <v>65276</v>
      </c>
      <c r="P89" s="422">
        <v>1.1212339826170601</v>
      </c>
      <c r="Q89" s="378">
        <v>316.873786407767</v>
      </c>
    </row>
    <row r="90" spans="1:17" ht="14.4" customHeight="1" x14ac:dyDescent="0.3">
      <c r="A90" s="373" t="s">
        <v>930</v>
      </c>
      <c r="B90" s="374" t="s">
        <v>771</v>
      </c>
      <c r="C90" s="374" t="s">
        <v>772</v>
      </c>
      <c r="D90" s="374" t="s">
        <v>791</v>
      </c>
      <c r="E90" s="374" t="s">
        <v>792</v>
      </c>
      <c r="F90" s="377">
        <v>34</v>
      </c>
      <c r="G90" s="377">
        <v>14756</v>
      </c>
      <c r="H90" s="377">
        <v>1</v>
      </c>
      <c r="I90" s="377">
        <v>434</v>
      </c>
      <c r="J90" s="377">
        <v>36</v>
      </c>
      <c r="K90" s="377">
        <v>15660</v>
      </c>
      <c r="L90" s="377">
        <v>1.0612632149634047</v>
      </c>
      <c r="M90" s="377">
        <v>435</v>
      </c>
      <c r="N90" s="377">
        <v>18</v>
      </c>
      <c r="O90" s="377">
        <v>7842</v>
      </c>
      <c r="P90" s="422">
        <v>0.53144483599891568</v>
      </c>
      <c r="Q90" s="378">
        <v>435.66666666666669</v>
      </c>
    </row>
    <row r="91" spans="1:17" ht="14.4" customHeight="1" x14ac:dyDescent="0.3">
      <c r="A91" s="373" t="s">
        <v>930</v>
      </c>
      <c r="B91" s="374" t="s">
        <v>771</v>
      </c>
      <c r="C91" s="374" t="s">
        <v>772</v>
      </c>
      <c r="D91" s="374" t="s">
        <v>793</v>
      </c>
      <c r="E91" s="374" t="s">
        <v>794</v>
      </c>
      <c r="F91" s="377">
        <v>355</v>
      </c>
      <c r="G91" s="377">
        <v>119635</v>
      </c>
      <c r="H91" s="377">
        <v>1</v>
      </c>
      <c r="I91" s="377">
        <v>337</v>
      </c>
      <c r="J91" s="377">
        <v>472</v>
      </c>
      <c r="K91" s="377">
        <v>159536</v>
      </c>
      <c r="L91" s="377">
        <v>1.3335227985121412</v>
      </c>
      <c r="M91" s="377">
        <v>338</v>
      </c>
      <c r="N91" s="377">
        <v>339</v>
      </c>
      <c r="O91" s="377">
        <v>114814</v>
      </c>
      <c r="P91" s="422">
        <v>0.95970242821916663</v>
      </c>
      <c r="Q91" s="378">
        <v>338.68436578171094</v>
      </c>
    </row>
    <row r="92" spans="1:17" ht="14.4" customHeight="1" x14ac:dyDescent="0.3">
      <c r="A92" s="373" t="s">
        <v>930</v>
      </c>
      <c r="B92" s="374" t="s">
        <v>771</v>
      </c>
      <c r="C92" s="374" t="s">
        <v>772</v>
      </c>
      <c r="D92" s="374" t="s">
        <v>795</v>
      </c>
      <c r="E92" s="374" t="s">
        <v>796</v>
      </c>
      <c r="F92" s="377">
        <v>6</v>
      </c>
      <c r="G92" s="377">
        <v>9510</v>
      </c>
      <c r="H92" s="377">
        <v>1</v>
      </c>
      <c r="I92" s="377">
        <v>1585</v>
      </c>
      <c r="J92" s="377">
        <v>7</v>
      </c>
      <c r="K92" s="377">
        <v>11123</v>
      </c>
      <c r="L92" s="377">
        <v>1.1696109358569926</v>
      </c>
      <c r="M92" s="377">
        <v>1589</v>
      </c>
      <c r="N92" s="377">
        <v>16</v>
      </c>
      <c r="O92" s="377">
        <v>25466</v>
      </c>
      <c r="P92" s="422">
        <v>2.6778128286014722</v>
      </c>
      <c r="Q92" s="378">
        <v>1591.625</v>
      </c>
    </row>
    <row r="93" spans="1:17" ht="14.4" customHeight="1" x14ac:dyDescent="0.3">
      <c r="A93" s="373" t="s">
        <v>930</v>
      </c>
      <c r="B93" s="374" t="s">
        <v>771</v>
      </c>
      <c r="C93" s="374" t="s">
        <v>772</v>
      </c>
      <c r="D93" s="374" t="s">
        <v>797</v>
      </c>
      <c r="E93" s="374" t="s">
        <v>798</v>
      </c>
      <c r="F93" s="377">
        <v>1</v>
      </c>
      <c r="G93" s="377">
        <v>3357</v>
      </c>
      <c r="H93" s="377">
        <v>1</v>
      </c>
      <c r="I93" s="377">
        <v>3357</v>
      </c>
      <c r="J93" s="377"/>
      <c r="K93" s="377"/>
      <c r="L93" s="377"/>
      <c r="M93" s="377"/>
      <c r="N93" s="377"/>
      <c r="O93" s="377"/>
      <c r="P93" s="422"/>
      <c r="Q93" s="378"/>
    </row>
    <row r="94" spans="1:17" ht="14.4" customHeight="1" x14ac:dyDescent="0.3">
      <c r="A94" s="373" t="s">
        <v>930</v>
      </c>
      <c r="B94" s="374" t="s">
        <v>771</v>
      </c>
      <c r="C94" s="374" t="s">
        <v>772</v>
      </c>
      <c r="D94" s="374" t="s">
        <v>799</v>
      </c>
      <c r="E94" s="374" t="s">
        <v>800</v>
      </c>
      <c r="F94" s="377">
        <v>9</v>
      </c>
      <c r="G94" s="377">
        <v>52488</v>
      </c>
      <c r="H94" s="377">
        <v>1</v>
      </c>
      <c r="I94" s="377">
        <v>5832</v>
      </c>
      <c r="J94" s="377">
        <v>7</v>
      </c>
      <c r="K94" s="377">
        <v>41020</v>
      </c>
      <c r="L94" s="377">
        <v>0.78151196463953665</v>
      </c>
      <c r="M94" s="377">
        <v>5860</v>
      </c>
      <c r="N94" s="377">
        <v>6</v>
      </c>
      <c r="O94" s="377">
        <v>35160</v>
      </c>
      <c r="P94" s="422">
        <v>0.66986739826246</v>
      </c>
      <c r="Q94" s="378">
        <v>5860</v>
      </c>
    </row>
    <row r="95" spans="1:17" ht="14.4" customHeight="1" x14ac:dyDescent="0.3">
      <c r="A95" s="373" t="s">
        <v>930</v>
      </c>
      <c r="B95" s="374" t="s">
        <v>771</v>
      </c>
      <c r="C95" s="374" t="s">
        <v>772</v>
      </c>
      <c r="D95" s="374" t="s">
        <v>801</v>
      </c>
      <c r="E95" s="374" t="s">
        <v>802</v>
      </c>
      <c r="F95" s="377">
        <v>2</v>
      </c>
      <c r="G95" s="377">
        <v>214</v>
      </c>
      <c r="H95" s="377">
        <v>1</v>
      </c>
      <c r="I95" s="377">
        <v>107</v>
      </c>
      <c r="J95" s="377"/>
      <c r="K95" s="377"/>
      <c r="L95" s="377"/>
      <c r="M95" s="377"/>
      <c r="N95" s="377"/>
      <c r="O95" s="377"/>
      <c r="P95" s="422"/>
      <c r="Q95" s="378"/>
    </row>
    <row r="96" spans="1:17" ht="14.4" customHeight="1" x14ac:dyDescent="0.3">
      <c r="A96" s="373" t="s">
        <v>930</v>
      </c>
      <c r="B96" s="374" t="s">
        <v>771</v>
      </c>
      <c r="C96" s="374" t="s">
        <v>772</v>
      </c>
      <c r="D96" s="374" t="s">
        <v>803</v>
      </c>
      <c r="E96" s="374" t="s">
        <v>804</v>
      </c>
      <c r="F96" s="377">
        <v>8</v>
      </c>
      <c r="G96" s="377">
        <v>368</v>
      </c>
      <c r="H96" s="377">
        <v>1</v>
      </c>
      <c r="I96" s="377">
        <v>46</v>
      </c>
      <c r="J96" s="377"/>
      <c r="K96" s="377"/>
      <c r="L96" s="377"/>
      <c r="M96" s="377"/>
      <c r="N96" s="377">
        <v>2</v>
      </c>
      <c r="O96" s="377">
        <v>92</v>
      </c>
      <c r="P96" s="422">
        <v>0.25</v>
      </c>
      <c r="Q96" s="378">
        <v>46</v>
      </c>
    </row>
    <row r="97" spans="1:17" ht="14.4" customHeight="1" x14ac:dyDescent="0.3">
      <c r="A97" s="373" t="s">
        <v>930</v>
      </c>
      <c r="B97" s="374" t="s">
        <v>771</v>
      </c>
      <c r="C97" s="374" t="s">
        <v>772</v>
      </c>
      <c r="D97" s="374" t="s">
        <v>805</v>
      </c>
      <c r="E97" s="374" t="s">
        <v>806</v>
      </c>
      <c r="F97" s="377">
        <v>25</v>
      </c>
      <c r="G97" s="377">
        <v>9025</v>
      </c>
      <c r="H97" s="377">
        <v>1</v>
      </c>
      <c r="I97" s="377">
        <v>361</v>
      </c>
      <c r="J97" s="377">
        <v>8</v>
      </c>
      <c r="K97" s="377">
        <v>2920</v>
      </c>
      <c r="L97" s="377">
        <v>0.32354570637119112</v>
      </c>
      <c r="M97" s="377">
        <v>365</v>
      </c>
      <c r="N97" s="377">
        <v>11</v>
      </c>
      <c r="O97" s="377">
        <v>4031</v>
      </c>
      <c r="P97" s="422">
        <v>0.44664819944598338</v>
      </c>
      <c r="Q97" s="378">
        <v>366.45454545454544</v>
      </c>
    </row>
    <row r="98" spans="1:17" ht="14.4" customHeight="1" x14ac:dyDescent="0.3">
      <c r="A98" s="373" t="s">
        <v>930</v>
      </c>
      <c r="B98" s="374" t="s">
        <v>771</v>
      </c>
      <c r="C98" s="374" t="s">
        <v>772</v>
      </c>
      <c r="D98" s="374" t="s">
        <v>807</v>
      </c>
      <c r="E98" s="374" t="s">
        <v>808</v>
      </c>
      <c r="F98" s="377">
        <v>3</v>
      </c>
      <c r="G98" s="377">
        <v>108</v>
      </c>
      <c r="H98" s="377">
        <v>1</v>
      </c>
      <c r="I98" s="377">
        <v>36</v>
      </c>
      <c r="J98" s="377">
        <v>2</v>
      </c>
      <c r="K98" s="377">
        <v>74</v>
      </c>
      <c r="L98" s="377">
        <v>0.68518518518518523</v>
      </c>
      <c r="M98" s="377">
        <v>37</v>
      </c>
      <c r="N98" s="377">
        <v>1</v>
      </c>
      <c r="O98" s="377">
        <v>37</v>
      </c>
      <c r="P98" s="422">
        <v>0.34259259259259262</v>
      </c>
      <c r="Q98" s="378">
        <v>37</v>
      </c>
    </row>
    <row r="99" spans="1:17" ht="14.4" customHeight="1" x14ac:dyDescent="0.3">
      <c r="A99" s="373" t="s">
        <v>930</v>
      </c>
      <c r="B99" s="374" t="s">
        <v>771</v>
      </c>
      <c r="C99" s="374" t="s">
        <v>772</v>
      </c>
      <c r="D99" s="374" t="s">
        <v>809</v>
      </c>
      <c r="E99" s="374" t="s">
        <v>810</v>
      </c>
      <c r="F99" s="377">
        <v>2</v>
      </c>
      <c r="G99" s="377">
        <v>500</v>
      </c>
      <c r="H99" s="377">
        <v>1</v>
      </c>
      <c r="I99" s="377">
        <v>250</v>
      </c>
      <c r="J99" s="377"/>
      <c r="K99" s="377"/>
      <c r="L99" s="377"/>
      <c r="M99" s="377"/>
      <c r="N99" s="377"/>
      <c r="O99" s="377"/>
      <c r="P99" s="422"/>
      <c r="Q99" s="378"/>
    </row>
    <row r="100" spans="1:17" ht="14.4" customHeight="1" x14ac:dyDescent="0.3">
      <c r="A100" s="373" t="s">
        <v>930</v>
      </c>
      <c r="B100" s="374" t="s">
        <v>771</v>
      </c>
      <c r="C100" s="374" t="s">
        <v>772</v>
      </c>
      <c r="D100" s="374" t="s">
        <v>813</v>
      </c>
      <c r="E100" s="374" t="s">
        <v>814</v>
      </c>
      <c r="F100" s="377">
        <v>36</v>
      </c>
      <c r="G100" s="377">
        <v>23760</v>
      </c>
      <c r="H100" s="377">
        <v>1</v>
      </c>
      <c r="I100" s="377">
        <v>660</v>
      </c>
      <c r="J100" s="377">
        <v>22</v>
      </c>
      <c r="K100" s="377">
        <v>14608</v>
      </c>
      <c r="L100" s="377">
        <v>0.61481481481481481</v>
      </c>
      <c r="M100" s="377">
        <v>664</v>
      </c>
      <c r="N100" s="377">
        <v>17</v>
      </c>
      <c r="O100" s="377">
        <v>11320</v>
      </c>
      <c r="P100" s="422">
        <v>0.47643097643097643</v>
      </c>
      <c r="Q100" s="378">
        <v>665.88235294117646</v>
      </c>
    </row>
    <row r="101" spans="1:17" ht="14.4" customHeight="1" x14ac:dyDescent="0.3">
      <c r="A101" s="373" t="s">
        <v>930</v>
      </c>
      <c r="B101" s="374" t="s">
        <v>771</v>
      </c>
      <c r="C101" s="374" t="s">
        <v>772</v>
      </c>
      <c r="D101" s="374" t="s">
        <v>815</v>
      </c>
      <c r="E101" s="374" t="s">
        <v>816</v>
      </c>
      <c r="F101" s="377">
        <v>5</v>
      </c>
      <c r="G101" s="377">
        <v>675</v>
      </c>
      <c r="H101" s="377">
        <v>1</v>
      </c>
      <c r="I101" s="377">
        <v>135</v>
      </c>
      <c r="J101" s="377">
        <v>2</v>
      </c>
      <c r="K101" s="377">
        <v>272</v>
      </c>
      <c r="L101" s="377">
        <v>0.40296296296296297</v>
      </c>
      <c r="M101" s="377">
        <v>136</v>
      </c>
      <c r="N101" s="377">
        <v>2</v>
      </c>
      <c r="O101" s="377">
        <v>273</v>
      </c>
      <c r="P101" s="422">
        <v>0.40444444444444444</v>
      </c>
      <c r="Q101" s="378">
        <v>136.5</v>
      </c>
    </row>
    <row r="102" spans="1:17" ht="14.4" customHeight="1" x14ac:dyDescent="0.3">
      <c r="A102" s="373" t="s">
        <v>930</v>
      </c>
      <c r="B102" s="374" t="s">
        <v>771</v>
      </c>
      <c r="C102" s="374" t="s">
        <v>772</v>
      </c>
      <c r="D102" s="374" t="s">
        <v>817</v>
      </c>
      <c r="E102" s="374" t="s">
        <v>818</v>
      </c>
      <c r="F102" s="377">
        <v>14</v>
      </c>
      <c r="G102" s="377">
        <v>3920</v>
      </c>
      <c r="H102" s="377">
        <v>1</v>
      </c>
      <c r="I102" s="377">
        <v>280</v>
      </c>
      <c r="J102" s="377">
        <v>9</v>
      </c>
      <c r="K102" s="377">
        <v>2529</v>
      </c>
      <c r="L102" s="377">
        <v>0.64515306122448979</v>
      </c>
      <c r="M102" s="377">
        <v>281</v>
      </c>
      <c r="N102" s="377">
        <v>21</v>
      </c>
      <c r="O102" s="377">
        <v>5907</v>
      </c>
      <c r="P102" s="422">
        <v>1.5068877551020408</v>
      </c>
      <c r="Q102" s="378">
        <v>281.28571428571428</v>
      </c>
    </row>
    <row r="103" spans="1:17" ht="14.4" customHeight="1" x14ac:dyDescent="0.3">
      <c r="A103" s="373" t="s">
        <v>930</v>
      </c>
      <c r="B103" s="374" t="s">
        <v>771</v>
      </c>
      <c r="C103" s="374" t="s">
        <v>772</v>
      </c>
      <c r="D103" s="374" t="s">
        <v>819</v>
      </c>
      <c r="E103" s="374" t="s">
        <v>820</v>
      </c>
      <c r="F103" s="377">
        <v>4</v>
      </c>
      <c r="G103" s="377">
        <v>13652</v>
      </c>
      <c r="H103" s="377">
        <v>1</v>
      </c>
      <c r="I103" s="377">
        <v>3413</v>
      </c>
      <c r="J103" s="377">
        <v>5</v>
      </c>
      <c r="K103" s="377">
        <v>17195</v>
      </c>
      <c r="L103" s="377">
        <v>1.2595224142982713</v>
      </c>
      <c r="M103" s="377">
        <v>3439</v>
      </c>
      <c r="N103" s="377"/>
      <c r="O103" s="377"/>
      <c r="P103" s="422"/>
      <c r="Q103" s="378"/>
    </row>
    <row r="104" spans="1:17" ht="14.4" customHeight="1" x14ac:dyDescent="0.3">
      <c r="A104" s="373" t="s">
        <v>930</v>
      </c>
      <c r="B104" s="374" t="s">
        <v>771</v>
      </c>
      <c r="C104" s="374" t="s">
        <v>772</v>
      </c>
      <c r="D104" s="374" t="s">
        <v>821</v>
      </c>
      <c r="E104" s="374" t="s">
        <v>822</v>
      </c>
      <c r="F104" s="377">
        <v>96</v>
      </c>
      <c r="G104" s="377">
        <v>43488</v>
      </c>
      <c r="H104" s="377">
        <v>1</v>
      </c>
      <c r="I104" s="377">
        <v>453</v>
      </c>
      <c r="J104" s="377">
        <v>132</v>
      </c>
      <c r="K104" s="377">
        <v>60192</v>
      </c>
      <c r="L104" s="377">
        <v>1.3841059602649006</v>
      </c>
      <c r="M104" s="377">
        <v>456</v>
      </c>
      <c r="N104" s="377">
        <v>113</v>
      </c>
      <c r="O104" s="377">
        <v>51648</v>
      </c>
      <c r="P104" s="422">
        <v>1.1876379690949228</v>
      </c>
      <c r="Q104" s="378">
        <v>457.06194690265488</v>
      </c>
    </row>
    <row r="105" spans="1:17" ht="14.4" customHeight="1" x14ac:dyDescent="0.3">
      <c r="A105" s="373" t="s">
        <v>930</v>
      </c>
      <c r="B105" s="374" t="s">
        <v>771</v>
      </c>
      <c r="C105" s="374" t="s">
        <v>772</v>
      </c>
      <c r="D105" s="374" t="s">
        <v>823</v>
      </c>
      <c r="E105" s="374" t="s">
        <v>824</v>
      </c>
      <c r="F105" s="377"/>
      <c r="G105" s="377"/>
      <c r="H105" s="377"/>
      <c r="I105" s="377"/>
      <c r="J105" s="377">
        <v>1</v>
      </c>
      <c r="K105" s="377">
        <v>6094</v>
      </c>
      <c r="L105" s="377"/>
      <c r="M105" s="377">
        <v>6094</v>
      </c>
      <c r="N105" s="377"/>
      <c r="O105" s="377"/>
      <c r="P105" s="422"/>
      <c r="Q105" s="378"/>
    </row>
    <row r="106" spans="1:17" ht="14.4" customHeight="1" x14ac:dyDescent="0.3">
      <c r="A106" s="373" t="s">
        <v>930</v>
      </c>
      <c r="B106" s="374" t="s">
        <v>771</v>
      </c>
      <c r="C106" s="374" t="s">
        <v>772</v>
      </c>
      <c r="D106" s="374" t="s">
        <v>825</v>
      </c>
      <c r="E106" s="374" t="s">
        <v>826</v>
      </c>
      <c r="F106" s="377">
        <v>113</v>
      </c>
      <c r="G106" s="377">
        <v>38985</v>
      </c>
      <c r="H106" s="377">
        <v>1</v>
      </c>
      <c r="I106" s="377">
        <v>345</v>
      </c>
      <c r="J106" s="377">
        <v>137</v>
      </c>
      <c r="K106" s="377">
        <v>47676</v>
      </c>
      <c r="L106" s="377">
        <v>1.2229318968834166</v>
      </c>
      <c r="M106" s="377">
        <v>348</v>
      </c>
      <c r="N106" s="377">
        <v>129</v>
      </c>
      <c r="O106" s="377">
        <v>45078</v>
      </c>
      <c r="P106" s="422">
        <v>1.1562908811081185</v>
      </c>
      <c r="Q106" s="378">
        <v>349.44186046511629</v>
      </c>
    </row>
    <row r="107" spans="1:17" ht="14.4" customHeight="1" x14ac:dyDescent="0.3">
      <c r="A107" s="373" t="s">
        <v>930</v>
      </c>
      <c r="B107" s="374" t="s">
        <v>771</v>
      </c>
      <c r="C107" s="374" t="s">
        <v>772</v>
      </c>
      <c r="D107" s="374" t="s">
        <v>827</v>
      </c>
      <c r="E107" s="374" t="s">
        <v>828</v>
      </c>
      <c r="F107" s="377"/>
      <c r="G107" s="377"/>
      <c r="H107" s="377"/>
      <c r="I107" s="377"/>
      <c r="J107" s="377"/>
      <c r="K107" s="377"/>
      <c r="L107" s="377"/>
      <c r="M107" s="377"/>
      <c r="N107" s="377">
        <v>2</v>
      </c>
      <c r="O107" s="377">
        <v>5772</v>
      </c>
      <c r="P107" s="422"/>
      <c r="Q107" s="378">
        <v>2886</v>
      </c>
    </row>
    <row r="108" spans="1:17" ht="14.4" customHeight="1" x14ac:dyDescent="0.3">
      <c r="A108" s="373" t="s">
        <v>930</v>
      </c>
      <c r="B108" s="374" t="s">
        <v>771</v>
      </c>
      <c r="C108" s="374" t="s">
        <v>772</v>
      </c>
      <c r="D108" s="374" t="s">
        <v>829</v>
      </c>
      <c r="E108" s="374" t="s">
        <v>830</v>
      </c>
      <c r="F108" s="377"/>
      <c r="G108" s="377"/>
      <c r="H108" s="377"/>
      <c r="I108" s="377"/>
      <c r="J108" s="377"/>
      <c r="K108" s="377"/>
      <c r="L108" s="377"/>
      <c r="M108" s="377"/>
      <c r="N108" s="377">
        <v>1</v>
      </c>
      <c r="O108" s="377">
        <v>12779</v>
      </c>
      <c r="P108" s="422"/>
      <c r="Q108" s="378">
        <v>12779</v>
      </c>
    </row>
    <row r="109" spans="1:17" ht="14.4" customHeight="1" x14ac:dyDescent="0.3">
      <c r="A109" s="373" t="s">
        <v>930</v>
      </c>
      <c r="B109" s="374" t="s">
        <v>771</v>
      </c>
      <c r="C109" s="374" t="s">
        <v>772</v>
      </c>
      <c r="D109" s="374" t="s">
        <v>831</v>
      </c>
      <c r="E109" s="374" t="s">
        <v>832</v>
      </c>
      <c r="F109" s="377">
        <v>17</v>
      </c>
      <c r="G109" s="377">
        <v>1734</v>
      </c>
      <c r="H109" s="377">
        <v>1</v>
      </c>
      <c r="I109" s="377">
        <v>102</v>
      </c>
      <c r="J109" s="377">
        <v>30</v>
      </c>
      <c r="K109" s="377">
        <v>3090</v>
      </c>
      <c r="L109" s="377">
        <v>1.7820069204152249</v>
      </c>
      <c r="M109" s="377">
        <v>103</v>
      </c>
      <c r="N109" s="377">
        <v>25</v>
      </c>
      <c r="O109" s="377">
        <v>2578</v>
      </c>
      <c r="P109" s="422">
        <v>1.4867358708189158</v>
      </c>
      <c r="Q109" s="378">
        <v>103.12</v>
      </c>
    </row>
    <row r="110" spans="1:17" ht="14.4" customHeight="1" x14ac:dyDescent="0.3">
      <c r="A110" s="373" t="s">
        <v>930</v>
      </c>
      <c r="B110" s="374" t="s">
        <v>771</v>
      </c>
      <c r="C110" s="374" t="s">
        <v>772</v>
      </c>
      <c r="D110" s="374" t="s">
        <v>833</v>
      </c>
      <c r="E110" s="374" t="s">
        <v>834</v>
      </c>
      <c r="F110" s="377">
        <v>2</v>
      </c>
      <c r="G110" s="377">
        <v>230</v>
      </c>
      <c r="H110" s="377">
        <v>1</v>
      </c>
      <c r="I110" s="377">
        <v>115</v>
      </c>
      <c r="J110" s="377">
        <v>5</v>
      </c>
      <c r="K110" s="377">
        <v>575</v>
      </c>
      <c r="L110" s="377">
        <v>2.5</v>
      </c>
      <c r="M110" s="377">
        <v>115</v>
      </c>
      <c r="N110" s="377"/>
      <c r="O110" s="377"/>
      <c r="P110" s="422"/>
      <c r="Q110" s="378"/>
    </row>
    <row r="111" spans="1:17" ht="14.4" customHeight="1" x14ac:dyDescent="0.3">
      <c r="A111" s="373" t="s">
        <v>930</v>
      </c>
      <c r="B111" s="374" t="s">
        <v>771</v>
      </c>
      <c r="C111" s="374" t="s">
        <v>772</v>
      </c>
      <c r="D111" s="374" t="s">
        <v>835</v>
      </c>
      <c r="E111" s="374" t="s">
        <v>836</v>
      </c>
      <c r="F111" s="377">
        <v>6</v>
      </c>
      <c r="G111" s="377">
        <v>2724</v>
      </c>
      <c r="H111" s="377">
        <v>1</v>
      </c>
      <c r="I111" s="377">
        <v>454</v>
      </c>
      <c r="J111" s="377">
        <v>5</v>
      </c>
      <c r="K111" s="377">
        <v>2285</v>
      </c>
      <c r="L111" s="377">
        <v>0.83883994126284878</v>
      </c>
      <c r="M111" s="377">
        <v>457</v>
      </c>
      <c r="N111" s="377">
        <v>1</v>
      </c>
      <c r="O111" s="377">
        <v>457</v>
      </c>
      <c r="P111" s="422">
        <v>0.16776798825256975</v>
      </c>
      <c r="Q111" s="378">
        <v>457</v>
      </c>
    </row>
    <row r="112" spans="1:17" ht="14.4" customHeight="1" x14ac:dyDescent="0.3">
      <c r="A112" s="373" t="s">
        <v>930</v>
      </c>
      <c r="B112" s="374" t="s">
        <v>771</v>
      </c>
      <c r="C112" s="374" t="s">
        <v>772</v>
      </c>
      <c r="D112" s="374" t="s">
        <v>837</v>
      </c>
      <c r="E112" s="374" t="s">
        <v>838</v>
      </c>
      <c r="F112" s="377"/>
      <c r="G112" s="377"/>
      <c r="H112" s="377"/>
      <c r="I112" s="377"/>
      <c r="J112" s="377"/>
      <c r="K112" s="377"/>
      <c r="L112" s="377"/>
      <c r="M112" s="377"/>
      <c r="N112" s="377">
        <v>1</v>
      </c>
      <c r="O112" s="377">
        <v>1245</v>
      </c>
      <c r="P112" s="422"/>
      <c r="Q112" s="378">
        <v>1245</v>
      </c>
    </row>
    <row r="113" spans="1:17" ht="14.4" customHeight="1" x14ac:dyDescent="0.3">
      <c r="A113" s="373" t="s">
        <v>930</v>
      </c>
      <c r="B113" s="374" t="s">
        <v>771</v>
      </c>
      <c r="C113" s="374" t="s">
        <v>772</v>
      </c>
      <c r="D113" s="374" t="s">
        <v>839</v>
      </c>
      <c r="E113" s="374" t="s">
        <v>840</v>
      </c>
      <c r="F113" s="377">
        <v>142</v>
      </c>
      <c r="G113" s="377">
        <v>60350</v>
      </c>
      <c r="H113" s="377">
        <v>1</v>
      </c>
      <c r="I113" s="377">
        <v>425</v>
      </c>
      <c r="J113" s="377">
        <v>184</v>
      </c>
      <c r="K113" s="377">
        <v>78936</v>
      </c>
      <c r="L113" s="377">
        <v>1.3079701739850871</v>
      </c>
      <c r="M113" s="377">
        <v>429</v>
      </c>
      <c r="N113" s="377">
        <v>124</v>
      </c>
      <c r="O113" s="377">
        <v>53356</v>
      </c>
      <c r="P113" s="422">
        <v>0.88410936205468105</v>
      </c>
      <c r="Q113" s="378">
        <v>430.29032258064518</v>
      </c>
    </row>
    <row r="114" spans="1:17" ht="14.4" customHeight="1" x14ac:dyDescent="0.3">
      <c r="A114" s="373" t="s">
        <v>930</v>
      </c>
      <c r="B114" s="374" t="s">
        <v>771</v>
      </c>
      <c r="C114" s="374" t="s">
        <v>772</v>
      </c>
      <c r="D114" s="374" t="s">
        <v>841</v>
      </c>
      <c r="E114" s="374" t="s">
        <v>842</v>
      </c>
      <c r="F114" s="377">
        <v>100</v>
      </c>
      <c r="G114" s="377">
        <v>5300</v>
      </c>
      <c r="H114" s="377">
        <v>1</v>
      </c>
      <c r="I114" s="377">
        <v>53</v>
      </c>
      <c r="J114" s="377">
        <v>128</v>
      </c>
      <c r="K114" s="377">
        <v>6784</v>
      </c>
      <c r="L114" s="377">
        <v>1.28</v>
      </c>
      <c r="M114" s="377">
        <v>53</v>
      </c>
      <c r="N114" s="377">
        <v>160</v>
      </c>
      <c r="O114" s="377">
        <v>8528</v>
      </c>
      <c r="P114" s="422">
        <v>1.6090566037735849</v>
      </c>
      <c r="Q114" s="378">
        <v>53.3</v>
      </c>
    </row>
    <row r="115" spans="1:17" ht="14.4" customHeight="1" x14ac:dyDescent="0.3">
      <c r="A115" s="373" t="s">
        <v>930</v>
      </c>
      <c r="B115" s="374" t="s">
        <v>771</v>
      </c>
      <c r="C115" s="374" t="s">
        <v>772</v>
      </c>
      <c r="D115" s="374" t="s">
        <v>843</v>
      </c>
      <c r="E115" s="374" t="s">
        <v>844</v>
      </c>
      <c r="F115" s="377"/>
      <c r="G115" s="377"/>
      <c r="H115" s="377"/>
      <c r="I115" s="377"/>
      <c r="J115" s="377"/>
      <c r="K115" s="377"/>
      <c r="L115" s="377"/>
      <c r="M115" s="377"/>
      <c r="N115" s="377">
        <v>1</v>
      </c>
      <c r="O115" s="377">
        <v>2164</v>
      </c>
      <c r="P115" s="422"/>
      <c r="Q115" s="378">
        <v>2164</v>
      </c>
    </row>
    <row r="116" spans="1:17" ht="14.4" customHeight="1" x14ac:dyDescent="0.3">
      <c r="A116" s="373" t="s">
        <v>930</v>
      </c>
      <c r="B116" s="374" t="s">
        <v>771</v>
      </c>
      <c r="C116" s="374" t="s">
        <v>772</v>
      </c>
      <c r="D116" s="374" t="s">
        <v>845</v>
      </c>
      <c r="E116" s="374" t="s">
        <v>846</v>
      </c>
      <c r="F116" s="377">
        <v>84</v>
      </c>
      <c r="G116" s="377">
        <v>13776</v>
      </c>
      <c r="H116" s="377">
        <v>1</v>
      </c>
      <c r="I116" s="377">
        <v>164</v>
      </c>
      <c r="J116" s="377">
        <v>138</v>
      </c>
      <c r="K116" s="377">
        <v>22770</v>
      </c>
      <c r="L116" s="377">
        <v>1.6528745644599303</v>
      </c>
      <c r="M116" s="377">
        <v>165</v>
      </c>
      <c r="N116" s="377">
        <v>40</v>
      </c>
      <c r="O116" s="377">
        <v>6630</v>
      </c>
      <c r="P116" s="422">
        <v>0.48127177700348434</v>
      </c>
      <c r="Q116" s="378">
        <v>165.75</v>
      </c>
    </row>
    <row r="117" spans="1:17" ht="14.4" customHeight="1" x14ac:dyDescent="0.3">
      <c r="A117" s="373" t="s">
        <v>930</v>
      </c>
      <c r="B117" s="374" t="s">
        <v>771</v>
      </c>
      <c r="C117" s="374" t="s">
        <v>772</v>
      </c>
      <c r="D117" s="374" t="s">
        <v>847</v>
      </c>
      <c r="E117" s="374" t="s">
        <v>848</v>
      </c>
      <c r="F117" s="377">
        <v>118</v>
      </c>
      <c r="G117" s="377">
        <v>9204</v>
      </c>
      <c r="H117" s="377">
        <v>1</v>
      </c>
      <c r="I117" s="377">
        <v>78</v>
      </c>
      <c r="J117" s="377">
        <v>115</v>
      </c>
      <c r="K117" s="377">
        <v>9085</v>
      </c>
      <c r="L117" s="377">
        <v>0.98707083876575397</v>
      </c>
      <c r="M117" s="377">
        <v>79</v>
      </c>
      <c r="N117" s="377">
        <v>64</v>
      </c>
      <c r="O117" s="377">
        <v>5076</v>
      </c>
      <c r="P117" s="422">
        <v>0.55149934810951762</v>
      </c>
      <c r="Q117" s="378">
        <v>79.3125</v>
      </c>
    </row>
    <row r="118" spans="1:17" ht="14.4" customHeight="1" x14ac:dyDescent="0.3">
      <c r="A118" s="373" t="s">
        <v>930</v>
      </c>
      <c r="B118" s="374" t="s">
        <v>771</v>
      </c>
      <c r="C118" s="374" t="s">
        <v>772</v>
      </c>
      <c r="D118" s="374" t="s">
        <v>849</v>
      </c>
      <c r="E118" s="374" t="s">
        <v>850</v>
      </c>
      <c r="F118" s="377">
        <v>28</v>
      </c>
      <c r="G118" s="377">
        <v>4452</v>
      </c>
      <c r="H118" s="377">
        <v>1</v>
      </c>
      <c r="I118" s="377">
        <v>159</v>
      </c>
      <c r="J118" s="377">
        <v>39</v>
      </c>
      <c r="K118" s="377">
        <v>6240</v>
      </c>
      <c r="L118" s="377">
        <v>1.4016172506738545</v>
      </c>
      <c r="M118" s="377">
        <v>160</v>
      </c>
      <c r="N118" s="377">
        <v>13</v>
      </c>
      <c r="O118" s="377">
        <v>2086</v>
      </c>
      <c r="P118" s="422">
        <v>0.46855345911949686</v>
      </c>
      <c r="Q118" s="378">
        <v>160.46153846153845</v>
      </c>
    </row>
    <row r="119" spans="1:17" ht="14.4" customHeight="1" x14ac:dyDescent="0.3">
      <c r="A119" s="373" t="s">
        <v>930</v>
      </c>
      <c r="B119" s="374" t="s">
        <v>771</v>
      </c>
      <c r="C119" s="374" t="s">
        <v>772</v>
      </c>
      <c r="D119" s="374" t="s">
        <v>851</v>
      </c>
      <c r="E119" s="374" t="s">
        <v>852</v>
      </c>
      <c r="F119" s="377">
        <v>1</v>
      </c>
      <c r="G119" s="377">
        <v>27</v>
      </c>
      <c r="H119" s="377">
        <v>1</v>
      </c>
      <c r="I119" s="377">
        <v>27</v>
      </c>
      <c r="J119" s="377"/>
      <c r="K119" s="377"/>
      <c r="L119" s="377"/>
      <c r="M119" s="377"/>
      <c r="N119" s="377"/>
      <c r="O119" s="377"/>
      <c r="P119" s="422"/>
      <c r="Q119" s="378"/>
    </row>
    <row r="120" spans="1:17" ht="14.4" customHeight="1" x14ac:dyDescent="0.3">
      <c r="A120" s="373" t="s">
        <v>930</v>
      </c>
      <c r="B120" s="374" t="s">
        <v>771</v>
      </c>
      <c r="C120" s="374" t="s">
        <v>772</v>
      </c>
      <c r="D120" s="374" t="s">
        <v>853</v>
      </c>
      <c r="E120" s="374" t="s">
        <v>854</v>
      </c>
      <c r="F120" s="377"/>
      <c r="G120" s="377"/>
      <c r="H120" s="377"/>
      <c r="I120" s="377"/>
      <c r="J120" s="377"/>
      <c r="K120" s="377"/>
      <c r="L120" s="377"/>
      <c r="M120" s="377"/>
      <c r="N120" s="377">
        <v>7</v>
      </c>
      <c r="O120" s="377">
        <v>7014</v>
      </c>
      <c r="P120" s="422"/>
      <c r="Q120" s="378">
        <v>1002</v>
      </c>
    </row>
    <row r="121" spans="1:17" ht="14.4" customHeight="1" x14ac:dyDescent="0.3">
      <c r="A121" s="373" t="s">
        <v>930</v>
      </c>
      <c r="B121" s="374" t="s">
        <v>771</v>
      </c>
      <c r="C121" s="374" t="s">
        <v>772</v>
      </c>
      <c r="D121" s="374" t="s">
        <v>855</v>
      </c>
      <c r="E121" s="374" t="s">
        <v>856</v>
      </c>
      <c r="F121" s="377">
        <v>8</v>
      </c>
      <c r="G121" s="377">
        <v>1328</v>
      </c>
      <c r="H121" s="377">
        <v>1</v>
      </c>
      <c r="I121" s="377">
        <v>166</v>
      </c>
      <c r="J121" s="377">
        <v>14</v>
      </c>
      <c r="K121" s="377">
        <v>2338</v>
      </c>
      <c r="L121" s="377">
        <v>1.7605421686746987</v>
      </c>
      <c r="M121" s="377">
        <v>167</v>
      </c>
      <c r="N121" s="377">
        <v>6</v>
      </c>
      <c r="O121" s="377">
        <v>1006</v>
      </c>
      <c r="P121" s="422">
        <v>0.75753012048192769</v>
      </c>
      <c r="Q121" s="378">
        <v>167.66666666666666</v>
      </c>
    </row>
    <row r="122" spans="1:17" ht="14.4" customHeight="1" x14ac:dyDescent="0.3">
      <c r="A122" s="373" t="s">
        <v>930</v>
      </c>
      <c r="B122" s="374" t="s">
        <v>771</v>
      </c>
      <c r="C122" s="374" t="s">
        <v>772</v>
      </c>
      <c r="D122" s="374" t="s">
        <v>857</v>
      </c>
      <c r="E122" s="374" t="s">
        <v>858</v>
      </c>
      <c r="F122" s="377"/>
      <c r="G122" s="377"/>
      <c r="H122" s="377"/>
      <c r="I122" s="377"/>
      <c r="J122" s="377"/>
      <c r="K122" s="377"/>
      <c r="L122" s="377"/>
      <c r="M122" s="377"/>
      <c r="N122" s="377">
        <v>7</v>
      </c>
      <c r="O122" s="377">
        <v>15631</v>
      </c>
      <c r="P122" s="422"/>
      <c r="Q122" s="378">
        <v>2233</v>
      </c>
    </row>
    <row r="123" spans="1:17" ht="14.4" customHeight="1" x14ac:dyDescent="0.3">
      <c r="A123" s="373" t="s">
        <v>930</v>
      </c>
      <c r="B123" s="374" t="s">
        <v>771</v>
      </c>
      <c r="C123" s="374" t="s">
        <v>772</v>
      </c>
      <c r="D123" s="374" t="s">
        <v>859</v>
      </c>
      <c r="E123" s="374" t="s">
        <v>860</v>
      </c>
      <c r="F123" s="377">
        <v>39</v>
      </c>
      <c r="G123" s="377">
        <v>9438</v>
      </c>
      <c r="H123" s="377">
        <v>1</v>
      </c>
      <c r="I123" s="377">
        <v>242</v>
      </c>
      <c r="J123" s="377">
        <v>35</v>
      </c>
      <c r="K123" s="377">
        <v>8505</v>
      </c>
      <c r="L123" s="377">
        <v>0.90114431023521935</v>
      </c>
      <c r="M123" s="377">
        <v>243</v>
      </c>
      <c r="N123" s="377">
        <v>23</v>
      </c>
      <c r="O123" s="377">
        <v>5610</v>
      </c>
      <c r="P123" s="422">
        <v>0.59440559440559437</v>
      </c>
      <c r="Q123" s="378">
        <v>243.91304347826087</v>
      </c>
    </row>
    <row r="124" spans="1:17" ht="14.4" customHeight="1" x14ac:dyDescent="0.3">
      <c r="A124" s="373" t="s">
        <v>930</v>
      </c>
      <c r="B124" s="374" t="s">
        <v>771</v>
      </c>
      <c r="C124" s="374" t="s">
        <v>772</v>
      </c>
      <c r="D124" s="374" t="s">
        <v>861</v>
      </c>
      <c r="E124" s="374" t="s">
        <v>862</v>
      </c>
      <c r="F124" s="377">
        <v>16</v>
      </c>
      <c r="G124" s="377">
        <v>31760</v>
      </c>
      <c r="H124" s="377">
        <v>1</v>
      </c>
      <c r="I124" s="377">
        <v>1985</v>
      </c>
      <c r="J124" s="377">
        <v>15</v>
      </c>
      <c r="K124" s="377">
        <v>29895</v>
      </c>
      <c r="L124" s="377">
        <v>0.94127833753148615</v>
      </c>
      <c r="M124" s="377">
        <v>1993</v>
      </c>
      <c r="N124" s="377">
        <v>17</v>
      </c>
      <c r="O124" s="377">
        <v>33907</v>
      </c>
      <c r="P124" s="422">
        <v>1.0676007556675062</v>
      </c>
      <c r="Q124" s="378">
        <v>1994.5294117647059</v>
      </c>
    </row>
    <row r="125" spans="1:17" ht="14.4" customHeight="1" x14ac:dyDescent="0.3">
      <c r="A125" s="373" t="s">
        <v>930</v>
      </c>
      <c r="B125" s="374" t="s">
        <v>771</v>
      </c>
      <c r="C125" s="374" t="s">
        <v>772</v>
      </c>
      <c r="D125" s="374" t="s">
        <v>863</v>
      </c>
      <c r="E125" s="374" t="s">
        <v>864</v>
      </c>
      <c r="F125" s="377">
        <v>3</v>
      </c>
      <c r="G125" s="377">
        <v>666</v>
      </c>
      <c r="H125" s="377">
        <v>1</v>
      </c>
      <c r="I125" s="377">
        <v>222</v>
      </c>
      <c r="J125" s="377"/>
      <c r="K125" s="377"/>
      <c r="L125" s="377"/>
      <c r="M125" s="377"/>
      <c r="N125" s="377"/>
      <c r="O125" s="377"/>
      <c r="P125" s="422"/>
      <c r="Q125" s="378"/>
    </row>
    <row r="126" spans="1:17" ht="14.4" customHeight="1" x14ac:dyDescent="0.3">
      <c r="A126" s="373" t="s">
        <v>930</v>
      </c>
      <c r="B126" s="374" t="s">
        <v>771</v>
      </c>
      <c r="C126" s="374" t="s">
        <v>772</v>
      </c>
      <c r="D126" s="374" t="s">
        <v>865</v>
      </c>
      <c r="E126" s="374" t="s">
        <v>866</v>
      </c>
      <c r="F126" s="377">
        <v>5</v>
      </c>
      <c r="G126" s="377">
        <v>1995</v>
      </c>
      <c r="H126" s="377">
        <v>1</v>
      </c>
      <c r="I126" s="377">
        <v>399</v>
      </c>
      <c r="J126" s="377">
        <v>7</v>
      </c>
      <c r="K126" s="377">
        <v>2828</v>
      </c>
      <c r="L126" s="377">
        <v>1.4175438596491228</v>
      </c>
      <c r="M126" s="377">
        <v>404</v>
      </c>
      <c r="N126" s="377"/>
      <c r="O126" s="377"/>
      <c r="P126" s="422"/>
      <c r="Q126" s="378"/>
    </row>
    <row r="127" spans="1:17" ht="14.4" customHeight="1" x14ac:dyDescent="0.3">
      <c r="A127" s="373" t="s">
        <v>930</v>
      </c>
      <c r="B127" s="374" t="s">
        <v>771</v>
      </c>
      <c r="C127" s="374" t="s">
        <v>772</v>
      </c>
      <c r="D127" s="374" t="s">
        <v>867</v>
      </c>
      <c r="E127" s="374" t="s">
        <v>868</v>
      </c>
      <c r="F127" s="377">
        <v>1</v>
      </c>
      <c r="G127" s="377">
        <v>783</v>
      </c>
      <c r="H127" s="377">
        <v>1</v>
      </c>
      <c r="I127" s="377">
        <v>783</v>
      </c>
      <c r="J127" s="377"/>
      <c r="K127" s="377"/>
      <c r="L127" s="377"/>
      <c r="M127" s="377"/>
      <c r="N127" s="377"/>
      <c r="O127" s="377"/>
      <c r="P127" s="422"/>
      <c r="Q127" s="378"/>
    </row>
    <row r="128" spans="1:17" ht="14.4" customHeight="1" x14ac:dyDescent="0.3">
      <c r="A128" s="373" t="s">
        <v>930</v>
      </c>
      <c r="B128" s="374" t="s">
        <v>771</v>
      </c>
      <c r="C128" s="374" t="s">
        <v>772</v>
      </c>
      <c r="D128" s="374" t="s">
        <v>870</v>
      </c>
      <c r="E128" s="374" t="s">
        <v>871</v>
      </c>
      <c r="F128" s="377">
        <v>11</v>
      </c>
      <c r="G128" s="377">
        <v>55154</v>
      </c>
      <c r="H128" s="377">
        <v>1</v>
      </c>
      <c r="I128" s="377">
        <v>5014</v>
      </c>
      <c r="J128" s="377">
        <v>8</v>
      </c>
      <c r="K128" s="377">
        <v>40280</v>
      </c>
      <c r="L128" s="377">
        <v>0.73031874388077023</v>
      </c>
      <c r="M128" s="377">
        <v>5035</v>
      </c>
      <c r="N128" s="377">
        <v>9</v>
      </c>
      <c r="O128" s="377">
        <v>45315</v>
      </c>
      <c r="P128" s="422">
        <v>0.82160858686586646</v>
      </c>
      <c r="Q128" s="378">
        <v>5035</v>
      </c>
    </row>
    <row r="129" spans="1:17" ht="14.4" customHeight="1" x14ac:dyDescent="0.3">
      <c r="A129" s="373" t="s">
        <v>930</v>
      </c>
      <c r="B129" s="374" t="s">
        <v>771</v>
      </c>
      <c r="C129" s="374" t="s">
        <v>772</v>
      </c>
      <c r="D129" s="374" t="s">
        <v>872</v>
      </c>
      <c r="E129" s="374" t="s">
        <v>873</v>
      </c>
      <c r="F129" s="377"/>
      <c r="G129" s="377"/>
      <c r="H129" s="377"/>
      <c r="I129" s="377"/>
      <c r="J129" s="377"/>
      <c r="K129" s="377"/>
      <c r="L129" s="377"/>
      <c r="M129" s="377"/>
      <c r="N129" s="377">
        <v>2</v>
      </c>
      <c r="O129" s="377">
        <v>2060</v>
      </c>
      <c r="P129" s="422"/>
      <c r="Q129" s="378">
        <v>1030</v>
      </c>
    </row>
    <row r="130" spans="1:17" ht="14.4" customHeight="1" x14ac:dyDescent="0.3">
      <c r="A130" s="373" t="s">
        <v>930</v>
      </c>
      <c r="B130" s="374" t="s">
        <v>771</v>
      </c>
      <c r="C130" s="374" t="s">
        <v>772</v>
      </c>
      <c r="D130" s="374" t="s">
        <v>874</v>
      </c>
      <c r="E130" s="374" t="s">
        <v>875</v>
      </c>
      <c r="F130" s="377">
        <v>1</v>
      </c>
      <c r="G130" s="377">
        <v>265</v>
      </c>
      <c r="H130" s="377">
        <v>1</v>
      </c>
      <c r="I130" s="377">
        <v>265</v>
      </c>
      <c r="J130" s="377"/>
      <c r="K130" s="377"/>
      <c r="L130" s="377"/>
      <c r="M130" s="377"/>
      <c r="N130" s="377">
        <v>5</v>
      </c>
      <c r="O130" s="377">
        <v>1336</v>
      </c>
      <c r="P130" s="422">
        <v>5.0415094339622639</v>
      </c>
      <c r="Q130" s="378">
        <v>267.2</v>
      </c>
    </row>
    <row r="131" spans="1:17" ht="14.4" customHeight="1" x14ac:dyDescent="0.3">
      <c r="A131" s="373" t="s">
        <v>930</v>
      </c>
      <c r="B131" s="374" t="s">
        <v>771</v>
      </c>
      <c r="C131" s="374" t="s">
        <v>772</v>
      </c>
      <c r="D131" s="374" t="s">
        <v>876</v>
      </c>
      <c r="E131" s="374" t="s">
        <v>877</v>
      </c>
      <c r="F131" s="377">
        <v>5</v>
      </c>
      <c r="G131" s="377">
        <v>5070</v>
      </c>
      <c r="H131" s="377">
        <v>1</v>
      </c>
      <c r="I131" s="377">
        <v>1014</v>
      </c>
      <c r="J131" s="377">
        <v>5</v>
      </c>
      <c r="K131" s="377">
        <v>5120</v>
      </c>
      <c r="L131" s="377">
        <v>1.0098619329388561</v>
      </c>
      <c r="M131" s="377">
        <v>1024</v>
      </c>
      <c r="N131" s="377"/>
      <c r="O131" s="377"/>
      <c r="P131" s="422"/>
      <c r="Q131" s="378"/>
    </row>
    <row r="132" spans="1:17" ht="14.4" customHeight="1" x14ac:dyDescent="0.3">
      <c r="A132" s="373" t="s">
        <v>930</v>
      </c>
      <c r="B132" s="374" t="s">
        <v>771</v>
      </c>
      <c r="C132" s="374" t="s">
        <v>772</v>
      </c>
      <c r="D132" s="374" t="s">
        <v>878</v>
      </c>
      <c r="E132" s="374" t="s">
        <v>879</v>
      </c>
      <c r="F132" s="377">
        <v>1</v>
      </c>
      <c r="G132" s="377">
        <v>100</v>
      </c>
      <c r="H132" s="377">
        <v>1</v>
      </c>
      <c r="I132" s="377">
        <v>100</v>
      </c>
      <c r="J132" s="377"/>
      <c r="K132" s="377"/>
      <c r="L132" s="377"/>
      <c r="M132" s="377"/>
      <c r="N132" s="377"/>
      <c r="O132" s="377"/>
      <c r="P132" s="422"/>
      <c r="Q132" s="378"/>
    </row>
    <row r="133" spans="1:17" ht="14.4" customHeight="1" x14ac:dyDescent="0.3">
      <c r="A133" s="373" t="s">
        <v>930</v>
      </c>
      <c r="B133" s="374" t="s">
        <v>771</v>
      </c>
      <c r="C133" s="374" t="s">
        <v>772</v>
      </c>
      <c r="D133" s="374" t="s">
        <v>880</v>
      </c>
      <c r="E133" s="374" t="s">
        <v>881</v>
      </c>
      <c r="F133" s="377"/>
      <c r="G133" s="377"/>
      <c r="H133" s="377"/>
      <c r="I133" s="377"/>
      <c r="J133" s="377">
        <v>1</v>
      </c>
      <c r="K133" s="377">
        <v>225</v>
      </c>
      <c r="L133" s="377"/>
      <c r="M133" s="377">
        <v>225</v>
      </c>
      <c r="N133" s="377">
        <v>1</v>
      </c>
      <c r="O133" s="377">
        <v>225</v>
      </c>
      <c r="P133" s="422"/>
      <c r="Q133" s="378">
        <v>225</v>
      </c>
    </row>
    <row r="134" spans="1:17" ht="14.4" customHeight="1" x14ac:dyDescent="0.3">
      <c r="A134" s="373" t="s">
        <v>930</v>
      </c>
      <c r="B134" s="374" t="s">
        <v>888</v>
      </c>
      <c r="C134" s="374" t="s">
        <v>772</v>
      </c>
      <c r="D134" s="374" t="s">
        <v>889</v>
      </c>
      <c r="E134" s="374" t="s">
        <v>890</v>
      </c>
      <c r="F134" s="377"/>
      <c r="G134" s="377"/>
      <c r="H134" s="377"/>
      <c r="I134" s="377"/>
      <c r="J134" s="377">
        <v>2</v>
      </c>
      <c r="K134" s="377">
        <v>2070</v>
      </c>
      <c r="L134" s="377"/>
      <c r="M134" s="377">
        <v>1035</v>
      </c>
      <c r="N134" s="377"/>
      <c r="O134" s="377"/>
      <c r="P134" s="422"/>
      <c r="Q134" s="378"/>
    </row>
    <row r="135" spans="1:17" ht="14.4" customHeight="1" x14ac:dyDescent="0.3">
      <c r="A135" s="373" t="s">
        <v>930</v>
      </c>
      <c r="B135" s="374" t="s">
        <v>888</v>
      </c>
      <c r="C135" s="374" t="s">
        <v>772</v>
      </c>
      <c r="D135" s="374" t="s">
        <v>891</v>
      </c>
      <c r="E135" s="374" t="s">
        <v>892</v>
      </c>
      <c r="F135" s="377"/>
      <c r="G135" s="377"/>
      <c r="H135" s="377"/>
      <c r="I135" s="377"/>
      <c r="J135" s="377">
        <v>1</v>
      </c>
      <c r="K135" s="377">
        <v>217</v>
      </c>
      <c r="L135" s="377"/>
      <c r="M135" s="377">
        <v>217</v>
      </c>
      <c r="N135" s="377"/>
      <c r="O135" s="377"/>
      <c r="P135" s="422"/>
      <c r="Q135" s="378"/>
    </row>
    <row r="136" spans="1:17" ht="14.4" customHeight="1" x14ac:dyDescent="0.3">
      <c r="A136" s="373" t="s">
        <v>933</v>
      </c>
      <c r="B136" s="374" t="s">
        <v>771</v>
      </c>
      <c r="C136" s="374" t="s">
        <v>772</v>
      </c>
      <c r="D136" s="374" t="s">
        <v>773</v>
      </c>
      <c r="E136" s="374" t="s">
        <v>774</v>
      </c>
      <c r="F136" s="377">
        <v>2</v>
      </c>
      <c r="G136" s="377">
        <v>4098</v>
      </c>
      <c r="H136" s="377">
        <v>1</v>
      </c>
      <c r="I136" s="377">
        <v>2049</v>
      </c>
      <c r="J136" s="377"/>
      <c r="K136" s="377"/>
      <c r="L136" s="377"/>
      <c r="M136" s="377"/>
      <c r="N136" s="377">
        <v>1</v>
      </c>
      <c r="O136" s="377">
        <v>2064</v>
      </c>
      <c r="P136" s="422">
        <v>0.50366032210834555</v>
      </c>
      <c r="Q136" s="378">
        <v>2064</v>
      </c>
    </row>
    <row r="137" spans="1:17" ht="14.4" customHeight="1" x14ac:dyDescent="0.3">
      <c r="A137" s="373" t="s">
        <v>933</v>
      </c>
      <c r="B137" s="374" t="s">
        <v>771</v>
      </c>
      <c r="C137" s="374" t="s">
        <v>772</v>
      </c>
      <c r="D137" s="374" t="s">
        <v>777</v>
      </c>
      <c r="E137" s="374" t="s">
        <v>778</v>
      </c>
      <c r="F137" s="377">
        <v>1420</v>
      </c>
      <c r="G137" s="377">
        <v>75260</v>
      </c>
      <c r="H137" s="377">
        <v>1</v>
      </c>
      <c r="I137" s="377">
        <v>53</v>
      </c>
      <c r="J137" s="377">
        <v>1722</v>
      </c>
      <c r="K137" s="377">
        <v>91266</v>
      </c>
      <c r="L137" s="377">
        <v>1.2126760563380281</v>
      </c>
      <c r="M137" s="377">
        <v>53</v>
      </c>
      <c r="N137" s="377">
        <v>1618</v>
      </c>
      <c r="O137" s="377">
        <v>86132</v>
      </c>
      <c r="P137" s="422">
        <v>1.1444592080786606</v>
      </c>
      <c r="Q137" s="378">
        <v>53.233621755253402</v>
      </c>
    </row>
    <row r="138" spans="1:17" ht="14.4" customHeight="1" x14ac:dyDescent="0.3">
      <c r="A138" s="373" t="s">
        <v>933</v>
      </c>
      <c r="B138" s="374" t="s">
        <v>771</v>
      </c>
      <c r="C138" s="374" t="s">
        <v>772</v>
      </c>
      <c r="D138" s="374" t="s">
        <v>779</v>
      </c>
      <c r="E138" s="374" t="s">
        <v>780</v>
      </c>
      <c r="F138" s="377">
        <v>1002</v>
      </c>
      <c r="G138" s="377">
        <v>120240</v>
      </c>
      <c r="H138" s="377">
        <v>1</v>
      </c>
      <c r="I138" s="377">
        <v>120</v>
      </c>
      <c r="J138" s="377">
        <v>1056</v>
      </c>
      <c r="K138" s="377">
        <v>127776</v>
      </c>
      <c r="L138" s="377">
        <v>1.0626746506986029</v>
      </c>
      <c r="M138" s="377">
        <v>121</v>
      </c>
      <c r="N138" s="377">
        <v>1210</v>
      </c>
      <c r="O138" s="377">
        <v>146708</v>
      </c>
      <c r="P138" s="422">
        <v>1.2201264138389887</v>
      </c>
      <c r="Q138" s="378">
        <v>121.24628099173553</v>
      </c>
    </row>
    <row r="139" spans="1:17" ht="14.4" customHeight="1" x14ac:dyDescent="0.3">
      <c r="A139" s="373" t="s">
        <v>933</v>
      </c>
      <c r="B139" s="374" t="s">
        <v>771</v>
      </c>
      <c r="C139" s="374" t="s">
        <v>772</v>
      </c>
      <c r="D139" s="374" t="s">
        <v>781</v>
      </c>
      <c r="E139" s="374" t="s">
        <v>782</v>
      </c>
      <c r="F139" s="377">
        <v>25</v>
      </c>
      <c r="G139" s="377">
        <v>4325</v>
      </c>
      <c r="H139" s="377">
        <v>1</v>
      </c>
      <c r="I139" s="377">
        <v>173</v>
      </c>
      <c r="J139" s="377">
        <v>25</v>
      </c>
      <c r="K139" s="377">
        <v>4350</v>
      </c>
      <c r="L139" s="377">
        <v>1.0057803468208093</v>
      </c>
      <c r="M139" s="377">
        <v>174</v>
      </c>
      <c r="N139" s="377">
        <v>47</v>
      </c>
      <c r="O139" s="377">
        <v>8194</v>
      </c>
      <c r="P139" s="422">
        <v>1.8945664739884394</v>
      </c>
      <c r="Q139" s="378">
        <v>174.34042553191489</v>
      </c>
    </row>
    <row r="140" spans="1:17" ht="14.4" customHeight="1" x14ac:dyDescent="0.3">
      <c r="A140" s="373" t="s">
        <v>933</v>
      </c>
      <c r="B140" s="374" t="s">
        <v>771</v>
      </c>
      <c r="C140" s="374" t="s">
        <v>772</v>
      </c>
      <c r="D140" s="374" t="s">
        <v>783</v>
      </c>
      <c r="E140" s="374" t="s">
        <v>784</v>
      </c>
      <c r="F140" s="377">
        <v>371</v>
      </c>
      <c r="G140" s="377">
        <v>140609</v>
      </c>
      <c r="H140" s="377">
        <v>1</v>
      </c>
      <c r="I140" s="377">
        <v>379</v>
      </c>
      <c r="J140" s="377">
        <v>391</v>
      </c>
      <c r="K140" s="377">
        <v>148580</v>
      </c>
      <c r="L140" s="377">
        <v>1.0566891166283807</v>
      </c>
      <c r="M140" s="377">
        <v>380</v>
      </c>
      <c r="N140" s="377">
        <v>340</v>
      </c>
      <c r="O140" s="377">
        <v>129407</v>
      </c>
      <c r="P140" s="422">
        <v>0.92033226891593001</v>
      </c>
      <c r="Q140" s="378">
        <v>380.60882352941178</v>
      </c>
    </row>
    <row r="141" spans="1:17" ht="14.4" customHeight="1" x14ac:dyDescent="0.3">
      <c r="A141" s="373" t="s">
        <v>933</v>
      </c>
      <c r="B141" s="374" t="s">
        <v>771</v>
      </c>
      <c r="C141" s="374" t="s">
        <v>772</v>
      </c>
      <c r="D141" s="374" t="s">
        <v>785</v>
      </c>
      <c r="E141" s="374" t="s">
        <v>786</v>
      </c>
      <c r="F141" s="377">
        <v>274</v>
      </c>
      <c r="G141" s="377">
        <v>45758</v>
      </c>
      <c r="H141" s="377">
        <v>1</v>
      </c>
      <c r="I141" s="377">
        <v>167</v>
      </c>
      <c r="J141" s="377">
        <v>317</v>
      </c>
      <c r="K141" s="377">
        <v>53256</v>
      </c>
      <c r="L141" s="377">
        <v>1.1638620569080818</v>
      </c>
      <c r="M141" s="377">
        <v>168</v>
      </c>
      <c r="N141" s="377">
        <v>251</v>
      </c>
      <c r="O141" s="377">
        <v>42288</v>
      </c>
      <c r="P141" s="422">
        <v>0.92416626600812968</v>
      </c>
      <c r="Q141" s="378">
        <v>168.4780876494024</v>
      </c>
    </row>
    <row r="142" spans="1:17" ht="14.4" customHeight="1" x14ac:dyDescent="0.3">
      <c r="A142" s="373" t="s">
        <v>933</v>
      </c>
      <c r="B142" s="374" t="s">
        <v>771</v>
      </c>
      <c r="C142" s="374" t="s">
        <v>772</v>
      </c>
      <c r="D142" s="374" t="s">
        <v>787</v>
      </c>
      <c r="E142" s="374" t="s">
        <v>788</v>
      </c>
      <c r="F142" s="377"/>
      <c r="G142" s="377"/>
      <c r="H142" s="377"/>
      <c r="I142" s="377"/>
      <c r="J142" s="377"/>
      <c r="K142" s="377"/>
      <c r="L142" s="377"/>
      <c r="M142" s="377"/>
      <c r="N142" s="377">
        <v>1</v>
      </c>
      <c r="O142" s="377">
        <v>531</v>
      </c>
      <c r="P142" s="422"/>
      <c r="Q142" s="378">
        <v>531</v>
      </c>
    </row>
    <row r="143" spans="1:17" ht="14.4" customHeight="1" x14ac:dyDescent="0.3">
      <c r="A143" s="373" t="s">
        <v>933</v>
      </c>
      <c r="B143" s="374" t="s">
        <v>771</v>
      </c>
      <c r="C143" s="374" t="s">
        <v>772</v>
      </c>
      <c r="D143" s="374" t="s">
        <v>789</v>
      </c>
      <c r="E143" s="374" t="s">
        <v>790</v>
      </c>
      <c r="F143" s="377">
        <v>91</v>
      </c>
      <c r="G143" s="377">
        <v>28483</v>
      </c>
      <c r="H143" s="377">
        <v>1</v>
      </c>
      <c r="I143" s="377">
        <v>313</v>
      </c>
      <c r="J143" s="377">
        <v>118</v>
      </c>
      <c r="K143" s="377">
        <v>37288</v>
      </c>
      <c r="L143" s="377">
        <v>1.3091317628058843</v>
      </c>
      <c r="M143" s="377">
        <v>316</v>
      </c>
      <c r="N143" s="377">
        <v>80</v>
      </c>
      <c r="O143" s="377">
        <v>25360</v>
      </c>
      <c r="P143" s="422">
        <v>0.89035565073903733</v>
      </c>
      <c r="Q143" s="378">
        <v>317</v>
      </c>
    </row>
    <row r="144" spans="1:17" ht="14.4" customHeight="1" x14ac:dyDescent="0.3">
      <c r="A144" s="373" t="s">
        <v>933</v>
      </c>
      <c r="B144" s="374" t="s">
        <v>771</v>
      </c>
      <c r="C144" s="374" t="s">
        <v>772</v>
      </c>
      <c r="D144" s="374" t="s">
        <v>791</v>
      </c>
      <c r="E144" s="374" t="s">
        <v>792</v>
      </c>
      <c r="F144" s="377">
        <v>1</v>
      </c>
      <c r="G144" s="377">
        <v>434</v>
      </c>
      <c r="H144" s="377">
        <v>1</v>
      </c>
      <c r="I144" s="377">
        <v>434</v>
      </c>
      <c r="J144" s="377"/>
      <c r="K144" s="377"/>
      <c r="L144" s="377"/>
      <c r="M144" s="377"/>
      <c r="N144" s="377"/>
      <c r="O144" s="377"/>
      <c r="P144" s="422"/>
      <c r="Q144" s="378"/>
    </row>
    <row r="145" spans="1:17" ht="14.4" customHeight="1" x14ac:dyDescent="0.3">
      <c r="A145" s="373" t="s">
        <v>933</v>
      </c>
      <c r="B145" s="374" t="s">
        <v>771</v>
      </c>
      <c r="C145" s="374" t="s">
        <v>772</v>
      </c>
      <c r="D145" s="374" t="s">
        <v>793</v>
      </c>
      <c r="E145" s="374" t="s">
        <v>794</v>
      </c>
      <c r="F145" s="377">
        <v>686</v>
      </c>
      <c r="G145" s="377">
        <v>231182</v>
      </c>
      <c r="H145" s="377">
        <v>1</v>
      </c>
      <c r="I145" s="377">
        <v>337</v>
      </c>
      <c r="J145" s="377">
        <v>705</v>
      </c>
      <c r="K145" s="377">
        <v>238290</v>
      </c>
      <c r="L145" s="377">
        <v>1.030746338382746</v>
      </c>
      <c r="M145" s="377">
        <v>338</v>
      </c>
      <c r="N145" s="377">
        <v>1007</v>
      </c>
      <c r="O145" s="377">
        <v>340788</v>
      </c>
      <c r="P145" s="422">
        <v>1.4741113062435656</v>
      </c>
      <c r="Q145" s="378">
        <v>338.4190665342602</v>
      </c>
    </row>
    <row r="146" spans="1:17" ht="14.4" customHeight="1" x14ac:dyDescent="0.3">
      <c r="A146" s="373" t="s">
        <v>933</v>
      </c>
      <c r="B146" s="374" t="s">
        <v>771</v>
      </c>
      <c r="C146" s="374" t="s">
        <v>772</v>
      </c>
      <c r="D146" s="374" t="s">
        <v>801</v>
      </c>
      <c r="E146" s="374" t="s">
        <v>802</v>
      </c>
      <c r="F146" s="377">
        <v>157</v>
      </c>
      <c r="G146" s="377">
        <v>16799</v>
      </c>
      <c r="H146" s="377">
        <v>1</v>
      </c>
      <c r="I146" s="377">
        <v>107</v>
      </c>
      <c r="J146" s="377">
        <v>130</v>
      </c>
      <c r="K146" s="377">
        <v>14040</v>
      </c>
      <c r="L146" s="377">
        <v>0.83576403357342699</v>
      </c>
      <c r="M146" s="377">
        <v>108</v>
      </c>
      <c r="N146" s="377">
        <v>133</v>
      </c>
      <c r="O146" s="377">
        <v>14394</v>
      </c>
      <c r="P146" s="422">
        <v>0.85683671647121851</v>
      </c>
      <c r="Q146" s="378">
        <v>108.22556390977444</v>
      </c>
    </row>
    <row r="147" spans="1:17" ht="14.4" customHeight="1" x14ac:dyDescent="0.3">
      <c r="A147" s="373" t="s">
        <v>933</v>
      </c>
      <c r="B147" s="374" t="s">
        <v>771</v>
      </c>
      <c r="C147" s="374" t="s">
        <v>772</v>
      </c>
      <c r="D147" s="374" t="s">
        <v>805</v>
      </c>
      <c r="E147" s="374" t="s">
        <v>806</v>
      </c>
      <c r="F147" s="377">
        <v>6</v>
      </c>
      <c r="G147" s="377">
        <v>2166</v>
      </c>
      <c r="H147" s="377">
        <v>1</v>
      </c>
      <c r="I147" s="377">
        <v>361</v>
      </c>
      <c r="J147" s="377">
        <v>2</v>
      </c>
      <c r="K147" s="377">
        <v>730</v>
      </c>
      <c r="L147" s="377">
        <v>0.33702677746999077</v>
      </c>
      <c r="M147" s="377">
        <v>365</v>
      </c>
      <c r="N147" s="377">
        <v>3</v>
      </c>
      <c r="O147" s="377">
        <v>1095</v>
      </c>
      <c r="P147" s="422">
        <v>0.5055401662049861</v>
      </c>
      <c r="Q147" s="378">
        <v>365</v>
      </c>
    </row>
    <row r="148" spans="1:17" ht="14.4" customHeight="1" x14ac:dyDescent="0.3">
      <c r="A148" s="373" t="s">
        <v>933</v>
      </c>
      <c r="B148" s="374" t="s">
        <v>771</v>
      </c>
      <c r="C148" s="374" t="s">
        <v>772</v>
      </c>
      <c r="D148" s="374" t="s">
        <v>807</v>
      </c>
      <c r="E148" s="374" t="s">
        <v>808</v>
      </c>
      <c r="F148" s="377">
        <v>117</v>
      </c>
      <c r="G148" s="377">
        <v>4212</v>
      </c>
      <c r="H148" s="377">
        <v>1</v>
      </c>
      <c r="I148" s="377">
        <v>36</v>
      </c>
      <c r="J148" s="377">
        <v>106</v>
      </c>
      <c r="K148" s="377">
        <v>3922</v>
      </c>
      <c r="L148" s="377">
        <v>0.93114909781576449</v>
      </c>
      <c r="M148" s="377">
        <v>37</v>
      </c>
      <c r="N148" s="377">
        <v>111</v>
      </c>
      <c r="O148" s="377">
        <v>4107</v>
      </c>
      <c r="P148" s="422">
        <v>0.97507122507122512</v>
      </c>
      <c r="Q148" s="378">
        <v>37</v>
      </c>
    </row>
    <row r="149" spans="1:17" ht="14.4" customHeight="1" x14ac:dyDescent="0.3">
      <c r="A149" s="373" t="s">
        <v>933</v>
      </c>
      <c r="B149" s="374" t="s">
        <v>771</v>
      </c>
      <c r="C149" s="374" t="s">
        <v>772</v>
      </c>
      <c r="D149" s="374" t="s">
        <v>809</v>
      </c>
      <c r="E149" s="374" t="s">
        <v>810</v>
      </c>
      <c r="F149" s="377"/>
      <c r="G149" s="377"/>
      <c r="H149" s="377"/>
      <c r="I149" s="377"/>
      <c r="J149" s="377">
        <v>1</v>
      </c>
      <c r="K149" s="377">
        <v>251</v>
      </c>
      <c r="L149" s="377"/>
      <c r="M149" s="377">
        <v>251</v>
      </c>
      <c r="N149" s="377"/>
      <c r="O149" s="377"/>
      <c r="P149" s="422"/>
      <c r="Q149" s="378"/>
    </row>
    <row r="150" spans="1:17" ht="14.4" customHeight="1" x14ac:dyDescent="0.3">
      <c r="A150" s="373" t="s">
        <v>933</v>
      </c>
      <c r="B150" s="374" t="s">
        <v>771</v>
      </c>
      <c r="C150" s="374" t="s">
        <v>772</v>
      </c>
      <c r="D150" s="374" t="s">
        <v>928</v>
      </c>
      <c r="E150" s="374" t="s">
        <v>929</v>
      </c>
      <c r="F150" s="377"/>
      <c r="G150" s="377"/>
      <c r="H150" s="377"/>
      <c r="I150" s="377"/>
      <c r="J150" s="377">
        <v>1</v>
      </c>
      <c r="K150" s="377">
        <v>719</v>
      </c>
      <c r="L150" s="377"/>
      <c r="M150" s="377">
        <v>719</v>
      </c>
      <c r="N150" s="377"/>
      <c r="O150" s="377"/>
      <c r="P150" s="422"/>
      <c r="Q150" s="378"/>
    </row>
    <row r="151" spans="1:17" ht="14.4" customHeight="1" x14ac:dyDescent="0.3">
      <c r="A151" s="373" t="s">
        <v>933</v>
      </c>
      <c r="B151" s="374" t="s">
        <v>771</v>
      </c>
      <c r="C151" s="374" t="s">
        <v>772</v>
      </c>
      <c r="D151" s="374" t="s">
        <v>813</v>
      </c>
      <c r="E151" s="374" t="s">
        <v>814</v>
      </c>
      <c r="F151" s="377">
        <v>7</v>
      </c>
      <c r="G151" s="377">
        <v>4620</v>
      </c>
      <c r="H151" s="377">
        <v>1</v>
      </c>
      <c r="I151" s="377">
        <v>660</v>
      </c>
      <c r="J151" s="377">
        <v>4</v>
      </c>
      <c r="K151" s="377">
        <v>2656</v>
      </c>
      <c r="L151" s="377">
        <v>0.5748917748917749</v>
      </c>
      <c r="M151" s="377">
        <v>664</v>
      </c>
      <c r="N151" s="377">
        <v>4</v>
      </c>
      <c r="O151" s="377">
        <v>2656</v>
      </c>
      <c r="P151" s="422">
        <v>0.5748917748917749</v>
      </c>
      <c r="Q151" s="378">
        <v>664</v>
      </c>
    </row>
    <row r="152" spans="1:17" ht="14.4" customHeight="1" x14ac:dyDescent="0.3">
      <c r="A152" s="373" t="s">
        <v>933</v>
      </c>
      <c r="B152" s="374" t="s">
        <v>771</v>
      </c>
      <c r="C152" s="374" t="s">
        <v>772</v>
      </c>
      <c r="D152" s="374" t="s">
        <v>815</v>
      </c>
      <c r="E152" s="374" t="s">
        <v>816</v>
      </c>
      <c r="F152" s="377">
        <v>1</v>
      </c>
      <c r="G152" s="377">
        <v>135</v>
      </c>
      <c r="H152" s="377">
        <v>1</v>
      </c>
      <c r="I152" s="377">
        <v>135</v>
      </c>
      <c r="J152" s="377">
        <v>2</v>
      </c>
      <c r="K152" s="377">
        <v>272</v>
      </c>
      <c r="L152" s="377">
        <v>2.0148148148148146</v>
      </c>
      <c r="M152" s="377">
        <v>136</v>
      </c>
      <c r="N152" s="377">
        <v>1</v>
      </c>
      <c r="O152" s="377">
        <v>136</v>
      </c>
      <c r="P152" s="422">
        <v>1.0074074074074073</v>
      </c>
      <c r="Q152" s="378">
        <v>136</v>
      </c>
    </row>
    <row r="153" spans="1:17" ht="14.4" customHeight="1" x14ac:dyDescent="0.3">
      <c r="A153" s="373" t="s">
        <v>933</v>
      </c>
      <c r="B153" s="374" t="s">
        <v>771</v>
      </c>
      <c r="C153" s="374" t="s">
        <v>772</v>
      </c>
      <c r="D153" s="374" t="s">
        <v>817</v>
      </c>
      <c r="E153" s="374" t="s">
        <v>818</v>
      </c>
      <c r="F153" s="377">
        <v>504</v>
      </c>
      <c r="G153" s="377">
        <v>141120</v>
      </c>
      <c r="H153" s="377">
        <v>1</v>
      </c>
      <c r="I153" s="377">
        <v>280</v>
      </c>
      <c r="J153" s="377">
        <v>533</v>
      </c>
      <c r="K153" s="377">
        <v>149773</v>
      </c>
      <c r="L153" s="377">
        <v>1.0613166099773244</v>
      </c>
      <c r="M153" s="377">
        <v>281</v>
      </c>
      <c r="N153" s="377">
        <v>657</v>
      </c>
      <c r="O153" s="377">
        <v>185160</v>
      </c>
      <c r="P153" s="422">
        <v>1.3120748299319729</v>
      </c>
      <c r="Q153" s="378">
        <v>281.82648401826486</v>
      </c>
    </row>
    <row r="154" spans="1:17" ht="14.4" customHeight="1" x14ac:dyDescent="0.3">
      <c r="A154" s="373" t="s">
        <v>933</v>
      </c>
      <c r="B154" s="374" t="s">
        <v>771</v>
      </c>
      <c r="C154" s="374" t="s">
        <v>772</v>
      </c>
      <c r="D154" s="374" t="s">
        <v>819</v>
      </c>
      <c r="E154" s="374" t="s">
        <v>820</v>
      </c>
      <c r="F154" s="377">
        <v>5</v>
      </c>
      <c r="G154" s="377">
        <v>17065</v>
      </c>
      <c r="H154" s="377">
        <v>1</v>
      </c>
      <c r="I154" s="377">
        <v>3413</v>
      </c>
      <c r="J154" s="377"/>
      <c r="K154" s="377"/>
      <c r="L154" s="377"/>
      <c r="M154" s="377"/>
      <c r="N154" s="377">
        <v>1</v>
      </c>
      <c r="O154" s="377">
        <v>3439</v>
      </c>
      <c r="P154" s="422">
        <v>0.20152358628772341</v>
      </c>
      <c r="Q154" s="378">
        <v>3439</v>
      </c>
    </row>
    <row r="155" spans="1:17" ht="14.4" customHeight="1" x14ac:dyDescent="0.3">
      <c r="A155" s="373" t="s">
        <v>933</v>
      </c>
      <c r="B155" s="374" t="s">
        <v>771</v>
      </c>
      <c r="C155" s="374" t="s">
        <v>772</v>
      </c>
      <c r="D155" s="374" t="s">
        <v>821</v>
      </c>
      <c r="E155" s="374" t="s">
        <v>822</v>
      </c>
      <c r="F155" s="377">
        <v>599</v>
      </c>
      <c r="G155" s="377">
        <v>271347</v>
      </c>
      <c r="H155" s="377">
        <v>1</v>
      </c>
      <c r="I155" s="377">
        <v>453</v>
      </c>
      <c r="J155" s="377">
        <v>682</v>
      </c>
      <c r="K155" s="377">
        <v>310992</v>
      </c>
      <c r="L155" s="377">
        <v>1.1461044345432232</v>
      </c>
      <c r="M155" s="377">
        <v>456</v>
      </c>
      <c r="N155" s="377">
        <v>616</v>
      </c>
      <c r="O155" s="377">
        <v>281436</v>
      </c>
      <c r="P155" s="422">
        <v>1.0371811739212153</v>
      </c>
      <c r="Q155" s="378">
        <v>456.8766233766234</v>
      </c>
    </row>
    <row r="156" spans="1:17" ht="14.4" customHeight="1" x14ac:dyDescent="0.3">
      <c r="A156" s="373" t="s">
        <v>933</v>
      </c>
      <c r="B156" s="374" t="s">
        <v>771</v>
      </c>
      <c r="C156" s="374" t="s">
        <v>772</v>
      </c>
      <c r="D156" s="374" t="s">
        <v>823</v>
      </c>
      <c r="E156" s="374" t="s">
        <v>824</v>
      </c>
      <c r="F156" s="377">
        <v>1</v>
      </c>
      <c r="G156" s="377">
        <v>6049</v>
      </c>
      <c r="H156" s="377">
        <v>1</v>
      </c>
      <c r="I156" s="377">
        <v>6049</v>
      </c>
      <c r="J156" s="377"/>
      <c r="K156" s="377"/>
      <c r="L156" s="377"/>
      <c r="M156" s="377"/>
      <c r="N156" s="377"/>
      <c r="O156" s="377"/>
      <c r="P156" s="422"/>
      <c r="Q156" s="378"/>
    </row>
    <row r="157" spans="1:17" ht="14.4" customHeight="1" x14ac:dyDescent="0.3">
      <c r="A157" s="373" t="s">
        <v>933</v>
      </c>
      <c r="B157" s="374" t="s">
        <v>771</v>
      </c>
      <c r="C157" s="374" t="s">
        <v>772</v>
      </c>
      <c r="D157" s="374" t="s">
        <v>825</v>
      </c>
      <c r="E157" s="374" t="s">
        <v>826</v>
      </c>
      <c r="F157" s="377">
        <v>975</v>
      </c>
      <c r="G157" s="377">
        <v>336375</v>
      </c>
      <c r="H157" s="377">
        <v>1</v>
      </c>
      <c r="I157" s="377">
        <v>345</v>
      </c>
      <c r="J157" s="377">
        <v>1053</v>
      </c>
      <c r="K157" s="377">
        <v>366444</v>
      </c>
      <c r="L157" s="377">
        <v>1.0893913043478261</v>
      </c>
      <c r="M157" s="377">
        <v>348</v>
      </c>
      <c r="N157" s="377">
        <v>1137</v>
      </c>
      <c r="O157" s="377">
        <v>397422</v>
      </c>
      <c r="P157" s="422">
        <v>1.181484949832776</v>
      </c>
      <c r="Q157" s="378">
        <v>349.53562005277047</v>
      </c>
    </row>
    <row r="158" spans="1:17" ht="14.4" customHeight="1" x14ac:dyDescent="0.3">
      <c r="A158" s="373" t="s">
        <v>933</v>
      </c>
      <c r="B158" s="374" t="s">
        <v>771</v>
      </c>
      <c r="C158" s="374" t="s">
        <v>772</v>
      </c>
      <c r="D158" s="374" t="s">
        <v>827</v>
      </c>
      <c r="E158" s="374" t="s">
        <v>828</v>
      </c>
      <c r="F158" s="377">
        <v>1</v>
      </c>
      <c r="G158" s="377">
        <v>2874</v>
      </c>
      <c r="H158" s="377">
        <v>1</v>
      </c>
      <c r="I158" s="377">
        <v>2874</v>
      </c>
      <c r="J158" s="377"/>
      <c r="K158" s="377"/>
      <c r="L158" s="377"/>
      <c r="M158" s="377"/>
      <c r="N158" s="377">
        <v>1</v>
      </c>
      <c r="O158" s="377">
        <v>2886</v>
      </c>
      <c r="P158" s="422">
        <v>1.0041753653444676</v>
      </c>
      <c r="Q158" s="378">
        <v>2886</v>
      </c>
    </row>
    <row r="159" spans="1:17" ht="14.4" customHeight="1" x14ac:dyDescent="0.3">
      <c r="A159" s="373" t="s">
        <v>933</v>
      </c>
      <c r="B159" s="374" t="s">
        <v>771</v>
      </c>
      <c r="C159" s="374" t="s">
        <v>772</v>
      </c>
      <c r="D159" s="374" t="s">
        <v>829</v>
      </c>
      <c r="E159" s="374" t="s">
        <v>830</v>
      </c>
      <c r="F159" s="377"/>
      <c r="G159" s="377"/>
      <c r="H159" s="377"/>
      <c r="I159" s="377"/>
      <c r="J159" s="377"/>
      <c r="K159" s="377"/>
      <c r="L159" s="377"/>
      <c r="M159" s="377"/>
      <c r="N159" s="377">
        <v>1</v>
      </c>
      <c r="O159" s="377">
        <v>12779</v>
      </c>
      <c r="P159" s="422"/>
      <c r="Q159" s="378">
        <v>12779</v>
      </c>
    </row>
    <row r="160" spans="1:17" ht="14.4" customHeight="1" x14ac:dyDescent="0.3">
      <c r="A160" s="373" t="s">
        <v>933</v>
      </c>
      <c r="B160" s="374" t="s">
        <v>771</v>
      </c>
      <c r="C160" s="374" t="s">
        <v>772</v>
      </c>
      <c r="D160" s="374" t="s">
        <v>831</v>
      </c>
      <c r="E160" s="374" t="s">
        <v>832</v>
      </c>
      <c r="F160" s="377">
        <v>10</v>
      </c>
      <c r="G160" s="377">
        <v>1020</v>
      </c>
      <c r="H160" s="377">
        <v>1</v>
      </c>
      <c r="I160" s="377">
        <v>102</v>
      </c>
      <c r="J160" s="377">
        <v>11</v>
      </c>
      <c r="K160" s="377">
        <v>1133</v>
      </c>
      <c r="L160" s="377">
        <v>1.1107843137254902</v>
      </c>
      <c r="M160" s="377">
        <v>103</v>
      </c>
      <c r="N160" s="377">
        <v>17</v>
      </c>
      <c r="O160" s="377">
        <v>1757</v>
      </c>
      <c r="P160" s="422">
        <v>1.7225490196078432</v>
      </c>
      <c r="Q160" s="378">
        <v>103.35294117647059</v>
      </c>
    </row>
    <row r="161" spans="1:17" ht="14.4" customHeight="1" x14ac:dyDescent="0.3">
      <c r="A161" s="373" t="s">
        <v>933</v>
      </c>
      <c r="B161" s="374" t="s">
        <v>771</v>
      </c>
      <c r="C161" s="374" t="s">
        <v>772</v>
      </c>
      <c r="D161" s="374" t="s">
        <v>833</v>
      </c>
      <c r="E161" s="374" t="s">
        <v>834</v>
      </c>
      <c r="F161" s="377">
        <v>70</v>
      </c>
      <c r="G161" s="377">
        <v>8050</v>
      </c>
      <c r="H161" s="377">
        <v>1</v>
      </c>
      <c r="I161" s="377">
        <v>115</v>
      </c>
      <c r="J161" s="377">
        <v>71</v>
      </c>
      <c r="K161" s="377">
        <v>8165</v>
      </c>
      <c r="L161" s="377">
        <v>1.0142857142857142</v>
      </c>
      <c r="M161" s="377">
        <v>115</v>
      </c>
      <c r="N161" s="377">
        <v>55</v>
      </c>
      <c r="O161" s="377">
        <v>6338</v>
      </c>
      <c r="P161" s="422">
        <v>0.78732919254658384</v>
      </c>
      <c r="Q161" s="378">
        <v>115.23636363636363</v>
      </c>
    </row>
    <row r="162" spans="1:17" ht="14.4" customHeight="1" x14ac:dyDescent="0.3">
      <c r="A162" s="373" t="s">
        <v>933</v>
      </c>
      <c r="B162" s="374" t="s">
        <v>771</v>
      </c>
      <c r="C162" s="374" t="s">
        <v>772</v>
      </c>
      <c r="D162" s="374" t="s">
        <v>835</v>
      </c>
      <c r="E162" s="374" t="s">
        <v>836</v>
      </c>
      <c r="F162" s="377">
        <v>232</v>
      </c>
      <c r="G162" s="377">
        <v>105328</v>
      </c>
      <c r="H162" s="377">
        <v>1</v>
      </c>
      <c r="I162" s="377">
        <v>454</v>
      </c>
      <c r="J162" s="377">
        <v>255</v>
      </c>
      <c r="K162" s="377">
        <v>116535</v>
      </c>
      <c r="L162" s="377">
        <v>1.1064009570104816</v>
      </c>
      <c r="M162" s="377">
        <v>457</v>
      </c>
      <c r="N162" s="377">
        <v>221</v>
      </c>
      <c r="O162" s="377">
        <v>101177</v>
      </c>
      <c r="P162" s="422">
        <v>0.9605897766975543</v>
      </c>
      <c r="Q162" s="378">
        <v>457.81447963800906</v>
      </c>
    </row>
    <row r="163" spans="1:17" ht="14.4" customHeight="1" x14ac:dyDescent="0.3">
      <c r="A163" s="373" t="s">
        <v>933</v>
      </c>
      <c r="B163" s="374" t="s">
        <v>771</v>
      </c>
      <c r="C163" s="374" t="s">
        <v>772</v>
      </c>
      <c r="D163" s="374" t="s">
        <v>837</v>
      </c>
      <c r="E163" s="374" t="s">
        <v>838</v>
      </c>
      <c r="F163" s="377">
        <v>6</v>
      </c>
      <c r="G163" s="377">
        <v>7416</v>
      </c>
      <c r="H163" s="377">
        <v>1</v>
      </c>
      <c r="I163" s="377">
        <v>1236</v>
      </c>
      <c r="J163" s="377">
        <v>4</v>
      </c>
      <c r="K163" s="377">
        <v>4980</v>
      </c>
      <c r="L163" s="377">
        <v>0.67152103559870546</v>
      </c>
      <c r="M163" s="377">
        <v>1245</v>
      </c>
      <c r="N163" s="377">
        <v>3</v>
      </c>
      <c r="O163" s="377">
        <v>3735</v>
      </c>
      <c r="P163" s="422">
        <v>0.50364077669902918</v>
      </c>
      <c r="Q163" s="378">
        <v>1245</v>
      </c>
    </row>
    <row r="164" spans="1:17" ht="14.4" customHeight="1" x14ac:dyDescent="0.3">
      <c r="A164" s="373" t="s">
        <v>933</v>
      </c>
      <c r="B164" s="374" t="s">
        <v>771</v>
      </c>
      <c r="C164" s="374" t="s">
        <v>772</v>
      </c>
      <c r="D164" s="374" t="s">
        <v>839</v>
      </c>
      <c r="E164" s="374" t="s">
        <v>840</v>
      </c>
      <c r="F164" s="377">
        <v>54</v>
      </c>
      <c r="G164" s="377">
        <v>22950</v>
      </c>
      <c r="H164" s="377">
        <v>1</v>
      </c>
      <c r="I164" s="377">
        <v>425</v>
      </c>
      <c r="J164" s="377">
        <v>38</v>
      </c>
      <c r="K164" s="377">
        <v>16302</v>
      </c>
      <c r="L164" s="377">
        <v>0.71032679738562088</v>
      </c>
      <c r="M164" s="377">
        <v>429</v>
      </c>
      <c r="N164" s="377">
        <v>53</v>
      </c>
      <c r="O164" s="377">
        <v>22812</v>
      </c>
      <c r="P164" s="422">
        <v>0.99398692810457512</v>
      </c>
      <c r="Q164" s="378">
        <v>430.41509433962267</v>
      </c>
    </row>
    <row r="165" spans="1:17" ht="14.4" customHeight="1" x14ac:dyDescent="0.3">
      <c r="A165" s="373" t="s">
        <v>933</v>
      </c>
      <c r="B165" s="374" t="s">
        <v>771</v>
      </c>
      <c r="C165" s="374" t="s">
        <v>772</v>
      </c>
      <c r="D165" s="374" t="s">
        <v>841</v>
      </c>
      <c r="E165" s="374" t="s">
        <v>842</v>
      </c>
      <c r="F165" s="377">
        <v>180</v>
      </c>
      <c r="G165" s="377">
        <v>9540</v>
      </c>
      <c r="H165" s="377">
        <v>1</v>
      </c>
      <c r="I165" s="377">
        <v>53</v>
      </c>
      <c r="J165" s="377">
        <v>131</v>
      </c>
      <c r="K165" s="377">
        <v>6943</v>
      </c>
      <c r="L165" s="377">
        <v>0.72777777777777775</v>
      </c>
      <c r="M165" s="377">
        <v>53</v>
      </c>
      <c r="N165" s="377">
        <v>110</v>
      </c>
      <c r="O165" s="377">
        <v>5856</v>
      </c>
      <c r="P165" s="422">
        <v>0.61383647798742136</v>
      </c>
      <c r="Q165" s="378">
        <v>53.236363636363635</v>
      </c>
    </row>
    <row r="166" spans="1:17" ht="14.4" customHeight="1" x14ac:dyDescent="0.3">
      <c r="A166" s="373" t="s">
        <v>933</v>
      </c>
      <c r="B166" s="374" t="s">
        <v>771</v>
      </c>
      <c r="C166" s="374" t="s">
        <v>772</v>
      </c>
      <c r="D166" s="374" t="s">
        <v>843</v>
      </c>
      <c r="E166" s="374" t="s">
        <v>844</v>
      </c>
      <c r="F166" s="377">
        <v>6</v>
      </c>
      <c r="G166" s="377">
        <v>12966</v>
      </c>
      <c r="H166" s="377">
        <v>1</v>
      </c>
      <c r="I166" s="377">
        <v>2161</v>
      </c>
      <c r="J166" s="377">
        <v>10</v>
      </c>
      <c r="K166" s="377">
        <v>21640</v>
      </c>
      <c r="L166" s="377">
        <v>1.6689804103038717</v>
      </c>
      <c r="M166" s="377">
        <v>2164</v>
      </c>
      <c r="N166" s="377">
        <v>16</v>
      </c>
      <c r="O166" s="377">
        <v>34642</v>
      </c>
      <c r="P166" s="422">
        <v>2.6717569026685175</v>
      </c>
      <c r="Q166" s="378">
        <v>2165.125</v>
      </c>
    </row>
    <row r="167" spans="1:17" ht="14.4" customHeight="1" x14ac:dyDescent="0.3">
      <c r="A167" s="373" t="s">
        <v>933</v>
      </c>
      <c r="B167" s="374" t="s">
        <v>771</v>
      </c>
      <c r="C167" s="374" t="s">
        <v>772</v>
      </c>
      <c r="D167" s="374" t="s">
        <v>845</v>
      </c>
      <c r="E167" s="374" t="s">
        <v>846</v>
      </c>
      <c r="F167" s="377">
        <v>3252</v>
      </c>
      <c r="G167" s="377">
        <v>533328</v>
      </c>
      <c r="H167" s="377">
        <v>1</v>
      </c>
      <c r="I167" s="377">
        <v>164</v>
      </c>
      <c r="J167" s="377">
        <v>4225</v>
      </c>
      <c r="K167" s="377">
        <v>697125</v>
      </c>
      <c r="L167" s="377">
        <v>1.3071224462244622</v>
      </c>
      <c r="M167" s="377">
        <v>165</v>
      </c>
      <c r="N167" s="377">
        <v>4595</v>
      </c>
      <c r="O167" s="377">
        <v>761421</v>
      </c>
      <c r="P167" s="422">
        <v>1.4276786517865179</v>
      </c>
      <c r="Q167" s="378">
        <v>165.7064200217628</v>
      </c>
    </row>
    <row r="168" spans="1:17" ht="14.4" customHeight="1" x14ac:dyDescent="0.3">
      <c r="A168" s="373" t="s">
        <v>933</v>
      </c>
      <c r="B168" s="374" t="s">
        <v>771</v>
      </c>
      <c r="C168" s="374" t="s">
        <v>772</v>
      </c>
      <c r="D168" s="374" t="s">
        <v>847</v>
      </c>
      <c r="E168" s="374" t="s">
        <v>848</v>
      </c>
      <c r="F168" s="377">
        <v>19</v>
      </c>
      <c r="G168" s="377">
        <v>1482</v>
      </c>
      <c r="H168" s="377">
        <v>1</v>
      </c>
      <c r="I168" s="377">
        <v>78</v>
      </c>
      <c r="J168" s="377">
        <v>21</v>
      </c>
      <c r="K168" s="377">
        <v>1659</v>
      </c>
      <c r="L168" s="377">
        <v>1.1194331983805668</v>
      </c>
      <c r="M168" s="377">
        <v>79</v>
      </c>
      <c r="N168" s="377">
        <v>8</v>
      </c>
      <c r="O168" s="377">
        <v>632</v>
      </c>
      <c r="P168" s="422">
        <v>0.42645074224021595</v>
      </c>
      <c r="Q168" s="378">
        <v>79</v>
      </c>
    </row>
    <row r="169" spans="1:17" ht="14.4" customHeight="1" x14ac:dyDescent="0.3">
      <c r="A169" s="373" t="s">
        <v>933</v>
      </c>
      <c r="B169" s="374" t="s">
        <v>771</v>
      </c>
      <c r="C169" s="374" t="s">
        <v>772</v>
      </c>
      <c r="D169" s="374" t="s">
        <v>934</v>
      </c>
      <c r="E169" s="374" t="s">
        <v>935</v>
      </c>
      <c r="F169" s="377">
        <v>51</v>
      </c>
      <c r="G169" s="377">
        <v>8313</v>
      </c>
      <c r="H169" s="377">
        <v>1</v>
      </c>
      <c r="I169" s="377">
        <v>163</v>
      </c>
      <c r="J169" s="377">
        <v>57</v>
      </c>
      <c r="K169" s="377">
        <v>9348</v>
      </c>
      <c r="L169" s="377">
        <v>1.1245037892457597</v>
      </c>
      <c r="M169" s="377">
        <v>164</v>
      </c>
      <c r="N169" s="377">
        <v>48</v>
      </c>
      <c r="O169" s="377">
        <v>7880</v>
      </c>
      <c r="P169" s="422">
        <v>0.94791290749428603</v>
      </c>
      <c r="Q169" s="378">
        <v>164.16666666666666</v>
      </c>
    </row>
    <row r="170" spans="1:17" ht="14.4" customHeight="1" x14ac:dyDescent="0.3">
      <c r="A170" s="373" t="s">
        <v>933</v>
      </c>
      <c r="B170" s="374" t="s">
        <v>771</v>
      </c>
      <c r="C170" s="374" t="s">
        <v>772</v>
      </c>
      <c r="D170" s="374" t="s">
        <v>849</v>
      </c>
      <c r="E170" s="374" t="s">
        <v>850</v>
      </c>
      <c r="F170" s="377">
        <v>18</v>
      </c>
      <c r="G170" s="377">
        <v>2862</v>
      </c>
      <c r="H170" s="377">
        <v>1</v>
      </c>
      <c r="I170" s="377">
        <v>159</v>
      </c>
      <c r="J170" s="377">
        <v>4</v>
      </c>
      <c r="K170" s="377">
        <v>640</v>
      </c>
      <c r="L170" s="377">
        <v>0.2236198462613557</v>
      </c>
      <c r="M170" s="377">
        <v>160</v>
      </c>
      <c r="N170" s="377">
        <v>9</v>
      </c>
      <c r="O170" s="377">
        <v>1442</v>
      </c>
      <c r="P170" s="422">
        <v>0.5038434661076171</v>
      </c>
      <c r="Q170" s="378">
        <v>160.22222222222223</v>
      </c>
    </row>
    <row r="171" spans="1:17" ht="14.4" customHeight="1" x14ac:dyDescent="0.3">
      <c r="A171" s="373" t="s">
        <v>933</v>
      </c>
      <c r="B171" s="374" t="s">
        <v>771</v>
      </c>
      <c r="C171" s="374" t="s">
        <v>772</v>
      </c>
      <c r="D171" s="374" t="s">
        <v>851</v>
      </c>
      <c r="E171" s="374" t="s">
        <v>852</v>
      </c>
      <c r="F171" s="377">
        <v>2</v>
      </c>
      <c r="G171" s="377">
        <v>54</v>
      </c>
      <c r="H171" s="377">
        <v>1</v>
      </c>
      <c r="I171" s="377">
        <v>27</v>
      </c>
      <c r="J171" s="377"/>
      <c r="K171" s="377"/>
      <c r="L171" s="377"/>
      <c r="M171" s="377"/>
      <c r="N171" s="377"/>
      <c r="O171" s="377"/>
      <c r="P171" s="422"/>
      <c r="Q171" s="378"/>
    </row>
    <row r="172" spans="1:17" ht="14.4" customHeight="1" x14ac:dyDescent="0.3">
      <c r="A172" s="373" t="s">
        <v>933</v>
      </c>
      <c r="B172" s="374" t="s">
        <v>771</v>
      </c>
      <c r="C172" s="374" t="s">
        <v>772</v>
      </c>
      <c r="D172" s="374" t="s">
        <v>853</v>
      </c>
      <c r="E172" s="374" t="s">
        <v>854</v>
      </c>
      <c r="F172" s="377">
        <v>15</v>
      </c>
      <c r="G172" s="377">
        <v>15000</v>
      </c>
      <c r="H172" s="377">
        <v>1</v>
      </c>
      <c r="I172" s="377">
        <v>1000</v>
      </c>
      <c r="J172" s="377">
        <v>15</v>
      </c>
      <c r="K172" s="377">
        <v>15030</v>
      </c>
      <c r="L172" s="377">
        <v>1.002</v>
      </c>
      <c r="M172" s="377">
        <v>1002</v>
      </c>
      <c r="N172" s="377">
        <v>15</v>
      </c>
      <c r="O172" s="377">
        <v>15030</v>
      </c>
      <c r="P172" s="422">
        <v>1.002</v>
      </c>
      <c r="Q172" s="378">
        <v>1002</v>
      </c>
    </row>
    <row r="173" spans="1:17" ht="14.4" customHeight="1" x14ac:dyDescent="0.3">
      <c r="A173" s="373" t="s">
        <v>933</v>
      </c>
      <c r="B173" s="374" t="s">
        <v>771</v>
      </c>
      <c r="C173" s="374" t="s">
        <v>772</v>
      </c>
      <c r="D173" s="374" t="s">
        <v>855</v>
      </c>
      <c r="E173" s="374" t="s">
        <v>856</v>
      </c>
      <c r="F173" s="377">
        <v>47</v>
      </c>
      <c r="G173" s="377">
        <v>7802</v>
      </c>
      <c r="H173" s="377">
        <v>1</v>
      </c>
      <c r="I173" s="377">
        <v>166</v>
      </c>
      <c r="J173" s="377">
        <v>58</v>
      </c>
      <c r="K173" s="377">
        <v>9686</v>
      </c>
      <c r="L173" s="377">
        <v>1.2414765444757754</v>
      </c>
      <c r="M173" s="377">
        <v>167</v>
      </c>
      <c r="N173" s="377">
        <v>46</v>
      </c>
      <c r="O173" s="377">
        <v>7698</v>
      </c>
      <c r="P173" s="422">
        <v>0.98667008459369387</v>
      </c>
      <c r="Q173" s="378">
        <v>167.34782608695653</v>
      </c>
    </row>
    <row r="174" spans="1:17" ht="14.4" customHeight="1" x14ac:dyDescent="0.3">
      <c r="A174" s="373" t="s">
        <v>933</v>
      </c>
      <c r="B174" s="374" t="s">
        <v>771</v>
      </c>
      <c r="C174" s="374" t="s">
        <v>772</v>
      </c>
      <c r="D174" s="374" t="s">
        <v>857</v>
      </c>
      <c r="E174" s="374" t="s">
        <v>858</v>
      </c>
      <c r="F174" s="377">
        <v>15</v>
      </c>
      <c r="G174" s="377">
        <v>33315</v>
      </c>
      <c r="H174" s="377">
        <v>1</v>
      </c>
      <c r="I174" s="377">
        <v>2221</v>
      </c>
      <c r="J174" s="377">
        <v>15</v>
      </c>
      <c r="K174" s="377">
        <v>33495</v>
      </c>
      <c r="L174" s="377">
        <v>1.0054029716343988</v>
      </c>
      <c r="M174" s="377">
        <v>2233</v>
      </c>
      <c r="N174" s="377">
        <v>15</v>
      </c>
      <c r="O174" s="377">
        <v>33495</v>
      </c>
      <c r="P174" s="422">
        <v>1.0054029716343988</v>
      </c>
      <c r="Q174" s="378">
        <v>2233</v>
      </c>
    </row>
    <row r="175" spans="1:17" ht="14.4" customHeight="1" x14ac:dyDescent="0.3">
      <c r="A175" s="373" t="s">
        <v>933</v>
      </c>
      <c r="B175" s="374" t="s">
        <v>771</v>
      </c>
      <c r="C175" s="374" t="s">
        <v>772</v>
      </c>
      <c r="D175" s="374" t="s">
        <v>859</v>
      </c>
      <c r="E175" s="374" t="s">
        <v>860</v>
      </c>
      <c r="F175" s="377">
        <v>8</v>
      </c>
      <c r="G175" s="377">
        <v>1936</v>
      </c>
      <c r="H175" s="377">
        <v>1</v>
      </c>
      <c r="I175" s="377">
        <v>242</v>
      </c>
      <c r="J175" s="377">
        <v>11</v>
      </c>
      <c r="K175" s="377">
        <v>2673</v>
      </c>
      <c r="L175" s="377">
        <v>1.3806818181818181</v>
      </c>
      <c r="M175" s="377">
        <v>243</v>
      </c>
      <c r="N175" s="377">
        <v>6</v>
      </c>
      <c r="O175" s="377">
        <v>1458</v>
      </c>
      <c r="P175" s="422">
        <v>0.75309917355371903</v>
      </c>
      <c r="Q175" s="378">
        <v>243</v>
      </c>
    </row>
    <row r="176" spans="1:17" ht="14.4" customHeight="1" x14ac:dyDescent="0.3">
      <c r="A176" s="373" t="s">
        <v>933</v>
      </c>
      <c r="B176" s="374" t="s">
        <v>771</v>
      </c>
      <c r="C176" s="374" t="s">
        <v>772</v>
      </c>
      <c r="D176" s="374" t="s">
        <v>861</v>
      </c>
      <c r="E176" s="374" t="s">
        <v>862</v>
      </c>
      <c r="F176" s="377">
        <v>134</v>
      </c>
      <c r="G176" s="377">
        <v>265990</v>
      </c>
      <c r="H176" s="377">
        <v>1</v>
      </c>
      <c r="I176" s="377">
        <v>1985</v>
      </c>
      <c r="J176" s="377">
        <v>169</v>
      </c>
      <c r="K176" s="377">
        <v>336817</v>
      </c>
      <c r="L176" s="377">
        <v>1.2662769277040491</v>
      </c>
      <c r="M176" s="377">
        <v>1993</v>
      </c>
      <c r="N176" s="377">
        <v>257</v>
      </c>
      <c r="O176" s="377">
        <v>513098</v>
      </c>
      <c r="P176" s="422">
        <v>1.9290123688860483</v>
      </c>
      <c r="Q176" s="378">
        <v>1996.4902723735408</v>
      </c>
    </row>
    <row r="177" spans="1:17" ht="14.4" customHeight="1" x14ac:dyDescent="0.3">
      <c r="A177" s="373" t="s">
        <v>933</v>
      </c>
      <c r="B177" s="374" t="s">
        <v>771</v>
      </c>
      <c r="C177" s="374" t="s">
        <v>772</v>
      </c>
      <c r="D177" s="374" t="s">
        <v>863</v>
      </c>
      <c r="E177" s="374" t="s">
        <v>864</v>
      </c>
      <c r="F177" s="377">
        <v>377</v>
      </c>
      <c r="G177" s="377">
        <v>83694</v>
      </c>
      <c r="H177" s="377">
        <v>1</v>
      </c>
      <c r="I177" s="377">
        <v>222</v>
      </c>
      <c r="J177" s="377">
        <v>354</v>
      </c>
      <c r="K177" s="377">
        <v>78942</v>
      </c>
      <c r="L177" s="377">
        <v>0.94322173632518458</v>
      </c>
      <c r="M177" s="377">
        <v>223</v>
      </c>
      <c r="N177" s="377">
        <v>331</v>
      </c>
      <c r="O177" s="377">
        <v>73935</v>
      </c>
      <c r="P177" s="422">
        <v>0.88339665925872823</v>
      </c>
      <c r="Q177" s="378">
        <v>223.36858006042297</v>
      </c>
    </row>
    <row r="178" spans="1:17" ht="14.4" customHeight="1" x14ac:dyDescent="0.3">
      <c r="A178" s="373" t="s">
        <v>933</v>
      </c>
      <c r="B178" s="374" t="s">
        <v>771</v>
      </c>
      <c r="C178" s="374" t="s">
        <v>772</v>
      </c>
      <c r="D178" s="374" t="s">
        <v>865</v>
      </c>
      <c r="E178" s="374" t="s">
        <v>866</v>
      </c>
      <c r="F178" s="377">
        <v>5</v>
      </c>
      <c r="G178" s="377">
        <v>1995</v>
      </c>
      <c r="H178" s="377">
        <v>1</v>
      </c>
      <c r="I178" s="377">
        <v>399</v>
      </c>
      <c r="J178" s="377"/>
      <c r="K178" s="377"/>
      <c r="L178" s="377"/>
      <c r="M178" s="377"/>
      <c r="N178" s="377">
        <v>1</v>
      </c>
      <c r="O178" s="377">
        <v>404</v>
      </c>
      <c r="P178" s="422">
        <v>0.20250626566416041</v>
      </c>
      <c r="Q178" s="378">
        <v>404</v>
      </c>
    </row>
    <row r="179" spans="1:17" ht="14.4" customHeight="1" x14ac:dyDescent="0.3">
      <c r="A179" s="373" t="s">
        <v>933</v>
      </c>
      <c r="B179" s="374" t="s">
        <v>771</v>
      </c>
      <c r="C179" s="374" t="s">
        <v>772</v>
      </c>
      <c r="D179" s="374" t="s">
        <v>869</v>
      </c>
      <c r="E179" s="374" t="s">
        <v>778</v>
      </c>
      <c r="F179" s="377"/>
      <c r="G179" s="377"/>
      <c r="H179" s="377"/>
      <c r="I179" s="377"/>
      <c r="J179" s="377"/>
      <c r="K179" s="377"/>
      <c r="L179" s="377"/>
      <c r="M179" s="377"/>
      <c r="N179" s="377">
        <v>2</v>
      </c>
      <c r="O179" s="377">
        <v>68</v>
      </c>
      <c r="P179" s="422"/>
      <c r="Q179" s="378">
        <v>34</v>
      </c>
    </row>
    <row r="180" spans="1:17" ht="14.4" customHeight="1" x14ac:dyDescent="0.3">
      <c r="A180" s="373" t="s">
        <v>933</v>
      </c>
      <c r="B180" s="374" t="s">
        <v>771</v>
      </c>
      <c r="C180" s="374" t="s">
        <v>772</v>
      </c>
      <c r="D180" s="374" t="s">
        <v>874</v>
      </c>
      <c r="E180" s="374" t="s">
        <v>875</v>
      </c>
      <c r="F180" s="377">
        <v>23</v>
      </c>
      <c r="G180" s="377">
        <v>6095</v>
      </c>
      <c r="H180" s="377">
        <v>1</v>
      </c>
      <c r="I180" s="377">
        <v>265</v>
      </c>
      <c r="J180" s="377">
        <v>27</v>
      </c>
      <c r="K180" s="377">
        <v>7182</v>
      </c>
      <c r="L180" s="377">
        <v>1.1783429040196882</v>
      </c>
      <c r="M180" s="377">
        <v>266</v>
      </c>
      <c r="N180" s="377">
        <v>47</v>
      </c>
      <c r="O180" s="377">
        <v>12524</v>
      </c>
      <c r="P180" s="422">
        <v>2.0547990155865463</v>
      </c>
      <c r="Q180" s="378">
        <v>266.468085106383</v>
      </c>
    </row>
    <row r="181" spans="1:17" ht="14.4" customHeight="1" x14ac:dyDescent="0.3">
      <c r="A181" s="373" t="s">
        <v>933</v>
      </c>
      <c r="B181" s="374" t="s">
        <v>771</v>
      </c>
      <c r="C181" s="374" t="s">
        <v>772</v>
      </c>
      <c r="D181" s="374" t="s">
        <v>876</v>
      </c>
      <c r="E181" s="374" t="s">
        <v>877</v>
      </c>
      <c r="F181" s="377">
        <v>3</v>
      </c>
      <c r="G181" s="377">
        <v>3042</v>
      </c>
      <c r="H181" s="377">
        <v>1</v>
      </c>
      <c r="I181" s="377">
        <v>1014</v>
      </c>
      <c r="J181" s="377"/>
      <c r="K181" s="377"/>
      <c r="L181" s="377"/>
      <c r="M181" s="377"/>
      <c r="N181" s="377"/>
      <c r="O181" s="377"/>
      <c r="P181" s="422"/>
      <c r="Q181" s="378"/>
    </row>
    <row r="182" spans="1:17" ht="14.4" customHeight="1" x14ac:dyDescent="0.3">
      <c r="A182" s="373" t="s">
        <v>933</v>
      </c>
      <c r="B182" s="374" t="s">
        <v>771</v>
      </c>
      <c r="C182" s="374" t="s">
        <v>772</v>
      </c>
      <c r="D182" s="374" t="s">
        <v>880</v>
      </c>
      <c r="E182" s="374" t="s">
        <v>881</v>
      </c>
      <c r="F182" s="377"/>
      <c r="G182" s="377"/>
      <c r="H182" s="377"/>
      <c r="I182" s="377"/>
      <c r="J182" s="377">
        <v>1</v>
      </c>
      <c r="K182" s="377">
        <v>225</v>
      </c>
      <c r="L182" s="377"/>
      <c r="M182" s="377">
        <v>225</v>
      </c>
      <c r="N182" s="377"/>
      <c r="O182" s="377"/>
      <c r="P182" s="422"/>
      <c r="Q182" s="378"/>
    </row>
    <row r="183" spans="1:17" ht="14.4" customHeight="1" x14ac:dyDescent="0.3">
      <c r="A183" s="373" t="s">
        <v>936</v>
      </c>
      <c r="B183" s="374" t="s">
        <v>771</v>
      </c>
      <c r="C183" s="374" t="s">
        <v>772</v>
      </c>
      <c r="D183" s="374" t="s">
        <v>777</v>
      </c>
      <c r="E183" s="374" t="s">
        <v>778</v>
      </c>
      <c r="F183" s="377">
        <v>60</v>
      </c>
      <c r="G183" s="377">
        <v>3180</v>
      </c>
      <c r="H183" s="377">
        <v>1</v>
      </c>
      <c r="I183" s="377">
        <v>53</v>
      </c>
      <c r="J183" s="377">
        <v>72</v>
      </c>
      <c r="K183" s="377">
        <v>3816</v>
      </c>
      <c r="L183" s="377">
        <v>1.2</v>
      </c>
      <c r="M183" s="377">
        <v>53</v>
      </c>
      <c r="N183" s="377">
        <v>48</v>
      </c>
      <c r="O183" s="377">
        <v>2562</v>
      </c>
      <c r="P183" s="422">
        <v>0.80566037735849061</v>
      </c>
      <c r="Q183" s="378">
        <v>53.375</v>
      </c>
    </row>
    <row r="184" spans="1:17" ht="14.4" customHeight="1" x14ac:dyDescent="0.3">
      <c r="A184" s="373" t="s">
        <v>936</v>
      </c>
      <c r="B184" s="374" t="s">
        <v>771</v>
      </c>
      <c r="C184" s="374" t="s">
        <v>772</v>
      </c>
      <c r="D184" s="374" t="s">
        <v>779</v>
      </c>
      <c r="E184" s="374" t="s">
        <v>780</v>
      </c>
      <c r="F184" s="377">
        <v>318</v>
      </c>
      <c r="G184" s="377">
        <v>38160</v>
      </c>
      <c r="H184" s="377">
        <v>1</v>
      </c>
      <c r="I184" s="377">
        <v>120</v>
      </c>
      <c r="J184" s="377">
        <v>298</v>
      </c>
      <c r="K184" s="377">
        <v>36058</v>
      </c>
      <c r="L184" s="377">
        <v>0.94491614255765199</v>
      </c>
      <c r="M184" s="377">
        <v>121</v>
      </c>
      <c r="N184" s="377">
        <v>416</v>
      </c>
      <c r="O184" s="377">
        <v>50448</v>
      </c>
      <c r="P184" s="422">
        <v>1.3220125786163521</v>
      </c>
      <c r="Q184" s="378">
        <v>121.26923076923077</v>
      </c>
    </row>
    <row r="185" spans="1:17" ht="14.4" customHeight="1" x14ac:dyDescent="0.3">
      <c r="A185" s="373" t="s">
        <v>936</v>
      </c>
      <c r="B185" s="374" t="s">
        <v>771</v>
      </c>
      <c r="C185" s="374" t="s">
        <v>772</v>
      </c>
      <c r="D185" s="374" t="s">
        <v>781</v>
      </c>
      <c r="E185" s="374" t="s">
        <v>782</v>
      </c>
      <c r="F185" s="377">
        <v>6</v>
      </c>
      <c r="G185" s="377">
        <v>1038</v>
      </c>
      <c r="H185" s="377">
        <v>1</v>
      </c>
      <c r="I185" s="377">
        <v>173</v>
      </c>
      <c r="J185" s="377">
        <v>10</v>
      </c>
      <c r="K185" s="377">
        <v>1740</v>
      </c>
      <c r="L185" s="377">
        <v>1.676300578034682</v>
      </c>
      <c r="M185" s="377">
        <v>174</v>
      </c>
      <c r="N185" s="377">
        <v>3</v>
      </c>
      <c r="O185" s="377">
        <v>522</v>
      </c>
      <c r="P185" s="422">
        <v>0.50289017341040465</v>
      </c>
      <c r="Q185" s="378">
        <v>174</v>
      </c>
    </row>
    <row r="186" spans="1:17" ht="14.4" customHeight="1" x14ac:dyDescent="0.3">
      <c r="A186" s="373" t="s">
        <v>936</v>
      </c>
      <c r="B186" s="374" t="s">
        <v>771</v>
      </c>
      <c r="C186" s="374" t="s">
        <v>772</v>
      </c>
      <c r="D186" s="374" t="s">
        <v>783</v>
      </c>
      <c r="E186" s="374" t="s">
        <v>784</v>
      </c>
      <c r="F186" s="377">
        <v>10</v>
      </c>
      <c r="G186" s="377">
        <v>3790</v>
      </c>
      <c r="H186" s="377">
        <v>1</v>
      </c>
      <c r="I186" s="377">
        <v>379</v>
      </c>
      <c r="J186" s="377">
        <v>4</v>
      </c>
      <c r="K186" s="377">
        <v>1520</v>
      </c>
      <c r="L186" s="377">
        <v>0.40105540897097625</v>
      </c>
      <c r="M186" s="377">
        <v>380</v>
      </c>
      <c r="N186" s="377">
        <v>1</v>
      </c>
      <c r="O186" s="377">
        <v>383</v>
      </c>
      <c r="P186" s="422">
        <v>0.10105540897097626</v>
      </c>
      <c r="Q186" s="378">
        <v>383</v>
      </c>
    </row>
    <row r="187" spans="1:17" ht="14.4" customHeight="1" x14ac:dyDescent="0.3">
      <c r="A187" s="373" t="s">
        <v>936</v>
      </c>
      <c r="B187" s="374" t="s">
        <v>771</v>
      </c>
      <c r="C187" s="374" t="s">
        <v>772</v>
      </c>
      <c r="D187" s="374" t="s">
        <v>785</v>
      </c>
      <c r="E187" s="374" t="s">
        <v>786</v>
      </c>
      <c r="F187" s="377">
        <v>49</v>
      </c>
      <c r="G187" s="377">
        <v>8183</v>
      </c>
      <c r="H187" s="377">
        <v>1</v>
      </c>
      <c r="I187" s="377">
        <v>167</v>
      </c>
      <c r="J187" s="377">
        <v>29</v>
      </c>
      <c r="K187" s="377">
        <v>4872</v>
      </c>
      <c r="L187" s="377">
        <v>0.59538066723695471</v>
      </c>
      <c r="M187" s="377">
        <v>168</v>
      </c>
      <c r="N187" s="377">
        <v>39</v>
      </c>
      <c r="O187" s="377">
        <v>6552</v>
      </c>
      <c r="P187" s="422">
        <v>0.80068434559452528</v>
      </c>
      <c r="Q187" s="378">
        <v>168</v>
      </c>
    </row>
    <row r="188" spans="1:17" ht="14.4" customHeight="1" x14ac:dyDescent="0.3">
      <c r="A188" s="373" t="s">
        <v>936</v>
      </c>
      <c r="B188" s="374" t="s">
        <v>771</v>
      </c>
      <c r="C188" s="374" t="s">
        <v>772</v>
      </c>
      <c r="D188" s="374" t="s">
        <v>787</v>
      </c>
      <c r="E188" s="374" t="s">
        <v>788</v>
      </c>
      <c r="F188" s="377"/>
      <c r="G188" s="377"/>
      <c r="H188" s="377"/>
      <c r="I188" s="377"/>
      <c r="J188" s="377">
        <v>1</v>
      </c>
      <c r="K188" s="377">
        <v>525</v>
      </c>
      <c r="L188" s="377"/>
      <c r="M188" s="377">
        <v>525</v>
      </c>
      <c r="N188" s="377">
        <v>1</v>
      </c>
      <c r="O188" s="377">
        <v>525</v>
      </c>
      <c r="P188" s="422"/>
      <c r="Q188" s="378">
        <v>525</v>
      </c>
    </row>
    <row r="189" spans="1:17" ht="14.4" customHeight="1" x14ac:dyDescent="0.3">
      <c r="A189" s="373" t="s">
        <v>936</v>
      </c>
      <c r="B189" s="374" t="s">
        <v>771</v>
      </c>
      <c r="C189" s="374" t="s">
        <v>772</v>
      </c>
      <c r="D189" s="374" t="s">
        <v>789</v>
      </c>
      <c r="E189" s="374" t="s">
        <v>790</v>
      </c>
      <c r="F189" s="377">
        <v>10</v>
      </c>
      <c r="G189" s="377">
        <v>3130</v>
      </c>
      <c r="H189" s="377">
        <v>1</v>
      </c>
      <c r="I189" s="377">
        <v>313</v>
      </c>
      <c r="J189" s="377">
        <v>7</v>
      </c>
      <c r="K189" s="377">
        <v>2212</v>
      </c>
      <c r="L189" s="377">
        <v>0.70670926517571886</v>
      </c>
      <c r="M189" s="377">
        <v>316</v>
      </c>
      <c r="N189" s="377">
        <v>10</v>
      </c>
      <c r="O189" s="377">
        <v>3180</v>
      </c>
      <c r="P189" s="422">
        <v>1.0159744408945688</v>
      </c>
      <c r="Q189" s="378">
        <v>318</v>
      </c>
    </row>
    <row r="190" spans="1:17" ht="14.4" customHeight="1" x14ac:dyDescent="0.3">
      <c r="A190" s="373" t="s">
        <v>936</v>
      </c>
      <c r="B190" s="374" t="s">
        <v>771</v>
      </c>
      <c r="C190" s="374" t="s">
        <v>772</v>
      </c>
      <c r="D190" s="374" t="s">
        <v>791</v>
      </c>
      <c r="E190" s="374" t="s">
        <v>792</v>
      </c>
      <c r="F190" s="377"/>
      <c r="G190" s="377"/>
      <c r="H190" s="377"/>
      <c r="I190" s="377"/>
      <c r="J190" s="377"/>
      <c r="K190" s="377"/>
      <c r="L190" s="377"/>
      <c r="M190" s="377"/>
      <c r="N190" s="377">
        <v>2</v>
      </c>
      <c r="O190" s="377">
        <v>870</v>
      </c>
      <c r="P190" s="422"/>
      <c r="Q190" s="378">
        <v>435</v>
      </c>
    </row>
    <row r="191" spans="1:17" ht="14.4" customHeight="1" x14ac:dyDescent="0.3">
      <c r="A191" s="373" t="s">
        <v>936</v>
      </c>
      <c r="B191" s="374" t="s">
        <v>771</v>
      </c>
      <c r="C191" s="374" t="s">
        <v>772</v>
      </c>
      <c r="D191" s="374" t="s">
        <v>793</v>
      </c>
      <c r="E191" s="374" t="s">
        <v>794</v>
      </c>
      <c r="F191" s="377">
        <v>95</v>
      </c>
      <c r="G191" s="377">
        <v>32015</v>
      </c>
      <c r="H191" s="377">
        <v>1</v>
      </c>
      <c r="I191" s="377">
        <v>337</v>
      </c>
      <c r="J191" s="377">
        <v>65</v>
      </c>
      <c r="K191" s="377">
        <v>21970</v>
      </c>
      <c r="L191" s="377">
        <v>0.68624082461346247</v>
      </c>
      <c r="M191" s="377">
        <v>338</v>
      </c>
      <c r="N191" s="377">
        <v>45</v>
      </c>
      <c r="O191" s="377">
        <v>15266</v>
      </c>
      <c r="P191" s="422">
        <v>0.47683898172731531</v>
      </c>
      <c r="Q191" s="378">
        <v>339.24444444444447</v>
      </c>
    </row>
    <row r="192" spans="1:17" ht="14.4" customHeight="1" x14ac:dyDescent="0.3">
      <c r="A192" s="373" t="s">
        <v>936</v>
      </c>
      <c r="B192" s="374" t="s">
        <v>771</v>
      </c>
      <c r="C192" s="374" t="s">
        <v>772</v>
      </c>
      <c r="D192" s="374" t="s">
        <v>801</v>
      </c>
      <c r="E192" s="374" t="s">
        <v>802</v>
      </c>
      <c r="F192" s="377">
        <v>8</v>
      </c>
      <c r="G192" s="377">
        <v>856</v>
      </c>
      <c r="H192" s="377">
        <v>1</v>
      </c>
      <c r="I192" s="377">
        <v>107</v>
      </c>
      <c r="J192" s="377">
        <v>3</v>
      </c>
      <c r="K192" s="377">
        <v>324</v>
      </c>
      <c r="L192" s="377">
        <v>0.37850467289719625</v>
      </c>
      <c r="M192" s="377">
        <v>108</v>
      </c>
      <c r="N192" s="377">
        <v>1</v>
      </c>
      <c r="O192" s="377">
        <v>109</v>
      </c>
      <c r="P192" s="422">
        <v>0.12733644859813084</v>
      </c>
      <c r="Q192" s="378">
        <v>109</v>
      </c>
    </row>
    <row r="193" spans="1:17" ht="14.4" customHeight="1" x14ac:dyDescent="0.3">
      <c r="A193" s="373" t="s">
        <v>936</v>
      </c>
      <c r="B193" s="374" t="s">
        <v>771</v>
      </c>
      <c r="C193" s="374" t="s">
        <v>772</v>
      </c>
      <c r="D193" s="374" t="s">
        <v>807</v>
      </c>
      <c r="E193" s="374" t="s">
        <v>808</v>
      </c>
      <c r="F193" s="377">
        <v>5</v>
      </c>
      <c r="G193" s="377">
        <v>180</v>
      </c>
      <c r="H193" s="377">
        <v>1</v>
      </c>
      <c r="I193" s="377">
        <v>36</v>
      </c>
      <c r="J193" s="377">
        <v>2</v>
      </c>
      <c r="K193" s="377">
        <v>74</v>
      </c>
      <c r="L193" s="377">
        <v>0.41111111111111109</v>
      </c>
      <c r="M193" s="377">
        <v>37</v>
      </c>
      <c r="N193" s="377">
        <v>5</v>
      </c>
      <c r="O193" s="377">
        <v>185</v>
      </c>
      <c r="P193" s="422">
        <v>1.0277777777777777</v>
      </c>
      <c r="Q193" s="378">
        <v>37</v>
      </c>
    </row>
    <row r="194" spans="1:17" ht="14.4" customHeight="1" x14ac:dyDescent="0.3">
      <c r="A194" s="373" t="s">
        <v>936</v>
      </c>
      <c r="B194" s="374" t="s">
        <v>771</v>
      </c>
      <c r="C194" s="374" t="s">
        <v>772</v>
      </c>
      <c r="D194" s="374" t="s">
        <v>815</v>
      </c>
      <c r="E194" s="374" t="s">
        <v>816</v>
      </c>
      <c r="F194" s="377"/>
      <c r="G194" s="377"/>
      <c r="H194" s="377"/>
      <c r="I194" s="377"/>
      <c r="J194" s="377"/>
      <c r="K194" s="377"/>
      <c r="L194" s="377"/>
      <c r="M194" s="377"/>
      <c r="N194" s="377">
        <v>3</v>
      </c>
      <c r="O194" s="377">
        <v>409</v>
      </c>
      <c r="P194" s="422"/>
      <c r="Q194" s="378">
        <v>136.33333333333334</v>
      </c>
    </row>
    <row r="195" spans="1:17" ht="14.4" customHeight="1" x14ac:dyDescent="0.3">
      <c r="A195" s="373" t="s">
        <v>936</v>
      </c>
      <c r="B195" s="374" t="s">
        <v>771</v>
      </c>
      <c r="C195" s="374" t="s">
        <v>772</v>
      </c>
      <c r="D195" s="374" t="s">
        <v>817</v>
      </c>
      <c r="E195" s="374" t="s">
        <v>818</v>
      </c>
      <c r="F195" s="377">
        <v>106</v>
      </c>
      <c r="G195" s="377">
        <v>29680</v>
      </c>
      <c r="H195" s="377">
        <v>1</v>
      </c>
      <c r="I195" s="377">
        <v>280</v>
      </c>
      <c r="J195" s="377">
        <v>99</v>
      </c>
      <c r="K195" s="377">
        <v>27819</v>
      </c>
      <c r="L195" s="377">
        <v>0.93729784366576818</v>
      </c>
      <c r="M195" s="377">
        <v>281</v>
      </c>
      <c r="N195" s="377">
        <v>127</v>
      </c>
      <c r="O195" s="377">
        <v>35786</v>
      </c>
      <c r="P195" s="422">
        <v>1.2057277628032346</v>
      </c>
      <c r="Q195" s="378">
        <v>281.77952755905511</v>
      </c>
    </row>
    <row r="196" spans="1:17" ht="14.4" customHeight="1" x14ac:dyDescent="0.3">
      <c r="A196" s="373" t="s">
        <v>936</v>
      </c>
      <c r="B196" s="374" t="s">
        <v>771</v>
      </c>
      <c r="C196" s="374" t="s">
        <v>772</v>
      </c>
      <c r="D196" s="374" t="s">
        <v>819</v>
      </c>
      <c r="E196" s="374" t="s">
        <v>820</v>
      </c>
      <c r="F196" s="377"/>
      <c r="G196" s="377"/>
      <c r="H196" s="377"/>
      <c r="I196" s="377"/>
      <c r="J196" s="377">
        <v>1</v>
      </c>
      <c r="K196" s="377">
        <v>3439</v>
      </c>
      <c r="L196" s="377"/>
      <c r="M196" s="377">
        <v>3439</v>
      </c>
      <c r="N196" s="377"/>
      <c r="O196" s="377"/>
      <c r="P196" s="422"/>
      <c r="Q196" s="378"/>
    </row>
    <row r="197" spans="1:17" ht="14.4" customHeight="1" x14ac:dyDescent="0.3">
      <c r="A197" s="373" t="s">
        <v>936</v>
      </c>
      <c r="B197" s="374" t="s">
        <v>771</v>
      </c>
      <c r="C197" s="374" t="s">
        <v>772</v>
      </c>
      <c r="D197" s="374" t="s">
        <v>821</v>
      </c>
      <c r="E197" s="374" t="s">
        <v>822</v>
      </c>
      <c r="F197" s="377">
        <v>24</v>
      </c>
      <c r="G197" s="377">
        <v>10872</v>
      </c>
      <c r="H197" s="377">
        <v>1</v>
      </c>
      <c r="I197" s="377">
        <v>453</v>
      </c>
      <c r="J197" s="377">
        <v>17</v>
      </c>
      <c r="K197" s="377">
        <v>7752</v>
      </c>
      <c r="L197" s="377">
        <v>0.71302428256070638</v>
      </c>
      <c r="M197" s="377">
        <v>456</v>
      </c>
      <c r="N197" s="377">
        <v>19</v>
      </c>
      <c r="O197" s="377">
        <v>8688</v>
      </c>
      <c r="P197" s="422">
        <v>0.79911699779249445</v>
      </c>
      <c r="Q197" s="378">
        <v>457.26315789473682</v>
      </c>
    </row>
    <row r="198" spans="1:17" ht="14.4" customHeight="1" x14ac:dyDescent="0.3">
      <c r="A198" s="373" t="s">
        <v>936</v>
      </c>
      <c r="B198" s="374" t="s">
        <v>771</v>
      </c>
      <c r="C198" s="374" t="s">
        <v>772</v>
      </c>
      <c r="D198" s="374" t="s">
        <v>825</v>
      </c>
      <c r="E198" s="374" t="s">
        <v>826</v>
      </c>
      <c r="F198" s="377">
        <v>126</v>
      </c>
      <c r="G198" s="377">
        <v>43470</v>
      </c>
      <c r="H198" s="377">
        <v>1</v>
      </c>
      <c r="I198" s="377">
        <v>345</v>
      </c>
      <c r="J198" s="377">
        <v>118</v>
      </c>
      <c r="K198" s="377">
        <v>41064</v>
      </c>
      <c r="L198" s="377">
        <v>0.94465148378191854</v>
      </c>
      <c r="M198" s="377">
        <v>348</v>
      </c>
      <c r="N198" s="377">
        <v>137</v>
      </c>
      <c r="O198" s="377">
        <v>47904</v>
      </c>
      <c r="P198" s="422">
        <v>1.1020013802622499</v>
      </c>
      <c r="Q198" s="378">
        <v>349.66423357664235</v>
      </c>
    </row>
    <row r="199" spans="1:17" ht="14.4" customHeight="1" x14ac:dyDescent="0.3">
      <c r="A199" s="373" t="s">
        <v>936</v>
      </c>
      <c r="B199" s="374" t="s">
        <v>771</v>
      </c>
      <c r="C199" s="374" t="s">
        <v>772</v>
      </c>
      <c r="D199" s="374" t="s">
        <v>831</v>
      </c>
      <c r="E199" s="374" t="s">
        <v>832</v>
      </c>
      <c r="F199" s="377"/>
      <c r="G199" s="377"/>
      <c r="H199" s="377"/>
      <c r="I199" s="377"/>
      <c r="J199" s="377"/>
      <c r="K199" s="377"/>
      <c r="L199" s="377"/>
      <c r="M199" s="377"/>
      <c r="N199" s="377">
        <v>2</v>
      </c>
      <c r="O199" s="377">
        <v>206</v>
      </c>
      <c r="P199" s="422"/>
      <c r="Q199" s="378">
        <v>103</v>
      </c>
    </row>
    <row r="200" spans="1:17" ht="14.4" customHeight="1" x14ac:dyDescent="0.3">
      <c r="A200" s="373" t="s">
        <v>936</v>
      </c>
      <c r="B200" s="374" t="s">
        <v>771</v>
      </c>
      <c r="C200" s="374" t="s">
        <v>772</v>
      </c>
      <c r="D200" s="374" t="s">
        <v>833</v>
      </c>
      <c r="E200" s="374" t="s">
        <v>834</v>
      </c>
      <c r="F200" s="377">
        <v>4</v>
      </c>
      <c r="G200" s="377">
        <v>460</v>
      </c>
      <c r="H200" s="377">
        <v>1</v>
      </c>
      <c r="I200" s="377">
        <v>115</v>
      </c>
      <c r="J200" s="377">
        <v>3</v>
      </c>
      <c r="K200" s="377">
        <v>345</v>
      </c>
      <c r="L200" s="377">
        <v>0.75</v>
      </c>
      <c r="M200" s="377">
        <v>115</v>
      </c>
      <c r="N200" s="377">
        <v>2</v>
      </c>
      <c r="O200" s="377">
        <v>231</v>
      </c>
      <c r="P200" s="422">
        <v>0.50217391304347825</v>
      </c>
      <c r="Q200" s="378">
        <v>115.5</v>
      </c>
    </row>
    <row r="201" spans="1:17" ht="14.4" customHeight="1" x14ac:dyDescent="0.3">
      <c r="A201" s="373" t="s">
        <v>936</v>
      </c>
      <c r="B201" s="374" t="s">
        <v>771</v>
      </c>
      <c r="C201" s="374" t="s">
        <v>772</v>
      </c>
      <c r="D201" s="374" t="s">
        <v>835</v>
      </c>
      <c r="E201" s="374" t="s">
        <v>836</v>
      </c>
      <c r="F201" s="377">
        <v>9</v>
      </c>
      <c r="G201" s="377">
        <v>4086</v>
      </c>
      <c r="H201" s="377">
        <v>1</v>
      </c>
      <c r="I201" s="377">
        <v>454</v>
      </c>
      <c r="J201" s="377">
        <v>3</v>
      </c>
      <c r="K201" s="377">
        <v>1371</v>
      </c>
      <c r="L201" s="377">
        <v>0.3355359765051395</v>
      </c>
      <c r="M201" s="377">
        <v>457</v>
      </c>
      <c r="N201" s="377">
        <v>2</v>
      </c>
      <c r="O201" s="377">
        <v>922</v>
      </c>
      <c r="P201" s="422">
        <v>0.22564855604503181</v>
      </c>
      <c r="Q201" s="378">
        <v>461</v>
      </c>
    </row>
    <row r="202" spans="1:17" ht="14.4" customHeight="1" x14ac:dyDescent="0.3">
      <c r="A202" s="373" t="s">
        <v>936</v>
      </c>
      <c r="B202" s="374" t="s">
        <v>771</v>
      </c>
      <c r="C202" s="374" t="s">
        <v>772</v>
      </c>
      <c r="D202" s="374" t="s">
        <v>837</v>
      </c>
      <c r="E202" s="374" t="s">
        <v>838</v>
      </c>
      <c r="F202" s="377"/>
      <c r="G202" s="377"/>
      <c r="H202" s="377"/>
      <c r="I202" s="377"/>
      <c r="J202" s="377">
        <v>1</v>
      </c>
      <c r="K202" s="377">
        <v>1245</v>
      </c>
      <c r="L202" s="377"/>
      <c r="M202" s="377">
        <v>1245</v>
      </c>
      <c r="N202" s="377"/>
      <c r="O202" s="377"/>
      <c r="P202" s="422"/>
      <c r="Q202" s="378"/>
    </row>
    <row r="203" spans="1:17" ht="14.4" customHeight="1" x14ac:dyDescent="0.3">
      <c r="A203" s="373" t="s">
        <v>936</v>
      </c>
      <c r="B203" s="374" t="s">
        <v>771</v>
      </c>
      <c r="C203" s="374" t="s">
        <v>772</v>
      </c>
      <c r="D203" s="374" t="s">
        <v>839</v>
      </c>
      <c r="E203" s="374" t="s">
        <v>840</v>
      </c>
      <c r="F203" s="377">
        <v>7</v>
      </c>
      <c r="G203" s="377">
        <v>2975</v>
      </c>
      <c r="H203" s="377">
        <v>1</v>
      </c>
      <c r="I203" s="377">
        <v>425</v>
      </c>
      <c r="J203" s="377">
        <v>11</v>
      </c>
      <c r="K203" s="377">
        <v>4719</v>
      </c>
      <c r="L203" s="377">
        <v>1.5862184873949581</v>
      </c>
      <c r="M203" s="377">
        <v>429</v>
      </c>
      <c r="N203" s="377">
        <v>6</v>
      </c>
      <c r="O203" s="377">
        <v>2579</v>
      </c>
      <c r="P203" s="422">
        <v>0.86689075630252099</v>
      </c>
      <c r="Q203" s="378">
        <v>429.83333333333331</v>
      </c>
    </row>
    <row r="204" spans="1:17" ht="14.4" customHeight="1" x14ac:dyDescent="0.3">
      <c r="A204" s="373" t="s">
        <v>936</v>
      </c>
      <c r="B204" s="374" t="s">
        <v>771</v>
      </c>
      <c r="C204" s="374" t="s">
        <v>772</v>
      </c>
      <c r="D204" s="374" t="s">
        <v>841</v>
      </c>
      <c r="E204" s="374" t="s">
        <v>842</v>
      </c>
      <c r="F204" s="377">
        <v>6</v>
      </c>
      <c r="G204" s="377">
        <v>318</v>
      </c>
      <c r="H204" s="377">
        <v>1</v>
      </c>
      <c r="I204" s="377">
        <v>53</v>
      </c>
      <c r="J204" s="377"/>
      <c r="K204" s="377"/>
      <c r="L204" s="377"/>
      <c r="M204" s="377"/>
      <c r="N204" s="377">
        <v>6</v>
      </c>
      <c r="O204" s="377">
        <v>320</v>
      </c>
      <c r="P204" s="422">
        <v>1.0062893081761006</v>
      </c>
      <c r="Q204" s="378">
        <v>53.333333333333336</v>
      </c>
    </row>
    <row r="205" spans="1:17" ht="14.4" customHeight="1" x14ac:dyDescent="0.3">
      <c r="A205" s="373" t="s">
        <v>936</v>
      </c>
      <c r="B205" s="374" t="s">
        <v>771</v>
      </c>
      <c r="C205" s="374" t="s">
        <v>772</v>
      </c>
      <c r="D205" s="374" t="s">
        <v>845</v>
      </c>
      <c r="E205" s="374" t="s">
        <v>846</v>
      </c>
      <c r="F205" s="377">
        <v>654</v>
      </c>
      <c r="G205" s="377">
        <v>107256</v>
      </c>
      <c r="H205" s="377">
        <v>1</v>
      </c>
      <c r="I205" s="377">
        <v>164</v>
      </c>
      <c r="J205" s="377">
        <v>745</v>
      </c>
      <c r="K205" s="377">
        <v>122925</v>
      </c>
      <c r="L205" s="377">
        <v>1.1460897292459162</v>
      </c>
      <c r="M205" s="377">
        <v>165</v>
      </c>
      <c r="N205" s="377">
        <v>798</v>
      </c>
      <c r="O205" s="377">
        <v>132306</v>
      </c>
      <c r="P205" s="422">
        <v>1.2335533676437682</v>
      </c>
      <c r="Q205" s="378">
        <v>165.79699248120301</v>
      </c>
    </row>
    <row r="206" spans="1:17" ht="14.4" customHeight="1" x14ac:dyDescent="0.3">
      <c r="A206" s="373" t="s">
        <v>936</v>
      </c>
      <c r="B206" s="374" t="s">
        <v>771</v>
      </c>
      <c r="C206" s="374" t="s">
        <v>772</v>
      </c>
      <c r="D206" s="374" t="s">
        <v>847</v>
      </c>
      <c r="E206" s="374" t="s">
        <v>848</v>
      </c>
      <c r="F206" s="377"/>
      <c r="G206" s="377"/>
      <c r="H206" s="377"/>
      <c r="I206" s="377"/>
      <c r="J206" s="377">
        <v>1</v>
      </c>
      <c r="K206" s="377">
        <v>79</v>
      </c>
      <c r="L206" s="377"/>
      <c r="M206" s="377">
        <v>79</v>
      </c>
      <c r="N206" s="377">
        <v>8</v>
      </c>
      <c r="O206" s="377">
        <v>637</v>
      </c>
      <c r="P206" s="422"/>
      <c r="Q206" s="378">
        <v>79.625</v>
      </c>
    </row>
    <row r="207" spans="1:17" ht="14.4" customHeight="1" x14ac:dyDescent="0.3">
      <c r="A207" s="373" t="s">
        <v>936</v>
      </c>
      <c r="B207" s="374" t="s">
        <v>771</v>
      </c>
      <c r="C207" s="374" t="s">
        <v>772</v>
      </c>
      <c r="D207" s="374" t="s">
        <v>934</v>
      </c>
      <c r="E207" s="374" t="s">
        <v>935</v>
      </c>
      <c r="F207" s="377">
        <v>3</v>
      </c>
      <c r="G207" s="377">
        <v>489</v>
      </c>
      <c r="H207" s="377">
        <v>1</v>
      </c>
      <c r="I207" s="377">
        <v>163</v>
      </c>
      <c r="J207" s="377"/>
      <c r="K207" s="377"/>
      <c r="L207" s="377"/>
      <c r="M207" s="377"/>
      <c r="N207" s="377"/>
      <c r="O207" s="377"/>
      <c r="P207" s="422"/>
      <c r="Q207" s="378"/>
    </row>
    <row r="208" spans="1:17" ht="14.4" customHeight="1" x14ac:dyDescent="0.3">
      <c r="A208" s="373" t="s">
        <v>936</v>
      </c>
      <c r="B208" s="374" t="s">
        <v>771</v>
      </c>
      <c r="C208" s="374" t="s">
        <v>772</v>
      </c>
      <c r="D208" s="374" t="s">
        <v>849</v>
      </c>
      <c r="E208" s="374" t="s">
        <v>850</v>
      </c>
      <c r="F208" s="377">
        <v>8</v>
      </c>
      <c r="G208" s="377">
        <v>1272</v>
      </c>
      <c r="H208" s="377">
        <v>1</v>
      </c>
      <c r="I208" s="377">
        <v>159</v>
      </c>
      <c r="J208" s="377">
        <v>1</v>
      </c>
      <c r="K208" s="377">
        <v>160</v>
      </c>
      <c r="L208" s="377">
        <v>0.12578616352201258</v>
      </c>
      <c r="M208" s="377">
        <v>160</v>
      </c>
      <c r="N208" s="377">
        <v>6</v>
      </c>
      <c r="O208" s="377">
        <v>960</v>
      </c>
      <c r="P208" s="422">
        <v>0.75471698113207553</v>
      </c>
      <c r="Q208" s="378">
        <v>160</v>
      </c>
    </row>
    <row r="209" spans="1:17" ht="14.4" customHeight="1" x14ac:dyDescent="0.3">
      <c r="A209" s="373" t="s">
        <v>936</v>
      </c>
      <c r="B209" s="374" t="s">
        <v>771</v>
      </c>
      <c r="C209" s="374" t="s">
        <v>772</v>
      </c>
      <c r="D209" s="374" t="s">
        <v>853</v>
      </c>
      <c r="E209" s="374" t="s">
        <v>854</v>
      </c>
      <c r="F209" s="377"/>
      <c r="G209" s="377"/>
      <c r="H209" s="377"/>
      <c r="I209" s="377"/>
      <c r="J209" s="377">
        <v>4</v>
      </c>
      <c r="K209" s="377">
        <v>4008</v>
      </c>
      <c r="L209" s="377"/>
      <c r="M209" s="377">
        <v>1002</v>
      </c>
      <c r="N209" s="377"/>
      <c r="O209" s="377"/>
      <c r="P209" s="422"/>
      <c r="Q209" s="378"/>
    </row>
    <row r="210" spans="1:17" ht="14.4" customHeight="1" x14ac:dyDescent="0.3">
      <c r="A210" s="373" t="s">
        <v>936</v>
      </c>
      <c r="B210" s="374" t="s">
        <v>771</v>
      </c>
      <c r="C210" s="374" t="s">
        <v>772</v>
      </c>
      <c r="D210" s="374" t="s">
        <v>855</v>
      </c>
      <c r="E210" s="374" t="s">
        <v>856</v>
      </c>
      <c r="F210" s="377">
        <v>1</v>
      </c>
      <c r="G210" s="377">
        <v>166</v>
      </c>
      <c r="H210" s="377">
        <v>1</v>
      </c>
      <c r="I210" s="377">
        <v>166</v>
      </c>
      <c r="J210" s="377">
        <v>1</v>
      </c>
      <c r="K210" s="377">
        <v>167</v>
      </c>
      <c r="L210" s="377">
        <v>1.0060240963855422</v>
      </c>
      <c r="M210" s="377">
        <v>167</v>
      </c>
      <c r="N210" s="377">
        <v>1</v>
      </c>
      <c r="O210" s="377">
        <v>169</v>
      </c>
      <c r="P210" s="422">
        <v>1.0180722891566265</v>
      </c>
      <c r="Q210" s="378">
        <v>169</v>
      </c>
    </row>
    <row r="211" spans="1:17" ht="14.4" customHeight="1" x14ac:dyDescent="0.3">
      <c r="A211" s="373" t="s">
        <v>936</v>
      </c>
      <c r="B211" s="374" t="s">
        <v>771</v>
      </c>
      <c r="C211" s="374" t="s">
        <v>772</v>
      </c>
      <c r="D211" s="374" t="s">
        <v>857</v>
      </c>
      <c r="E211" s="374" t="s">
        <v>858</v>
      </c>
      <c r="F211" s="377"/>
      <c r="G211" s="377"/>
      <c r="H211" s="377"/>
      <c r="I211" s="377"/>
      <c r="J211" s="377">
        <v>4</v>
      </c>
      <c r="K211" s="377">
        <v>8932</v>
      </c>
      <c r="L211" s="377"/>
      <c r="M211" s="377">
        <v>2233</v>
      </c>
      <c r="N211" s="377"/>
      <c r="O211" s="377"/>
      <c r="P211" s="422"/>
      <c r="Q211" s="378"/>
    </row>
    <row r="212" spans="1:17" ht="14.4" customHeight="1" x14ac:dyDescent="0.3">
      <c r="A212" s="373" t="s">
        <v>936</v>
      </c>
      <c r="B212" s="374" t="s">
        <v>771</v>
      </c>
      <c r="C212" s="374" t="s">
        <v>772</v>
      </c>
      <c r="D212" s="374" t="s">
        <v>859</v>
      </c>
      <c r="E212" s="374" t="s">
        <v>860</v>
      </c>
      <c r="F212" s="377"/>
      <c r="G212" s="377"/>
      <c r="H212" s="377"/>
      <c r="I212" s="377"/>
      <c r="J212" s="377">
        <v>1</v>
      </c>
      <c r="K212" s="377">
        <v>243</v>
      </c>
      <c r="L212" s="377"/>
      <c r="M212" s="377">
        <v>243</v>
      </c>
      <c r="N212" s="377">
        <v>1</v>
      </c>
      <c r="O212" s="377">
        <v>243</v>
      </c>
      <c r="P212" s="422"/>
      <c r="Q212" s="378">
        <v>243</v>
      </c>
    </row>
    <row r="213" spans="1:17" ht="14.4" customHeight="1" x14ac:dyDescent="0.3">
      <c r="A213" s="373" t="s">
        <v>936</v>
      </c>
      <c r="B213" s="374" t="s">
        <v>771</v>
      </c>
      <c r="C213" s="374" t="s">
        <v>772</v>
      </c>
      <c r="D213" s="374" t="s">
        <v>861</v>
      </c>
      <c r="E213" s="374" t="s">
        <v>862</v>
      </c>
      <c r="F213" s="377">
        <v>1</v>
      </c>
      <c r="G213" s="377">
        <v>1985</v>
      </c>
      <c r="H213" s="377">
        <v>1</v>
      </c>
      <c r="I213" s="377">
        <v>1985</v>
      </c>
      <c r="J213" s="377">
        <v>1</v>
      </c>
      <c r="K213" s="377">
        <v>1993</v>
      </c>
      <c r="L213" s="377">
        <v>1.0040302267002519</v>
      </c>
      <c r="M213" s="377">
        <v>1993</v>
      </c>
      <c r="N213" s="377"/>
      <c r="O213" s="377"/>
      <c r="P213" s="422"/>
      <c r="Q213" s="378"/>
    </row>
    <row r="214" spans="1:17" ht="14.4" customHeight="1" x14ac:dyDescent="0.3">
      <c r="A214" s="373" t="s">
        <v>936</v>
      </c>
      <c r="B214" s="374" t="s">
        <v>771</v>
      </c>
      <c r="C214" s="374" t="s">
        <v>772</v>
      </c>
      <c r="D214" s="374" t="s">
        <v>863</v>
      </c>
      <c r="E214" s="374" t="s">
        <v>864</v>
      </c>
      <c r="F214" s="377">
        <v>14</v>
      </c>
      <c r="G214" s="377">
        <v>3108</v>
      </c>
      <c r="H214" s="377">
        <v>1</v>
      </c>
      <c r="I214" s="377">
        <v>222</v>
      </c>
      <c r="J214" s="377">
        <v>4</v>
      </c>
      <c r="K214" s="377">
        <v>892</v>
      </c>
      <c r="L214" s="377">
        <v>0.28700128700128702</v>
      </c>
      <c r="M214" s="377">
        <v>223</v>
      </c>
      <c r="N214" s="377">
        <v>1</v>
      </c>
      <c r="O214" s="377">
        <v>225</v>
      </c>
      <c r="P214" s="422">
        <v>7.2393822393822388E-2</v>
      </c>
      <c r="Q214" s="378">
        <v>225</v>
      </c>
    </row>
    <row r="215" spans="1:17" ht="14.4" customHeight="1" x14ac:dyDescent="0.3">
      <c r="A215" s="373" t="s">
        <v>936</v>
      </c>
      <c r="B215" s="374" t="s">
        <v>771</v>
      </c>
      <c r="C215" s="374" t="s">
        <v>772</v>
      </c>
      <c r="D215" s="374" t="s">
        <v>865</v>
      </c>
      <c r="E215" s="374" t="s">
        <v>866</v>
      </c>
      <c r="F215" s="377"/>
      <c r="G215" s="377"/>
      <c r="H215" s="377"/>
      <c r="I215" s="377"/>
      <c r="J215" s="377">
        <v>1</v>
      </c>
      <c r="K215" s="377">
        <v>404</v>
      </c>
      <c r="L215" s="377"/>
      <c r="M215" s="377">
        <v>404</v>
      </c>
      <c r="N215" s="377"/>
      <c r="O215" s="377"/>
      <c r="P215" s="422"/>
      <c r="Q215" s="378"/>
    </row>
    <row r="216" spans="1:17" ht="14.4" customHeight="1" x14ac:dyDescent="0.3">
      <c r="A216" s="373" t="s">
        <v>936</v>
      </c>
      <c r="B216" s="374" t="s">
        <v>771</v>
      </c>
      <c r="C216" s="374" t="s">
        <v>772</v>
      </c>
      <c r="D216" s="374" t="s">
        <v>869</v>
      </c>
      <c r="E216" s="374" t="s">
        <v>778</v>
      </c>
      <c r="F216" s="377">
        <v>2</v>
      </c>
      <c r="G216" s="377">
        <v>68</v>
      </c>
      <c r="H216" s="377">
        <v>1</v>
      </c>
      <c r="I216" s="377">
        <v>34</v>
      </c>
      <c r="J216" s="377"/>
      <c r="K216" s="377"/>
      <c r="L216" s="377"/>
      <c r="M216" s="377"/>
      <c r="N216" s="377"/>
      <c r="O216" s="377"/>
      <c r="P216" s="422"/>
      <c r="Q216" s="378"/>
    </row>
    <row r="217" spans="1:17" ht="14.4" customHeight="1" x14ac:dyDescent="0.3">
      <c r="A217" s="373" t="s">
        <v>936</v>
      </c>
      <c r="B217" s="374" t="s">
        <v>771</v>
      </c>
      <c r="C217" s="374" t="s">
        <v>772</v>
      </c>
      <c r="D217" s="374" t="s">
        <v>876</v>
      </c>
      <c r="E217" s="374" t="s">
        <v>877</v>
      </c>
      <c r="F217" s="377"/>
      <c r="G217" s="377"/>
      <c r="H217" s="377"/>
      <c r="I217" s="377"/>
      <c r="J217" s="377">
        <v>1</v>
      </c>
      <c r="K217" s="377">
        <v>1024</v>
      </c>
      <c r="L217" s="377"/>
      <c r="M217" s="377">
        <v>1024</v>
      </c>
      <c r="N217" s="377"/>
      <c r="O217" s="377"/>
      <c r="P217" s="422"/>
      <c r="Q217" s="378"/>
    </row>
    <row r="218" spans="1:17" ht="14.4" customHeight="1" x14ac:dyDescent="0.3">
      <c r="A218" s="373" t="s">
        <v>937</v>
      </c>
      <c r="B218" s="374" t="s">
        <v>771</v>
      </c>
      <c r="C218" s="374" t="s">
        <v>772</v>
      </c>
      <c r="D218" s="374" t="s">
        <v>777</v>
      </c>
      <c r="E218" s="374" t="s">
        <v>778</v>
      </c>
      <c r="F218" s="377">
        <v>64</v>
      </c>
      <c r="G218" s="377">
        <v>3392</v>
      </c>
      <c r="H218" s="377">
        <v>1</v>
      </c>
      <c r="I218" s="377">
        <v>53</v>
      </c>
      <c r="J218" s="377">
        <v>54</v>
      </c>
      <c r="K218" s="377">
        <v>2862</v>
      </c>
      <c r="L218" s="377">
        <v>0.84375</v>
      </c>
      <c r="M218" s="377">
        <v>53</v>
      </c>
      <c r="N218" s="377">
        <v>68</v>
      </c>
      <c r="O218" s="377">
        <v>3620</v>
      </c>
      <c r="P218" s="422">
        <v>1.0672169811320755</v>
      </c>
      <c r="Q218" s="378">
        <v>53.235294117647058</v>
      </c>
    </row>
    <row r="219" spans="1:17" ht="14.4" customHeight="1" x14ac:dyDescent="0.3">
      <c r="A219" s="373" t="s">
        <v>937</v>
      </c>
      <c r="B219" s="374" t="s">
        <v>771</v>
      </c>
      <c r="C219" s="374" t="s">
        <v>772</v>
      </c>
      <c r="D219" s="374" t="s">
        <v>779</v>
      </c>
      <c r="E219" s="374" t="s">
        <v>780</v>
      </c>
      <c r="F219" s="377">
        <v>12</v>
      </c>
      <c r="G219" s="377">
        <v>1440</v>
      </c>
      <c r="H219" s="377">
        <v>1</v>
      </c>
      <c r="I219" s="377">
        <v>120</v>
      </c>
      <c r="J219" s="377">
        <v>12</v>
      </c>
      <c r="K219" s="377">
        <v>1452</v>
      </c>
      <c r="L219" s="377">
        <v>1.0083333333333333</v>
      </c>
      <c r="M219" s="377">
        <v>121</v>
      </c>
      <c r="N219" s="377">
        <v>10</v>
      </c>
      <c r="O219" s="377">
        <v>1214</v>
      </c>
      <c r="P219" s="422">
        <v>0.84305555555555556</v>
      </c>
      <c r="Q219" s="378">
        <v>121.4</v>
      </c>
    </row>
    <row r="220" spans="1:17" ht="14.4" customHeight="1" x14ac:dyDescent="0.3">
      <c r="A220" s="373" t="s">
        <v>937</v>
      </c>
      <c r="B220" s="374" t="s">
        <v>771</v>
      </c>
      <c r="C220" s="374" t="s">
        <v>772</v>
      </c>
      <c r="D220" s="374" t="s">
        <v>783</v>
      </c>
      <c r="E220" s="374" t="s">
        <v>784</v>
      </c>
      <c r="F220" s="377">
        <v>2</v>
      </c>
      <c r="G220" s="377">
        <v>758</v>
      </c>
      <c r="H220" s="377">
        <v>1</v>
      </c>
      <c r="I220" s="377">
        <v>379</v>
      </c>
      <c r="J220" s="377">
        <v>2</v>
      </c>
      <c r="K220" s="377">
        <v>760</v>
      </c>
      <c r="L220" s="377">
        <v>1.0026385224274406</v>
      </c>
      <c r="M220" s="377">
        <v>380</v>
      </c>
      <c r="N220" s="377"/>
      <c r="O220" s="377"/>
      <c r="P220" s="422"/>
      <c r="Q220" s="378"/>
    </row>
    <row r="221" spans="1:17" ht="14.4" customHeight="1" x14ac:dyDescent="0.3">
      <c r="A221" s="373" t="s">
        <v>937</v>
      </c>
      <c r="B221" s="374" t="s">
        <v>771</v>
      </c>
      <c r="C221" s="374" t="s">
        <v>772</v>
      </c>
      <c r="D221" s="374" t="s">
        <v>785</v>
      </c>
      <c r="E221" s="374" t="s">
        <v>786</v>
      </c>
      <c r="F221" s="377">
        <v>35</v>
      </c>
      <c r="G221" s="377">
        <v>5845</v>
      </c>
      <c r="H221" s="377">
        <v>1</v>
      </c>
      <c r="I221" s="377">
        <v>167</v>
      </c>
      <c r="J221" s="377">
        <v>6</v>
      </c>
      <c r="K221" s="377">
        <v>1008</v>
      </c>
      <c r="L221" s="377">
        <v>0.17245508982035929</v>
      </c>
      <c r="M221" s="377">
        <v>168</v>
      </c>
      <c r="N221" s="377">
        <v>26</v>
      </c>
      <c r="O221" s="377">
        <v>4386</v>
      </c>
      <c r="P221" s="422">
        <v>0.75038494439692049</v>
      </c>
      <c r="Q221" s="378">
        <v>168.69230769230768</v>
      </c>
    </row>
    <row r="222" spans="1:17" ht="14.4" customHeight="1" x14ac:dyDescent="0.3">
      <c r="A222" s="373" t="s">
        <v>937</v>
      </c>
      <c r="B222" s="374" t="s">
        <v>771</v>
      </c>
      <c r="C222" s="374" t="s">
        <v>772</v>
      </c>
      <c r="D222" s="374" t="s">
        <v>789</v>
      </c>
      <c r="E222" s="374" t="s">
        <v>790</v>
      </c>
      <c r="F222" s="377">
        <v>24</v>
      </c>
      <c r="G222" s="377">
        <v>7512</v>
      </c>
      <c r="H222" s="377">
        <v>1</v>
      </c>
      <c r="I222" s="377">
        <v>313</v>
      </c>
      <c r="J222" s="377">
        <v>21</v>
      </c>
      <c r="K222" s="377">
        <v>6636</v>
      </c>
      <c r="L222" s="377">
        <v>0.88338658146964855</v>
      </c>
      <c r="M222" s="377">
        <v>316</v>
      </c>
      <c r="N222" s="377">
        <v>14</v>
      </c>
      <c r="O222" s="377">
        <v>4432</v>
      </c>
      <c r="P222" s="422">
        <v>0.58998935037273692</v>
      </c>
      <c r="Q222" s="378">
        <v>316.57142857142856</v>
      </c>
    </row>
    <row r="223" spans="1:17" ht="14.4" customHeight="1" x14ac:dyDescent="0.3">
      <c r="A223" s="373" t="s">
        <v>937</v>
      </c>
      <c r="B223" s="374" t="s">
        <v>771</v>
      </c>
      <c r="C223" s="374" t="s">
        <v>772</v>
      </c>
      <c r="D223" s="374" t="s">
        <v>791</v>
      </c>
      <c r="E223" s="374" t="s">
        <v>792</v>
      </c>
      <c r="F223" s="377">
        <v>1</v>
      </c>
      <c r="G223" s="377">
        <v>434</v>
      </c>
      <c r="H223" s="377">
        <v>1</v>
      </c>
      <c r="I223" s="377">
        <v>434</v>
      </c>
      <c r="J223" s="377">
        <v>1</v>
      </c>
      <c r="K223" s="377">
        <v>435</v>
      </c>
      <c r="L223" s="377">
        <v>1.0023041474654377</v>
      </c>
      <c r="M223" s="377">
        <v>435</v>
      </c>
      <c r="N223" s="377"/>
      <c r="O223" s="377"/>
      <c r="P223" s="422"/>
      <c r="Q223" s="378"/>
    </row>
    <row r="224" spans="1:17" ht="14.4" customHeight="1" x14ac:dyDescent="0.3">
      <c r="A224" s="373" t="s">
        <v>937</v>
      </c>
      <c r="B224" s="374" t="s">
        <v>771</v>
      </c>
      <c r="C224" s="374" t="s">
        <v>772</v>
      </c>
      <c r="D224" s="374" t="s">
        <v>793</v>
      </c>
      <c r="E224" s="374" t="s">
        <v>794</v>
      </c>
      <c r="F224" s="377">
        <v>381</v>
      </c>
      <c r="G224" s="377">
        <v>128397</v>
      </c>
      <c r="H224" s="377">
        <v>1</v>
      </c>
      <c r="I224" s="377">
        <v>337</v>
      </c>
      <c r="J224" s="377">
        <v>283</v>
      </c>
      <c r="K224" s="377">
        <v>95654</v>
      </c>
      <c r="L224" s="377">
        <v>0.74498625357290282</v>
      </c>
      <c r="M224" s="377">
        <v>338</v>
      </c>
      <c r="N224" s="377">
        <v>307</v>
      </c>
      <c r="O224" s="377">
        <v>103894</v>
      </c>
      <c r="P224" s="422">
        <v>0.80916220783974702</v>
      </c>
      <c r="Q224" s="378">
        <v>338.41693811074919</v>
      </c>
    </row>
    <row r="225" spans="1:17" ht="14.4" customHeight="1" x14ac:dyDescent="0.3">
      <c r="A225" s="373" t="s">
        <v>937</v>
      </c>
      <c r="B225" s="374" t="s">
        <v>771</v>
      </c>
      <c r="C225" s="374" t="s">
        <v>772</v>
      </c>
      <c r="D225" s="374" t="s">
        <v>801</v>
      </c>
      <c r="E225" s="374" t="s">
        <v>802</v>
      </c>
      <c r="F225" s="377">
        <v>2</v>
      </c>
      <c r="G225" s="377">
        <v>214</v>
      </c>
      <c r="H225" s="377">
        <v>1</v>
      </c>
      <c r="I225" s="377">
        <v>107</v>
      </c>
      <c r="J225" s="377">
        <v>2</v>
      </c>
      <c r="K225" s="377">
        <v>216</v>
      </c>
      <c r="L225" s="377">
        <v>1.0093457943925233</v>
      </c>
      <c r="M225" s="377">
        <v>108</v>
      </c>
      <c r="N225" s="377"/>
      <c r="O225" s="377"/>
      <c r="P225" s="422"/>
      <c r="Q225" s="378"/>
    </row>
    <row r="226" spans="1:17" ht="14.4" customHeight="1" x14ac:dyDescent="0.3">
      <c r="A226" s="373" t="s">
        <v>937</v>
      </c>
      <c r="B226" s="374" t="s">
        <v>771</v>
      </c>
      <c r="C226" s="374" t="s">
        <v>772</v>
      </c>
      <c r="D226" s="374" t="s">
        <v>807</v>
      </c>
      <c r="E226" s="374" t="s">
        <v>808</v>
      </c>
      <c r="F226" s="377">
        <v>2</v>
      </c>
      <c r="G226" s="377">
        <v>72</v>
      </c>
      <c r="H226" s="377">
        <v>1</v>
      </c>
      <c r="I226" s="377">
        <v>36</v>
      </c>
      <c r="J226" s="377">
        <v>2</v>
      </c>
      <c r="K226" s="377">
        <v>74</v>
      </c>
      <c r="L226" s="377">
        <v>1.0277777777777777</v>
      </c>
      <c r="M226" s="377">
        <v>37</v>
      </c>
      <c r="N226" s="377"/>
      <c r="O226" s="377"/>
      <c r="P226" s="422"/>
      <c r="Q226" s="378"/>
    </row>
    <row r="227" spans="1:17" ht="14.4" customHeight="1" x14ac:dyDescent="0.3">
      <c r="A227" s="373" t="s">
        <v>937</v>
      </c>
      <c r="B227" s="374" t="s">
        <v>771</v>
      </c>
      <c r="C227" s="374" t="s">
        <v>772</v>
      </c>
      <c r="D227" s="374" t="s">
        <v>817</v>
      </c>
      <c r="E227" s="374" t="s">
        <v>818</v>
      </c>
      <c r="F227" s="377">
        <v>16</v>
      </c>
      <c r="G227" s="377">
        <v>4480</v>
      </c>
      <c r="H227" s="377">
        <v>1</v>
      </c>
      <c r="I227" s="377">
        <v>280</v>
      </c>
      <c r="J227" s="377">
        <v>11</v>
      </c>
      <c r="K227" s="377">
        <v>3091</v>
      </c>
      <c r="L227" s="377">
        <v>0.68995535714285716</v>
      </c>
      <c r="M227" s="377">
        <v>281</v>
      </c>
      <c r="N227" s="377">
        <v>13</v>
      </c>
      <c r="O227" s="377">
        <v>3659</v>
      </c>
      <c r="P227" s="422">
        <v>0.81674107142857144</v>
      </c>
      <c r="Q227" s="378">
        <v>281.46153846153845</v>
      </c>
    </row>
    <row r="228" spans="1:17" ht="14.4" customHeight="1" x14ac:dyDescent="0.3">
      <c r="A228" s="373" t="s">
        <v>937</v>
      </c>
      <c r="B228" s="374" t="s">
        <v>771</v>
      </c>
      <c r="C228" s="374" t="s">
        <v>772</v>
      </c>
      <c r="D228" s="374" t="s">
        <v>819</v>
      </c>
      <c r="E228" s="374" t="s">
        <v>820</v>
      </c>
      <c r="F228" s="377">
        <v>2</v>
      </c>
      <c r="G228" s="377">
        <v>6826</v>
      </c>
      <c r="H228" s="377">
        <v>1</v>
      </c>
      <c r="I228" s="377">
        <v>3413</v>
      </c>
      <c r="J228" s="377"/>
      <c r="K228" s="377"/>
      <c r="L228" s="377"/>
      <c r="M228" s="377"/>
      <c r="N228" s="377">
        <v>1</v>
      </c>
      <c r="O228" s="377">
        <v>3439</v>
      </c>
      <c r="P228" s="422">
        <v>0.50380896571930855</v>
      </c>
      <c r="Q228" s="378">
        <v>3439</v>
      </c>
    </row>
    <row r="229" spans="1:17" ht="14.4" customHeight="1" x14ac:dyDescent="0.3">
      <c r="A229" s="373" t="s">
        <v>937</v>
      </c>
      <c r="B229" s="374" t="s">
        <v>771</v>
      </c>
      <c r="C229" s="374" t="s">
        <v>772</v>
      </c>
      <c r="D229" s="374" t="s">
        <v>821</v>
      </c>
      <c r="E229" s="374" t="s">
        <v>822</v>
      </c>
      <c r="F229" s="377">
        <v>57</v>
      </c>
      <c r="G229" s="377">
        <v>25821</v>
      </c>
      <c r="H229" s="377">
        <v>1</v>
      </c>
      <c r="I229" s="377">
        <v>453</v>
      </c>
      <c r="J229" s="377">
        <v>47</v>
      </c>
      <c r="K229" s="377">
        <v>21432</v>
      </c>
      <c r="L229" s="377">
        <v>0.83002207505518766</v>
      </c>
      <c r="M229" s="377">
        <v>456</v>
      </c>
      <c r="N229" s="377">
        <v>70</v>
      </c>
      <c r="O229" s="377">
        <v>31996</v>
      </c>
      <c r="P229" s="422">
        <v>1.2391464311994114</v>
      </c>
      <c r="Q229" s="378">
        <v>457.08571428571429</v>
      </c>
    </row>
    <row r="230" spans="1:17" ht="14.4" customHeight="1" x14ac:dyDescent="0.3">
      <c r="A230" s="373" t="s">
        <v>937</v>
      </c>
      <c r="B230" s="374" t="s">
        <v>771</v>
      </c>
      <c r="C230" s="374" t="s">
        <v>772</v>
      </c>
      <c r="D230" s="374" t="s">
        <v>825</v>
      </c>
      <c r="E230" s="374" t="s">
        <v>826</v>
      </c>
      <c r="F230" s="377">
        <v>76</v>
      </c>
      <c r="G230" s="377">
        <v>26220</v>
      </c>
      <c r="H230" s="377">
        <v>1</v>
      </c>
      <c r="I230" s="377">
        <v>345</v>
      </c>
      <c r="J230" s="377">
        <v>58</v>
      </c>
      <c r="K230" s="377">
        <v>20184</v>
      </c>
      <c r="L230" s="377">
        <v>0.76979405034324944</v>
      </c>
      <c r="M230" s="377">
        <v>348</v>
      </c>
      <c r="N230" s="377">
        <v>89</v>
      </c>
      <c r="O230" s="377">
        <v>31110</v>
      </c>
      <c r="P230" s="422">
        <v>1.1864988558352403</v>
      </c>
      <c r="Q230" s="378">
        <v>349.55056179775283</v>
      </c>
    </row>
    <row r="231" spans="1:17" ht="14.4" customHeight="1" x14ac:dyDescent="0.3">
      <c r="A231" s="373" t="s">
        <v>937</v>
      </c>
      <c r="B231" s="374" t="s">
        <v>771</v>
      </c>
      <c r="C231" s="374" t="s">
        <v>772</v>
      </c>
      <c r="D231" s="374" t="s">
        <v>831</v>
      </c>
      <c r="E231" s="374" t="s">
        <v>832</v>
      </c>
      <c r="F231" s="377"/>
      <c r="G231" s="377"/>
      <c r="H231" s="377"/>
      <c r="I231" s="377"/>
      <c r="J231" s="377"/>
      <c r="K231" s="377"/>
      <c r="L231" s="377"/>
      <c r="M231" s="377"/>
      <c r="N231" s="377">
        <v>1</v>
      </c>
      <c r="O231" s="377">
        <v>104</v>
      </c>
      <c r="P231" s="422"/>
      <c r="Q231" s="378">
        <v>104</v>
      </c>
    </row>
    <row r="232" spans="1:17" ht="14.4" customHeight="1" x14ac:dyDescent="0.3">
      <c r="A232" s="373" t="s">
        <v>937</v>
      </c>
      <c r="B232" s="374" t="s">
        <v>771</v>
      </c>
      <c r="C232" s="374" t="s">
        <v>772</v>
      </c>
      <c r="D232" s="374" t="s">
        <v>833</v>
      </c>
      <c r="E232" s="374" t="s">
        <v>834</v>
      </c>
      <c r="F232" s="377">
        <v>3</v>
      </c>
      <c r="G232" s="377">
        <v>345</v>
      </c>
      <c r="H232" s="377">
        <v>1</v>
      </c>
      <c r="I232" s="377">
        <v>115</v>
      </c>
      <c r="J232" s="377"/>
      <c r="K232" s="377"/>
      <c r="L232" s="377"/>
      <c r="M232" s="377"/>
      <c r="N232" s="377">
        <v>6</v>
      </c>
      <c r="O232" s="377">
        <v>691</v>
      </c>
      <c r="P232" s="422">
        <v>2.0028985507246375</v>
      </c>
      <c r="Q232" s="378">
        <v>115.16666666666667</v>
      </c>
    </row>
    <row r="233" spans="1:17" ht="14.4" customHeight="1" x14ac:dyDescent="0.3">
      <c r="A233" s="373" t="s">
        <v>937</v>
      </c>
      <c r="B233" s="374" t="s">
        <v>771</v>
      </c>
      <c r="C233" s="374" t="s">
        <v>772</v>
      </c>
      <c r="D233" s="374" t="s">
        <v>835</v>
      </c>
      <c r="E233" s="374" t="s">
        <v>836</v>
      </c>
      <c r="F233" s="377">
        <v>2</v>
      </c>
      <c r="G233" s="377">
        <v>908</v>
      </c>
      <c r="H233" s="377">
        <v>1</v>
      </c>
      <c r="I233" s="377">
        <v>454</v>
      </c>
      <c r="J233" s="377">
        <v>2</v>
      </c>
      <c r="K233" s="377">
        <v>914</v>
      </c>
      <c r="L233" s="377">
        <v>1.0066079295154184</v>
      </c>
      <c r="M233" s="377">
        <v>457</v>
      </c>
      <c r="N233" s="377"/>
      <c r="O233" s="377"/>
      <c r="P233" s="422"/>
      <c r="Q233" s="378"/>
    </row>
    <row r="234" spans="1:17" ht="14.4" customHeight="1" x14ac:dyDescent="0.3">
      <c r="A234" s="373" t="s">
        <v>937</v>
      </c>
      <c r="B234" s="374" t="s">
        <v>771</v>
      </c>
      <c r="C234" s="374" t="s">
        <v>772</v>
      </c>
      <c r="D234" s="374" t="s">
        <v>837</v>
      </c>
      <c r="E234" s="374" t="s">
        <v>838</v>
      </c>
      <c r="F234" s="377">
        <v>1</v>
      </c>
      <c r="G234" s="377">
        <v>1236</v>
      </c>
      <c r="H234" s="377">
        <v>1</v>
      </c>
      <c r="I234" s="377">
        <v>1236</v>
      </c>
      <c r="J234" s="377"/>
      <c r="K234" s="377"/>
      <c r="L234" s="377"/>
      <c r="M234" s="377"/>
      <c r="N234" s="377"/>
      <c r="O234" s="377"/>
      <c r="P234" s="422"/>
      <c r="Q234" s="378"/>
    </row>
    <row r="235" spans="1:17" ht="14.4" customHeight="1" x14ac:dyDescent="0.3">
      <c r="A235" s="373" t="s">
        <v>937</v>
      </c>
      <c r="B235" s="374" t="s">
        <v>771</v>
      </c>
      <c r="C235" s="374" t="s">
        <v>772</v>
      </c>
      <c r="D235" s="374" t="s">
        <v>839</v>
      </c>
      <c r="E235" s="374" t="s">
        <v>840</v>
      </c>
      <c r="F235" s="377">
        <v>6</v>
      </c>
      <c r="G235" s="377">
        <v>2550</v>
      </c>
      <c r="H235" s="377">
        <v>1</v>
      </c>
      <c r="I235" s="377">
        <v>425</v>
      </c>
      <c r="J235" s="377">
        <v>8</v>
      </c>
      <c r="K235" s="377">
        <v>3432</v>
      </c>
      <c r="L235" s="377">
        <v>1.3458823529411765</v>
      </c>
      <c r="M235" s="377">
        <v>429</v>
      </c>
      <c r="N235" s="377">
        <v>12</v>
      </c>
      <c r="O235" s="377">
        <v>5158</v>
      </c>
      <c r="P235" s="422">
        <v>2.0227450980392159</v>
      </c>
      <c r="Q235" s="378">
        <v>429.83333333333331</v>
      </c>
    </row>
    <row r="236" spans="1:17" ht="14.4" customHeight="1" x14ac:dyDescent="0.3">
      <c r="A236" s="373" t="s">
        <v>937</v>
      </c>
      <c r="B236" s="374" t="s">
        <v>771</v>
      </c>
      <c r="C236" s="374" t="s">
        <v>772</v>
      </c>
      <c r="D236" s="374" t="s">
        <v>841</v>
      </c>
      <c r="E236" s="374" t="s">
        <v>842</v>
      </c>
      <c r="F236" s="377">
        <v>158</v>
      </c>
      <c r="G236" s="377">
        <v>8374</v>
      </c>
      <c r="H236" s="377">
        <v>1</v>
      </c>
      <c r="I236" s="377">
        <v>53</v>
      </c>
      <c r="J236" s="377">
        <v>114</v>
      </c>
      <c r="K236" s="377">
        <v>6042</v>
      </c>
      <c r="L236" s="377">
        <v>0.72151898734177211</v>
      </c>
      <c r="M236" s="377">
        <v>53</v>
      </c>
      <c r="N236" s="377">
        <v>228</v>
      </c>
      <c r="O236" s="377">
        <v>12162</v>
      </c>
      <c r="P236" s="422">
        <v>1.4523525197038452</v>
      </c>
      <c r="Q236" s="378">
        <v>53.342105263157897</v>
      </c>
    </row>
    <row r="237" spans="1:17" ht="14.4" customHeight="1" x14ac:dyDescent="0.3">
      <c r="A237" s="373" t="s">
        <v>937</v>
      </c>
      <c r="B237" s="374" t="s">
        <v>771</v>
      </c>
      <c r="C237" s="374" t="s">
        <v>772</v>
      </c>
      <c r="D237" s="374" t="s">
        <v>843</v>
      </c>
      <c r="E237" s="374" t="s">
        <v>844</v>
      </c>
      <c r="F237" s="377">
        <v>1</v>
      </c>
      <c r="G237" s="377">
        <v>2161</v>
      </c>
      <c r="H237" s="377">
        <v>1</v>
      </c>
      <c r="I237" s="377">
        <v>2161</v>
      </c>
      <c r="J237" s="377"/>
      <c r="K237" s="377"/>
      <c r="L237" s="377"/>
      <c r="M237" s="377"/>
      <c r="N237" s="377"/>
      <c r="O237" s="377"/>
      <c r="P237" s="422"/>
      <c r="Q237" s="378"/>
    </row>
    <row r="238" spans="1:17" ht="14.4" customHeight="1" x14ac:dyDescent="0.3">
      <c r="A238" s="373" t="s">
        <v>937</v>
      </c>
      <c r="B238" s="374" t="s">
        <v>771</v>
      </c>
      <c r="C238" s="374" t="s">
        <v>772</v>
      </c>
      <c r="D238" s="374" t="s">
        <v>845</v>
      </c>
      <c r="E238" s="374" t="s">
        <v>846</v>
      </c>
      <c r="F238" s="377">
        <v>136</v>
      </c>
      <c r="G238" s="377">
        <v>22304</v>
      </c>
      <c r="H238" s="377">
        <v>1</v>
      </c>
      <c r="I238" s="377">
        <v>164</v>
      </c>
      <c r="J238" s="377">
        <v>89</v>
      </c>
      <c r="K238" s="377">
        <v>14685</v>
      </c>
      <c r="L238" s="377">
        <v>0.6584020803443329</v>
      </c>
      <c r="M238" s="377">
        <v>165</v>
      </c>
      <c r="N238" s="377">
        <v>136</v>
      </c>
      <c r="O238" s="377">
        <v>22539</v>
      </c>
      <c r="P238" s="422">
        <v>1.0105362266857962</v>
      </c>
      <c r="Q238" s="378">
        <v>165.72794117647058</v>
      </c>
    </row>
    <row r="239" spans="1:17" ht="14.4" customHeight="1" x14ac:dyDescent="0.3">
      <c r="A239" s="373" t="s">
        <v>937</v>
      </c>
      <c r="B239" s="374" t="s">
        <v>771</v>
      </c>
      <c r="C239" s="374" t="s">
        <v>772</v>
      </c>
      <c r="D239" s="374" t="s">
        <v>849</v>
      </c>
      <c r="E239" s="374" t="s">
        <v>850</v>
      </c>
      <c r="F239" s="377">
        <v>9</v>
      </c>
      <c r="G239" s="377">
        <v>1431</v>
      </c>
      <c r="H239" s="377">
        <v>1</v>
      </c>
      <c r="I239" s="377">
        <v>159</v>
      </c>
      <c r="J239" s="377">
        <v>13</v>
      </c>
      <c r="K239" s="377">
        <v>2080</v>
      </c>
      <c r="L239" s="377">
        <v>1.453529000698812</v>
      </c>
      <c r="M239" s="377">
        <v>160</v>
      </c>
      <c r="N239" s="377">
        <v>15</v>
      </c>
      <c r="O239" s="377">
        <v>2410</v>
      </c>
      <c r="P239" s="422">
        <v>1.6841369671558351</v>
      </c>
      <c r="Q239" s="378">
        <v>160.66666666666666</v>
      </c>
    </row>
    <row r="240" spans="1:17" ht="14.4" customHeight="1" x14ac:dyDescent="0.3">
      <c r="A240" s="373" t="s">
        <v>937</v>
      </c>
      <c r="B240" s="374" t="s">
        <v>771</v>
      </c>
      <c r="C240" s="374" t="s">
        <v>772</v>
      </c>
      <c r="D240" s="374" t="s">
        <v>853</v>
      </c>
      <c r="E240" s="374" t="s">
        <v>854</v>
      </c>
      <c r="F240" s="377">
        <v>2</v>
      </c>
      <c r="G240" s="377">
        <v>2000</v>
      </c>
      <c r="H240" s="377">
        <v>1</v>
      </c>
      <c r="I240" s="377">
        <v>1000</v>
      </c>
      <c r="J240" s="377"/>
      <c r="K240" s="377"/>
      <c r="L240" s="377"/>
      <c r="M240" s="377"/>
      <c r="N240" s="377"/>
      <c r="O240" s="377"/>
      <c r="P240" s="422"/>
      <c r="Q240" s="378"/>
    </row>
    <row r="241" spans="1:17" ht="14.4" customHeight="1" x14ac:dyDescent="0.3">
      <c r="A241" s="373" t="s">
        <v>937</v>
      </c>
      <c r="B241" s="374" t="s">
        <v>771</v>
      </c>
      <c r="C241" s="374" t="s">
        <v>772</v>
      </c>
      <c r="D241" s="374" t="s">
        <v>857</v>
      </c>
      <c r="E241" s="374" t="s">
        <v>858</v>
      </c>
      <c r="F241" s="377">
        <v>2</v>
      </c>
      <c r="G241" s="377">
        <v>4442</v>
      </c>
      <c r="H241" s="377">
        <v>1</v>
      </c>
      <c r="I241" s="377">
        <v>2221</v>
      </c>
      <c r="J241" s="377"/>
      <c r="K241" s="377"/>
      <c r="L241" s="377"/>
      <c r="M241" s="377"/>
      <c r="N241" s="377"/>
      <c r="O241" s="377"/>
      <c r="P241" s="422"/>
      <c r="Q241" s="378"/>
    </row>
    <row r="242" spans="1:17" ht="14.4" customHeight="1" x14ac:dyDescent="0.3">
      <c r="A242" s="373" t="s">
        <v>937</v>
      </c>
      <c r="B242" s="374" t="s">
        <v>771</v>
      </c>
      <c r="C242" s="374" t="s">
        <v>772</v>
      </c>
      <c r="D242" s="374" t="s">
        <v>861</v>
      </c>
      <c r="E242" s="374" t="s">
        <v>862</v>
      </c>
      <c r="F242" s="377">
        <v>31</v>
      </c>
      <c r="G242" s="377">
        <v>61535</v>
      </c>
      <c r="H242" s="377">
        <v>1</v>
      </c>
      <c r="I242" s="377">
        <v>1985</v>
      </c>
      <c r="J242" s="377">
        <v>59</v>
      </c>
      <c r="K242" s="377">
        <v>117587</v>
      </c>
      <c r="L242" s="377">
        <v>1.9108962379133827</v>
      </c>
      <c r="M242" s="377">
        <v>1993</v>
      </c>
      <c r="N242" s="377">
        <v>98</v>
      </c>
      <c r="O242" s="377">
        <v>195366</v>
      </c>
      <c r="P242" s="422">
        <v>3.1748760867798813</v>
      </c>
      <c r="Q242" s="378">
        <v>1993.5306122448981</v>
      </c>
    </row>
    <row r="243" spans="1:17" ht="14.4" customHeight="1" x14ac:dyDescent="0.3">
      <c r="A243" s="373" t="s">
        <v>937</v>
      </c>
      <c r="B243" s="374" t="s">
        <v>771</v>
      </c>
      <c r="C243" s="374" t="s">
        <v>772</v>
      </c>
      <c r="D243" s="374" t="s">
        <v>863</v>
      </c>
      <c r="E243" s="374" t="s">
        <v>864</v>
      </c>
      <c r="F243" s="377">
        <v>2</v>
      </c>
      <c r="G243" s="377">
        <v>444</v>
      </c>
      <c r="H243" s="377">
        <v>1</v>
      </c>
      <c r="I243" s="377">
        <v>222</v>
      </c>
      <c r="J243" s="377">
        <v>2</v>
      </c>
      <c r="K243" s="377">
        <v>446</v>
      </c>
      <c r="L243" s="377">
        <v>1.0045045045045045</v>
      </c>
      <c r="M243" s="377">
        <v>223</v>
      </c>
      <c r="N243" s="377"/>
      <c r="O243" s="377"/>
      <c r="P243" s="422"/>
      <c r="Q243" s="378"/>
    </row>
    <row r="244" spans="1:17" ht="14.4" customHeight="1" x14ac:dyDescent="0.3">
      <c r="A244" s="373" t="s">
        <v>937</v>
      </c>
      <c r="B244" s="374" t="s">
        <v>771</v>
      </c>
      <c r="C244" s="374" t="s">
        <v>772</v>
      </c>
      <c r="D244" s="374" t="s">
        <v>865</v>
      </c>
      <c r="E244" s="374" t="s">
        <v>866</v>
      </c>
      <c r="F244" s="377">
        <v>2</v>
      </c>
      <c r="G244" s="377">
        <v>798</v>
      </c>
      <c r="H244" s="377">
        <v>1</v>
      </c>
      <c r="I244" s="377">
        <v>399</v>
      </c>
      <c r="J244" s="377"/>
      <c r="K244" s="377"/>
      <c r="L244" s="377"/>
      <c r="M244" s="377"/>
      <c r="N244" s="377">
        <v>1</v>
      </c>
      <c r="O244" s="377">
        <v>404</v>
      </c>
      <c r="P244" s="422">
        <v>0.50626566416040097</v>
      </c>
      <c r="Q244" s="378">
        <v>404</v>
      </c>
    </row>
    <row r="245" spans="1:17" ht="14.4" customHeight="1" x14ac:dyDescent="0.3">
      <c r="A245" s="373" t="s">
        <v>937</v>
      </c>
      <c r="B245" s="374" t="s">
        <v>771</v>
      </c>
      <c r="C245" s="374" t="s">
        <v>772</v>
      </c>
      <c r="D245" s="374" t="s">
        <v>874</v>
      </c>
      <c r="E245" s="374" t="s">
        <v>875</v>
      </c>
      <c r="F245" s="377">
        <v>2</v>
      </c>
      <c r="G245" s="377">
        <v>530</v>
      </c>
      <c r="H245" s="377">
        <v>1</v>
      </c>
      <c r="I245" s="377">
        <v>265</v>
      </c>
      <c r="J245" s="377">
        <v>1</v>
      </c>
      <c r="K245" s="377">
        <v>266</v>
      </c>
      <c r="L245" s="377">
        <v>0.50188679245283019</v>
      </c>
      <c r="M245" s="377">
        <v>266</v>
      </c>
      <c r="N245" s="377">
        <v>1</v>
      </c>
      <c r="O245" s="377">
        <v>268</v>
      </c>
      <c r="P245" s="422">
        <v>0.50566037735849056</v>
      </c>
      <c r="Q245" s="378">
        <v>268</v>
      </c>
    </row>
    <row r="246" spans="1:17" ht="14.4" customHeight="1" x14ac:dyDescent="0.3">
      <c r="A246" s="373" t="s">
        <v>937</v>
      </c>
      <c r="B246" s="374" t="s">
        <v>771</v>
      </c>
      <c r="C246" s="374" t="s">
        <v>772</v>
      </c>
      <c r="D246" s="374" t="s">
        <v>876</v>
      </c>
      <c r="E246" s="374" t="s">
        <v>877</v>
      </c>
      <c r="F246" s="377">
        <v>2</v>
      </c>
      <c r="G246" s="377">
        <v>2028</v>
      </c>
      <c r="H246" s="377">
        <v>1</v>
      </c>
      <c r="I246" s="377">
        <v>1014</v>
      </c>
      <c r="J246" s="377"/>
      <c r="K246" s="377"/>
      <c r="L246" s="377"/>
      <c r="M246" s="377"/>
      <c r="N246" s="377">
        <v>1</v>
      </c>
      <c r="O246" s="377">
        <v>1024</v>
      </c>
      <c r="P246" s="422">
        <v>0.50493096646942803</v>
      </c>
      <c r="Q246" s="378">
        <v>1024</v>
      </c>
    </row>
    <row r="247" spans="1:17" ht="14.4" customHeight="1" x14ac:dyDescent="0.3">
      <c r="A247" s="373" t="s">
        <v>937</v>
      </c>
      <c r="B247" s="374" t="s">
        <v>771</v>
      </c>
      <c r="C247" s="374" t="s">
        <v>772</v>
      </c>
      <c r="D247" s="374" t="s">
        <v>884</v>
      </c>
      <c r="E247" s="374" t="s">
        <v>885</v>
      </c>
      <c r="F247" s="377">
        <v>1</v>
      </c>
      <c r="G247" s="377">
        <v>476</v>
      </c>
      <c r="H247" s="377">
        <v>1</v>
      </c>
      <c r="I247" s="377">
        <v>476</v>
      </c>
      <c r="J247" s="377"/>
      <c r="K247" s="377"/>
      <c r="L247" s="377"/>
      <c r="M247" s="377"/>
      <c r="N247" s="377"/>
      <c r="O247" s="377"/>
      <c r="P247" s="422"/>
      <c r="Q247" s="378"/>
    </row>
    <row r="248" spans="1:17" ht="14.4" customHeight="1" x14ac:dyDescent="0.3">
      <c r="A248" s="373" t="s">
        <v>937</v>
      </c>
      <c r="B248" s="374" t="s">
        <v>888</v>
      </c>
      <c r="C248" s="374" t="s">
        <v>772</v>
      </c>
      <c r="D248" s="374" t="s">
        <v>889</v>
      </c>
      <c r="E248" s="374" t="s">
        <v>890</v>
      </c>
      <c r="F248" s="377"/>
      <c r="G248" s="377"/>
      <c r="H248" s="377"/>
      <c r="I248" s="377"/>
      <c r="J248" s="377">
        <v>4</v>
      </c>
      <c r="K248" s="377">
        <v>4140</v>
      </c>
      <c r="L248" s="377"/>
      <c r="M248" s="377">
        <v>1035</v>
      </c>
      <c r="N248" s="377"/>
      <c r="O248" s="377"/>
      <c r="P248" s="422"/>
      <c r="Q248" s="378"/>
    </row>
    <row r="249" spans="1:17" ht="14.4" customHeight="1" x14ac:dyDescent="0.3">
      <c r="A249" s="373" t="s">
        <v>937</v>
      </c>
      <c r="B249" s="374" t="s">
        <v>888</v>
      </c>
      <c r="C249" s="374" t="s">
        <v>772</v>
      </c>
      <c r="D249" s="374" t="s">
        <v>891</v>
      </c>
      <c r="E249" s="374" t="s">
        <v>892</v>
      </c>
      <c r="F249" s="377"/>
      <c r="G249" s="377"/>
      <c r="H249" s="377"/>
      <c r="I249" s="377"/>
      <c r="J249" s="377">
        <v>2</v>
      </c>
      <c r="K249" s="377">
        <v>434</v>
      </c>
      <c r="L249" s="377"/>
      <c r="M249" s="377">
        <v>217</v>
      </c>
      <c r="N249" s="377"/>
      <c r="O249" s="377"/>
      <c r="P249" s="422"/>
      <c r="Q249" s="378"/>
    </row>
    <row r="250" spans="1:17" ht="14.4" customHeight="1" x14ac:dyDescent="0.3">
      <c r="A250" s="373" t="s">
        <v>938</v>
      </c>
      <c r="B250" s="374" t="s">
        <v>771</v>
      </c>
      <c r="C250" s="374" t="s">
        <v>772</v>
      </c>
      <c r="D250" s="374" t="s">
        <v>773</v>
      </c>
      <c r="E250" s="374" t="s">
        <v>774</v>
      </c>
      <c r="F250" s="377">
        <v>2</v>
      </c>
      <c r="G250" s="377">
        <v>4098</v>
      </c>
      <c r="H250" s="377">
        <v>1</v>
      </c>
      <c r="I250" s="377">
        <v>2049</v>
      </c>
      <c r="J250" s="377">
        <v>4</v>
      </c>
      <c r="K250" s="377">
        <v>8256</v>
      </c>
      <c r="L250" s="377">
        <v>2.0146412884333822</v>
      </c>
      <c r="M250" s="377">
        <v>2064</v>
      </c>
      <c r="N250" s="377">
        <v>2</v>
      </c>
      <c r="O250" s="377">
        <v>4155</v>
      </c>
      <c r="P250" s="422">
        <v>1.0139092240117131</v>
      </c>
      <c r="Q250" s="378">
        <v>2077.5</v>
      </c>
    </row>
    <row r="251" spans="1:17" ht="14.4" customHeight="1" x14ac:dyDescent="0.3">
      <c r="A251" s="373" t="s">
        <v>938</v>
      </c>
      <c r="B251" s="374" t="s">
        <v>771</v>
      </c>
      <c r="C251" s="374" t="s">
        <v>772</v>
      </c>
      <c r="D251" s="374" t="s">
        <v>777</v>
      </c>
      <c r="E251" s="374" t="s">
        <v>778</v>
      </c>
      <c r="F251" s="377">
        <v>18</v>
      </c>
      <c r="G251" s="377">
        <v>954</v>
      </c>
      <c r="H251" s="377">
        <v>1</v>
      </c>
      <c r="I251" s="377">
        <v>53</v>
      </c>
      <c r="J251" s="377">
        <v>14</v>
      </c>
      <c r="K251" s="377">
        <v>742</v>
      </c>
      <c r="L251" s="377">
        <v>0.77777777777777779</v>
      </c>
      <c r="M251" s="377">
        <v>53</v>
      </c>
      <c r="N251" s="377">
        <v>14</v>
      </c>
      <c r="O251" s="377">
        <v>744</v>
      </c>
      <c r="P251" s="422">
        <v>0.77987421383647804</v>
      </c>
      <c r="Q251" s="378">
        <v>53.142857142857146</v>
      </c>
    </row>
    <row r="252" spans="1:17" ht="14.4" customHeight="1" x14ac:dyDescent="0.3">
      <c r="A252" s="373" t="s">
        <v>938</v>
      </c>
      <c r="B252" s="374" t="s">
        <v>771</v>
      </c>
      <c r="C252" s="374" t="s">
        <v>772</v>
      </c>
      <c r="D252" s="374" t="s">
        <v>779</v>
      </c>
      <c r="E252" s="374" t="s">
        <v>780</v>
      </c>
      <c r="F252" s="377">
        <v>42</v>
      </c>
      <c r="G252" s="377">
        <v>5040</v>
      </c>
      <c r="H252" s="377">
        <v>1</v>
      </c>
      <c r="I252" s="377">
        <v>120</v>
      </c>
      <c r="J252" s="377">
        <v>44</v>
      </c>
      <c r="K252" s="377">
        <v>5324</v>
      </c>
      <c r="L252" s="377">
        <v>1.0563492063492064</v>
      </c>
      <c r="M252" s="377">
        <v>121</v>
      </c>
      <c r="N252" s="377">
        <v>32</v>
      </c>
      <c r="O252" s="377">
        <v>3880</v>
      </c>
      <c r="P252" s="422">
        <v>0.76984126984126988</v>
      </c>
      <c r="Q252" s="378">
        <v>121.25</v>
      </c>
    </row>
    <row r="253" spans="1:17" ht="14.4" customHeight="1" x14ac:dyDescent="0.3">
      <c r="A253" s="373" t="s">
        <v>938</v>
      </c>
      <c r="B253" s="374" t="s">
        <v>771</v>
      </c>
      <c r="C253" s="374" t="s">
        <v>772</v>
      </c>
      <c r="D253" s="374" t="s">
        <v>781</v>
      </c>
      <c r="E253" s="374" t="s">
        <v>782</v>
      </c>
      <c r="F253" s="377">
        <v>3</v>
      </c>
      <c r="G253" s="377">
        <v>519</v>
      </c>
      <c r="H253" s="377">
        <v>1</v>
      </c>
      <c r="I253" s="377">
        <v>173</v>
      </c>
      <c r="J253" s="377">
        <v>2</v>
      </c>
      <c r="K253" s="377">
        <v>348</v>
      </c>
      <c r="L253" s="377">
        <v>0.67052023121387283</v>
      </c>
      <c r="M253" s="377">
        <v>174</v>
      </c>
      <c r="N253" s="377">
        <v>4</v>
      </c>
      <c r="O253" s="377">
        <v>696</v>
      </c>
      <c r="P253" s="422">
        <v>1.3410404624277457</v>
      </c>
      <c r="Q253" s="378">
        <v>174</v>
      </c>
    </row>
    <row r="254" spans="1:17" ht="14.4" customHeight="1" x14ac:dyDescent="0.3">
      <c r="A254" s="373" t="s">
        <v>938</v>
      </c>
      <c r="B254" s="374" t="s">
        <v>771</v>
      </c>
      <c r="C254" s="374" t="s">
        <v>772</v>
      </c>
      <c r="D254" s="374" t="s">
        <v>783</v>
      </c>
      <c r="E254" s="374" t="s">
        <v>784</v>
      </c>
      <c r="F254" s="377"/>
      <c r="G254" s="377"/>
      <c r="H254" s="377"/>
      <c r="I254" s="377"/>
      <c r="J254" s="377"/>
      <c r="K254" s="377"/>
      <c r="L254" s="377"/>
      <c r="M254" s="377"/>
      <c r="N254" s="377">
        <v>3</v>
      </c>
      <c r="O254" s="377">
        <v>1140</v>
      </c>
      <c r="P254" s="422"/>
      <c r="Q254" s="378">
        <v>380</v>
      </c>
    </row>
    <row r="255" spans="1:17" ht="14.4" customHeight="1" x14ac:dyDescent="0.3">
      <c r="A255" s="373" t="s">
        <v>938</v>
      </c>
      <c r="B255" s="374" t="s">
        <v>771</v>
      </c>
      <c r="C255" s="374" t="s">
        <v>772</v>
      </c>
      <c r="D255" s="374" t="s">
        <v>785</v>
      </c>
      <c r="E255" s="374" t="s">
        <v>786</v>
      </c>
      <c r="F255" s="377">
        <v>10</v>
      </c>
      <c r="G255" s="377">
        <v>1670</v>
      </c>
      <c r="H255" s="377">
        <v>1</v>
      </c>
      <c r="I255" s="377">
        <v>167</v>
      </c>
      <c r="J255" s="377">
        <v>17</v>
      </c>
      <c r="K255" s="377">
        <v>2856</v>
      </c>
      <c r="L255" s="377">
        <v>1.7101796407185628</v>
      </c>
      <c r="M255" s="377">
        <v>168</v>
      </c>
      <c r="N255" s="377"/>
      <c r="O255" s="377"/>
      <c r="P255" s="422"/>
      <c r="Q255" s="378"/>
    </row>
    <row r="256" spans="1:17" ht="14.4" customHeight="1" x14ac:dyDescent="0.3">
      <c r="A256" s="373" t="s">
        <v>938</v>
      </c>
      <c r="B256" s="374" t="s">
        <v>771</v>
      </c>
      <c r="C256" s="374" t="s">
        <v>772</v>
      </c>
      <c r="D256" s="374" t="s">
        <v>789</v>
      </c>
      <c r="E256" s="374" t="s">
        <v>790</v>
      </c>
      <c r="F256" s="377">
        <v>28</v>
      </c>
      <c r="G256" s="377">
        <v>8764</v>
      </c>
      <c r="H256" s="377">
        <v>1</v>
      </c>
      <c r="I256" s="377">
        <v>313</v>
      </c>
      <c r="J256" s="377">
        <v>31</v>
      </c>
      <c r="K256" s="377">
        <v>9796</v>
      </c>
      <c r="L256" s="377">
        <v>1.1177544500228207</v>
      </c>
      <c r="M256" s="377">
        <v>316</v>
      </c>
      <c r="N256" s="377">
        <v>3</v>
      </c>
      <c r="O256" s="377">
        <v>952</v>
      </c>
      <c r="P256" s="422">
        <v>0.10862619808306709</v>
      </c>
      <c r="Q256" s="378">
        <v>317.33333333333331</v>
      </c>
    </row>
    <row r="257" spans="1:17" ht="14.4" customHeight="1" x14ac:dyDescent="0.3">
      <c r="A257" s="373" t="s">
        <v>938</v>
      </c>
      <c r="B257" s="374" t="s">
        <v>771</v>
      </c>
      <c r="C257" s="374" t="s">
        <v>772</v>
      </c>
      <c r="D257" s="374" t="s">
        <v>791</v>
      </c>
      <c r="E257" s="374" t="s">
        <v>792</v>
      </c>
      <c r="F257" s="377">
        <v>1</v>
      </c>
      <c r="G257" s="377">
        <v>434</v>
      </c>
      <c r="H257" s="377">
        <v>1</v>
      </c>
      <c r="I257" s="377">
        <v>434</v>
      </c>
      <c r="J257" s="377"/>
      <c r="K257" s="377"/>
      <c r="L257" s="377"/>
      <c r="M257" s="377"/>
      <c r="N257" s="377"/>
      <c r="O257" s="377"/>
      <c r="P257" s="422"/>
      <c r="Q257" s="378"/>
    </row>
    <row r="258" spans="1:17" ht="14.4" customHeight="1" x14ac:dyDescent="0.3">
      <c r="A258" s="373" t="s">
        <v>938</v>
      </c>
      <c r="B258" s="374" t="s">
        <v>771</v>
      </c>
      <c r="C258" s="374" t="s">
        <v>772</v>
      </c>
      <c r="D258" s="374" t="s">
        <v>793</v>
      </c>
      <c r="E258" s="374" t="s">
        <v>794</v>
      </c>
      <c r="F258" s="377">
        <v>11</v>
      </c>
      <c r="G258" s="377">
        <v>3707</v>
      </c>
      <c r="H258" s="377">
        <v>1</v>
      </c>
      <c r="I258" s="377">
        <v>337</v>
      </c>
      <c r="J258" s="377">
        <v>91</v>
      </c>
      <c r="K258" s="377">
        <v>30758</v>
      </c>
      <c r="L258" s="377">
        <v>8.2972754248718648</v>
      </c>
      <c r="M258" s="377">
        <v>338</v>
      </c>
      <c r="N258" s="377">
        <v>36</v>
      </c>
      <c r="O258" s="377">
        <v>12168</v>
      </c>
      <c r="P258" s="422">
        <v>3.2824386296196386</v>
      </c>
      <c r="Q258" s="378">
        <v>338</v>
      </c>
    </row>
    <row r="259" spans="1:17" ht="14.4" customHeight="1" x14ac:dyDescent="0.3">
      <c r="A259" s="373" t="s">
        <v>938</v>
      </c>
      <c r="B259" s="374" t="s">
        <v>771</v>
      </c>
      <c r="C259" s="374" t="s">
        <v>772</v>
      </c>
      <c r="D259" s="374" t="s">
        <v>801</v>
      </c>
      <c r="E259" s="374" t="s">
        <v>802</v>
      </c>
      <c r="F259" s="377"/>
      <c r="G259" s="377"/>
      <c r="H259" s="377"/>
      <c r="I259" s="377"/>
      <c r="J259" s="377"/>
      <c r="K259" s="377"/>
      <c r="L259" s="377"/>
      <c r="M259" s="377"/>
      <c r="N259" s="377">
        <v>1</v>
      </c>
      <c r="O259" s="377">
        <v>108</v>
      </c>
      <c r="P259" s="422"/>
      <c r="Q259" s="378">
        <v>108</v>
      </c>
    </row>
    <row r="260" spans="1:17" ht="14.4" customHeight="1" x14ac:dyDescent="0.3">
      <c r="A260" s="373" t="s">
        <v>938</v>
      </c>
      <c r="B260" s="374" t="s">
        <v>771</v>
      </c>
      <c r="C260" s="374" t="s">
        <v>772</v>
      </c>
      <c r="D260" s="374" t="s">
        <v>805</v>
      </c>
      <c r="E260" s="374" t="s">
        <v>806</v>
      </c>
      <c r="F260" s="377"/>
      <c r="G260" s="377"/>
      <c r="H260" s="377"/>
      <c r="I260" s="377"/>
      <c r="J260" s="377">
        <v>2</v>
      </c>
      <c r="K260" s="377">
        <v>730</v>
      </c>
      <c r="L260" s="377"/>
      <c r="M260" s="377">
        <v>365</v>
      </c>
      <c r="N260" s="377"/>
      <c r="O260" s="377"/>
      <c r="P260" s="422"/>
      <c r="Q260" s="378"/>
    </row>
    <row r="261" spans="1:17" ht="14.4" customHeight="1" x14ac:dyDescent="0.3">
      <c r="A261" s="373" t="s">
        <v>938</v>
      </c>
      <c r="B261" s="374" t="s">
        <v>771</v>
      </c>
      <c r="C261" s="374" t="s">
        <v>772</v>
      </c>
      <c r="D261" s="374" t="s">
        <v>807</v>
      </c>
      <c r="E261" s="374" t="s">
        <v>808</v>
      </c>
      <c r="F261" s="377"/>
      <c r="G261" s="377"/>
      <c r="H261" s="377"/>
      <c r="I261" s="377"/>
      <c r="J261" s="377"/>
      <c r="K261" s="377"/>
      <c r="L261" s="377"/>
      <c r="M261" s="377"/>
      <c r="N261" s="377">
        <v>1</v>
      </c>
      <c r="O261" s="377">
        <v>37</v>
      </c>
      <c r="P261" s="422"/>
      <c r="Q261" s="378">
        <v>37</v>
      </c>
    </row>
    <row r="262" spans="1:17" ht="14.4" customHeight="1" x14ac:dyDescent="0.3">
      <c r="A262" s="373" t="s">
        <v>938</v>
      </c>
      <c r="B262" s="374" t="s">
        <v>771</v>
      </c>
      <c r="C262" s="374" t="s">
        <v>772</v>
      </c>
      <c r="D262" s="374" t="s">
        <v>813</v>
      </c>
      <c r="E262" s="374" t="s">
        <v>814</v>
      </c>
      <c r="F262" s="377"/>
      <c r="G262" s="377"/>
      <c r="H262" s="377"/>
      <c r="I262" s="377"/>
      <c r="J262" s="377">
        <v>1</v>
      </c>
      <c r="K262" s="377">
        <v>664</v>
      </c>
      <c r="L262" s="377"/>
      <c r="M262" s="377">
        <v>664</v>
      </c>
      <c r="N262" s="377">
        <v>1</v>
      </c>
      <c r="O262" s="377">
        <v>664</v>
      </c>
      <c r="P262" s="422"/>
      <c r="Q262" s="378">
        <v>664</v>
      </c>
    </row>
    <row r="263" spans="1:17" ht="14.4" customHeight="1" x14ac:dyDescent="0.3">
      <c r="A263" s="373" t="s">
        <v>938</v>
      </c>
      <c r="B263" s="374" t="s">
        <v>771</v>
      </c>
      <c r="C263" s="374" t="s">
        <v>772</v>
      </c>
      <c r="D263" s="374" t="s">
        <v>815</v>
      </c>
      <c r="E263" s="374" t="s">
        <v>816</v>
      </c>
      <c r="F263" s="377"/>
      <c r="G263" s="377"/>
      <c r="H263" s="377"/>
      <c r="I263" s="377"/>
      <c r="J263" s="377">
        <v>1</v>
      </c>
      <c r="K263" s="377">
        <v>136</v>
      </c>
      <c r="L263" s="377"/>
      <c r="M263" s="377">
        <v>136</v>
      </c>
      <c r="N263" s="377"/>
      <c r="O263" s="377"/>
      <c r="P263" s="422"/>
      <c r="Q263" s="378"/>
    </row>
    <row r="264" spans="1:17" ht="14.4" customHeight="1" x14ac:dyDescent="0.3">
      <c r="A264" s="373" t="s">
        <v>938</v>
      </c>
      <c r="B264" s="374" t="s">
        <v>771</v>
      </c>
      <c r="C264" s="374" t="s">
        <v>772</v>
      </c>
      <c r="D264" s="374" t="s">
        <v>817</v>
      </c>
      <c r="E264" s="374" t="s">
        <v>818</v>
      </c>
      <c r="F264" s="377">
        <v>26</v>
      </c>
      <c r="G264" s="377">
        <v>7280</v>
      </c>
      <c r="H264" s="377">
        <v>1</v>
      </c>
      <c r="I264" s="377">
        <v>280</v>
      </c>
      <c r="J264" s="377">
        <v>18</v>
      </c>
      <c r="K264" s="377">
        <v>5058</v>
      </c>
      <c r="L264" s="377">
        <v>0.69478021978021975</v>
      </c>
      <c r="M264" s="377">
        <v>281</v>
      </c>
      <c r="N264" s="377">
        <v>17</v>
      </c>
      <c r="O264" s="377">
        <v>4786</v>
      </c>
      <c r="P264" s="422">
        <v>0.65741758241758241</v>
      </c>
      <c r="Q264" s="378">
        <v>281.52941176470586</v>
      </c>
    </row>
    <row r="265" spans="1:17" ht="14.4" customHeight="1" x14ac:dyDescent="0.3">
      <c r="A265" s="373" t="s">
        <v>938</v>
      </c>
      <c r="B265" s="374" t="s">
        <v>771</v>
      </c>
      <c r="C265" s="374" t="s">
        <v>772</v>
      </c>
      <c r="D265" s="374" t="s">
        <v>819</v>
      </c>
      <c r="E265" s="374" t="s">
        <v>820</v>
      </c>
      <c r="F265" s="377">
        <v>12</v>
      </c>
      <c r="G265" s="377">
        <v>40956</v>
      </c>
      <c r="H265" s="377">
        <v>1</v>
      </c>
      <c r="I265" s="377">
        <v>3413</v>
      </c>
      <c r="J265" s="377">
        <v>12</v>
      </c>
      <c r="K265" s="377">
        <v>41268</v>
      </c>
      <c r="L265" s="377">
        <v>1.0076179314386171</v>
      </c>
      <c r="M265" s="377">
        <v>3439</v>
      </c>
      <c r="N265" s="377">
        <v>2</v>
      </c>
      <c r="O265" s="377">
        <v>6924</v>
      </c>
      <c r="P265" s="422">
        <v>0.16905947846469382</v>
      </c>
      <c r="Q265" s="378">
        <v>3462</v>
      </c>
    </row>
    <row r="266" spans="1:17" ht="14.4" customHeight="1" x14ac:dyDescent="0.3">
      <c r="A266" s="373" t="s">
        <v>938</v>
      </c>
      <c r="B266" s="374" t="s">
        <v>771</v>
      </c>
      <c r="C266" s="374" t="s">
        <v>772</v>
      </c>
      <c r="D266" s="374" t="s">
        <v>821</v>
      </c>
      <c r="E266" s="374" t="s">
        <v>822</v>
      </c>
      <c r="F266" s="377">
        <v>5</v>
      </c>
      <c r="G266" s="377">
        <v>2265</v>
      </c>
      <c r="H266" s="377">
        <v>1</v>
      </c>
      <c r="I266" s="377">
        <v>453</v>
      </c>
      <c r="J266" s="377">
        <v>13</v>
      </c>
      <c r="K266" s="377">
        <v>5928</v>
      </c>
      <c r="L266" s="377">
        <v>2.6172185430463575</v>
      </c>
      <c r="M266" s="377">
        <v>456</v>
      </c>
      <c r="N266" s="377">
        <v>10</v>
      </c>
      <c r="O266" s="377">
        <v>4564</v>
      </c>
      <c r="P266" s="422">
        <v>2.0150110375275938</v>
      </c>
      <c r="Q266" s="378">
        <v>456.4</v>
      </c>
    </row>
    <row r="267" spans="1:17" ht="14.4" customHeight="1" x14ac:dyDescent="0.3">
      <c r="A267" s="373" t="s">
        <v>938</v>
      </c>
      <c r="B267" s="374" t="s">
        <v>771</v>
      </c>
      <c r="C267" s="374" t="s">
        <v>772</v>
      </c>
      <c r="D267" s="374" t="s">
        <v>823</v>
      </c>
      <c r="E267" s="374" t="s">
        <v>824</v>
      </c>
      <c r="F267" s="377">
        <v>5</v>
      </c>
      <c r="G267" s="377">
        <v>30245</v>
      </c>
      <c r="H267" s="377">
        <v>1</v>
      </c>
      <c r="I267" s="377">
        <v>6049</v>
      </c>
      <c r="J267" s="377">
        <v>5</v>
      </c>
      <c r="K267" s="377">
        <v>30470</v>
      </c>
      <c r="L267" s="377">
        <v>1.0074392461563895</v>
      </c>
      <c r="M267" s="377">
        <v>6094</v>
      </c>
      <c r="N267" s="377">
        <v>1</v>
      </c>
      <c r="O267" s="377">
        <v>6094</v>
      </c>
      <c r="P267" s="422">
        <v>0.20148784923127791</v>
      </c>
      <c r="Q267" s="378">
        <v>6094</v>
      </c>
    </row>
    <row r="268" spans="1:17" ht="14.4" customHeight="1" x14ac:dyDescent="0.3">
      <c r="A268" s="373" t="s">
        <v>938</v>
      </c>
      <c r="B268" s="374" t="s">
        <v>771</v>
      </c>
      <c r="C268" s="374" t="s">
        <v>772</v>
      </c>
      <c r="D268" s="374" t="s">
        <v>825</v>
      </c>
      <c r="E268" s="374" t="s">
        <v>826</v>
      </c>
      <c r="F268" s="377">
        <v>29</v>
      </c>
      <c r="G268" s="377">
        <v>10005</v>
      </c>
      <c r="H268" s="377">
        <v>1</v>
      </c>
      <c r="I268" s="377">
        <v>345</v>
      </c>
      <c r="J268" s="377">
        <v>33</v>
      </c>
      <c r="K268" s="377">
        <v>11484</v>
      </c>
      <c r="L268" s="377">
        <v>1.1478260869565218</v>
      </c>
      <c r="M268" s="377">
        <v>348</v>
      </c>
      <c r="N268" s="377">
        <v>28</v>
      </c>
      <c r="O268" s="377">
        <v>9774</v>
      </c>
      <c r="P268" s="422">
        <v>0.97691154422788606</v>
      </c>
      <c r="Q268" s="378">
        <v>349.07142857142856</v>
      </c>
    </row>
    <row r="269" spans="1:17" ht="14.4" customHeight="1" x14ac:dyDescent="0.3">
      <c r="A269" s="373" t="s">
        <v>938</v>
      </c>
      <c r="B269" s="374" t="s">
        <v>771</v>
      </c>
      <c r="C269" s="374" t="s">
        <v>772</v>
      </c>
      <c r="D269" s="374" t="s">
        <v>831</v>
      </c>
      <c r="E269" s="374" t="s">
        <v>832</v>
      </c>
      <c r="F269" s="377">
        <v>1</v>
      </c>
      <c r="G269" s="377">
        <v>102</v>
      </c>
      <c r="H269" s="377">
        <v>1</v>
      </c>
      <c r="I269" s="377">
        <v>102</v>
      </c>
      <c r="J269" s="377">
        <v>2</v>
      </c>
      <c r="K269" s="377">
        <v>206</v>
      </c>
      <c r="L269" s="377">
        <v>2.0196078431372548</v>
      </c>
      <c r="M269" s="377">
        <v>103</v>
      </c>
      <c r="N269" s="377"/>
      <c r="O269" s="377"/>
      <c r="P269" s="422"/>
      <c r="Q269" s="378"/>
    </row>
    <row r="270" spans="1:17" ht="14.4" customHeight="1" x14ac:dyDescent="0.3">
      <c r="A270" s="373" t="s">
        <v>938</v>
      </c>
      <c r="B270" s="374" t="s">
        <v>771</v>
      </c>
      <c r="C270" s="374" t="s">
        <v>772</v>
      </c>
      <c r="D270" s="374" t="s">
        <v>833</v>
      </c>
      <c r="E270" s="374" t="s">
        <v>834</v>
      </c>
      <c r="F270" s="377">
        <v>2</v>
      </c>
      <c r="G270" s="377">
        <v>230</v>
      </c>
      <c r="H270" s="377">
        <v>1</v>
      </c>
      <c r="I270" s="377">
        <v>115</v>
      </c>
      <c r="J270" s="377">
        <v>1</v>
      </c>
      <c r="K270" s="377">
        <v>115</v>
      </c>
      <c r="L270" s="377">
        <v>0.5</v>
      </c>
      <c r="M270" s="377">
        <v>115</v>
      </c>
      <c r="N270" s="377">
        <v>1</v>
      </c>
      <c r="O270" s="377">
        <v>115</v>
      </c>
      <c r="P270" s="422">
        <v>0.5</v>
      </c>
      <c r="Q270" s="378">
        <v>115</v>
      </c>
    </row>
    <row r="271" spans="1:17" ht="14.4" customHeight="1" x14ac:dyDescent="0.3">
      <c r="A271" s="373" t="s">
        <v>938</v>
      </c>
      <c r="B271" s="374" t="s">
        <v>771</v>
      </c>
      <c r="C271" s="374" t="s">
        <v>772</v>
      </c>
      <c r="D271" s="374" t="s">
        <v>835</v>
      </c>
      <c r="E271" s="374" t="s">
        <v>836</v>
      </c>
      <c r="F271" s="377"/>
      <c r="G271" s="377"/>
      <c r="H271" s="377"/>
      <c r="I271" s="377"/>
      <c r="J271" s="377"/>
      <c r="K271" s="377"/>
      <c r="L271" s="377"/>
      <c r="M271" s="377"/>
      <c r="N271" s="377">
        <v>1</v>
      </c>
      <c r="O271" s="377">
        <v>457</v>
      </c>
      <c r="P271" s="422"/>
      <c r="Q271" s="378">
        <v>457</v>
      </c>
    </row>
    <row r="272" spans="1:17" ht="14.4" customHeight="1" x14ac:dyDescent="0.3">
      <c r="A272" s="373" t="s">
        <v>938</v>
      </c>
      <c r="B272" s="374" t="s">
        <v>771</v>
      </c>
      <c r="C272" s="374" t="s">
        <v>772</v>
      </c>
      <c r="D272" s="374" t="s">
        <v>839</v>
      </c>
      <c r="E272" s="374" t="s">
        <v>840</v>
      </c>
      <c r="F272" s="377">
        <v>12</v>
      </c>
      <c r="G272" s="377">
        <v>5100</v>
      </c>
      <c r="H272" s="377">
        <v>1</v>
      </c>
      <c r="I272" s="377">
        <v>425</v>
      </c>
      <c r="J272" s="377">
        <v>5</v>
      </c>
      <c r="K272" s="377">
        <v>2145</v>
      </c>
      <c r="L272" s="377">
        <v>0.42058823529411765</v>
      </c>
      <c r="M272" s="377">
        <v>429</v>
      </c>
      <c r="N272" s="377"/>
      <c r="O272" s="377"/>
      <c r="P272" s="422"/>
      <c r="Q272" s="378"/>
    </row>
    <row r="273" spans="1:17" ht="14.4" customHeight="1" x14ac:dyDescent="0.3">
      <c r="A273" s="373" t="s">
        <v>938</v>
      </c>
      <c r="B273" s="374" t="s">
        <v>771</v>
      </c>
      <c r="C273" s="374" t="s">
        <v>772</v>
      </c>
      <c r="D273" s="374" t="s">
        <v>841</v>
      </c>
      <c r="E273" s="374" t="s">
        <v>842</v>
      </c>
      <c r="F273" s="377">
        <v>4</v>
      </c>
      <c r="G273" s="377">
        <v>212</v>
      </c>
      <c r="H273" s="377">
        <v>1</v>
      </c>
      <c r="I273" s="377">
        <v>53</v>
      </c>
      <c r="J273" s="377">
        <v>4</v>
      </c>
      <c r="K273" s="377">
        <v>212</v>
      </c>
      <c r="L273" s="377">
        <v>1</v>
      </c>
      <c r="M273" s="377">
        <v>53</v>
      </c>
      <c r="N273" s="377">
        <v>6</v>
      </c>
      <c r="O273" s="377">
        <v>318</v>
      </c>
      <c r="P273" s="422">
        <v>1.5</v>
      </c>
      <c r="Q273" s="378">
        <v>53</v>
      </c>
    </row>
    <row r="274" spans="1:17" ht="14.4" customHeight="1" x14ac:dyDescent="0.3">
      <c r="A274" s="373" t="s">
        <v>938</v>
      </c>
      <c r="B274" s="374" t="s">
        <v>771</v>
      </c>
      <c r="C274" s="374" t="s">
        <v>772</v>
      </c>
      <c r="D274" s="374" t="s">
        <v>845</v>
      </c>
      <c r="E274" s="374" t="s">
        <v>846</v>
      </c>
      <c r="F274" s="377">
        <v>448</v>
      </c>
      <c r="G274" s="377">
        <v>73472</v>
      </c>
      <c r="H274" s="377">
        <v>1</v>
      </c>
      <c r="I274" s="377">
        <v>164</v>
      </c>
      <c r="J274" s="377">
        <v>511</v>
      </c>
      <c r="K274" s="377">
        <v>84315</v>
      </c>
      <c r="L274" s="377">
        <v>1.1475800304878048</v>
      </c>
      <c r="M274" s="377">
        <v>165</v>
      </c>
      <c r="N274" s="377">
        <v>180</v>
      </c>
      <c r="O274" s="377">
        <v>29835</v>
      </c>
      <c r="P274" s="422">
        <v>0.4060730618466899</v>
      </c>
      <c r="Q274" s="378">
        <v>165.75</v>
      </c>
    </row>
    <row r="275" spans="1:17" ht="14.4" customHeight="1" x14ac:dyDescent="0.3">
      <c r="A275" s="373" t="s">
        <v>938</v>
      </c>
      <c r="B275" s="374" t="s">
        <v>771</v>
      </c>
      <c r="C275" s="374" t="s">
        <v>772</v>
      </c>
      <c r="D275" s="374" t="s">
        <v>847</v>
      </c>
      <c r="E275" s="374" t="s">
        <v>848</v>
      </c>
      <c r="F275" s="377"/>
      <c r="G275" s="377"/>
      <c r="H275" s="377"/>
      <c r="I275" s="377"/>
      <c r="J275" s="377">
        <v>2</v>
      </c>
      <c r="K275" s="377">
        <v>158</v>
      </c>
      <c r="L275" s="377"/>
      <c r="M275" s="377">
        <v>79</v>
      </c>
      <c r="N275" s="377">
        <v>2</v>
      </c>
      <c r="O275" s="377">
        <v>158</v>
      </c>
      <c r="P275" s="422"/>
      <c r="Q275" s="378">
        <v>79</v>
      </c>
    </row>
    <row r="276" spans="1:17" ht="14.4" customHeight="1" x14ac:dyDescent="0.3">
      <c r="A276" s="373" t="s">
        <v>938</v>
      </c>
      <c r="B276" s="374" t="s">
        <v>771</v>
      </c>
      <c r="C276" s="374" t="s">
        <v>772</v>
      </c>
      <c r="D276" s="374" t="s">
        <v>849</v>
      </c>
      <c r="E276" s="374" t="s">
        <v>850</v>
      </c>
      <c r="F276" s="377">
        <v>21</v>
      </c>
      <c r="G276" s="377">
        <v>3339</v>
      </c>
      <c r="H276" s="377">
        <v>1</v>
      </c>
      <c r="I276" s="377">
        <v>159</v>
      </c>
      <c r="J276" s="377">
        <v>21</v>
      </c>
      <c r="K276" s="377">
        <v>3360</v>
      </c>
      <c r="L276" s="377">
        <v>1.0062893081761006</v>
      </c>
      <c r="M276" s="377">
        <v>160</v>
      </c>
      <c r="N276" s="377">
        <v>3</v>
      </c>
      <c r="O276" s="377">
        <v>482</v>
      </c>
      <c r="P276" s="422">
        <v>0.14435459718478585</v>
      </c>
      <c r="Q276" s="378">
        <v>160.66666666666666</v>
      </c>
    </row>
    <row r="277" spans="1:17" ht="14.4" customHeight="1" x14ac:dyDescent="0.3">
      <c r="A277" s="373" t="s">
        <v>938</v>
      </c>
      <c r="B277" s="374" t="s">
        <v>771</v>
      </c>
      <c r="C277" s="374" t="s">
        <v>772</v>
      </c>
      <c r="D277" s="374" t="s">
        <v>855</v>
      </c>
      <c r="E277" s="374" t="s">
        <v>856</v>
      </c>
      <c r="F277" s="377"/>
      <c r="G277" s="377"/>
      <c r="H277" s="377"/>
      <c r="I277" s="377"/>
      <c r="J277" s="377">
        <v>1</v>
      </c>
      <c r="K277" s="377">
        <v>167</v>
      </c>
      <c r="L277" s="377"/>
      <c r="M277" s="377">
        <v>167</v>
      </c>
      <c r="N277" s="377"/>
      <c r="O277" s="377"/>
      <c r="P277" s="422"/>
      <c r="Q277" s="378"/>
    </row>
    <row r="278" spans="1:17" ht="14.4" customHeight="1" x14ac:dyDescent="0.3">
      <c r="A278" s="373" t="s">
        <v>938</v>
      </c>
      <c r="B278" s="374" t="s">
        <v>771</v>
      </c>
      <c r="C278" s="374" t="s">
        <v>772</v>
      </c>
      <c r="D278" s="374" t="s">
        <v>859</v>
      </c>
      <c r="E278" s="374" t="s">
        <v>860</v>
      </c>
      <c r="F278" s="377"/>
      <c r="G278" s="377"/>
      <c r="H278" s="377"/>
      <c r="I278" s="377"/>
      <c r="J278" s="377">
        <v>1</v>
      </c>
      <c r="K278" s="377">
        <v>243</v>
      </c>
      <c r="L278" s="377"/>
      <c r="M278" s="377">
        <v>243</v>
      </c>
      <c r="N278" s="377">
        <v>1</v>
      </c>
      <c r="O278" s="377">
        <v>243</v>
      </c>
      <c r="P278" s="422"/>
      <c r="Q278" s="378">
        <v>243</v>
      </c>
    </row>
    <row r="279" spans="1:17" ht="14.4" customHeight="1" x14ac:dyDescent="0.3">
      <c r="A279" s="373" t="s">
        <v>938</v>
      </c>
      <c r="B279" s="374" t="s">
        <v>771</v>
      </c>
      <c r="C279" s="374" t="s">
        <v>772</v>
      </c>
      <c r="D279" s="374" t="s">
        <v>863</v>
      </c>
      <c r="E279" s="374" t="s">
        <v>864</v>
      </c>
      <c r="F279" s="377"/>
      <c r="G279" s="377"/>
      <c r="H279" s="377"/>
      <c r="I279" s="377"/>
      <c r="J279" s="377"/>
      <c r="K279" s="377"/>
      <c r="L279" s="377"/>
      <c r="M279" s="377"/>
      <c r="N279" s="377">
        <v>1</v>
      </c>
      <c r="O279" s="377">
        <v>223</v>
      </c>
      <c r="P279" s="422"/>
      <c r="Q279" s="378">
        <v>223</v>
      </c>
    </row>
    <row r="280" spans="1:17" ht="14.4" customHeight="1" x14ac:dyDescent="0.3">
      <c r="A280" s="373" t="s">
        <v>938</v>
      </c>
      <c r="B280" s="374" t="s">
        <v>771</v>
      </c>
      <c r="C280" s="374" t="s">
        <v>772</v>
      </c>
      <c r="D280" s="374" t="s">
        <v>865</v>
      </c>
      <c r="E280" s="374" t="s">
        <v>866</v>
      </c>
      <c r="F280" s="377">
        <v>22</v>
      </c>
      <c r="G280" s="377">
        <v>8778</v>
      </c>
      <c r="H280" s="377">
        <v>1</v>
      </c>
      <c r="I280" s="377">
        <v>399</v>
      </c>
      <c r="J280" s="377">
        <v>24</v>
      </c>
      <c r="K280" s="377">
        <v>9696</v>
      </c>
      <c r="L280" s="377">
        <v>1.1045796308954203</v>
      </c>
      <c r="M280" s="377">
        <v>404</v>
      </c>
      <c r="N280" s="377">
        <v>9</v>
      </c>
      <c r="O280" s="377">
        <v>3666</v>
      </c>
      <c r="P280" s="422">
        <v>0.41763499658236503</v>
      </c>
      <c r="Q280" s="378">
        <v>407.33333333333331</v>
      </c>
    </row>
    <row r="281" spans="1:17" ht="14.4" customHeight="1" x14ac:dyDescent="0.3">
      <c r="A281" s="373" t="s">
        <v>938</v>
      </c>
      <c r="B281" s="374" t="s">
        <v>771</v>
      </c>
      <c r="C281" s="374" t="s">
        <v>772</v>
      </c>
      <c r="D281" s="374" t="s">
        <v>867</v>
      </c>
      <c r="E281" s="374" t="s">
        <v>868</v>
      </c>
      <c r="F281" s="377">
        <v>5</v>
      </c>
      <c r="G281" s="377">
        <v>3915</v>
      </c>
      <c r="H281" s="377">
        <v>1</v>
      </c>
      <c r="I281" s="377">
        <v>783</v>
      </c>
      <c r="J281" s="377">
        <v>5</v>
      </c>
      <c r="K281" s="377">
        <v>3955</v>
      </c>
      <c r="L281" s="377">
        <v>1.0102171136653895</v>
      </c>
      <c r="M281" s="377">
        <v>791</v>
      </c>
      <c r="N281" s="377">
        <v>6</v>
      </c>
      <c r="O281" s="377">
        <v>4776</v>
      </c>
      <c r="P281" s="422">
        <v>1.2199233716475095</v>
      </c>
      <c r="Q281" s="378">
        <v>796</v>
      </c>
    </row>
    <row r="282" spans="1:17" ht="14.4" customHeight="1" x14ac:dyDescent="0.3">
      <c r="A282" s="373" t="s">
        <v>938</v>
      </c>
      <c r="B282" s="374" t="s">
        <v>771</v>
      </c>
      <c r="C282" s="374" t="s">
        <v>772</v>
      </c>
      <c r="D282" s="374" t="s">
        <v>874</v>
      </c>
      <c r="E282" s="374" t="s">
        <v>875</v>
      </c>
      <c r="F282" s="377">
        <v>1</v>
      </c>
      <c r="G282" s="377">
        <v>265</v>
      </c>
      <c r="H282" s="377">
        <v>1</v>
      </c>
      <c r="I282" s="377">
        <v>265</v>
      </c>
      <c r="J282" s="377">
        <v>1</v>
      </c>
      <c r="K282" s="377">
        <v>266</v>
      </c>
      <c r="L282" s="377">
        <v>1.0037735849056604</v>
      </c>
      <c r="M282" s="377">
        <v>266</v>
      </c>
      <c r="N282" s="377"/>
      <c r="O282" s="377"/>
      <c r="P282" s="422"/>
      <c r="Q282" s="378"/>
    </row>
    <row r="283" spans="1:17" ht="14.4" customHeight="1" x14ac:dyDescent="0.3">
      <c r="A283" s="373" t="s">
        <v>938</v>
      </c>
      <c r="B283" s="374" t="s">
        <v>771</v>
      </c>
      <c r="C283" s="374" t="s">
        <v>772</v>
      </c>
      <c r="D283" s="374" t="s">
        <v>876</v>
      </c>
      <c r="E283" s="374" t="s">
        <v>877</v>
      </c>
      <c r="F283" s="377">
        <v>20</v>
      </c>
      <c r="G283" s="377">
        <v>20280</v>
      </c>
      <c r="H283" s="377">
        <v>1</v>
      </c>
      <c r="I283" s="377">
        <v>1014</v>
      </c>
      <c r="J283" s="377">
        <v>20</v>
      </c>
      <c r="K283" s="377">
        <v>20480</v>
      </c>
      <c r="L283" s="377">
        <v>1.0098619329388561</v>
      </c>
      <c r="M283" s="377">
        <v>1024</v>
      </c>
      <c r="N283" s="377">
        <v>6</v>
      </c>
      <c r="O283" s="377">
        <v>6180</v>
      </c>
      <c r="P283" s="422">
        <v>0.30473372781065089</v>
      </c>
      <c r="Q283" s="378">
        <v>1030</v>
      </c>
    </row>
    <row r="284" spans="1:17" ht="14.4" customHeight="1" x14ac:dyDescent="0.3">
      <c r="A284" s="373" t="s">
        <v>938</v>
      </c>
      <c r="B284" s="374" t="s">
        <v>771</v>
      </c>
      <c r="C284" s="374" t="s">
        <v>772</v>
      </c>
      <c r="D284" s="374" t="s">
        <v>939</v>
      </c>
      <c r="E284" s="374" t="s">
        <v>940</v>
      </c>
      <c r="F284" s="377">
        <v>1</v>
      </c>
      <c r="G284" s="377">
        <v>2185</v>
      </c>
      <c r="H284" s="377">
        <v>1</v>
      </c>
      <c r="I284" s="377">
        <v>2185</v>
      </c>
      <c r="J284" s="377"/>
      <c r="K284" s="377"/>
      <c r="L284" s="377"/>
      <c r="M284" s="377"/>
      <c r="N284" s="377"/>
      <c r="O284" s="377"/>
      <c r="P284" s="422"/>
      <c r="Q284" s="378"/>
    </row>
    <row r="285" spans="1:17" ht="14.4" customHeight="1" x14ac:dyDescent="0.3">
      <c r="A285" s="373" t="s">
        <v>941</v>
      </c>
      <c r="B285" s="374" t="s">
        <v>771</v>
      </c>
      <c r="C285" s="374" t="s">
        <v>772</v>
      </c>
      <c r="D285" s="374" t="s">
        <v>773</v>
      </c>
      <c r="E285" s="374" t="s">
        <v>774</v>
      </c>
      <c r="F285" s="377">
        <v>1</v>
      </c>
      <c r="G285" s="377">
        <v>2049</v>
      </c>
      <c r="H285" s="377">
        <v>1</v>
      </c>
      <c r="I285" s="377">
        <v>2049</v>
      </c>
      <c r="J285" s="377">
        <v>2</v>
      </c>
      <c r="K285" s="377">
        <v>4128</v>
      </c>
      <c r="L285" s="377">
        <v>2.0146412884333822</v>
      </c>
      <c r="M285" s="377">
        <v>2064</v>
      </c>
      <c r="N285" s="377">
        <v>2</v>
      </c>
      <c r="O285" s="377">
        <v>4155</v>
      </c>
      <c r="P285" s="422">
        <v>2.0278184480234263</v>
      </c>
      <c r="Q285" s="378">
        <v>2077.5</v>
      </c>
    </row>
    <row r="286" spans="1:17" ht="14.4" customHeight="1" x14ac:dyDescent="0.3">
      <c r="A286" s="373" t="s">
        <v>941</v>
      </c>
      <c r="B286" s="374" t="s">
        <v>771</v>
      </c>
      <c r="C286" s="374" t="s">
        <v>772</v>
      </c>
      <c r="D286" s="374" t="s">
        <v>942</v>
      </c>
      <c r="E286" s="374" t="s">
        <v>943</v>
      </c>
      <c r="F286" s="377"/>
      <c r="G286" s="377"/>
      <c r="H286" s="377"/>
      <c r="I286" s="377"/>
      <c r="J286" s="377">
        <v>1</v>
      </c>
      <c r="K286" s="377">
        <v>212</v>
      </c>
      <c r="L286" s="377"/>
      <c r="M286" s="377">
        <v>212</v>
      </c>
      <c r="N286" s="377"/>
      <c r="O286" s="377"/>
      <c r="P286" s="422"/>
      <c r="Q286" s="378"/>
    </row>
    <row r="287" spans="1:17" ht="14.4" customHeight="1" x14ac:dyDescent="0.3">
      <c r="A287" s="373" t="s">
        <v>941</v>
      </c>
      <c r="B287" s="374" t="s">
        <v>771</v>
      </c>
      <c r="C287" s="374" t="s">
        <v>772</v>
      </c>
      <c r="D287" s="374" t="s">
        <v>777</v>
      </c>
      <c r="E287" s="374" t="s">
        <v>778</v>
      </c>
      <c r="F287" s="377">
        <v>304</v>
      </c>
      <c r="G287" s="377">
        <v>16112</v>
      </c>
      <c r="H287" s="377">
        <v>1</v>
      </c>
      <c r="I287" s="377">
        <v>53</v>
      </c>
      <c r="J287" s="377">
        <v>252</v>
      </c>
      <c r="K287" s="377">
        <v>13356</v>
      </c>
      <c r="L287" s="377">
        <v>0.82894736842105265</v>
      </c>
      <c r="M287" s="377">
        <v>53</v>
      </c>
      <c r="N287" s="377">
        <v>256</v>
      </c>
      <c r="O287" s="377">
        <v>13658</v>
      </c>
      <c r="P287" s="422">
        <v>0.8476911618669315</v>
      </c>
      <c r="Q287" s="378">
        <v>53.3515625</v>
      </c>
    </row>
    <row r="288" spans="1:17" ht="14.4" customHeight="1" x14ac:dyDescent="0.3">
      <c r="A288" s="373" t="s">
        <v>941</v>
      </c>
      <c r="B288" s="374" t="s">
        <v>771</v>
      </c>
      <c r="C288" s="374" t="s">
        <v>772</v>
      </c>
      <c r="D288" s="374" t="s">
        <v>779</v>
      </c>
      <c r="E288" s="374" t="s">
        <v>780</v>
      </c>
      <c r="F288" s="377">
        <v>1015</v>
      </c>
      <c r="G288" s="377">
        <v>121800</v>
      </c>
      <c r="H288" s="377">
        <v>1</v>
      </c>
      <c r="I288" s="377">
        <v>120</v>
      </c>
      <c r="J288" s="377">
        <v>770</v>
      </c>
      <c r="K288" s="377">
        <v>93170</v>
      </c>
      <c r="L288" s="377">
        <v>0.76494252873563218</v>
      </c>
      <c r="M288" s="377">
        <v>121</v>
      </c>
      <c r="N288" s="377">
        <v>1064</v>
      </c>
      <c r="O288" s="377">
        <v>129045</v>
      </c>
      <c r="P288" s="422">
        <v>1.0594827586206896</v>
      </c>
      <c r="Q288" s="378">
        <v>121.28289473684211</v>
      </c>
    </row>
    <row r="289" spans="1:17" ht="14.4" customHeight="1" x14ac:dyDescent="0.3">
      <c r="A289" s="373" t="s">
        <v>941</v>
      </c>
      <c r="B289" s="374" t="s">
        <v>771</v>
      </c>
      <c r="C289" s="374" t="s">
        <v>772</v>
      </c>
      <c r="D289" s="374" t="s">
        <v>781</v>
      </c>
      <c r="E289" s="374" t="s">
        <v>782</v>
      </c>
      <c r="F289" s="377">
        <v>73</v>
      </c>
      <c r="G289" s="377">
        <v>12629</v>
      </c>
      <c r="H289" s="377">
        <v>1</v>
      </c>
      <c r="I289" s="377">
        <v>173</v>
      </c>
      <c r="J289" s="377">
        <v>60</v>
      </c>
      <c r="K289" s="377">
        <v>10440</v>
      </c>
      <c r="L289" s="377">
        <v>0.82666877820888429</v>
      </c>
      <c r="M289" s="377">
        <v>174</v>
      </c>
      <c r="N289" s="377">
        <v>72</v>
      </c>
      <c r="O289" s="377">
        <v>12572</v>
      </c>
      <c r="P289" s="422">
        <v>0.99548657850977906</v>
      </c>
      <c r="Q289" s="378">
        <v>174.61111111111111</v>
      </c>
    </row>
    <row r="290" spans="1:17" ht="14.4" customHeight="1" x14ac:dyDescent="0.3">
      <c r="A290" s="373" t="s">
        <v>941</v>
      </c>
      <c r="B290" s="374" t="s">
        <v>771</v>
      </c>
      <c r="C290" s="374" t="s">
        <v>772</v>
      </c>
      <c r="D290" s="374" t="s">
        <v>783</v>
      </c>
      <c r="E290" s="374" t="s">
        <v>784</v>
      </c>
      <c r="F290" s="377">
        <v>1</v>
      </c>
      <c r="G290" s="377">
        <v>379</v>
      </c>
      <c r="H290" s="377">
        <v>1</v>
      </c>
      <c r="I290" s="377">
        <v>379</v>
      </c>
      <c r="J290" s="377">
        <v>8</v>
      </c>
      <c r="K290" s="377">
        <v>3040</v>
      </c>
      <c r="L290" s="377">
        <v>8.0211081794195245</v>
      </c>
      <c r="M290" s="377">
        <v>380</v>
      </c>
      <c r="N290" s="377">
        <v>7</v>
      </c>
      <c r="O290" s="377">
        <v>2666</v>
      </c>
      <c r="P290" s="422">
        <v>7.0343007915567286</v>
      </c>
      <c r="Q290" s="378">
        <v>380.85714285714283</v>
      </c>
    </row>
    <row r="291" spans="1:17" ht="14.4" customHeight="1" x14ac:dyDescent="0.3">
      <c r="A291" s="373" t="s">
        <v>941</v>
      </c>
      <c r="B291" s="374" t="s">
        <v>771</v>
      </c>
      <c r="C291" s="374" t="s">
        <v>772</v>
      </c>
      <c r="D291" s="374" t="s">
        <v>785</v>
      </c>
      <c r="E291" s="374" t="s">
        <v>786</v>
      </c>
      <c r="F291" s="377">
        <v>96</v>
      </c>
      <c r="G291" s="377">
        <v>16032</v>
      </c>
      <c r="H291" s="377">
        <v>1</v>
      </c>
      <c r="I291" s="377">
        <v>167</v>
      </c>
      <c r="J291" s="377">
        <v>158</v>
      </c>
      <c r="K291" s="377">
        <v>26544</v>
      </c>
      <c r="L291" s="377">
        <v>1.6556886227544909</v>
      </c>
      <c r="M291" s="377">
        <v>168</v>
      </c>
      <c r="N291" s="377">
        <v>137</v>
      </c>
      <c r="O291" s="377">
        <v>23064</v>
      </c>
      <c r="P291" s="422">
        <v>1.438622754491018</v>
      </c>
      <c r="Q291" s="378">
        <v>168.35036496350364</v>
      </c>
    </row>
    <row r="292" spans="1:17" ht="14.4" customHeight="1" x14ac:dyDescent="0.3">
      <c r="A292" s="373" t="s">
        <v>941</v>
      </c>
      <c r="B292" s="374" t="s">
        <v>771</v>
      </c>
      <c r="C292" s="374" t="s">
        <v>772</v>
      </c>
      <c r="D292" s="374" t="s">
        <v>789</v>
      </c>
      <c r="E292" s="374" t="s">
        <v>790</v>
      </c>
      <c r="F292" s="377">
        <v>60</v>
      </c>
      <c r="G292" s="377">
        <v>18780</v>
      </c>
      <c r="H292" s="377">
        <v>1</v>
      </c>
      <c r="I292" s="377">
        <v>313</v>
      </c>
      <c r="J292" s="377">
        <v>51</v>
      </c>
      <c r="K292" s="377">
        <v>16116</v>
      </c>
      <c r="L292" s="377">
        <v>0.85814696485622999</v>
      </c>
      <c r="M292" s="377">
        <v>316</v>
      </c>
      <c r="N292" s="377">
        <v>64</v>
      </c>
      <c r="O292" s="377">
        <v>20252</v>
      </c>
      <c r="P292" s="422">
        <v>1.0783812566560171</v>
      </c>
      <c r="Q292" s="378">
        <v>316.4375</v>
      </c>
    </row>
    <row r="293" spans="1:17" ht="14.4" customHeight="1" x14ac:dyDescent="0.3">
      <c r="A293" s="373" t="s">
        <v>941</v>
      </c>
      <c r="B293" s="374" t="s">
        <v>771</v>
      </c>
      <c r="C293" s="374" t="s">
        <v>772</v>
      </c>
      <c r="D293" s="374" t="s">
        <v>791</v>
      </c>
      <c r="E293" s="374" t="s">
        <v>792</v>
      </c>
      <c r="F293" s="377">
        <v>3</v>
      </c>
      <c r="G293" s="377">
        <v>1302</v>
      </c>
      <c r="H293" s="377">
        <v>1</v>
      </c>
      <c r="I293" s="377">
        <v>434</v>
      </c>
      <c r="J293" s="377"/>
      <c r="K293" s="377"/>
      <c r="L293" s="377"/>
      <c r="M293" s="377"/>
      <c r="N293" s="377"/>
      <c r="O293" s="377"/>
      <c r="P293" s="422"/>
      <c r="Q293" s="378"/>
    </row>
    <row r="294" spans="1:17" ht="14.4" customHeight="1" x14ac:dyDescent="0.3">
      <c r="A294" s="373" t="s">
        <v>941</v>
      </c>
      <c r="B294" s="374" t="s">
        <v>771</v>
      </c>
      <c r="C294" s="374" t="s">
        <v>772</v>
      </c>
      <c r="D294" s="374" t="s">
        <v>793</v>
      </c>
      <c r="E294" s="374" t="s">
        <v>794</v>
      </c>
      <c r="F294" s="377">
        <v>316</v>
      </c>
      <c r="G294" s="377">
        <v>106492</v>
      </c>
      <c r="H294" s="377">
        <v>1</v>
      </c>
      <c r="I294" s="377">
        <v>337</v>
      </c>
      <c r="J294" s="377">
        <v>199</v>
      </c>
      <c r="K294" s="377">
        <v>67262</v>
      </c>
      <c r="L294" s="377">
        <v>0.63161552041467905</v>
      </c>
      <c r="M294" s="377">
        <v>338</v>
      </c>
      <c r="N294" s="377">
        <v>241</v>
      </c>
      <c r="O294" s="377">
        <v>81606</v>
      </c>
      <c r="P294" s="422">
        <v>0.76631108440070617</v>
      </c>
      <c r="Q294" s="378">
        <v>338.61410788381744</v>
      </c>
    </row>
    <row r="295" spans="1:17" ht="14.4" customHeight="1" x14ac:dyDescent="0.3">
      <c r="A295" s="373" t="s">
        <v>941</v>
      </c>
      <c r="B295" s="374" t="s">
        <v>771</v>
      </c>
      <c r="C295" s="374" t="s">
        <v>772</v>
      </c>
      <c r="D295" s="374" t="s">
        <v>801</v>
      </c>
      <c r="E295" s="374" t="s">
        <v>802</v>
      </c>
      <c r="F295" s="377">
        <v>1</v>
      </c>
      <c r="G295" s="377">
        <v>107</v>
      </c>
      <c r="H295" s="377">
        <v>1</v>
      </c>
      <c r="I295" s="377">
        <v>107</v>
      </c>
      <c r="J295" s="377">
        <v>5</v>
      </c>
      <c r="K295" s="377">
        <v>540</v>
      </c>
      <c r="L295" s="377">
        <v>5.0467289719626169</v>
      </c>
      <c r="M295" s="377">
        <v>108</v>
      </c>
      <c r="N295" s="377">
        <v>5</v>
      </c>
      <c r="O295" s="377">
        <v>541</v>
      </c>
      <c r="P295" s="422">
        <v>5.05607476635514</v>
      </c>
      <c r="Q295" s="378">
        <v>108.2</v>
      </c>
    </row>
    <row r="296" spans="1:17" ht="14.4" customHeight="1" x14ac:dyDescent="0.3">
      <c r="A296" s="373" t="s">
        <v>941</v>
      </c>
      <c r="B296" s="374" t="s">
        <v>771</v>
      </c>
      <c r="C296" s="374" t="s">
        <v>772</v>
      </c>
      <c r="D296" s="374" t="s">
        <v>805</v>
      </c>
      <c r="E296" s="374" t="s">
        <v>806</v>
      </c>
      <c r="F296" s="377">
        <v>13</v>
      </c>
      <c r="G296" s="377">
        <v>4693</v>
      </c>
      <c r="H296" s="377">
        <v>1</v>
      </c>
      <c r="I296" s="377">
        <v>361</v>
      </c>
      <c r="J296" s="377">
        <v>12</v>
      </c>
      <c r="K296" s="377">
        <v>4380</v>
      </c>
      <c r="L296" s="377">
        <v>0.93330492222458983</v>
      </c>
      <c r="M296" s="377">
        <v>365</v>
      </c>
      <c r="N296" s="377">
        <v>10</v>
      </c>
      <c r="O296" s="377">
        <v>3682</v>
      </c>
      <c r="P296" s="422">
        <v>0.78457276795226938</v>
      </c>
      <c r="Q296" s="378">
        <v>368.2</v>
      </c>
    </row>
    <row r="297" spans="1:17" ht="14.4" customHeight="1" x14ac:dyDescent="0.3">
      <c r="A297" s="373" t="s">
        <v>941</v>
      </c>
      <c r="B297" s="374" t="s">
        <v>771</v>
      </c>
      <c r="C297" s="374" t="s">
        <v>772</v>
      </c>
      <c r="D297" s="374" t="s">
        <v>807</v>
      </c>
      <c r="E297" s="374" t="s">
        <v>808</v>
      </c>
      <c r="F297" s="377">
        <v>1</v>
      </c>
      <c r="G297" s="377">
        <v>36</v>
      </c>
      <c r="H297" s="377">
        <v>1</v>
      </c>
      <c r="I297" s="377">
        <v>36</v>
      </c>
      <c r="J297" s="377">
        <v>4</v>
      </c>
      <c r="K297" s="377">
        <v>148</v>
      </c>
      <c r="L297" s="377">
        <v>4.1111111111111107</v>
      </c>
      <c r="M297" s="377">
        <v>37</v>
      </c>
      <c r="N297" s="377">
        <v>5</v>
      </c>
      <c r="O297" s="377">
        <v>185</v>
      </c>
      <c r="P297" s="422">
        <v>5.1388888888888893</v>
      </c>
      <c r="Q297" s="378">
        <v>37</v>
      </c>
    </row>
    <row r="298" spans="1:17" ht="14.4" customHeight="1" x14ac:dyDescent="0.3">
      <c r="A298" s="373" t="s">
        <v>941</v>
      </c>
      <c r="B298" s="374" t="s">
        <v>771</v>
      </c>
      <c r="C298" s="374" t="s">
        <v>772</v>
      </c>
      <c r="D298" s="374" t="s">
        <v>813</v>
      </c>
      <c r="E298" s="374" t="s">
        <v>814</v>
      </c>
      <c r="F298" s="377">
        <v>14</v>
      </c>
      <c r="G298" s="377">
        <v>9240</v>
      </c>
      <c r="H298" s="377">
        <v>1</v>
      </c>
      <c r="I298" s="377">
        <v>660</v>
      </c>
      <c r="J298" s="377">
        <v>17</v>
      </c>
      <c r="K298" s="377">
        <v>11288</v>
      </c>
      <c r="L298" s="377">
        <v>1.2216450216450216</v>
      </c>
      <c r="M298" s="377">
        <v>664</v>
      </c>
      <c r="N298" s="377">
        <v>13</v>
      </c>
      <c r="O298" s="377">
        <v>8680</v>
      </c>
      <c r="P298" s="422">
        <v>0.93939393939393945</v>
      </c>
      <c r="Q298" s="378">
        <v>667.69230769230774</v>
      </c>
    </row>
    <row r="299" spans="1:17" ht="14.4" customHeight="1" x14ac:dyDescent="0.3">
      <c r="A299" s="373" t="s">
        <v>941</v>
      </c>
      <c r="B299" s="374" t="s">
        <v>771</v>
      </c>
      <c r="C299" s="374" t="s">
        <v>772</v>
      </c>
      <c r="D299" s="374" t="s">
        <v>815</v>
      </c>
      <c r="E299" s="374" t="s">
        <v>816</v>
      </c>
      <c r="F299" s="377">
        <v>1</v>
      </c>
      <c r="G299" s="377">
        <v>135</v>
      </c>
      <c r="H299" s="377">
        <v>1</v>
      </c>
      <c r="I299" s="377">
        <v>135</v>
      </c>
      <c r="J299" s="377">
        <v>3</v>
      </c>
      <c r="K299" s="377">
        <v>408</v>
      </c>
      <c r="L299" s="377">
        <v>3.0222222222222221</v>
      </c>
      <c r="M299" s="377">
        <v>136</v>
      </c>
      <c r="N299" s="377"/>
      <c r="O299" s="377"/>
      <c r="P299" s="422"/>
      <c r="Q299" s="378"/>
    </row>
    <row r="300" spans="1:17" ht="14.4" customHeight="1" x14ac:dyDescent="0.3">
      <c r="A300" s="373" t="s">
        <v>941</v>
      </c>
      <c r="B300" s="374" t="s">
        <v>771</v>
      </c>
      <c r="C300" s="374" t="s">
        <v>772</v>
      </c>
      <c r="D300" s="374" t="s">
        <v>817</v>
      </c>
      <c r="E300" s="374" t="s">
        <v>818</v>
      </c>
      <c r="F300" s="377">
        <v>800</v>
      </c>
      <c r="G300" s="377">
        <v>224000</v>
      </c>
      <c r="H300" s="377">
        <v>1</v>
      </c>
      <c r="I300" s="377">
        <v>280</v>
      </c>
      <c r="J300" s="377">
        <v>722</v>
      </c>
      <c r="K300" s="377">
        <v>202882</v>
      </c>
      <c r="L300" s="377">
        <v>0.90572321428571434</v>
      </c>
      <c r="M300" s="377">
        <v>281</v>
      </c>
      <c r="N300" s="377">
        <v>842</v>
      </c>
      <c r="O300" s="377">
        <v>237379</v>
      </c>
      <c r="P300" s="422">
        <v>1.0597276785714285</v>
      </c>
      <c r="Q300" s="378">
        <v>281.92280285035628</v>
      </c>
    </row>
    <row r="301" spans="1:17" ht="14.4" customHeight="1" x14ac:dyDescent="0.3">
      <c r="A301" s="373" t="s">
        <v>941</v>
      </c>
      <c r="B301" s="374" t="s">
        <v>771</v>
      </c>
      <c r="C301" s="374" t="s">
        <v>772</v>
      </c>
      <c r="D301" s="374" t="s">
        <v>819</v>
      </c>
      <c r="E301" s="374" t="s">
        <v>820</v>
      </c>
      <c r="F301" s="377">
        <v>2</v>
      </c>
      <c r="G301" s="377">
        <v>6826</v>
      </c>
      <c r="H301" s="377">
        <v>1</v>
      </c>
      <c r="I301" s="377">
        <v>3413</v>
      </c>
      <c r="J301" s="377">
        <v>1</v>
      </c>
      <c r="K301" s="377">
        <v>3439</v>
      </c>
      <c r="L301" s="377">
        <v>0.50380896571930855</v>
      </c>
      <c r="M301" s="377">
        <v>3439</v>
      </c>
      <c r="N301" s="377">
        <v>1</v>
      </c>
      <c r="O301" s="377">
        <v>3485</v>
      </c>
      <c r="P301" s="422">
        <v>0.51054790506885439</v>
      </c>
      <c r="Q301" s="378">
        <v>3485</v>
      </c>
    </row>
    <row r="302" spans="1:17" ht="14.4" customHeight="1" x14ac:dyDescent="0.3">
      <c r="A302" s="373" t="s">
        <v>941</v>
      </c>
      <c r="B302" s="374" t="s">
        <v>771</v>
      </c>
      <c r="C302" s="374" t="s">
        <v>772</v>
      </c>
      <c r="D302" s="374" t="s">
        <v>821</v>
      </c>
      <c r="E302" s="374" t="s">
        <v>822</v>
      </c>
      <c r="F302" s="377">
        <v>118</v>
      </c>
      <c r="G302" s="377">
        <v>53454</v>
      </c>
      <c r="H302" s="377">
        <v>1</v>
      </c>
      <c r="I302" s="377">
        <v>453</v>
      </c>
      <c r="J302" s="377">
        <v>122</v>
      </c>
      <c r="K302" s="377">
        <v>55632</v>
      </c>
      <c r="L302" s="377">
        <v>1.0407453137276912</v>
      </c>
      <c r="M302" s="377">
        <v>456</v>
      </c>
      <c r="N302" s="377">
        <v>117</v>
      </c>
      <c r="O302" s="377">
        <v>53476</v>
      </c>
      <c r="P302" s="422">
        <v>1.0004115688255322</v>
      </c>
      <c r="Q302" s="378">
        <v>457.05982905982904</v>
      </c>
    </row>
    <row r="303" spans="1:17" ht="14.4" customHeight="1" x14ac:dyDescent="0.3">
      <c r="A303" s="373" t="s">
        <v>941</v>
      </c>
      <c r="B303" s="374" t="s">
        <v>771</v>
      </c>
      <c r="C303" s="374" t="s">
        <v>772</v>
      </c>
      <c r="D303" s="374" t="s">
        <v>823</v>
      </c>
      <c r="E303" s="374" t="s">
        <v>824</v>
      </c>
      <c r="F303" s="377"/>
      <c r="G303" s="377"/>
      <c r="H303" s="377"/>
      <c r="I303" s="377"/>
      <c r="J303" s="377"/>
      <c r="K303" s="377"/>
      <c r="L303" s="377"/>
      <c r="M303" s="377"/>
      <c r="N303" s="377">
        <v>1</v>
      </c>
      <c r="O303" s="377">
        <v>6094</v>
      </c>
      <c r="P303" s="422"/>
      <c r="Q303" s="378">
        <v>6094</v>
      </c>
    </row>
    <row r="304" spans="1:17" ht="14.4" customHeight="1" x14ac:dyDescent="0.3">
      <c r="A304" s="373" t="s">
        <v>941</v>
      </c>
      <c r="B304" s="374" t="s">
        <v>771</v>
      </c>
      <c r="C304" s="374" t="s">
        <v>772</v>
      </c>
      <c r="D304" s="374" t="s">
        <v>825</v>
      </c>
      <c r="E304" s="374" t="s">
        <v>826</v>
      </c>
      <c r="F304" s="377">
        <v>958</v>
      </c>
      <c r="G304" s="377">
        <v>330510</v>
      </c>
      <c r="H304" s="377">
        <v>1</v>
      </c>
      <c r="I304" s="377">
        <v>345</v>
      </c>
      <c r="J304" s="377">
        <v>845</v>
      </c>
      <c r="K304" s="377">
        <v>294060</v>
      </c>
      <c r="L304" s="377">
        <v>0.88971589361895254</v>
      </c>
      <c r="M304" s="377">
        <v>348</v>
      </c>
      <c r="N304" s="377">
        <v>933</v>
      </c>
      <c r="O304" s="377">
        <v>326220</v>
      </c>
      <c r="P304" s="422">
        <v>0.98702005990741581</v>
      </c>
      <c r="Q304" s="378">
        <v>349.64630225080384</v>
      </c>
    </row>
    <row r="305" spans="1:17" ht="14.4" customHeight="1" x14ac:dyDescent="0.3">
      <c r="A305" s="373" t="s">
        <v>941</v>
      </c>
      <c r="B305" s="374" t="s">
        <v>771</v>
      </c>
      <c r="C305" s="374" t="s">
        <v>772</v>
      </c>
      <c r="D305" s="374" t="s">
        <v>831</v>
      </c>
      <c r="E305" s="374" t="s">
        <v>832</v>
      </c>
      <c r="F305" s="377">
        <v>1</v>
      </c>
      <c r="G305" s="377">
        <v>102</v>
      </c>
      <c r="H305" s="377">
        <v>1</v>
      </c>
      <c r="I305" s="377">
        <v>102</v>
      </c>
      <c r="J305" s="377">
        <v>2</v>
      </c>
      <c r="K305" s="377">
        <v>206</v>
      </c>
      <c r="L305" s="377">
        <v>2.0196078431372548</v>
      </c>
      <c r="M305" s="377">
        <v>103</v>
      </c>
      <c r="N305" s="377">
        <v>1</v>
      </c>
      <c r="O305" s="377">
        <v>104</v>
      </c>
      <c r="P305" s="422">
        <v>1.0196078431372548</v>
      </c>
      <c r="Q305" s="378">
        <v>104</v>
      </c>
    </row>
    <row r="306" spans="1:17" ht="14.4" customHeight="1" x14ac:dyDescent="0.3">
      <c r="A306" s="373" t="s">
        <v>941</v>
      </c>
      <c r="B306" s="374" t="s">
        <v>771</v>
      </c>
      <c r="C306" s="374" t="s">
        <v>772</v>
      </c>
      <c r="D306" s="374" t="s">
        <v>833</v>
      </c>
      <c r="E306" s="374" t="s">
        <v>834</v>
      </c>
      <c r="F306" s="377">
        <v>136</v>
      </c>
      <c r="G306" s="377">
        <v>15640</v>
      </c>
      <c r="H306" s="377">
        <v>1</v>
      </c>
      <c r="I306" s="377">
        <v>115</v>
      </c>
      <c r="J306" s="377">
        <v>86</v>
      </c>
      <c r="K306" s="377">
        <v>9890</v>
      </c>
      <c r="L306" s="377">
        <v>0.63235294117647056</v>
      </c>
      <c r="M306" s="377">
        <v>115</v>
      </c>
      <c r="N306" s="377">
        <v>99</v>
      </c>
      <c r="O306" s="377">
        <v>11403</v>
      </c>
      <c r="P306" s="422">
        <v>0.72909207161125322</v>
      </c>
      <c r="Q306" s="378">
        <v>115.18181818181819</v>
      </c>
    </row>
    <row r="307" spans="1:17" ht="14.4" customHeight="1" x14ac:dyDescent="0.3">
      <c r="A307" s="373" t="s">
        <v>941</v>
      </c>
      <c r="B307" s="374" t="s">
        <v>771</v>
      </c>
      <c r="C307" s="374" t="s">
        <v>772</v>
      </c>
      <c r="D307" s="374" t="s">
        <v>835</v>
      </c>
      <c r="E307" s="374" t="s">
        <v>836</v>
      </c>
      <c r="F307" s="377">
        <v>4</v>
      </c>
      <c r="G307" s="377">
        <v>1816</v>
      </c>
      <c r="H307" s="377">
        <v>1</v>
      </c>
      <c r="I307" s="377">
        <v>454</v>
      </c>
      <c r="J307" s="377">
        <v>7</v>
      </c>
      <c r="K307" s="377">
        <v>3199</v>
      </c>
      <c r="L307" s="377">
        <v>1.7615638766519823</v>
      </c>
      <c r="M307" s="377">
        <v>457</v>
      </c>
      <c r="N307" s="377">
        <v>10</v>
      </c>
      <c r="O307" s="377">
        <v>4582</v>
      </c>
      <c r="P307" s="422">
        <v>2.5231277533039647</v>
      </c>
      <c r="Q307" s="378">
        <v>458.2</v>
      </c>
    </row>
    <row r="308" spans="1:17" ht="14.4" customHeight="1" x14ac:dyDescent="0.3">
      <c r="A308" s="373" t="s">
        <v>941</v>
      </c>
      <c r="B308" s="374" t="s">
        <v>771</v>
      </c>
      <c r="C308" s="374" t="s">
        <v>772</v>
      </c>
      <c r="D308" s="374" t="s">
        <v>837</v>
      </c>
      <c r="E308" s="374" t="s">
        <v>838</v>
      </c>
      <c r="F308" s="377"/>
      <c r="G308" s="377"/>
      <c r="H308" s="377"/>
      <c r="I308" s="377"/>
      <c r="J308" s="377">
        <v>1</v>
      </c>
      <c r="K308" s="377">
        <v>1245</v>
      </c>
      <c r="L308" s="377"/>
      <c r="M308" s="377">
        <v>1245</v>
      </c>
      <c r="N308" s="377"/>
      <c r="O308" s="377"/>
      <c r="P308" s="422"/>
      <c r="Q308" s="378"/>
    </row>
    <row r="309" spans="1:17" ht="14.4" customHeight="1" x14ac:dyDescent="0.3">
      <c r="A309" s="373" t="s">
        <v>941</v>
      </c>
      <c r="B309" s="374" t="s">
        <v>771</v>
      </c>
      <c r="C309" s="374" t="s">
        <v>772</v>
      </c>
      <c r="D309" s="374" t="s">
        <v>839</v>
      </c>
      <c r="E309" s="374" t="s">
        <v>840</v>
      </c>
      <c r="F309" s="377">
        <v>7</v>
      </c>
      <c r="G309" s="377">
        <v>2975</v>
      </c>
      <c r="H309" s="377">
        <v>1</v>
      </c>
      <c r="I309" s="377">
        <v>425</v>
      </c>
      <c r="J309" s="377">
        <v>9</v>
      </c>
      <c r="K309" s="377">
        <v>3861</v>
      </c>
      <c r="L309" s="377">
        <v>1.2978151260504203</v>
      </c>
      <c r="M309" s="377">
        <v>429</v>
      </c>
      <c r="N309" s="377">
        <v>13</v>
      </c>
      <c r="O309" s="377">
        <v>5627</v>
      </c>
      <c r="P309" s="422">
        <v>1.8914285714285715</v>
      </c>
      <c r="Q309" s="378">
        <v>432.84615384615387</v>
      </c>
    </row>
    <row r="310" spans="1:17" ht="14.4" customHeight="1" x14ac:dyDescent="0.3">
      <c r="A310" s="373" t="s">
        <v>941</v>
      </c>
      <c r="B310" s="374" t="s">
        <v>771</v>
      </c>
      <c r="C310" s="374" t="s">
        <v>772</v>
      </c>
      <c r="D310" s="374" t="s">
        <v>841</v>
      </c>
      <c r="E310" s="374" t="s">
        <v>842</v>
      </c>
      <c r="F310" s="377">
        <v>886</v>
      </c>
      <c r="G310" s="377">
        <v>46958</v>
      </c>
      <c r="H310" s="377">
        <v>1</v>
      </c>
      <c r="I310" s="377">
        <v>53</v>
      </c>
      <c r="J310" s="377">
        <v>940</v>
      </c>
      <c r="K310" s="377">
        <v>49820</v>
      </c>
      <c r="L310" s="377">
        <v>1.0609480812641083</v>
      </c>
      <c r="M310" s="377">
        <v>53</v>
      </c>
      <c r="N310" s="377">
        <v>866</v>
      </c>
      <c r="O310" s="377">
        <v>46148</v>
      </c>
      <c r="P310" s="422">
        <v>0.98275054303845988</v>
      </c>
      <c r="Q310" s="378">
        <v>53.288683602771364</v>
      </c>
    </row>
    <row r="311" spans="1:17" ht="14.4" customHeight="1" x14ac:dyDescent="0.3">
      <c r="A311" s="373" t="s">
        <v>941</v>
      </c>
      <c r="B311" s="374" t="s">
        <v>771</v>
      </c>
      <c r="C311" s="374" t="s">
        <v>772</v>
      </c>
      <c r="D311" s="374" t="s">
        <v>845</v>
      </c>
      <c r="E311" s="374" t="s">
        <v>846</v>
      </c>
      <c r="F311" s="377">
        <v>2542</v>
      </c>
      <c r="G311" s="377">
        <v>416888</v>
      </c>
      <c r="H311" s="377">
        <v>1</v>
      </c>
      <c r="I311" s="377">
        <v>164</v>
      </c>
      <c r="J311" s="377">
        <v>2192</v>
      </c>
      <c r="K311" s="377">
        <v>361680</v>
      </c>
      <c r="L311" s="377">
        <v>0.86757114620713482</v>
      </c>
      <c r="M311" s="377">
        <v>165</v>
      </c>
      <c r="N311" s="377">
        <v>2739</v>
      </c>
      <c r="O311" s="377">
        <v>454038</v>
      </c>
      <c r="P311" s="422">
        <v>1.0891126633532269</v>
      </c>
      <c r="Q311" s="378">
        <v>165.76779846659366</v>
      </c>
    </row>
    <row r="312" spans="1:17" ht="14.4" customHeight="1" x14ac:dyDescent="0.3">
      <c r="A312" s="373" t="s">
        <v>941</v>
      </c>
      <c r="B312" s="374" t="s">
        <v>771</v>
      </c>
      <c r="C312" s="374" t="s">
        <v>772</v>
      </c>
      <c r="D312" s="374" t="s">
        <v>847</v>
      </c>
      <c r="E312" s="374" t="s">
        <v>848</v>
      </c>
      <c r="F312" s="377">
        <v>28</v>
      </c>
      <c r="G312" s="377">
        <v>2184</v>
      </c>
      <c r="H312" s="377">
        <v>1</v>
      </c>
      <c r="I312" s="377">
        <v>78</v>
      </c>
      <c r="J312" s="377">
        <v>36</v>
      </c>
      <c r="K312" s="377">
        <v>2844</v>
      </c>
      <c r="L312" s="377">
        <v>1.3021978021978022</v>
      </c>
      <c r="M312" s="377">
        <v>79</v>
      </c>
      <c r="N312" s="377">
        <v>25</v>
      </c>
      <c r="O312" s="377">
        <v>1987</v>
      </c>
      <c r="P312" s="422">
        <v>0.90979853479853479</v>
      </c>
      <c r="Q312" s="378">
        <v>79.48</v>
      </c>
    </row>
    <row r="313" spans="1:17" ht="14.4" customHeight="1" x14ac:dyDescent="0.3">
      <c r="A313" s="373" t="s">
        <v>941</v>
      </c>
      <c r="B313" s="374" t="s">
        <v>771</v>
      </c>
      <c r="C313" s="374" t="s">
        <v>772</v>
      </c>
      <c r="D313" s="374" t="s">
        <v>849</v>
      </c>
      <c r="E313" s="374" t="s">
        <v>850</v>
      </c>
      <c r="F313" s="377">
        <v>5</v>
      </c>
      <c r="G313" s="377">
        <v>795</v>
      </c>
      <c r="H313" s="377">
        <v>1</v>
      </c>
      <c r="I313" s="377">
        <v>159</v>
      </c>
      <c r="J313" s="377">
        <v>6</v>
      </c>
      <c r="K313" s="377">
        <v>960</v>
      </c>
      <c r="L313" s="377">
        <v>1.2075471698113207</v>
      </c>
      <c r="M313" s="377">
        <v>160</v>
      </c>
      <c r="N313" s="377">
        <v>5</v>
      </c>
      <c r="O313" s="377">
        <v>802</v>
      </c>
      <c r="P313" s="422">
        <v>1.0088050314465409</v>
      </c>
      <c r="Q313" s="378">
        <v>160.4</v>
      </c>
    </row>
    <row r="314" spans="1:17" ht="14.4" customHeight="1" x14ac:dyDescent="0.3">
      <c r="A314" s="373" t="s">
        <v>941</v>
      </c>
      <c r="B314" s="374" t="s">
        <v>771</v>
      </c>
      <c r="C314" s="374" t="s">
        <v>772</v>
      </c>
      <c r="D314" s="374" t="s">
        <v>853</v>
      </c>
      <c r="E314" s="374" t="s">
        <v>854</v>
      </c>
      <c r="F314" s="377"/>
      <c r="G314" s="377"/>
      <c r="H314" s="377"/>
      <c r="I314" s="377"/>
      <c r="J314" s="377">
        <v>7</v>
      </c>
      <c r="K314" s="377">
        <v>7014</v>
      </c>
      <c r="L314" s="377"/>
      <c r="M314" s="377">
        <v>1002</v>
      </c>
      <c r="N314" s="377"/>
      <c r="O314" s="377"/>
      <c r="P314" s="422"/>
      <c r="Q314" s="378"/>
    </row>
    <row r="315" spans="1:17" ht="14.4" customHeight="1" x14ac:dyDescent="0.3">
      <c r="A315" s="373" t="s">
        <v>941</v>
      </c>
      <c r="B315" s="374" t="s">
        <v>771</v>
      </c>
      <c r="C315" s="374" t="s">
        <v>772</v>
      </c>
      <c r="D315" s="374" t="s">
        <v>857</v>
      </c>
      <c r="E315" s="374" t="s">
        <v>858</v>
      </c>
      <c r="F315" s="377"/>
      <c r="G315" s="377"/>
      <c r="H315" s="377"/>
      <c r="I315" s="377"/>
      <c r="J315" s="377">
        <v>7</v>
      </c>
      <c r="K315" s="377">
        <v>15631</v>
      </c>
      <c r="L315" s="377"/>
      <c r="M315" s="377">
        <v>2233</v>
      </c>
      <c r="N315" s="377"/>
      <c r="O315" s="377"/>
      <c r="P315" s="422"/>
      <c r="Q315" s="378"/>
    </row>
    <row r="316" spans="1:17" ht="14.4" customHeight="1" x14ac:dyDescent="0.3">
      <c r="A316" s="373" t="s">
        <v>941</v>
      </c>
      <c r="B316" s="374" t="s">
        <v>771</v>
      </c>
      <c r="C316" s="374" t="s">
        <v>772</v>
      </c>
      <c r="D316" s="374" t="s">
        <v>859</v>
      </c>
      <c r="E316" s="374" t="s">
        <v>860</v>
      </c>
      <c r="F316" s="377">
        <v>9</v>
      </c>
      <c r="G316" s="377">
        <v>2178</v>
      </c>
      <c r="H316" s="377">
        <v>1</v>
      </c>
      <c r="I316" s="377">
        <v>242</v>
      </c>
      <c r="J316" s="377">
        <v>14</v>
      </c>
      <c r="K316" s="377">
        <v>3402</v>
      </c>
      <c r="L316" s="377">
        <v>1.5619834710743801</v>
      </c>
      <c r="M316" s="377">
        <v>243</v>
      </c>
      <c r="N316" s="377">
        <v>8</v>
      </c>
      <c r="O316" s="377">
        <v>1956</v>
      </c>
      <c r="P316" s="422">
        <v>0.89807162534435259</v>
      </c>
      <c r="Q316" s="378">
        <v>244.5</v>
      </c>
    </row>
    <row r="317" spans="1:17" ht="14.4" customHeight="1" x14ac:dyDescent="0.3">
      <c r="A317" s="373" t="s">
        <v>941</v>
      </c>
      <c r="B317" s="374" t="s">
        <v>771</v>
      </c>
      <c r="C317" s="374" t="s">
        <v>772</v>
      </c>
      <c r="D317" s="374" t="s">
        <v>861</v>
      </c>
      <c r="E317" s="374" t="s">
        <v>862</v>
      </c>
      <c r="F317" s="377">
        <v>4</v>
      </c>
      <c r="G317" s="377">
        <v>7940</v>
      </c>
      <c r="H317" s="377">
        <v>1</v>
      </c>
      <c r="I317" s="377">
        <v>1985</v>
      </c>
      <c r="J317" s="377"/>
      <c r="K317" s="377"/>
      <c r="L317" s="377"/>
      <c r="M317" s="377"/>
      <c r="N317" s="377">
        <v>10</v>
      </c>
      <c r="O317" s="377">
        <v>20034</v>
      </c>
      <c r="P317" s="422">
        <v>2.5231738035264484</v>
      </c>
      <c r="Q317" s="378">
        <v>2003.4</v>
      </c>
    </row>
    <row r="318" spans="1:17" ht="14.4" customHeight="1" x14ac:dyDescent="0.3">
      <c r="A318" s="373" t="s">
        <v>941</v>
      </c>
      <c r="B318" s="374" t="s">
        <v>771</v>
      </c>
      <c r="C318" s="374" t="s">
        <v>772</v>
      </c>
      <c r="D318" s="374" t="s">
        <v>863</v>
      </c>
      <c r="E318" s="374" t="s">
        <v>864</v>
      </c>
      <c r="F318" s="377">
        <v>2</v>
      </c>
      <c r="G318" s="377">
        <v>444</v>
      </c>
      <c r="H318" s="377">
        <v>1</v>
      </c>
      <c r="I318" s="377">
        <v>222</v>
      </c>
      <c r="J318" s="377">
        <v>7</v>
      </c>
      <c r="K318" s="377">
        <v>1561</v>
      </c>
      <c r="L318" s="377">
        <v>3.5157657657657659</v>
      </c>
      <c r="M318" s="377">
        <v>223</v>
      </c>
      <c r="N318" s="377">
        <v>7</v>
      </c>
      <c r="O318" s="377">
        <v>1565</v>
      </c>
      <c r="P318" s="422">
        <v>3.5247747747747749</v>
      </c>
      <c r="Q318" s="378">
        <v>223.57142857142858</v>
      </c>
    </row>
    <row r="319" spans="1:17" ht="14.4" customHeight="1" x14ac:dyDescent="0.3">
      <c r="A319" s="373" t="s">
        <v>941</v>
      </c>
      <c r="B319" s="374" t="s">
        <v>771</v>
      </c>
      <c r="C319" s="374" t="s">
        <v>772</v>
      </c>
      <c r="D319" s="374" t="s">
        <v>865</v>
      </c>
      <c r="E319" s="374" t="s">
        <v>866</v>
      </c>
      <c r="F319" s="377">
        <v>2</v>
      </c>
      <c r="G319" s="377">
        <v>798</v>
      </c>
      <c r="H319" s="377">
        <v>1</v>
      </c>
      <c r="I319" s="377">
        <v>399</v>
      </c>
      <c r="J319" s="377">
        <v>2</v>
      </c>
      <c r="K319" s="377">
        <v>808</v>
      </c>
      <c r="L319" s="377">
        <v>1.0125313283208019</v>
      </c>
      <c r="M319" s="377">
        <v>404</v>
      </c>
      <c r="N319" s="377">
        <v>2</v>
      </c>
      <c r="O319" s="377">
        <v>818</v>
      </c>
      <c r="P319" s="422">
        <v>1.0250626566416041</v>
      </c>
      <c r="Q319" s="378">
        <v>409</v>
      </c>
    </row>
    <row r="320" spans="1:17" ht="14.4" customHeight="1" x14ac:dyDescent="0.3">
      <c r="A320" s="373" t="s">
        <v>941</v>
      </c>
      <c r="B320" s="374" t="s">
        <v>771</v>
      </c>
      <c r="C320" s="374" t="s">
        <v>772</v>
      </c>
      <c r="D320" s="374" t="s">
        <v>869</v>
      </c>
      <c r="E320" s="374" t="s">
        <v>778</v>
      </c>
      <c r="F320" s="377">
        <v>8</v>
      </c>
      <c r="G320" s="377">
        <v>272</v>
      </c>
      <c r="H320" s="377">
        <v>1</v>
      </c>
      <c r="I320" s="377">
        <v>34</v>
      </c>
      <c r="J320" s="377"/>
      <c r="K320" s="377"/>
      <c r="L320" s="377"/>
      <c r="M320" s="377"/>
      <c r="N320" s="377"/>
      <c r="O320" s="377"/>
      <c r="P320" s="422"/>
      <c r="Q320" s="378"/>
    </row>
    <row r="321" spans="1:17" ht="14.4" customHeight="1" x14ac:dyDescent="0.3">
      <c r="A321" s="373" t="s">
        <v>941</v>
      </c>
      <c r="B321" s="374" t="s">
        <v>771</v>
      </c>
      <c r="C321" s="374" t="s">
        <v>772</v>
      </c>
      <c r="D321" s="374" t="s">
        <v>876</v>
      </c>
      <c r="E321" s="374" t="s">
        <v>877</v>
      </c>
      <c r="F321" s="377">
        <v>1</v>
      </c>
      <c r="G321" s="377">
        <v>1014</v>
      </c>
      <c r="H321" s="377">
        <v>1</v>
      </c>
      <c r="I321" s="377">
        <v>1014</v>
      </c>
      <c r="J321" s="377"/>
      <c r="K321" s="377"/>
      <c r="L321" s="377"/>
      <c r="M321" s="377"/>
      <c r="N321" s="377"/>
      <c r="O321" s="377"/>
      <c r="P321" s="422"/>
      <c r="Q321" s="378"/>
    </row>
    <row r="322" spans="1:17" ht="14.4" customHeight="1" x14ac:dyDescent="0.3">
      <c r="A322" s="373" t="s">
        <v>944</v>
      </c>
      <c r="B322" s="374" t="s">
        <v>771</v>
      </c>
      <c r="C322" s="374" t="s">
        <v>772</v>
      </c>
      <c r="D322" s="374" t="s">
        <v>773</v>
      </c>
      <c r="E322" s="374" t="s">
        <v>774</v>
      </c>
      <c r="F322" s="377">
        <v>1</v>
      </c>
      <c r="G322" s="377">
        <v>2049</v>
      </c>
      <c r="H322" s="377">
        <v>1</v>
      </c>
      <c r="I322" s="377">
        <v>2049</v>
      </c>
      <c r="J322" s="377"/>
      <c r="K322" s="377"/>
      <c r="L322" s="377"/>
      <c r="M322" s="377"/>
      <c r="N322" s="377">
        <v>2</v>
      </c>
      <c r="O322" s="377">
        <v>4128</v>
      </c>
      <c r="P322" s="422">
        <v>2.0146412884333822</v>
      </c>
      <c r="Q322" s="378">
        <v>2064</v>
      </c>
    </row>
    <row r="323" spans="1:17" ht="14.4" customHeight="1" x14ac:dyDescent="0.3">
      <c r="A323" s="373" t="s">
        <v>944</v>
      </c>
      <c r="B323" s="374" t="s">
        <v>771</v>
      </c>
      <c r="C323" s="374" t="s">
        <v>772</v>
      </c>
      <c r="D323" s="374" t="s">
        <v>777</v>
      </c>
      <c r="E323" s="374" t="s">
        <v>778</v>
      </c>
      <c r="F323" s="377">
        <v>12</v>
      </c>
      <c r="G323" s="377">
        <v>636</v>
      </c>
      <c r="H323" s="377">
        <v>1</v>
      </c>
      <c r="I323" s="377">
        <v>53</v>
      </c>
      <c r="J323" s="377">
        <v>8</v>
      </c>
      <c r="K323" s="377">
        <v>424</v>
      </c>
      <c r="L323" s="377">
        <v>0.66666666666666663</v>
      </c>
      <c r="M323" s="377">
        <v>53</v>
      </c>
      <c r="N323" s="377">
        <v>6</v>
      </c>
      <c r="O323" s="377">
        <v>318</v>
      </c>
      <c r="P323" s="422">
        <v>0.5</v>
      </c>
      <c r="Q323" s="378">
        <v>53</v>
      </c>
    </row>
    <row r="324" spans="1:17" ht="14.4" customHeight="1" x14ac:dyDescent="0.3">
      <c r="A324" s="373" t="s">
        <v>944</v>
      </c>
      <c r="B324" s="374" t="s">
        <v>771</v>
      </c>
      <c r="C324" s="374" t="s">
        <v>772</v>
      </c>
      <c r="D324" s="374" t="s">
        <v>779</v>
      </c>
      <c r="E324" s="374" t="s">
        <v>780</v>
      </c>
      <c r="F324" s="377">
        <v>8</v>
      </c>
      <c r="G324" s="377">
        <v>960</v>
      </c>
      <c r="H324" s="377">
        <v>1</v>
      </c>
      <c r="I324" s="377">
        <v>120</v>
      </c>
      <c r="J324" s="377"/>
      <c r="K324" s="377"/>
      <c r="L324" s="377"/>
      <c r="M324" s="377"/>
      <c r="N324" s="377">
        <v>2</v>
      </c>
      <c r="O324" s="377">
        <v>242</v>
      </c>
      <c r="P324" s="422">
        <v>0.25208333333333333</v>
      </c>
      <c r="Q324" s="378">
        <v>121</v>
      </c>
    </row>
    <row r="325" spans="1:17" ht="14.4" customHeight="1" x14ac:dyDescent="0.3">
      <c r="A325" s="373" t="s">
        <v>944</v>
      </c>
      <c r="B325" s="374" t="s">
        <v>771</v>
      </c>
      <c r="C325" s="374" t="s">
        <v>772</v>
      </c>
      <c r="D325" s="374" t="s">
        <v>783</v>
      </c>
      <c r="E325" s="374" t="s">
        <v>784</v>
      </c>
      <c r="F325" s="377">
        <v>1</v>
      </c>
      <c r="G325" s="377">
        <v>379</v>
      </c>
      <c r="H325" s="377">
        <v>1</v>
      </c>
      <c r="I325" s="377">
        <v>379</v>
      </c>
      <c r="J325" s="377"/>
      <c r="K325" s="377"/>
      <c r="L325" s="377"/>
      <c r="M325" s="377"/>
      <c r="N325" s="377"/>
      <c r="O325" s="377"/>
      <c r="P325" s="422"/>
      <c r="Q325" s="378"/>
    </row>
    <row r="326" spans="1:17" ht="14.4" customHeight="1" x14ac:dyDescent="0.3">
      <c r="A326" s="373" t="s">
        <v>944</v>
      </c>
      <c r="B326" s="374" t="s">
        <v>771</v>
      </c>
      <c r="C326" s="374" t="s">
        <v>772</v>
      </c>
      <c r="D326" s="374" t="s">
        <v>785</v>
      </c>
      <c r="E326" s="374" t="s">
        <v>786</v>
      </c>
      <c r="F326" s="377">
        <v>3</v>
      </c>
      <c r="G326" s="377">
        <v>501</v>
      </c>
      <c r="H326" s="377">
        <v>1</v>
      </c>
      <c r="I326" s="377">
        <v>167</v>
      </c>
      <c r="J326" s="377">
        <v>2</v>
      </c>
      <c r="K326" s="377">
        <v>336</v>
      </c>
      <c r="L326" s="377">
        <v>0.6706586826347305</v>
      </c>
      <c r="M326" s="377">
        <v>168</v>
      </c>
      <c r="N326" s="377"/>
      <c r="O326" s="377"/>
      <c r="P326" s="422"/>
      <c r="Q326" s="378"/>
    </row>
    <row r="327" spans="1:17" ht="14.4" customHeight="1" x14ac:dyDescent="0.3">
      <c r="A327" s="373" t="s">
        <v>944</v>
      </c>
      <c r="B327" s="374" t="s">
        <v>771</v>
      </c>
      <c r="C327" s="374" t="s">
        <v>772</v>
      </c>
      <c r="D327" s="374" t="s">
        <v>789</v>
      </c>
      <c r="E327" s="374" t="s">
        <v>790</v>
      </c>
      <c r="F327" s="377">
        <v>2</v>
      </c>
      <c r="G327" s="377">
        <v>626</v>
      </c>
      <c r="H327" s="377">
        <v>1</v>
      </c>
      <c r="I327" s="377">
        <v>313</v>
      </c>
      <c r="J327" s="377">
        <v>1</v>
      </c>
      <c r="K327" s="377">
        <v>316</v>
      </c>
      <c r="L327" s="377">
        <v>0.50479233226837061</v>
      </c>
      <c r="M327" s="377">
        <v>316</v>
      </c>
      <c r="N327" s="377">
        <v>2</v>
      </c>
      <c r="O327" s="377">
        <v>632</v>
      </c>
      <c r="P327" s="422">
        <v>1.0095846645367412</v>
      </c>
      <c r="Q327" s="378">
        <v>316</v>
      </c>
    </row>
    <row r="328" spans="1:17" ht="14.4" customHeight="1" x14ac:dyDescent="0.3">
      <c r="A328" s="373" t="s">
        <v>944</v>
      </c>
      <c r="B328" s="374" t="s">
        <v>771</v>
      </c>
      <c r="C328" s="374" t="s">
        <v>772</v>
      </c>
      <c r="D328" s="374" t="s">
        <v>793</v>
      </c>
      <c r="E328" s="374" t="s">
        <v>794</v>
      </c>
      <c r="F328" s="377">
        <v>12</v>
      </c>
      <c r="G328" s="377">
        <v>4044</v>
      </c>
      <c r="H328" s="377">
        <v>1</v>
      </c>
      <c r="I328" s="377">
        <v>337</v>
      </c>
      <c r="J328" s="377">
        <v>1</v>
      </c>
      <c r="K328" s="377">
        <v>338</v>
      </c>
      <c r="L328" s="377">
        <v>8.3580613254203753E-2</v>
      </c>
      <c r="M328" s="377">
        <v>338</v>
      </c>
      <c r="N328" s="377">
        <v>8</v>
      </c>
      <c r="O328" s="377">
        <v>2704</v>
      </c>
      <c r="P328" s="422">
        <v>0.66864490603363003</v>
      </c>
      <c r="Q328" s="378">
        <v>338</v>
      </c>
    </row>
    <row r="329" spans="1:17" ht="14.4" customHeight="1" x14ac:dyDescent="0.3">
      <c r="A329" s="373" t="s">
        <v>944</v>
      </c>
      <c r="B329" s="374" t="s">
        <v>771</v>
      </c>
      <c r="C329" s="374" t="s">
        <v>772</v>
      </c>
      <c r="D329" s="374" t="s">
        <v>801</v>
      </c>
      <c r="E329" s="374" t="s">
        <v>802</v>
      </c>
      <c r="F329" s="377">
        <v>1</v>
      </c>
      <c r="G329" s="377">
        <v>107</v>
      </c>
      <c r="H329" s="377">
        <v>1</v>
      </c>
      <c r="I329" s="377">
        <v>107</v>
      </c>
      <c r="J329" s="377"/>
      <c r="K329" s="377"/>
      <c r="L329" s="377"/>
      <c r="M329" s="377"/>
      <c r="N329" s="377"/>
      <c r="O329" s="377"/>
      <c r="P329" s="422"/>
      <c r="Q329" s="378"/>
    </row>
    <row r="330" spans="1:17" ht="14.4" customHeight="1" x14ac:dyDescent="0.3">
      <c r="A330" s="373" t="s">
        <v>944</v>
      </c>
      <c r="B330" s="374" t="s">
        <v>771</v>
      </c>
      <c r="C330" s="374" t="s">
        <v>772</v>
      </c>
      <c r="D330" s="374" t="s">
        <v>807</v>
      </c>
      <c r="E330" s="374" t="s">
        <v>808</v>
      </c>
      <c r="F330" s="377">
        <v>1</v>
      </c>
      <c r="G330" s="377">
        <v>36</v>
      </c>
      <c r="H330" s="377">
        <v>1</v>
      </c>
      <c r="I330" s="377">
        <v>36</v>
      </c>
      <c r="J330" s="377"/>
      <c r="K330" s="377"/>
      <c r="L330" s="377"/>
      <c r="M330" s="377"/>
      <c r="N330" s="377"/>
      <c r="O330" s="377"/>
      <c r="P330" s="422"/>
      <c r="Q330" s="378"/>
    </row>
    <row r="331" spans="1:17" ht="14.4" customHeight="1" x14ac:dyDescent="0.3">
      <c r="A331" s="373" t="s">
        <v>944</v>
      </c>
      <c r="B331" s="374" t="s">
        <v>771</v>
      </c>
      <c r="C331" s="374" t="s">
        <v>772</v>
      </c>
      <c r="D331" s="374" t="s">
        <v>817</v>
      </c>
      <c r="E331" s="374" t="s">
        <v>818</v>
      </c>
      <c r="F331" s="377">
        <v>8</v>
      </c>
      <c r="G331" s="377">
        <v>2240</v>
      </c>
      <c r="H331" s="377">
        <v>1</v>
      </c>
      <c r="I331" s="377">
        <v>280</v>
      </c>
      <c r="J331" s="377">
        <v>4</v>
      </c>
      <c r="K331" s="377">
        <v>1124</v>
      </c>
      <c r="L331" s="377">
        <v>0.50178571428571428</v>
      </c>
      <c r="M331" s="377">
        <v>281</v>
      </c>
      <c r="N331" s="377">
        <v>1</v>
      </c>
      <c r="O331" s="377">
        <v>281</v>
      </c>
      <c r="P331" s="422">
        <v>0.12544642857142857</v>
      </c>
      <c r="Q331" s="378">
        <v>281</v>
      </c>
    </row>
    <row r="332" spans="1:17" ht="14.4" customHeight="1" x14ac:dyDescent="0.3">
      <c r="A332" s="373" t="s">
        <v>944</v>
      </c>
      <c r="B332" s="374" t="s">
        <v>771</v>
      </c>
      <c r="C332" s="374" t="s">
        <v>772</v>
      </c>
      <c r="D332" s="374" t="s">
        <v>819</v>
      </c>
      <c r="E332" s="374" t="s">
        <v>820</v>
      </c>
      <c r="F332" s="377">
        <v>1</v>
      </c>
      <c r="G332" s="377">
        <v>3413</v>
      </c>
      <c r="H332" s="377">
        <v>1</v>
      </c>
      <c r="I332" s="377">
        <v>3413</v>
      </c>
      <c r="J332" s="377">
        <v>1</v>
      </c>
      <c r="K332" s="377">
        <v>3439</v>
      </c>
      <c r="L332" s="377">
        <v>1.0076179314386171</v>
      </c>
      <c r="M332" s="377">
        <v>3439</v>
      </c>
      <c r="N332" s="377">
        <v>1</v>
      </c>
      <c r="O332" s="377">
        <v>3439</v>
      </c>
      <c r="P332" s="422">
        <v>1.0076179314386171</v>
      </c>
      <c r="Q332" s="378">
        <v>3439</v>
      </c>
    </row>
    <row r="333" spans="1:17" ht="14.4" customHeight="1" x14ac:dyDescent="0.3">
      <c r="A333" s="373" t="s">
        <v>944</v>
      </c>
      <c r="B333" s="374" t="s">
        <v>771</v>
      </c>
      <c r="C333" s="374" t="s">
        <v>772</v>
      </c>
      <c r="D333" s="374" t="s">
        <v>821</v>
      </c>
      <c r="E333" s="374" t="s">
        <v>822</v>
      </c>
      <c r="F333" s="377">
        <v>1</v>
      </c>
      <c r="G333" s="377">
        <v>453</v>
      </c>
      <c r="H333" s="377">
        <v>1</v>
      </c>
      <c r="I333" s="377">
        <v>453</v>
      </c>
      <c r="J333" s="377"/>
      <c r="K333" s="377"/>
      <c r="L333" s="377"/>
      <c r="M333" s="377"/>
      <c r="N333" s="377">
        <v>4</v>
      </c>
      <c r="O333" s="377">
        <v>1824</v>
      </c>
      <c r="P333" s="422">
        <v>4.0264900662251657</v>
      </c>
      <c r="Q333" s="378">
        <v>456</v>
      </c>
    </row>
    <row r="334" spans="1:17" ht="14.4" customHeight="1" x14ac:dyDescent="0.3">
      <c r="A334" s="373" t="s">
        <v>944</v>
      </c>
      <c r="B334" s="374" t="s">
        <v>771</v>
      </c>
      <c r="C334" s="374" t="s">
        <v>772</v>
      </c>
      <c r="D334" s="374" t="s">
        <v>825</v>
      </c>
      <c r="E334" s="374" t="s">
        <v>826</v>
      </c>
      <c r="F334" s="377">
        <v>10</v>
      </c>
      <c r="G334" s="377">
        <v>3450</v>
      </c>
      <c r="H334" s="377">
        <v>1</v>
      </c>
      <c r="I334" s="377">
        <v>345</v>
      </c>
      <c r="J334" s="377">
        <v>4</v>
      </c>
      <c r="K334" s="377">
        <v>1392</v>
      </c>
      <c r="L334" s="377">
        <v>0.40347826086956523</v>
      </c>
      <c r="M334" s="377">
        <v>348</v>
      </c>
      <c r="N334" s="377">
        <v>4</v>
      </c>
      <c r="O334" s="377">
        <v>1392</v>
      </c>
      <c r="P334" s="422">
        <v>0.40347826086956523</v>
      </c>
      <c r="Q334" s="378">
        <v>348</v>
      </c>
    </row>
    <row r="335" spans="1:17" ht="14.4" customHeight="1" x14ac:dyDescent="0.3">
      <c r="A335" s="373" t="s">
        <v>944</v>
      </c>
      <c r="B335" s="374" t="s">
        <v>771</v>
      </c>
      <c r="C335" s="374" t="s">
        <v>772</v>
      </c>
      <c r="D335" s="374" t="s">
        <v>833</v>
      </c>
      <c r="E335" s="374" t="s">
        <v>834</v>
      </c>
      <c r="F335" s="377">
        <v>1</v>
      </c>
      <c r="G335" s="377">
        <v>115</v>
      </c>
      <c r="H335" s="377">
        <v>1</v>
      </c>
      <c r="I335" s="377">
        <v>115</v>
      </c>
      <c r="J335" s="377"/>
      <c r="K335" s="377"/>
      <c r="L335" s="377"/>
      <c r="M335" s="377"/>
      <c r="N335" s="377"/>
      <c r="O335" s="377"/>
      <c r="P335" s="422"/>
      <c r="Q335" s="378"/>
    </row>
    <row r="336" spans="1:17" ht="14.4" customHeight="1" x14ac:dyDescent="0.3">
      <c r="A336" s="373" t="s">
        <v>944</v>
      </c>
      <c r="B336" s="374" t="s">
        <v>771</v>
      </c>
      <c r="C336" s="374" t="s">
        <v>772</v>
      </c>
      <c r="D336" s="374" t="s">
        <v>835</v>
      </c>
      <c r="E336" s="374" t="s">
        <v>836</v>
      </c>
      <c r="F336" s="377">
        <v>1</v>
      </c>
      <c r="G336" s="377">
        <v>454</v>
      </c>
      <c r="H336" s="377">
        <v>1</v>
      </c>
      <c r="I336" s="377">
        <v>454</v>
      </c>
      <c r="J336" s="377"/>
      <c r="K336" s="377"/>
      <c r="L336" s="377"/>
      <c r="M336" s="377"/>
      <c r="N336" s="377"/>
      <c r="O336" s="377"/>
      <c r="P336" s="422"/>
      <c r="Q336" s="378"/>
    </row>
    <row r="337" spans="1:17" ht="14.4" customHeight="1" x14ac:dyDescent="0.3">
      <c r="A337" s="373" t="s">
        <v>944</v>
      </c>
      <c r="B337" s="374" t="s">
        <v>771</v>
      </c>
      <c r="C337" s="374" t="s">
        <v>772</v>
      </c>
      <c r="D337" s="374" t="s">
        <v>839</v>
      </c>
      <c r="E337" s="374" t="s">
        <v>840</v>
      </c>
      <c r="F337" s="377"/>
      <c r="G337" s="377"/>
      <c r="H337" s="377"/>
      <c r="I337" s="377"/>
      <c r="J337" s="377">
        <v>1</v>
      </c>
      <c r="K337" s="377">
        <v>429</v>
      </c>
      <c r="L337" s="377"/>
      <c r="M337" s="377">
        <v>429</v>
      </c>
      <c r="N337" s="377"/>
      <c r="O337" s="377"/>
      <c r="P337" s="422"/>
      <c r="Q337" s="378"/>
    </row>
    <row r="338" spans="1:17" ht="14.4" customHeight="1" x14ac:dyDescent="0.3">
      <c r="A338" s="373" t="s">
        <v>944</v>
      </c>
      <c r="B338" s="374" t="s">
        <v>771</v>
      </c>
      <c r="C338" s="374" t="s">
        <v>772</v>
      </c>
      <c r="D338" s="374" t="s">
        <v>845</v>
      </c>
      <c r="E338" s="374" t="s">
        <v>846</v>
      </c>
      <c r="F338" s="377">
        <v>38</v>
      </c>
      <c r="G338" s="377">
        <v>6232</v>
      </c>
      <c r="H338" s="377">
        <v>1</v>
      </c>
      <c r="I338" s="377">
        <v>164</v>
      </c>
      <c r="J338" s="377">
        <v>19</v>
      </c>
      <c r="K338" s="377">
        <v>3135</v>
      </c>
      <c r="L338" s="377">
        <v>0.50304878048780488</v>
      </c>
      <c r="M338" s="377">
        <v>165</v>
      </c>
      <c r="N338" s="377">
        <v>30</v>
      </c>
      <c r="O338" s="377">
        <v>4950</v>
      </c>
      <c r="P338" s="422">
        <v>0.79428754813863933</v>
      </c>
      <c r="Q338" s="378">
        <v>165</v>
      </c>
    </row>
    <row r="339" spans="1:17" ht="14.4" customHeight="1" x14ac:dyDescent="0.3">
      <c r="A339" s="373" t="s">
        <v>944</v>
      </c>
      <c r="B339" s="374" t="s">
        <v>771</v>
      </c>
      <c r="C339" s="374" t="s">
        <v>772</v>
      </c>
      <c r="D339" s="374" t="s">
        <v>849</v>
      </c>
      <c r="E339" s="374" t="s">
        <v>850</v>
      </c>
      <c r="F339" s="377">
        <v>1</v>
      </c>
      <c r="G339" s="377">
        <v>159</v>
      </c>
      <c r="H339" s="377">
        <v>1</v>
      </c>
      <c r="I339" s="377">
        <v>159</v>
      </c>
      <c r="J339" s="377"/>
      <c r="K339" s="377"/>
      <c r="L339" s="377"/>
      <c r="M339" s="377"/>
      <c r="N339" s="377">
        <v>1</v>
      </c>
      <c r="O339" s="377">
        <v>160</v>
      </c>
      <c r="P339" s="422">
        <v>1.0062893081761006</v>
      </c>
      <c r="Q339" s="378">
        <v>160</v>
      </c>
    </row>
    <row r="340" spans="1:17" ht="14.4" customHeight="1" x14ac:dyDescent="0.3">
      <c r="A340" s="373" t="s">
        <v>944</v>
      </c>
      <c r="B340" s="374" t="s">
        <v>771</v>
      </c>
      <c r="C340" s="374" t="s">
        <v>772</v>
      </c>
      <c r="D340" s="374" t="s">
        <v>863</v>
      </c>
      <c r="E340" s="374" t="s">
        <v>864</v>
      </c>
      <c r="F340" s="377">
        <v>1</v>
      </c>
      <c r="G340" s="377">
        <v>222</v>
      </c>
      <c r="H340" s="377">
        <v>1</v>
      </c>
      <c r="I340" s="377">
        <v>222</v>
      </c>
      <c r="J340" s="377"/>
      <c r="K340" s="377"/>
      <c r="L340" s="377"/>
      <c r="M340" s="377"/>
      <c r="N340" s="377"/>
      <c r="O340" s="377"/>
      <c r="P340" s="422"/>
      <c r="Q340" s="378"/>
    </row>
    <row r="341" spans="1:17" ht="14.4" customHeight="1" x14ac:dyDescent="0.3">
      <c r="A341" s="373" t="s">
        <v>944</v>
      </c>
      <c r="B341" s="374" t="s">
        <v>771</v>
      </c>
      <c r="C341" s="374" t="s">
        <v>772</v>
      </c>
      <c r="D341" s="374" t="s">
        <v>865</v>
      </c>
      <c r="E341" s="374" t="s">
        <v>866</v>
      </c>
      <c r="F341" s="377">
        <v>1</v>
      </c>
      <c r="G341" s="377">
        <v>399</v>
      </c>
      <c r="H341" s="377">
        <v>1</v>
      </c>
      <c r="I341" s="377">
        <v>399</v>
      </c>
      <c r="J341" s="377">
        <v>1</v>
      </c>
      <c r="K341" s="377">
        <v>404</v>
      </c>
      <c r="L341" s="377">
        <v>1.0125313283208019</v>
      </c>
      <c r="M341" s="377">
        <v>404</v>
      </c>
      <c r="N341" s="377">
        <v>2</v>
      </c>
      <c r="O341" s="377">
        <v>808</v>
      </c>
      <c r="P341" s="422">
        <v>2.0250626566416039</v>
      </c>
      <c r="Q341" s="378">
        <v>404</v>
      </c>
    </row>
    <row r="342" spans="1:17" ht="14.4" customHeight="1" x14ac:dyDescent="0.3">
      <c r="A342" s="373" t="s">
        <v>944</v>
      </c>
      <c r="B342" s="374" t="s">
        <v>771</v>
      </c>
      <c r="C342" s="374" t="s">
        <v>772</v>
      </c>
      <c r="D342" s="374" t="s">
        <v>876</v>
      </c>
      <c r="E342" s="374" t="s">
        <v>877</v>
      </c>
      <c r="F342" s="377"/>
      <c r="G342" s="377"/>
      <c r="H342" s="377"/>
      <c r="I342" s="377"/>
      <c r="J342" s="377">
        <v>1</v>
      </c>
      <c r="K342" s="377">
        <v>1024</v>
      </c>
      <c r="L342" s="377"/>
      <c r="M342" s="377">
        <v>1024</v>
      </c>
      <c r="N342" s="377"/>
      <c r="O342" s="377"/>
      <c r="P342" s="422"/>
      <c r="Q342" s="378"/>
    </row>
    <row r="343" spans="1:17" ht="14.4" customHeight="1" x14ac:dyDescent="0.3">
      <c r="A343" s="373" t="s">
        <v>945</v>
      </c>
      <c r="B343" s="374" t="s">
        <v>771</v>
      </c>
      <c r="C343" s="374" t="s">
        <v>772</v>
      </c>
      <c r="D343" s="374" t="s">
        <v>773</v>
      </c>
      <c r="E343" s="374" t="s">
        <v>774</v>
      </c>
      <c r="F343" s="377"/>
      <c r="G343" s="377"/>
      <c r="H343" s="377"/>
      <c r="I343" s="377"/>
      <c r="J343" s="377">
        <v>1</v>
      </c>
      <c r="K343" s="377">
        <v>2064</v>
      </c>
      <c r="L343" s="377"/>
      <c r="M343" s="377">
        <v>2064</v>
      </c>
      <c r="N343" s="377"/>
      <c r="O343" s="377"/>
      <c r="P343" s="422"/>
      <c r="Q343" s="378"/>
    </row>
    <row r="344" spans="1:17" ht="14.4" customHeight="1" x14ac:dyDescent="0.3">
      <c r="A344" s="373" t="s">
        <v>945</v>
      </c>
      <c r="B344" s="374" t="s">
        <v>771</v>
      </c>
      <c r="C344" s="374" t="s">
        <v>772</v>
      </c>
      <c r="D344" s="374" t="s">
        <v>777</v>
      </c>
      <c r="E344" s="374" t="s">
        <v>778</v>
      </c>
      <c r="F344" s="377">
        <v>180</v>
      </c>
      <c r="G344" s="377">
        <v>9540</v>
      </c>
      <c r="H344" s="377">
        <v>1</v>
      </c>
      <c r="I344" s="377">
        <v>53</v>
      </c>
      <c r="J344" s="377">
        <v>142</v>
      </c>
      <c r="K344" s="377">
        <v>7526</v>
      </c>
      <c r="L344" s="377">
        <v>0.78888888888888886</v>
      </c>
      <c r="M344" s="377">
        <v>53</v>
      </c>
      <c r="N344" s="377">
        <v>252</v>
      </c>
      <c r="O344" s="377">
        <v>13404</v>
      </c>
      <c r="P344" s="422">
        <v>1.4050314465408804</v>
      </c>
      <c r="Q344" s="378">
        <v>53.19047619047619</v>
      </c>
    </row>
    <row r="345" spans="1:17" ht="14.4" customHeight="1" x14ac:dyDescent="0.3">
      <c r="A345" s="373" t="s">
        <v>945</v>
      </c>
      <c r="B345" s="374" t="s">
        <v>771</v>
      </c>
      <c r="C345" s="374" t="s">
        <v>772</v>
      </c>
      <c r="D345" s="374" t="s">
        <v>779</v>
      </c>
      <c r="E345" s="374" t="s">
        <v>780</v>
      </c>
      <c r="F345" s="377">
        <v>120</v>
      </c>
      <c r="G345" s="377">
        <v>14400</v>
      </c>
      <c r="H345" s="377">
        <v>1</v>
      </c>
      <c r="I345" s="377">
        <v>120</v>
      </c>
      <c r="J345" s="377">
        <v>112</v>
      </c>
      <c r="K345" s="377">
        <v>13552</v>
      </c>
      <c r="L345" s="377">
        <v>0.94111111111111112</v>
      </c>
      <c r="M345" s="377">
        <v>121</v>
      </c>
      <c r="N345" s="377">
        <v>177</v>
      </c>
      <c r="O345" s="377">
        <v>21473</v>
      </c>
      <c r="P345" s="422">
        <v>1.4911805555555555</v>
      </c>
      <c r="Q345" s="378">
        <v>121.31638418079096</v>
      </c>
    </row>
    <row r="346" spans="1:17" ht="14.4" customHeight="1" x14ac:dyDescent="0.3">
      <c r="A346" s="373" t="s">
        <v>945</v>
      </c>
      <c r="B346" s="374" t="s">
        <v>771</v>
      </c>
      <c r="C346" s="374" t="s">
        <v>772</v>
      </c>
      <c r="D346" s="374" t="s">
        <v>781</v>
      </c>
      <c r="E346" s="374" t="s">
        <v>782</v>
      </c>
      <c r="F346" s="377">
        <v>1</v>
      </c>
      <c r="G346" s="377">
        <v>173</v>
      </c>
      <c r="H346" s="377">
        <v>1</v>
      </c>
      <c r="I346" s="377">
        <v>173</v>
      </c>
      <c r="J346" s="377">
        <v>1</v>
      </c>
      <c r="K346" s="377">
        <v>174</v>
      </c>
      <c r="L346" s="377">
        <v>1.0057803468208093</v>
      </c>
      <c r="M346" s="377">
        <v>174</v>
      </c>
      <c r="N346" s="377"/>
      <c r="O346" s="377"/>
      <c r="P346" s="422"/>
      <c r="Q346" s="378"/>
    </row>
    <row r="347" spans="1:17" ht="14.4" customHeight="1" x14ac:dyDescent="0.3">
      <c r="A347" s="373" t="s">
        <v>945</v>
      </c>
      <c r="B347" s="374" t="s">
        <v>771</v>
      </c>
      <c r="C347" s="374" t="s">
        <v>772</v>
      </c>
      <c r="D347" s="374" t="s">
        <v>931</v>
      </c>
      <c r="E347" s="374" t="s">
        <v>932</v>
      </c>
      <c r="F347" s="377"/>
      <c r="G347" s="377"/>
      <c r="H347" s="377"/>
      <c r="I347" s="377"/>
      <c r="J347" s="377">
        <v>1</v>
      </c>
      <c r="K347" s="377">
        <v>1993</v>
      </c>
      <c r="L347" s="377"/>
      <c r="M347" s="377">
        <v>1993</v>
      </c>
      <c r="N347" s="377"/>
      <c r="O347" s="377"/>
      <c r="P347" s="422"/>
      <c r="Q347" s="378"/>
    </row>
    <row r="348" spans="1:17" ht="14.4" customHeight="1" x14ac:dyDescent="0.3">
      <c r="A348" s="373" t="s">
        <v>945</v>
      </c>
      <c r="B348" s="374" t="s">
        <v>771</v>
      </c>
      <c r="C348" s="374" t="s">
        <v>772</v>
      </c>
      <c r="D348" s="374" t="s">
        <v>783</v>
      </c>
      <c r="E348" s="374" t="s">
        <v>784</v>
      </c>
      <c r="F348" s="377">
        <v>5</v>
      </c>
      <c r="G348" s="377">
        <v>1895</v>
      </c>
      <c r="H348" s="377">
        <v>1</v>
      </c>
      <c r="I348" s="377">
        <v>379</v>
      </c>
      <c r="J348" s="377">
        <v>2</v>
      </c>
      <c r="K348" s="377">
        <v>760</v>
      </c>
      <c r="L348" s="377">
        <v>0.40105540897097625</v>
      </c>
      <c r="M348" s="377">
        <v>380</v>
      </c>
      <c r="N348" s="377">
        <v>14</v>
      </c>
      <c r="O348" s="377">
        <v>5332</v>
      </c>
      <c r="P348" s="422">
        <v>2.8137203166226912</v>
      </c>
      <c r="Q348" s="378">
        <v>380.85714285714283</v>
      </c>
    </row>
    <row r="349" spans="1:17" ht="14.4" customHeight="1" x14ac:dyDescent="0.3">
      <c r="A349" s="373" t="s">
        <v>945</v>
      </c>
      <c r="B349" s="374" t="s">
        <v>771</v>
      </c>
      <c r="C349" s="374" t="s">
        <v>772</v>
      </c>
      <c r="D349" s="374" t="s">
        <v>785</v>
      </c>
      <c r="E349" s="374" t="s">
        <v>786</v>
      </c>
      <c r="F349" s="377">
        <v>28</v>
      </c>
      <c r="G349" s="377">
        <v>4676</v>
      </c>
      <c r="H349" s="377">
        <v>1</v>
      </c>
      <c r="I349" s="377">
        <v>167</v>
      </c>
      <c r="J349" s="377">
        <v>43</v>
      </c>
      <c r="K349" s="377">
        <v>7224</v>
      </c>
      <c r="L349" s="377">
        <v>1.5449101796407185</v>
      </c>
      <c r="M349" s="377">
        <v>168</v>
      </c>
      <c r="N349" s="377">
        <v>75</v>
      </c>
      <c r="O349" s="377">
        <v>12639</v>
      </c>
      <c r="P349" s="422">
        <v>2.70295124037639</v>
      </c>
      <c r="Q349" s="378">
        <v>168.52</v>
      </c>
    </row>
    <row r="350" spans="1:17" ht="14.4" customHeight="1" x14ac:dyDescent="0.3">
      <c r="A350" s="373" t="s">
        <v>945</v>
      </c>
      <c r="B350" s="374" t="s">
        <v>771</v>
      </c>
      <c r="C350" s="374" t="s">
        <v>772</v>
      </c>
      <c r="D350" s="374" t="s">
        <v>787</v>
      </c>
      <c r="E350" s="374" t="s">
        <v>788</v>
      </c>
      <c r="F350" s="377">
        <v>2</v>
      </c>
      <c r="G350" s="377">
        <v>1044</v>
      </c>
      <c r="H350" s="377">
        <v>1</v>
      </c>
      <c r="I350" s="377">
        <v>522</v>
      </c>
      <c r="J350" s="377">
        <v>3</v>
      </c>
      <c r="K350" s="377">
        <v>1575</v>
      </c>
      <c r="L350" s="377">
        <v>1.5086206896551724</v>
      </c>
      <c r="M350" s="377">
        <v>525</v>
      </c>
      <c r="N350" s="377">
        <v>6</v>
      </c>
      <c r="O350" s="377">
        <v>3168</v>
      </c>
      <c r="P350" s="422">
        <v>3.0344827586206895</v>
      </c>
      <c r="Q350" s="378">
        <v>528</v>
      </c>
    </row>
    <row r="351" spans="1:17" ht="14.4" customHeight="1" x14ac:dyDescent="0.3">
      <c r="A351" s="373" t="s">
        <v>945</v>
      </c>
      <c r="B351" s="374" t="s">
        <v>771</v>
      </c>
      <c r="C351" s="374" t="s">
        <v>772</v>
      </c>
      <c r="D351" s="374" t="s">
        <v>789</v>
      </c>
      <c r="E351" s="374" t="s">
        <v>790</v>
      </c>
      <c r="F351" s="377">
        <v>58</v>
      </c>
      <c r="G351" s="377">
        <v>18154</v>
      </c>
      <c r="H351" s="377">
        <v>1</v>
      </c>
      <c r="I351" s="377">
        <v>313</v>
      </c>
      <c r="J351" s="377">
        <v>73</v>
      </c>
      <c r="K351" s="377">
        <v>23068</v>
      </c>
      <c r="L351" s="377">
        <v>1.2706841467445191</v>
      </c>
      <c r="M351" s="377">
        <v>316</v>
      </c>
      <c r="N351" s="377">
        <v>71</v>
      </c>
      <c r="O351" s="377">
        <v>22528</v>
      </c>
      <c r="P351" s="422">
        <v>1.2409386361132533</v>
      </c>
      <c r="Q351" s="378">
        <v>317.2957746478873</v>
      </c>
    </row>
    <row r="352" spans="1:17" ht="14.4" customHeight="1" x14ac:dyDescent="0.3">
      <c r="A352" s="373" t="s">
        <v>945</v>
      </c>
      <c r="B352" s="374" t="s">
        <v>771</v>
      </c>
      <c r="C352" s="374" t="s">
        <v>772</v>
      </c>
      <c r="D352" s="374" t="s">
        <v>791</v>
      </c>
      <c r="E352" s="374" t="s">
        <v>792</v>
      </c>
      <c r="F352" s="377">
        <v>9</v>
      </c>
      <c r="G352" s="377">
        <v>3906</v>
      </c>
      <c r="H352" s="377">
        <v>1</v>
      </c>
      <c r="I352" s="377">
        <v>434</v>
      </c>
      <c r="J352" s="377">
        <v>9</v>
      </c>
      <c r="K352" s="377">
        <v>3915</v>
      </c>
      <c r="L352" s="377">
        <v>1.0023041474654377</v>
      </c>
      <c r="M352" s="377">
        <v>435</v>
      </c>
      <c r="N352" s="377">
        <v>11</v>
      </c>
      <c r="O352" s="377">
        <v>4794</v>
      </c>
      <c r="P352" s="422">
        <v>1.2273425499231951</v>
      </c>
      <c r="Q352" s="378">
        <v>435.81818181818181</v>
      </c>
    </row>
    <row r="353" spans="1:17" ht="14.4" customHeight="1" x14ac:dyDescent="0.3">
      <c r="A353" s="373" t="s">
        <v>945</v>
      </c>
      <c r="B353" s="374" t="s">
        <v>771</v>
      </c>
      <c r="C353" s="374" t="s">
        <v>772</v>
      </c>
      <c r="D353" s="374" t="s">
        <v>793</v>
      </c>
      <c r="E353" s="374" t="s">
        <v>794</v>
      </c>
      <c r="F353" s="377">
        <v>186</v>
      </c>
      <c r="G353" s="377">
        <v>62682</v>
      </c>
      <c r="H353" s="377">
        <v>1</v>
      </c>
      <c r="I353" s="377">
        <v>337</v>
      </c>
      <c r="J353" s="377">
        <v>133</v>
      </c>
      <c r="K353" s="377">
        <v>44954</v>
      </c>
      <c r="L353" s="377">
        <v>0.71717558469736131</v>
      </c>
      <c r="M353" s="377">
        <v>338</v>
      </c>
      <c r="N353" s="377">
        <v>264</v>
      </c>
      <c r="O353" s="377">
        <v>89364</v>
      </c>
      <c r="P353" s="422">
        <v>1.4256724418493347</v>
      </c>
      <c r="Q353" s="378">
        <v>338.5</v>
      </c>
    </row>
    <row r="354" spans="1:17" ht="14.4" customHeight="1" x14ac:dyDescent="0.3">
      <c r="A354" s="373" t="s">
        <v>945</v>
      </c>
      <c r="B354" s="374" t="s">
        <v>771</v>
      </c>
      <c r="C354" s="374" t="s">
        <v>772</v>
      </c>
      <c r="D354" s="374" t="s">
        <v>795</v>
      </c>
      <c r="E354" s="374" t="s">
        <v>796</v>
      </c>
      <c r="F354" s="377">
        <v>1</v>
      </c>
      <c r="G354" s="377">
        <v>1585</v>
      </c>
      <c r="H354" s="377">
        <v>1</v>
      </c>
      <c r="I354" s="377">
        <v>1585</v>
      </c>
      <c r="J354" s="377">
        <v>2</v>
      </c>
      <c r="K354" s="377">
        <v>3178</v>
      </c>
      <c r="L354" s="377">
        <v>2.0050473186119873</v>
      </c>
      <c r="M354" s="377">
        <v>1589</v>
      </c>
      <c r="N354" s="377">
        <v>5</v>
      </c>
      <c r="O354" s="377">
        <v>7957</v>
      </c>
      <c r="P354" s="422">
        <v>5.0201892744479499</v>
      </c>
      <c r="Q354" s="378">
        <v>1591.4</v>
      </c>
    </row>
    <row r="355" spans="1:17" ht="14.4" customHeight="1" x14ac:dyDescent="0.3">
      <c r="A355" s="373" t="s">
        <v>945</v>
      </c>
      <c r="B355" s="374" t="s">
        <v>771</v>
      </c>
      <c r="C355" s="374" t="s">
        <v>772</v>
      </c>
      <c r="D355" s="374" t="s">
        <v>799</v>
      </c>
      <c r="E355" s="374" t="s">
        <v>800</v>
      </c>
      <c r="F355" s="377">
        <v>3</v>
      </c>
      <c r="G355" s="377">
        <v>17496</v>
      </c>
      <c r="H355" s="377">
        <v>1</v>
      </c>
      <c r="I355" s="377">
        <v>5832</v>
      </c>
      <c r="J355" s="377">
        <v>2</v>
      </c>
      <c r="K355" s="377">
        <v>11720</v>
      </c>
      <c r="L355" s="377">
        <v>0.66986739826246</v>
      </c>
      <c r="M355" s="377">
        <v>5860</v>
      </c>
      <c r="N355" s="377">
        <v>1</v>
      </c>
      <c r="O355" s="377">
        <v>5860</v>
      </c>
      <c r="P355" s="422">
        <v>0.33493369913123</v>
      </c>
      <c r="Q355" s="378">
        <v>5860</v>
      </c>
    </row>
    <row r="356" spans="1:17" ht="14.4" customHeight="1" x14ac:dyDescent="0.3">
      <c r="A356" s="373" t="s">
        <v>945</v>
      </c>
      <c r="B356" s="374" t="s">
        <v>771</v>
      </c>
      <c r="C356" s="374" t="s">
        <v>772</v>
      </c>
      <c r="D356" s="374" t="s">
        <v>801</v>
      </c>
      <c r="E356" s="374" t="s">
        <v>802</v>
      </c>
      <c r="F356" s="377">
        <v>4</v>
      </c>
      <c r="G356" s="377">
        <v>428</v>
      </c>
      <c r="H356" s="377">
        <v>1</v>
      </c>
      <c r="I356" s="377">
        <v>107</v>
      </c>
      <c r="J356" s="377"/>
      <c r="K356" s="377"/>
      <c r="L356" s="377"/>
      <c r="M356" s="377"/>
      <c r="N356" s="377">
        <v>4</v>
      </c>
      <c r="O356" s="377">
        <v>435</v>
      </c>
      <c r="P356" s="422">
        <v>1.016355140186916</v>
      </c>
      <c r="Q356" s="378">
        <v>108.75</v>
      </c>
    </row>
    <row r="357" spans="1:17" ht="14.4" customHeight="1" x14ac:dyDescent="0.3">
      <c r="A357" s="373" t="s">
        <v>945</v>
      </c>
      <c r="B357" s="374" t="s">
        <v>771</v>
      </c>
      <c r="C357" s="374" t="s">
        <v>772</v>
      </c>
      <c r="D357" s="374" t="s">
        <v>805</v>
      </c>
      <c r="E357" s="374" t="s">
        <v>806</v>
      </c>
      <c r="F357" s="377">
        <v>2</v>
      </c>
      <c r="G357" s="377">
        <v>722</v>
      </c>
      <c r="H357" s="377">
        <v>1</v>
      </c>
      <c r="I357" s="377">
        <v>361</v>
      </c>
      <c r="J357" s="377">
        <v>1</v>
      </c>
      <c r="K357" s="377">
        <v>365</v>
      </c>
      <c r="L357" s="377">
        <v>0.5055401662049861</v>
      </c>
      <c r="M357" s="377">
        <v>365</v>
      </c>
      <c r="N357" s="377"/>
      <c r="O357" s="377"/>
      <c r="P357" s="422"/>
      <c r="Q357" s="378"/>
    </row>
    <row r="358" spans="1:17" ht="14.4" customHeight="1" x14ac:dyDescent="0.3">
      <c r="A358" s="373" t="s">
        <v>945</v>
      </c>
      <c r="B358" s="374" t="s">
        <v>771</v>
      </c>
      <c r="C358" s="374" t="s">
        <v>772</v>
      </c>
      <c r="D358" s="374" t="s">
        <v>807</v>
      </c>
      <c r="E358" s="374" t="s">
        <v>808</v>
      </c>
      <c r="F358" s="377">
        <v>3</v>
      </c>
      <c r="G358" s="377">
        <v>108</v>
      </c>
      <c r="H358" s="377">
        <v>1</v>
      </c>
      <c r="I358" s="377">
        <v>36</v>
      </c>
      <c r="J358" s="377"/>
      <c r="K358" s="377"/>
      <c r="L358" s="377"/>
      <c r="M358" s="377"/>
      <c r="N358" s="377">
        <v>3</v>
      </c>
      <c r="O358" s="377">
        <v>111</v>
      </c>
      <c r="P358" s="422">
        <v>1.0277777777777777</v>
      </c>
      <c r="Q358" s="378">
        <v>37</v>
      </c>
    </row>
    <row r="359" spans="1:17" ht="14.4" customHeight="1" x14ac:dyDescent="0.3">
      <c r="A359" s="373" t="s">
        <v>945</v>
      </c>
      <c r="B359" s="374" t="s">
        <v>771</v>
      </c>
      <c r="C359" s="374" t="s">
        <v>772</v>
      </c>
      <c r="D359" s="374" t="s">
        <v>813</v>
      </c>
      <c r="E359" s="374" t="s">
        <v>814</v>
      </c>
      <c r="F359" s="377">
        <v>8</v>
      </c>
      <c r="G359" s="377">
        <v>5280</v>
      </c>
      <c r="H359" s="377">
        <v>1</v>
      </c>
      <c r="I359" s="377">
        <v>660</v>
      </c>
      <c r="J359" s="377">
        <v>2</v>
      </c>
      <c r="K359" s="377">
        <v>1328</v>
      </c>
      <c r="L359" s="377">
        <v>0.25151515151515152</v>
      </c>
      <c r="M359" s="377">
        <v>664</v>
      </c>
      <c r="N359" s="377">
        <v>1</v>
      </c>
      <c r="O359" s="377">
        <v>664</v>
      </c>
      <c r="P359" s="422">
        <v>0.12575757575757576</v>
      </c>
      <c r="Q359" s="378">
        <v>664</v>
      </c>
    </row>
    <row r="360" spans="1:17" ht="14.4" customHeight="1" x14ac:dyDescent="0.3">
      <c r="A360" s="373" t="s">
        <v>945</v>
      </c>
      <c r="B360" s="374" t="s">
        <v>771</v>
      </c>
      <c r="C360" s="374" t="s">
        <v>772</v>
      </c>
      <c r="D360" s="374" t="s">
        <v>815</v>
      </c>
      <c r="E360" s="374" t="s">
        <v>816</v>
      </c>
      <c r="F360" s="377"/>
      <c r="G360" s="377"/>
      <c r="H360" s="377"/>
      <c r="I360" s="377"/>
      <c r="J360" s="377">
        <v>1</v>
      </c>
      <c r="K360" s="377">
        <v>136</v>
      </c>
      <c r="L360" s="377"/>
      <c r="M360" s="377">
        <v>136</v>
      </c>
      <c r="N360" s="377">
        <v>1</v>
      </c>
      <c r="O360" s="377">
        <v>136</v>
      </c>
      <c r="P360" s="422"/>
      <c r="Q360" s="378">
        <v>136</v>
      </c>
    </row>
    <row r="361" spans="1:17" ht="14.4" customHeight="1" x14ac:dyDescent="0.3">
      <c r="A361" s="373" t="s">
        <v>945</v>
      </c>
      <c r="B361" s="374" t="s">
        <v>771</v>
      </c>
      <c r="C361" s="374" t="s">
        <v>772</v>
      </c>
      <c r="D361" s="374" t="s">
        <v>817</v>
      </c>
      <c r="E361" s="374" t="s">
        <v>818</v>
      </c>
      <c r="F361" s="377">
        <v>115</v>
      </c>
      <c r="G361" s="377">
        <v>32200</v>
      </c>
      <c r="H361" s="377">
        <v>1</v>
      </c>
      <c r="I361" s="377">
        <v>280</v>
      </c>
      <c r="J361" s="377">
        <v>105</v>
      </c>
      <c r="K361" s="377">
        <v>29505</v>
      </c>
      <c r="L361" s="377">
        <v>0.91630434782608694</v>
      </c>
      <c r="M361" s="377">
        <v>281</v>
      </c>
      <c r="N361" s="377">
        <v>152</v>
      </c>
      <c r="O361" s="377">
        <v>42823</v>
      </c>
      <c r="P361" s="422">
        <v>1.3299068322981367</v>
      </c>
      <c r="Q361" s="378">
        <v>281.73026315789474</v>
      </c>
    </row>
    <row r="362" spans="1:17" ht="14.4" customHeight="1" x14ac:dyDescent="0.3">
      <c r="A362" s="373" t="s">
        <v>945</v>
      </c>
      <c r="B362" s="374" t="s">
        <v>771</v>
      </c>
      <c r="C362" s="374" t="s">
        <v>772</v>
      </c>
      <c r="D362" s="374" t="s">
        <v>819</v>
      </c>
      <c r="E362" s="374" t="s">
        <v>820</v>
      </c>
      <c r="F362" s="377"/>
      <c r="G362" s="377"/>
      <c r="H362" s="377"/>
      <c r="I362" s="377"/>
      <c r="J362" s="377"/>
      <c r="K362" s="377"/>
      <c r="L362" s="377"/>
      <c r="M362" s="377"/>
      <c r="N362" s="377">
        <v>1</v>
      </c>
      <c r="O362" s="377">
        <v>3439</v>
      </c>
      <c r="P362" s="422"/>
      <c r="Q362" s="378">
        <v>3439</v>
      </c>
    </row>
    <row r="363" spans="1:17" ht="14.4" customHeight="1" x14ac:dyDescent="0.3">
      <c r="A363" s="373" t="s">
        <v>945</v>
      </c>
      <c r="B363" s="374" t="s">
        <v>771</v>
      </c>
      <c r="C363" s="374" t="s">
        <v>772</v>
      </c>
      <c r="D363" s="374" t="s">
        <v>821</v>
      </c>
      <c r="E363" s="374" t="s">
        <v>822</v>
      </c>
      <c r="F363" s="377">
        <v>70</v>
      </c>
      <c r="G363" s="377">
        <v>31710</v>
      </c>
      <c r="H363" s="377">
        <v>1</v>
      </c>
      <c r="I363" s="377">
        <v>453</v>
      </c>
      <c r="J363" s="377">
        <v>73</v>
      </c>
      <c r="K363" s="377">
        <v>33288</v>
      </c>
      <c r="L363" s="377">
        <v>1.0497634815515611</v>
      </c>
      <c r="M363" s="377">
        <v>456</v>
      </c>
      <c r="N363" s="377">
        <v>103</v>
      </c>
      <c r="O363" s="377">
        <v>47108</v>
      </c>
      <c r="P363" s="422">
        <v>1.485588142541785</v>
      </c>
      <c r="Q363" s="378">
        <v>457.35922330097088</v>
      </c>
    </row>
    <row r="364" spans="1:17" ht="14.4" customHeight="1" x14ac:dyDescent="0.3">
      <c r="A364" s="373" t="s">
        <v>945</v>
      </c>
      <c r="B364" s="374" t="s">
        <v>771</v>
      </c>
      <c r="C364" s="374" t="s">
        <v>772</v>
      </c>
      <c r="D364" s="374" t="s">
        <v>823</v>
      </c>
      <c r="E364" s="374" t="s">
        <v>824</v>
      </c>
      <c r="F364" s="377"/>
      <c r="G364" s="377"/>
      <c r="H364" s="377"/>
      <c r="I364" s="377"/>
      <c r="J364" s="377">
        <v>1</v>
      </c>
      <c r="K364" s="377">
        <v>6094</v>
      </c>
      <c r="L364" s="377"/>
      <c r="M364" s="377">
        <v>6094</v>
      </c>
      <c r="N364" s="377"/>
      <c r="O364" s="377"/>
      <c r="P364" s="422"/>
      <c r="Q364" s="378"/>
    </row>
    <row r="365" spans="1:17" ht="14.4" customHeight="1" x14ac:dyDescent="0.3">
      <c r="A365" s="373" t="s">
        <v>945</v>
      </c>
      <c r="B365" s="374" t="s">
        <v>771</v>
      </c>
      <c r="C365" s="374" t="s">
        <v>772</v>
      </c>
      <c r="D365" s="374" t="s">
        <v>825</v>
      </c>
      <c r="E365" s="374" t="s">
        <v>826</v>
      </c>
      <c r="F365" s="377">
        <v>181</v>
      </c>
      <c r="G365" s="377">
        <v>62445</v>
      </c>
      <c r="H365" s="377">
        <v>1</v>
      </c>
      <c r="I365" s="377">
        <v>345</v>
      </c>
      <c r="J365" s="377">
        <v>165</v>
      </c>
      <c r="K365" s="377">
        <v>57420</v>
      </c>
      <c r="L365" s="377">
        <v>0.91952918568340136</v>
      </c>
      <c r="M365" s="377">
        <v>348</v>
      </c>
      <c r="N365" s="377">
        <v>223</v>
      </c>
      <c r="O365" s="377">
        <v>78000</v>
      </c>
      <c r="P365" s="422">
        <v>1.2490992073024261</v>
      </c>
      <c r="Q365" s="378">
        <v>349.77578475336321</v>
      </c>
    </row>
    <row r="366" spans="1:17" ht="14.4" customHeight="1" x14ac:dyDescent="0.3">
      <c r="A366" s="373" t="s">
        <v>945</v>
      </c>
      <c r="B366" s="374" t="s">
        <v>771</v>
      </c>
      <c r="C366" s="374" t="s">
        <v>772</v>
      </c>
      <c r="D366" s="374" t="s">
        <v>831</v>
      </c>
      <c r="E366" s="374" t="s">
        <v>832</v>
      </c>
      <c r="F366" s="377">
        <v>10</v>
      </c>
      <c r="G366" s="377">
        <v>1020</v>
      </c>
      <c r="H366" s="377">
        <v>1</v>
      </c>
      <c r="I366" s="377">
        <v>102</v>
      </c>
      <c r="J366" s="377">
        <v>18</v>
      </c>
      <c r="K366" s="377">
        <v>1854</v>
      </c>
      <c r="L366" s="377">
        <v>1.8176470588235294</v>
      </c>
      <c r="M366" s="377">
        <v>103</v>
      </c>
      <c r="N366" s="377">
        <v>33</v>
      </c>
      <c r="O366" s="377">
        <v>3407</v>
      </c>
      <c r="P366" s="422">
        <v>3.3401960784313727</v>
      </c>
      <c r="Q366" s="378">
        <v>103.24242424242425</v>
      </c>
    </row>
    <row r="367" spans="1:17" ht="14.4" customHeight="1" x14ac:dyDescent="0.3">
      <c r="A367" s="373" t="s">
        <v>945</v>
      </c>
      <c r="B367" s="374" t="s">
        <v>771</v>
      </c>
      <c r="C367" s="374" t="s">
        <v>772</v>
      </c>
      <c r="D367" s="374" t="s">
        <v>833</v>
      </c>
      <c r="E367" s="374" t="s">
        <v>834</v>
      </c>
      <c r="F367" s="377">
        <v>19</v>
      </c>
      <c r="G367" s="377">
        <v>2185</v>
      </c>
      <c r="H367" s="377">
        <v>1</v>
      </c>
      <c r="I367" s="377">
        <v>115</v>
      </c>
      <c r="J367" s="377">
        <v>12</v>
      </c>
      <c r="K367" s="377">
        <v>1380</v>
      </c>
      <c r="L367" s="377">
        <v>0.63157894736842102</v>
      </c>
      <c r="M367" s="377">
        <v>115</v>
      </c>
      <c r="N367" s="377">
        <v>6</v>
      </c>
      <c r="O367" s="377">
        <v>694</v>
      </c>
      <c r="P367" s="422">
        <v>0.31762013729977118</v>
      </c>
      <c r="Q367" s="378">
        <v>115.66666666666667</v>
      </c>
    </row>
    <row r="368" spans="1:17" ht="14.4" customHeight="1" x14ac:dyDescent="0.3">
      <c r="A368" s="373" t="s">
        <v>945</v>
      </c>
      <c r="B368" s="374" t="s">
        <v>771</v>
      </c>
      <c r="C368" s="374" t="s">
        <v>772</v>
      </c>
      <c r="D368" s="374" t="s">
        <v>835</v>
      </c>
      <c r="E368" s="374" t="s">
        <v>836</v>
      </c>
      <c r="F368" s="377">
        <v>3</v>
      </c>
      <c r="G368" s="377">
        <v>1362</v>
      </c>
      <c r="H368" s="377">
        <v>1</v>
      </c>
      <c r="I368" s="377">
        <v>454</v>
      </c>
      <c r="J368" s="377">
        <v>1</v>
      </c>
      <c r="K368" s="377">
        <v>457</v>
      </c>
      <c r="L368" s="377">
        <v>0.3355359765051395</v>
      </c>
      <c r="M368" s="377">
        <v>457</v>
      </c>
      <c r="N368" s="377">
        <v>12</v>
      </c>
      <c r="O368" s="377">
        <v>5496</v>
      </c>
      <c r="P368" s="422">
        <v>4.035242290748899</v>
      </c>
      <c r="Q368" s="378">
        <v>458</v>
      </c>
    </row>
    <row r="369" spans="1:17" ht="14.4" customHeight="1" x14ac:dyDescent="0.3">
      <c r="A369" s="373" t="s">
        <v>945</v>
      </c>
      <c r="B369" s="374" t="s">
        <v>771</v>
      </c>
      <c r="C369" s="374" t="s">
        <v>772</v>
      </c>
      <c r="D369" s="374" t="s">
        <v>837</v>
      </c>
      <c r="E369" s="374" t="s">
        <v>838</v>
      </c>
      <c r="F369" s="377">
        <v>1</v>
      </c>
      <c r="G369" s="377">
        <v>1236</v>
      </c>
      <c r="H369" s="377">
        <v>1</v>
      </c>
      <c r="I369" s="377">
        <v>1236</v>
      </c>
      <c r="J369" s="377">
        <v>2</v>
      </c>
      <c r="K369" s="377">
        <v>2490</v>
      </c>
      <c r="L369" s="377">
        <v>2.0145631067961167</v>
      </c>
      <c r="M369" s="377">
        <v>1245</v>
      </c>
      <c r="N369" s="377">
        <v>1</v>
      </c>
      <c r="O369" s="377">
        <v>1261</v>
      </c>
      <c r="P369" s="422">
        <v>1.0202265372168284</v>
      </c>
      <c r="Q369" s="378">
        <v>1261</v>
      </c>
    </row>
    <row r="370" spans="1:17" ht="14.4" customHeight="1" x14ac:dyDescent="0.3">
      <c r="A370" s="373" t="s">
        <v>945</v>
      </c>
      <c r="B370" s="374" t="s">
        <v>771</v>
      </c>
      <c r="C370" s="374" t="s">
        <v>772</v>
      </c>
      <c r="D370" s="374" t="s">
        <v>839</v>
      </c>
      <c r="E370" s="374" t="s">
        <v>840</v>
      </c>
      <c r="F370" s="377">
        <v>50</v>
      </c>
      <c r="G370" s="377">
        <v>21250</v>
      </c>
      <c r="H370" s="377">
        <v>1</v>
      </c>
      <c r="I370" s="377">
        <v>425</v>
      </c>
      <c r="J370" s="377">
        <v>56</v>
      </c>
      <c r="K370" s="377">
        <v>24024</v>
      </c>
      <c r="L370" s="377">
        <v>1.1305411764705882</v>
      </c>
      <c r="M370" s="377">
        <v>429</v>
      </c>
      <c r="N370" s="377">
        <v>74</v>
      </c>
      <c r="O370" s="377">
        <v>31881</v>
      </c>
      <c r="P370" s="422">
        <v>1.5002823529411764</v>
      </c>
      <c r="Q370" s="378">
        <v>430.82432432432432</v>
      </c>
    </row>
    <row r="371" spans="1:17" ht="14.4" customHeight="1" x14ac:dyDescent="0.3">
      <c r="A371" s="373" t="s">
        <v>945</v>
      </c>
      <c r="B371" s="374" t="s">
        <v>771</v>
      </c>
      <c r="C371" s="374" t="s">
        <v>772</v>
      </c>
      <c r="D371" s="374" t="s">
        <v>841</v>
      </c>
      <c r="E371" s="374" t="s">
        <v>842</v>
      </c>
      <c r="F371" s="377">
        <v>144</v>
      </c>
      <c r="G371" s="377">
        <v>7632</v>
      </c>
      <c r="H371" s="377">
        <v>1</v>
      </c>
      <c r="I371" s="377">
        <v>53</v>
      </c>
      <c r="J371" s="377">
        <v>178</v>
      </c>
      <c r="K371" s="377">
        <v>9434</v>
      </c>
      <c r="L371" s="377">
        <v>1.2361111111111112</v>
      </c>
      <c r="M371" s="377">
        <v>53</v>
      </c>
      <c r="N371" s="377">
        <v>150</v>
      </c>
      <c r="O371" s="377">
        <v>8016</v>
      </c>
      <c r="P371" s="422">
        <v>1.050314465408805</v>
      </c>
      <c r="Q371" s="378">
        <v>53.44</v>
      </c>
    </row>
    <row r="372" spans="1:17" ht="14.4" customHeight="1" x14ac:dyDescent="0.3">
      <c r="A372" s="373" t="s">
        <v>945</v>
      </c>
      <c r="B372" s="374" t="s">
        <v>771</v>
      </c>
      <c r="C372" s="374" t="s">
        <v>772</v>
      </c>
      <c r="D372" s="374" t="s">
        <v>845</v>
      </c>
      <c r="E372" s="374" t="s">
        <v>846</v>
      </c>
      <c r="F372" s="377">
        <v>167</v>
      </c>
      <c r="G372" s="377">
        <v>27388</v>
      </c>
      <c r="H372" s="377">
        <v>1</v>
      </c>
      <c r="I372" s="377">
        <v>164</v>
      </c>
      <c r="J372" s="377">
        <v>234</v>
      </c>
      <c r="K372" s="377">
        <v>38610</v>
      </c>
      <c r="L372" s="377">
        <v>1.4097414926245071</v>
      </c>
      <c r="M372" s="377">
        <v>165</v>
      </c>
      <c r="N372" s="377">
        <v>309</v>
      </c>
      <c r="O372" s="377">
        <v>51198</v>
      </c>
      <c r="P372" s="422">
        <v>1.8693588432890318</v>
      </c>
      <c r="Q372" s="378">
        <v>165.6893203883495</v>
      </c>
    </row>
    <row r="373" spans="1:17" ht="14.4" customHeight="1" x14ac:dyDescent="0.3">
      <c r="A373" s="373" t="s">
        <v>945</v>
      </c>
      <c r="B373" s="374" t="s">
        <v>771</v>
      </c>
      <c r="C373" s="374" t="s">
        <v>772</v>
      </c>
      <c r="D373" s="374" t="s">
        <v>847</v>
      </c>
      <c r="E373" s="374" t="s">
        <v>848</v>
      </c>
      <c r="F373" s="377">
        <v>20</v>
      </c>
      <c r="G373" s="377">
        <v>1560</v>
      </c>
      <c r="H373" s="377">
        <v>1</v>
      </c>
      <c r="I373" s="377">
        <v>78</v>
      </c>
      <c r="J373" s="377">
        <v>8</v>
      </c>
      <c r="K373" s="377">
        <v>632</v>
      </c>
      <c r="L373" s="377">
        <v>0.40512820512820513</v>
      </c>
      <c r="M373" s="377">
        <v>79</v>
      </c>
      <c r="N373" s="377">
        <v>10</v>
      </c>
      <c r="O373" s="377">
        <v>790</v>
      </c>
      <c r="P373" s="422">
        <v>0.50641025641025639</v>
      </c>
      <c r="Q373" s="378">
        <v>79</v>
      </c>
    </row>
    <row r="374" spans="1:17" ht="14.4" customHeight="1" x14ac:dyDescent="0.3">
      <c r="A374" s="373" t="s">
        <v>945</v>
      </c>
      <c r="B374" s="374" t="s">
        <v>771</v>
      </c>
      <c r="C374" s="374" t="s">
        <v>772</v>
      </c>
      <c r="D374" s="374" t="s">
        <v>934</v>
      </c>
      <c r="E374" s="374" t="s">
        <v>935</v>
      </c>
      <c r="F374" s="377"/>
      <c r="G374" s="377"/>
      <c r="H374" s="377"/>
      <c r="I374" s="377"/>
      <c r="J374" s="377">
        <v>1</v>
      </c>
      <c r="K374" s="377">
        <v>164</v>
      </c>
      <c r="L374" s="377"/>
      <c r="M374" s="377">
        <v>164</v>
      </c>
      <c r="N374" s="377">
        <v>1</v>
      </c>
      <c r="O374" s="377">
        <v>164</v>
      </c>
      <c r="P374" s="422"/>
      <c r="Q374" s="378">
        <v>164</v>
      </c>
    </row>
    <row r="375" spans="1:17" ht="14.4" customHeight="1" x14ac:dyDescent="0.3">
      <c r="A375" s="373" t="s">
        <v>945</v>
      </c>
      <c r="B375" s="374" t="s">
        <v>771</v>
      </c>
      <c r="C375" s="374" t="s">
        <v>772</v>
      </c>
      <c r="D375" s="374" t="s">
        <v>849</v>
      </c>
      <c r="E375" s="374" t="s">
        <v>850</v>
      </c>
      <c r="F375" s="377">
        <v>11</v>
      </c>
      <c r="G375" s="377">
        <v>1749</v>
      </c>
      <c r="H375" s="377">
        <v>1</v>
      </c>
      <c r="I375" s="377">
        <v>159</v>
      </c>
      <c r="J375" s="377">
        <v>10</v>
      </c>
      <c r="K375" s="377">
        <v>1600</v>
      </c>
      <c r="L375" s="377">
        <v>0.91480846197827326</v>
      </c>
      <c r="M375" s="377">
        <v>160</v>
      </c>
      <c r="N375" s="377">
        <v>18</v>
      </c>
      <c r="O375" s="377">
        <v>2884</v>
      </c>
      <c r="P375" s="422">
        <v>1.6489422527158377</v>
      </c>
      <c r="Q375" s="378">
        <v>160.22222222222223</v>
      </c>
    </row>
    <row r="376" spans="1:17" ht="14.4" customHeight="1" x14ac:dyDescent="0.3">
      <c r="A376" s="373" t="s">
        <v>945</v>
      </c>
      <c r="B376" s="374" t="s">
        <v>771</v>
      </c>
      <c r="C376" s="374" t="s">
        <v>772</v>
      </c>
      <c r="D376" s="374" t="s">
        <v>851</v>
      </c>
      <c r="E376" s="374" t="s">
        <v>852</v>
      </c>
      <c r="F376" s="377">
        <v>1</v>
      </c>
      <c r="G376" s="377">
        <v>27</v>
      </c>
      <c r="H376" s="377">
        <v>1</v>
      </c>
      <c r="I376" s="377">
        <v>27</v>
      </c>
      <c r="J376" s="377"/>
      <c r="K376" s="377"/>
      <c r="L376" s="377"/>
      <c r="M376" s="377"/>
      <c r="N376" s="377"/>
      <c r="O376" s="377"/>
      <c r="P376" s="422"/>
      <c r="Q376" s="378"/>
    </row>
    <row r="377" spans="1:17" ht="14.4" customHeight="1" x14ac:dyDescent="0.3">
      <c r="A377" s="373" t="s">
        <v>945</v>
      </c>
      <c r="B377" s="374" t="s">
        <v>771</v>
      </c>
      <c r="C377" s="374" t="s">
        <v>772</v>
      </c>
      <c r="D377" s="374" t="s">
        <v>853</v>
      </c>
      <c r="E377" s="374" t="s">
        <v>854</v>
      </c>
      <c r="F377" s="377">
        <v>2</v>
      </c>
      <c r="G377" s="377">
        <v>2000</v>
      </c>
      <c r="H377" s="377">
        <v>1</v>
      </c>
      <c r="I377" s="377">
        <v>1000</v>
      </c>
      <c r="J377" s="377">
        <v>4</v>
      </c>
      <c r="K377" s="377">
        <v>4008</v>
      </c>
      <c r="L377" s="377">
        <v>2.004</v>
      </c>
      <c r="M377" s="377">
        <v>1002</v>
      </c>
      <c r="N377" s="377">
        <v>4</v>
      </c>
      <c r="O377" s="377">
        <v>4024</v>
      </c>
      <c r="P377" s="422">
        <v>2.012</v>
      </c>
      <c r="Q377" s="378">
        <v>1006</v>
      </c>
    </row>
    <row r="378" spans="1:17" ht="14.4" customHeight="1" x14ac:dyDescent="0.3">
      <c r="A378" s="373" t="s">
        <v>945</v>
      </c>
      <c r="B378" s="374" t="s">
        <v>771</v>
      </c>
      <c r="C378" s="374" t="s">
        <v>772</v>
      </c>
      <c r="D378" s="374" t="s">
        <v>855</v>
      </c>
      <c r="E378" s="374" t="s">
        <v>856</v>
      </c>
      <c r="F378" s="377"/>
      <c r="G378" s="377"/>
      <c r="H378" s="377"/>
      <c r="I378" s="377"/>
      <c r="J378" s="377">
        <v>2</v>
      </c>
      <c r="K378" s="377">
        <v>334</v>
      </c>
      <c r="L378" s="377"/>
      <c r="M378" s="377">
        <v>167</v>
      </c>
      <c r="N378" s="377">
        <v>2</v>
      </c>
      <c r="O378" s="377">
        <v>334</v>
      </c>
      <c r="P378" s="422"/>
      <c r="Q378" s="378">
        <v>167</v>
      </c>
    </row>
    <row r="379" spans="1:17" ht="14.4" customHeight="1" x14ac:dyDescent="0.3">
      <c r="A379" s="373" t="s">
        <v>945</v>
      </c>
      <c r="B379" s="374" t="s">
        <v>771</v>
      </c>
      <c r="C379" s="374" t="s">
        <v>772</v>
      </c>
      <c r="D379" s="374" t="s">
        <v>857</v>
      </c>
      <c r="E379" s="374" t="s">
        <v>858</v>
      </c>
      <c r="F379" s="377">
        <v>2</v>
      </c>
      <c r="G379" s="377">
        <v>4442</v>
      </c>
      <c r="H379" s="377">
        <v>1</v>
      </c>
      <c r="I379" s="377">
        <v>2221</v>
      </c>
      <c r="J379" s="377">
        <v>4</v>
      </c>
      <c r="K379" s="377">
        <v>8932</v>
      </c>
      <c r="L379" s="377">
        <v>2.0108059432687977</v>
      </c>
      <c r="M379" s="377">
        <v>2233</v>
      </c>
      <c r="N379" s="377">
        <v>4</v>
      </c>
      <c r="O379" s="377">
        <v>9016</v>
      </c>
      <c r="P379" s="422">
        <v>2.0297163439891941</v>
      </c>
      <c r="Q379" s="378">
        <v>2254</v>
      </c>
    </row>
    <row r="380" spans="1:17" ht="14.4" customHeight="1" x14ac:dyDescent="0.3">
      <c r="A380" s="373" t="s">
        <v>945</v>
      </c>
      <c r="B380" s="374" t="s">
        <v>771</v>
      </c>
      <c r="C380" s="374" t="s">
        <v>772</v>
      </c>
      <c r="D380" s="374" t="s">
        <v>859</v>
      </c>
      <c r="E380" s="374" t="s">
        <v>860</v>
      </c>
      <c r="F380" s="377">
        <v>9</v>
      </c>
      <c r="G380" s="377">
        <v>2178</v>
      </c>
      <c r="H380" s="377">
        <v>1</v>
      </c>
      <c r="I380" s="377">
        <v>242</v>
      </c>
      <c r="J380" s="377">
        <v>2</v>
      </c>
      <c r="K380" s="377">
        <v>486</v>
      </c>
      <c r="L380" s="377">
        <v>0.2231404958677686</v>
      </c>
      <c r="M380" s="377">
        <v>243</v>
      </c>
      <c r="N380" s="377">
        <v>3</v>
      </c>
      <c r="O380" s="377">
        <v>732</v>
      </c>
      <c r="P380" s="422">
        <v>0.33608815426997246</v>
      </c>
      <c r="Q380" s="378">
        <v>244</v>
      </c>
    </row>
    <row r="381" spans="1:17" ht="14.4" customHeight="1" x14ac:dyDescent="0.3">
      <c r="A381" s="373" t="s">
        <v>945</v>
      </c>
      <c r="B381" s="374" t="s">
        <v>771</v>
      </c>
      <c r="C381" s="374" t="s">
        <v>772</v>
      </c>
      <c r="D381" s="374" t="s">
        <v>861</v>
      </c>
      <c r="E381" s="374" t="s">
        <v>862</v>
      </c>
      <c r="F381" s="377">
        <v>6</v>
      </c>
      <c r="G381" s="377">
        <v>11910</v>
      </c>
      <c r="H381" s="377">
        <v>1</v>
      </c>
      <c r="I381" s="377">
        <v>1985</v>
      </c>
      <c r="J381" s="377">
        <v>5</v>
      </c>
      <c r="K381" s="377">
        <v>9965</v>
      </c>
      <c r="L381" s="377">
        <v>0.8366918555835432</v>
      </c>
      <c r="M381" s="377">
        <v>1993</v>
      </c>
      <c r="N381" s="377">
        <v>16</v>
      </c>
      <c r="O381" s="377">
        <v>31927</v>
      </c>
      <c r="P381" s="422">
        <v>2.680688497061293</v>
      </c>
      <c r="Q381" s="378">
        <v>1995.4375</v>
      </c>
    </row>
    <row r="382" spans="1:17" ht="14.4" customHeight="1" x14ac:dyDescent="0.3">
      <c r="A382" s="373" t="s">
        <v>945</v>
      </c>
      <c r="B382" s="374" t="s">
        <v>771</v>
      </c>
      <c r="C382" s="374" t="s">
        <v>772</v>
      </c>
      <c r="D382" s="374" t="s">
        <v>863</v>
      </c>
      <c r="E382" s="374" t="s">
        <v>864</v>
      </c>
      <c r="F382" s="377">
        <v>3</v>
      </c>
      <c r="G382" s="377">
        <v>666</v>
      </c>
      <c r="H382" s="377">
        <v>1</v>
      </c>
      <c r="I382" s="377">
        <v>222</v>
      </c>
      <c r="J382" s="377">
        <v>4</v>
      </c>
      <c r="K382" s="377">
        <v>892</v>
      </c>
      <c r="L382" s="377">
        <v>1.3393393393393394</v>
      </c>
      <c r="M382" s="377">
        <v>223</v>
      </c>
      <c r="N382" s="377">
        <v>9</v>
      </c>
      <c r="O382" s="377">
        <v>2013</v>
      </c>
      <c r="P382" s="422">
        <v>3.0225225225225225</v>
      </c>
      <c r="Q382" s="378">
        <v>223.66666666666666</v>
      </c>
    </row>
    <row r="383" spans="1:17" ht="14.4" customHeight="1" x14ac:dyDescent="0.3">
      <c r="A383" s="373" t="s">
        <v>945</v>
      </c>
      <c r="B383" s="374" t="s">
        <v>771</v>
      </c>
      <c r="C383" s="374" t="s">
        <v>772</v>
      </c>
      <c r="D383" s="374" t="s">
        <v>865</v>
      </c>
      <c r="E383" s="374" t="s">
        <v>866</v>
      </c>
      <c r="F383" s="377"/>
      <c r="G383" s="377"/>
      <c r="H383" s="377"/>
      <c r="I383" s="377"/>
      <c r="J383" s="377">
        <v>1</v>
      </c>
      <c r="K383" s="377">
        <v>404</v>
      </c>
      <c r="L383" s="377"/>
      <c r="M383" s="377">
        <v>404</v>
      </c>
      <c r="N383" s="377">
        <v>2</v>
      </c>
      <c r="O383" s="377">
        <v>808</v>
      </c>
      <c r="P383" s="422"/>
      <c r="Q383" s="378">
        <v>404</v>
      </c>
    </row>
    <row r="384" spans="1:17" ht="14.4" customHeight="1" x14ac:dyDescent="0.3">
      <c r="A384" s="373" t="s">
        <v>945</v>
      </c>
      <c r="B384" s="374" t="s">
        <v>771</v>
      </c>
      <c r="C384" s="374" t="s">
        <v>772</v>
      </c>
      <c r="D384" s="374" t="s">
        <v>870</v>
      </c>
      <c r="E384" s="374" t="s">
        <v>871</v>
      </c>
      <c r="F384" s="377">
        <v>5</v>
      </c>
      <c r="G384" s="377">
        <v>25070</v>
      </c>
      <c r="H384" s="377">
        <v>1</v>
      </c>
      <c r="I384" s="377">
        <v>5014</v>
      </c>
      <c r="J384" s="377">
        <v>3</v>
      </c>
      <c r="K384" s="377">
        <v>15105</v>
      </c>
      <c r="L384" s="377">
        <v>0.60251296370163543</v>
      </c>
      <c r="M384" s="377">
        <v>5035</v>
      </c>
      <c r="N384" s="377">
        <v>2</v>
      </c>
      <c r="O384" s="377">
        <v>10070</v>
      </c>
      <c r="P384" s="422">
        <v>0.40167530913442362</v>
      </c>
      <c r="Q384" s="378">
        <v>5035</v>
      </c>
    </row>
    <row r="385" spans="1:17" ht="14.4" customHeight="1" x14ac:dyDescent="0.3">
      <c r="A385" s="373" t="s">
        <v>945</v>
      </c>
      <c r="B385" s="374" t="s">
        <v>771</v>
      </c>
      <c r="C385" s="374" t="s">
        <v>772</v>
      </c>
      <c r="D385" s="374" t="s">
        <v>876</v>
      </c>
      <c r="E385" s="374" t="s">
        <v>877</v>
      </c>
      <c r="F385" s="377"/>
      <c r="G385" s="377"/>
      <c r="H385" s="377"/>
      <c r="I385" s="377"/>
      <c r="J385" s="377"/>
      <c r="K385" s="377"/>
      <c r="L385" s="377"/>
      <c r="M385" s="377"/>
      <c r="N385" s="377">
        <v>1</v>
      </c>
      <c r="O385" s="377">
        <v>1024</v>
      </c>
      <c r="P385" s="422"/>
      <c r="Q385" s="378">
        <v>1024</v>
      </c>
    </row>
    <row r="386" spans="1:17" ht="14.4" customHeight="1" x14ac:dyDescent="0.3">
      <c r="A386" s="373" t="s">
        <v>945</v>
      </c>
      <c r="B386" s="374" t="s">
        <v>888</v>
      </c>
      <c r="C386" s="374" t="s">
        <v>772</v>
      </c>
      <c r="D386" s="374" t="s">
        <v>837</v>
      </c>
      <c r="E386" s="374" t="s">
        <v>838</v>
      </c>
      <c r="F386" s="377"/>
      <c r="G386" s="377"/>
      <c r="H386" s="377"/>
      <c r="I386" s="377"/>
      <c r="J386" s="377"/>
      <c r="K386" s="377"/>
      <c r="L386" s="377"/>
      <c r="M386" s="377"/>
      <c r="N386" s="377">
        <v>1</v>
      </c>
      <c r="O386" s="377">
        <v>1261</v>
      </c>
      <c r="P386" s="422"/>
      <c r="Q386" s="378">
        <v>1261</v>
      </c>
    </row>
    <row r="387" spans="1:17" ht="14.4" customHeight="1" x14ac:dyDescent="0.3">
      <c r="A387" s="373" t="s">
        <v>946</v>
      </c>
      <c r="B387" s="374" t="s">
        <v>771</v>
      </c>
      <c r="C387" s="374" t="s">
        <v>772</v>
      </c>
      <c r="D387" s="374" t="s">
        <v>777</v>
      </c>
      <c r="E387" s="374" t="s">
        <v>778</v>
      </c>
      <c r="F387" s="377">
        <v>46</v>
      </c>
      <c r="G387" s="377">
        <v>2438</v>
      </c>
      <c r="H387" s="377">
        <v>1</v>
      </c>
      <c r="I387" s="377">
        <v>53</v>
      </c>
      <c r="J387" s="377">
        <v>50</v>
      </c>
      <c r="K387" s="377">
        <v>2650</v>
      </c>
      <c r="L387" s="377">
        <v>1.0869565217391304</v>
      </c>
      <c r="M387" s="377">
        <v>53</v>
      </c>
      <c r="N387" s="377">
        <v>38</v>
      </c>
      <c r="O387" s="377">
        <v>2030</v>
      </c>
      <c r="P387" s="422">
        <v>0.83264971287940936</v>
      </c>
      <c r="Q387" s="378">
        <v>53.421052631578945</v>
      </c>
    </row>
    <row r="388" spans="1:17" ht="14.4" customHeight="1" x14ac:dyDescent="0.3">
      <c r="A388" s="373" t="s">
        <v>946</v>
      </c>
      <c r="B388" s="374" t="s">
        <v>771</v>
      </c>
      <c r="C388" s="374" t="s">
        <v>772</v>
      </c>
      <c r="D388" s="374" t="s">
        <v>779</v>
      </c>
      <c r="E388" s="374" t="s">
        <v>780</v>
      </c>
      <c r="F388" s="377">
        <v>10</v>
      </c>
      <c r="G388" s="377">
        <v>1200</v>
      </c>
      <c r="H388" s="377">
        <v>1</v>
      </c>
      <c r="I388" s="377">
        <v>120</v>
      </c>
      <c r="J388" s="377">
        <v>20</v>
      </c>
      <c r="K388" s="377">
        <v>2420</v>
      </c>
      <c r="L388" s="377">
        <v>2.0166666666666666</v>
      </c>
      <c r="M388" s="377">
        <v>121</v>
      </c>
      <c r="N388" s="377">
        <v>12</v>
      </c>
      <c r="O388" s="377">
        <v>1454</v>
      </c>
      <c r="P388" s="422">
        <v>1.2116666666666667</v>
      </c>
      <c r="Q388" s="378">
        <v>121.16666666666667</v>
      </c>
    </row>
    <row r="389" spans="1:17" ht="14.4" customHeight="1" x14ac:dyDescent="0.3">
      <c r="A389" s="373" t="s">
        <v>946</v>
      </c>
      <c r="B389" s="374" t="s">
        <v>771</v>
      </c>
      <c r="C389" s="374" t="s">
        <v>772</v>
      </c>
      <c r="D389" s="374" t="s">
        <v>783</v>
      </c>
      <c r="E389" s="374" t="s">
        <v>784</v>
      </c>
      <c r="F389" s="377">
        <v>4</v>
      </c>
      <c r="G389" s="377">
        <v>1516</v>
      </c>
      <c r="H389" s="377">
        <v>1</v>
      </c>
      <c r="I389" s="377">
        <v>379</v>
      </c>
      <c r="J389" s="377"/>
      <c r="K389" s="377"/>
      <c r="L389" s="377"/>
      <c r="M389" s="377"/>
      <c r="N389" s="377"/>
      <c r="O389" s="377"/>
      <c r="P389" s="422"/>
      <c r="Q389" s="378"/>
    </row>
    <row r="390" spans="1:17" ht="14.4" customHeight="1" x14ac:dyDescent="0.3">
      <c r="A390" s="373" t="s">
        <v>946</v>
      </c>
      <c r="B390" s="374" t="s">
        <v>771</v>
      </c>
      <c r="C390" s="374" t="s">
        <v>772</v>
      </c>
      <c r="D390" s="374" t="s">
        <v>785</v>
      </c>
      <c r="E390" s="374" t="s">
        <v>786</v>
      </c>
      <c r="F390" s="377">
        <v>8</v>
      </c>
      <c r="G390" s="377">
        <v>1336</v>
      </c>
      <c r="H390" s="377">
        <v>1</v>
      </c>
      <c r="I390" s="377">
        <v>167</v>
      </c>
      <c r="J390" s="377">
        <v>1</v>
      </c>
      <c r="K390" s="377">
        <v>168</v>
      </c>
      <c r="L390" s="377">
        <v>0.12574850299401197</v>
      </c>
      <c r="M390" s="377">
        <v>168</v>
      </c>
      <c r="N390" s="377">
        <v>2</v>
      </c>
      <c r="O390" s="377">
        <v>342</v>
      </c>
      <c r="P390" s="422">
        <v>0.2559880239520958</v>
      </c>
      <c r="Q390" s="378">
        <v>171</v>
      </c>
    </row>
    <row r="391" spans="1:17" ht="14.4" customHeight="1" x14ac:dyDescent="0.3">
      <c r="A391" s="373" t="s">
        <v>946</v>
      </c>
      <c r="B391" s="374" t="s">
        <v>771</v>
      </c>
      <c r="C391" s="374" t="s">
        <v>772</v>
      </c>
      <c r="D391" s="374" t="s">
        <v>789</v>
      </c>
      <c r="E391" s="374" t="s">
        <v>790</v>
      </c>
      <c r="F391" s="377">
        <v>7</v>
      </c>
      <c r="G391" s="377">
        <v>2191</v>
      </c>
      <c r="H391" s="377">
        <v>1</v>
      </c>
      <c r="I391" s="377">
        <v>313</v>
      </c>
      <c r="J391" s="377"/>
      <c r="K391" s="377"/>
      <c r="L391" s="377"/>
      <c r="M391" s="377"/>
      <c r="N391" s="377">
        <v>2</v>
      </c>
      <c r="O391" s="377">
        <v>632</v>
      </c>
      <c r="P391" s="422">
        <v>0.28845276129621178</v>
      </c>
      <c r="Q391" s="378">
        <v>316</v>
      </c>
    </row>
    <row r="392" spans="1:17" ht="14.4" customHeight="1" x14ac:dyDescent="0.3">
      <c r="A392" s="373" t="s">
        <v>946</v>
      </c>
      <c r="B392" s="374" t="s">
        <v>771</v>
      </c>
      <c r="C392" s="374" t="s">
        <v>772</v>
      </c>
      <c r="D392" s="374" t="s">
        <v>793</v>
      </c>
      <c r="E392" s="374" t="s">
        <v>794</v>
      </c>
      <c r="F392" s="377">
        <v>3</v>
      </c>
      <c r="G392" s="377">
        <v>1011</v>
      </c>
      <c r="H392" s="377">
        <v>1</v>
      </c>
      <c r="I392" s="377">
        <v>337</v>
      </c>
      <c r="J392" s="377">
        <v>18</v>
      </c>
      <c r="K392" s="377">
        <v>6084</v>
      </c>
      <c r="L392" s="377">
        <v>6.017804154302671</v>
      </c>
      <c r="M392" s="377">
        <v>338</v>
      </c>
      <c r="N392" s="377">
        <v>6</v>
      </c>
      <c r="O392" s="377">
        <v>2040</v>
      </c>
      <c r="P392" s="422">
        <v>2.0178041543026706</v>
      </c>
      <c r="Q392" s="378">
        <v>340</v>
      </c>
    </row>
    <row r="393" spans="1:17" ht="14.4" customHeight="1" x14ac:dyDescent="0.3">
      <c r="A393" s="373" t="s">
        <v>946</v>
      </c>
      <c r="B393" s="374" t="s">
        <v>771</v>
      </c>
      <c r="C393" s="374" t="s">
        <v>772</v>
      </c>
      <c r="D393" s="374" t="s">
        <v>805</v>
      </c>
      <c r="E393" s="374" t="s">
        <v>806</v>
      </c>
      <c r="F393" s="377">
        <v>2</v>
      </c>
      <c r="G393" s="377">
        <v>722</v>
      </c>
      <c r="H393" s="377">
        <v>1</v>
      </c>
      <c r="I393" s="377">
        <v>361</v>
      </c>
      <c r="J393" s="377"/>
      <c r="K393" s="377"/>
      <c r="L393" s="377"/>
      <c r="M393" s="377"/>
      <c r="N393" s="377"/>
      <c r="O393" s="377"/>
      <c r="P393" s="422"/>
      <c r="Q393" s="378"/>
    </row>
    <row r="394" spans="1:17" ht="14.4" customHeight="1" x14ac:dyDescent="0.3">
      <c r="A394" s="373" t="s">
        <v>946</v>
      </c>
      <c r="B394" s="374" t="s">
        <v>771</v>
      </c>
      <c r="C394" s="374" t="s">
        <v>772</v>
      </c>
      <c r="D394" s="374" t="s">
        <v>813</v>
      </c>
      <c r="E394" s="374" t="s">
        <v>814</v>
      </c>
      <c r="F394" s="377">
        <v>2</v>
      </c>
      <c r="G394" s="377">
        <v>1320</v>
      </c>
      <c r="H394" s="377">
        <v>1</v>
      </c>
      <c r="I394" s="377">
        <v>660</v>
      </c>
      <c r="J394" s="377"/>
      <c r="K394" s="377"/>
      <c r="L394" s="377"/>
      <c r="M394" s="377"/>
      <c r="N394" s="377"/>
      <c r="O394" s="377"/>
      <c r="P394" s="422"/>
      <c r="Q394" s="378"/>
    </row>
    <row r="395" spans="1:17" ht="14.4" customHeight="1" x14ac:dyDescent="0.3">
      <c r="A395" s="373" t="s">
        <v>946</v>
      </c>
      <c r="B395" s="374" t="s">
        <v>771</v>
      </c>
      <c r="C395" s="374" t="s">
        <v>772</v>
      </c>
      <c r="D395" s="374" t="s">
        <v>815</v>
      </c>
      <c r="E395" s="374" t="s">
        <v>816</v>
      </c>
      <c r="F395" s="377">
        <v>1</v>
      </c>
      <c r="G395" s="377">
        <v>135</v>
      </c>
      <c r="H395" s="377">
        <v>1</v>
      </c>
      <c r="I395" s="377">
        <v>135</v>
      </c>
      <c r="J395" s="377"/>
      <c r="K395" s="377"/>
      <c r="L395" s="377"/>
      <c r="M395" s="377"/>
      <c r="N395" s="377"/>
      <c r="O395" s="377"/>
      <c r="P395" s="422"/>
      <c r="Q395" s="378"/>
    </row>
    <row r="396" spans="1:17" ht="14.4" customHeight="1" x14ac:dyDescent="0.3">
      <c r="A396" s="373" t="s">
        <v>946</v>
      </c>
      <c r="B396" s="374" t="s">
        <v>771</v>
      </c>
      <c r="C396" s="374" t="s">
        <v>772</v>
      </c>
      <c r="D396" s="374" t="s">
        <v>817</v>
      </c>
      <c r="E396" s="374" t="s">
        <v>818</v>
      </c>
      <c r="F396" s="377">
        <v>30</v>
      </c>
      <c r="G396" s="377">
        <v>8400</v>
      </c>
      <c r="H396" s="377">
        <v>1</v>
      </c>
      <c r="I396" s="377">
        <v>280</v>
      </c>
      <c r="J396" s="377">
        <v>33</v>
      </c>
      <c r="K396" s="377">
        <v>9273</v>
      </c>
      <c r="L396" s="377">
        <v>1.1039285714285714</v>
      </c>
      <c r="M396" s="377">
        <v>281</v>
      </c>
      <c r="N396" s="377">
        <v>25</v>
      </c>
      <c r="O396" s="377">
        <v>7040</v>
      </c>
      <c r="P396" s="422">
        <v>0.83809523809523812</v>
      </c>
      <c r="Q396" s="378">
        <v>281.60000000000002</v>
      </c>
    </row>
    <row r="397" spans="1:17" ht="14.4" customHeight="1" x14ac:dyDescent="0.3">
      <c r="A397" s="373" t="s">
        <v>946</v>
      </c>
      <c r="B397" s="374" t="s">
        <v>771</v>
      </c>
      <c r="C397" s="374" t="s">
        <v>772</v>
      </c>
      <c r="D397" s="374" t="s">
        <v>821</v>
      </c>
      <c r="E397" s="374" t="s">
        <v>822</v>
      </c>
      <c r="F397" s="377"/>
      <c r="G397" s="377"/>
      <c r="H397" s="377"/>
      <c r="I397" s="377"/>
      <c r="J397" s="377">
        <v>5</v>
      </c>
      <c r="K397" s="377">
        <v>2280</v>
      </c>
      <c r="L397" s="377"/>
      <c r="M397" s="377">
        <v>456</v>
      </c>
      <c r="N397" s="377">
        <v>3</v>
      </c>
      <c r="O397" s="377">
        <v>1372</v>
      </c>
      <c r="P397" s="422"/>
      <c r="Q397" s="378">
        <v>457.33333333333331</v>
      </c>
    </row>
    <row r="398" spans="1:17" ht="14.4" customHeight="1" x14ac:dyDescent="0.3">
      <c r="A398" s="373" t="s">
        <v>946</v>
      </c>
      <c r="B398" s="374" t="s">
        <v>771</v>
      </c>
      <c r="C398" s="374" t="s">
        <v>772</v>
      </c>
      <c r="D398" s="374" t="s">
        <v>825</v>
      </c>
      <c r="E398" s="374" t="s">
        <v>826</v>
      </c>
      <c r="F398" s="377">
        <v>30</v>
      </c>
      <c r="G398" s="377">
        <v>10350</v>
      </c>
      <c r="H398" s="377">
        <v>1</v>
      </c>
      <c r="I398" s="377">
        <v>345</v>
      </c>
      <c r="J398" s="377">
        <v>34</v>
      </c>
      <c r="K398" s="377">
        <v>11832</v>
      </c>
      <c r="L398" s="377">
        <v>1.1431884057971013</v>
      </c>
      <c r="M398" s="377">
        <v>348</v>
      </c>
      <c r="N398" s="377">
        <v>29</v>
      </c>
      <c r="O398" s="377">
        <v>10134</v>
      </c>
      <c r="P398" s="422">
        <v>0.97913043478260875</v>
      </c>
      <c r="Q398" s="378">
        <v>349.44827586206895</v>
      </c>
    </row>
    <row r="399" spans="1:17" ht="14.4" customHeight="1" x14ac:dyDescent="0.3">
      <c r="A399" s="373" t="s">
        <v>946</v>
      </c>
      <c r="B399" s="374" t="s">
        <v>771</v>
      </c>
      <c r="C399" s="374" t="s">
        <v>772</v>
      </c>
      <c r="D399" s="374" t="s">
        <v>833</v>
      </c>
      <c r="E399" s="374" t="s">
        <v>834</v>
      </c>
      <c r="F399" s="377">
        <v>1</v>
      </c>
      <c r="G399" s="377">
        <v>115</v>
      </c>
      <c r="H399" s="377">
        <v>1</v>
      </c>
      <c r="I399" s="377">
        <v>115</v>
      </c>
      <c r="J399" s="377"/>
      <c r="K399" s="377"/>
      <c r="L399" s="377"/>
      <c r="M399" s="377"/>
      <c r="N399" s="377">
        <v>1</v>
      </c>
      <c r="O399" s="377">
        <v>116</v>
      </c>
      <c r="P399" s="422">
        <v>1.008695652173913</v>
      </c>
      <c r="Q399" s="378">
        <v>116</v>
      </c>
    </row>
    <row r="400" spans="1:17" ht="14.4" customHeight="1" x14ac:dyDescent="0.3">
      <c r="A400" s="373" t="s">
        <v>946</v>
      </c>
      <c r="B400" s="374" t="s">
        <v>771</v>
      </c>
      <c r="C400" s="374" t="s">
        <v>772</v>
      </c>
      <c r="D400" s="374" t="s">
        <v>839</v>
      </c>
      <c r="E400" s="374" t="s">
        <v>840</v>
      </c>
      <c r="F400" s="377"/>
      <c r="G400" s="377"/>
      <c r="H400" s="377"/>
      <c r="I400" s="377"/>
      <c r="J400" s="377"/>
      <c r="K400" s="377"/>
      <c r="L400" s="377"/>
      <c r="M400" s="377"/>
      <c r="N400" s="377">
        <v>3</v>
      </c>
      <c r="O400" s="377">
        <v>1287</v>
      </c>
      <c r="P400" s="422"/>
      <c r="Q400" s="378">
        <v>429</v>
      </c>
    </row>
    <row r="401" spans="1:17" ht="14.4" customHeight="1" x14ac:dyDescent="0.3">
      <c r="A401" s="373" t="s">
        <v>946</v>
      </c>
      <c r="B401" s="374" t="s">
        <v>771</v>
      </c>
      <c r="C401" s="374" t="s">
        <v>772</v>
      </c>
      <c r="D401" s="374" t="s">
        <v>841</v>
      </c>
      <c r="E401" s="374" t="s">
        <v>842</v>
      </c>
      <c r="F401" s="377">
        <v>10</v>
      </c>
      <c r="G401" s="377">
        <v>530</v>
      </c>
      <c r="H401" s="377">
        <v>1</v>
      </c>
      <c r="I401" s="377">
        <v>53</v>
      </c>
      <c r="J401" s="377">
        <v>10</v>
      </c>
      <c r="K401" s="377">
        <v>530</v>
      </c>
      <c r="L401" s="377">
        <v>1</v>
      </c>
      <c r="M401" s="377">
        <v>53</v>
      </c>
      <c r="N401" s="377">
        <v>22</v>
      </c>
      <c r="O401" s="377">
        <v>1176</v>
      </c>
      <c r="P401" s="422">
        <v>2.2188679245283018</v>
      </c>
      <c r="Q401" s="378">
        <v>53.454545454545453</v>
      </c>
    </row>
    <row r="402" spans="1:17" ht="14.4" customHeight="1" x14ac:dyDescent="0.3">
      <c r="A402" s="373" t="s">
        <v>946</v>
      </c>
      <c r="B402" s="374" t="s">
        <v>771</v>
      </c>
      <c r="C402" s="374" t="s">
        <v>772</v>
      </c>
      <c r="D402" s="374" t="s">
        <v>845</v>
      </c>
      <c r="E402" s="374" t="s">
        <v>846</v>
      </c>
      <c r="F402" s="377">
        <v>49</v>
      </c>
      <c r="G402" s="377">
        <v>8036</v>
      </c>
      <c r="H402" s="377">
        <v>1</v>
      </c>
      <c r="I402" s="377">
        <v>164</v>
      </c>
      <c r="J402" s="377">
        <v>58</v>
      </c>
      <c r="K402" s="377">
        <v>9570</v>
      </c>
      <c r="L402" s="377">
        <v>1.1908909905425584</v>
      </c>
      <c r="M402" s="377">
        <v>165</v>
      </c>
      <c r="N402" s="377">
        <v>40</v>
      </c>
      <c r="O402" s="377">
        <v>6651</v>
      </c>
      <c r="P402" s="422">
        <v>0.82765057242409157</v>
      </c>
      <c r="Q402" s="378">
        <v>166.27500000000001</v>
      </c>
    </row>
    <row r="403" spans="1:17" ht="14.4" customHeight="1" x14ac:dyDescent="0.3">
      <c r="A403" s="373" t="s">
        <v>946</v>
      </c>
      <c r="B403" s="374" t="s">
        <v>771</v>
      </c>
      <c r="C403" s="374" t="s">
        <v>772</v>
      </c>
      <c r="D403" s="374" t="s">
        <v>847</v>
      </c>
      <c r="E403" s="374" t="s">
        <v>848</v>
      </c>
      <c r="F403" s="377">
        <v>4</v>
      </c>
      <c r="G403" s="377">
        <v>312</v>
      </c>
      <c r="H403" s="377">
        <v>1</v>
      </c>
      <c r="I403" s="377">
        <v>78</v>
      </c>
      <c r="J403" s="377"/>
      <c r="K403" s="377"/>
      <c r="L403" s="377"/>
      <c r="M403" s="377"/>
      <c r="N403" s="377"/>
      <c r="O403" s="377"/>
      <c r="P403" s="422"/>
      <c r="Q403" s="378"/>
    </row>
    <row r="404" spans="1:17" ht="14.4" customHeight="1" x14ac:dyDescent="0.3">
      <c r="A404" s="373" t="s">
        <v>946</v>
      </c>
      <c r="B404" s="374" t="s">
        <v>771</v>
      </c>
      <c r="C404" s="374" t="s">
        <v>772</v>
      </c>
      <c r="D404" s="374" t="s">
        <v>849</v>
      </c>
      <c r="E404" s="374" t="s">
        <v>850</v>
      </c>
      <c r="F404" s="377">
        <v>4</v>
      </c>
      <c r="G404" s="377">
        <v>636</v>
      </c>
      <c r="H404" s="377">
        <v>1</v>
      </c>
      <c r="I404" s="377">
        <v>159</v>
      </c>
      <c r="J404" s="377">
        <v>24</v>
      </c>
      <c r="K404" s="377">
        <v>3840</v>
      </c>
      <c r="L404" s="377">
        <v>6.0377358490566042</v>
      </c>
      <c r="M404" s="377">
        <v>160</v>
      </c>
      <c r="N404" s="377">
        <v>9</v>
      </c>
      <c r="O404" s="377">
        <v>1444</v>
      </c>
      <c r="P404" s="422">
        <v>2.2704402515723272</v>
      </c>
      <c r="Q404" s="378">
        <v>160.44444444444446</v>
      </c>
    </row>
    <row r="405" spans="1:17" ht="14.4" customHeight="1" x14ac:dyDescent="0.3">
      <c r="A405" s="373" t="s">
        <v>946</v>
      </c>
      <c r="B405" s="374" t="s">
        <v>771</v>
      </c>
      <c r="C405" s="374" t="s">
        <v>772</v>
      </c>
      <c r="D405" s="374" t="s">
        <v>859</v>
      </c>
      <c r="E405" s="374" t="s">
        <v>860</v>
      </c>
      <c r="F405" s="377">
        <v>1</v>
      </c>
      <c r="G405" s="377">
        <v>242</v>
      </c>
      <c r="H405" s="377">
        <v>1</v>
      </c>
      <c r="I405" s="377">
        <v>242</v>
      </c>
      <c r="J405" s="377"/>
      <c r="K405" s="377"/>
      <c r="L405" s="377"/>
      <c r="M405" s="377"/>
      <c r="N405" s="377"/>
      <c r="O405" s="377"/>
      <c r="P405" s="422"/>
      <c r="Q405" s="378"/>
    </row>
    <row r="406" spans="1:17" ht="14.4" customHeight="1" x14ac:dyDescent="0.3">
      <c r="A406" s="373" t="s">
        <v>946</v>
      </c>
      <c r="B406" s="374" t="s">
        <v>771</v>
      </c>
      <c r="C406" s="374" t="s">
        <v>772</v>
      </c>
      <c r="D406" s="374" t="s">
        <v>861</v>
      </c>
      <c r="E406" s="374" t="s">
        <v>862</v>
      </c>
      <c r="F406" s="377">
        <v>3</v>
      </c>
      <c r="G406" s="377">
        <v>5955</v>
      </c>
      <c r="H406" s="377">
        <v>1</v>
      </c>
      <c r="I406" s="377">
        <v>1985</v>
      </c>
      <c r="J406" s="377"/>
      <c r="K406" s="377"/>
      <c r="L406" s="377"/>
      <c r="M406" s="377"/>
      <c r="N406" s="377">
        <v>1</v>
      </c>
      <c r="O406" s="377">
        <v>2006</v>
      </c>
      <c r="P406" s="422">
        <v>0.33685978169605374</v>
      </c>
      <c r="Q406" s="378">
        <v>2006</v>
      </c>
    </row>
    <row r="407" spans="1:17" ht="14.4" customHeight="1" x14ac:dyDescent="0.3">
      <c r="A407" s="373" t="s">
        <v>946</v>
      </c>
      <c r="B407" s="374" t="s">
        <v>771</v>
      </c>
      <c r="C407" s="374" t="s">
        <v>772</v>
      </c>
      <c r="D407" s="374" t="s">
        <v>865</v>
      </c>
      <c r="E407" s="374" t="s">
        <v>866</v>
      </c>
      <c r="F407" s="377">
        <v>1</v>
      </c>
      <c r="G407" s="377">
        <v>399</v>
      </c>
      <c r="H407" s="377">
        <v>1</v>
      </c>
      <c r="I407" s="377">
        <v>399</v>
      </c>
      <c r="J407" s="377"/>
      <c r="K407" s="377"/>
      <c r="L407" s="377"/>
      <c r="M407" s="377"/>
      <c r="N407" s="377"/>
      <c r="O407" s="377"/>
      <c r="P407" s="422"/>
      <c r="Q407" s="378"/>
    </row>
    <row r="408" spans="1:17" ht="14.4" customHeight="1" x14ac:dyDescent="0.3">
      <c r="A408" s="373" t="s">
        <v>946</v>
      </c>
      <c r="B408" s="374" t="s">
        <v>771</v>
      </c>
      <c r="C408" s="374" t="s">
        <v>772</v>
      </c>
      <c r="D408" s="374" t="s">
        <v>867</v>
      </c>
      <c r="E408" s="374" t="s">
        <v>868</v>
      </c>
      <c r="F408" s="377">
        <v>1</v>
      </c>
      <c r="G408" s="377">
        <v>783</v>
      </c>
      <c r="H408" s="377">
        <v>1</v>
      </c>
      <c r="I408" s="377">
        <v>783</v>
      </c>
      <c r="J408" s="377"/>
      <c r="K408" s="377"/>
      <c r="L408" s="377"/>
      <c r="M408" s="377"/>
      <c r="N408" s="377"/>
      <c r="O408" s="377"/>
      <c r="P408" s="422"/>
      <c r="Q408" s="378"/>
    </row>
    <row r="409" spans="1:17" ht="14.4" customHeight="1" x14ac:dyDescent="0.3">
      <c r="A409" s="373" t="s">
        <v>946</v>
      </c>
      <c r="B409" s="374" t="s">
        <v>771</v>
      </c>
      <c r="C409" s="374" t="s">
        <v>772</v>
      </c>
      <c r="D409" s="374" t="s">
        <v>876</v>
      </c>
      <c r="E409" s="374" t="s">
        <v>877</v>
      </c>
      <c r="F409" s="377">
        <v>1</v>
      </c>
      <c r="G409" s="377">
        <v>1014</v>
      </c>
      <c r="H409" s="377">
        <v>1</v>
      </c>
      <c r="I409" s="377">
        <v>1014</v>
      </c>
      <c r="J409" s="377"/>
      <c r="K409" s="377"/>
      <c r="L409" s="377"/>
      <c r="M409" s="377"/>
      <c r="N409" s="377"/>
      <c r="O409" s="377"/>
      <c r="P409" s="422"/>
      <c r="Q409" s="378"/>
    </row>
    <row r="410" spans="1:17" ht="14.4" customHeight="1" x14ac:dyDescent="0.3">
      <c r="A410" s="373" t="s">
        <v>947</v>
      </c>
      <c r="B410" s="374" t="s">
        <v>771</v>
      </c>
      <c r="C410" s="374" t="s">
        <v>772</v>
      </c>
      <c r="D410" s="374" t="s">
        <v>773</v>
      </c>
      <c r="E410" s="374" t="s">
        <v>774</v>
      </c>
      <c r="F410" s="377"/>
      <c r="G410" s="377"/>
      <c r="H410" s="377"/>
      <c r="I410" s="377"/>
      <c r="J410" s="377">
        <v>1</v>
      </c>
      <c r="K410" s="377">
        <v>2064</v>
      </c>
      <c r="L410" s="377"/>
      <c r="M410" s="377">
        <v>2064</v>
      </c>
      <c r="N410" s="377"/>
      <c r="O410" s="377"/>
      <c r="P410" s="422"/>
      <c r="Q410" s="378"/>
    </row>
    <row r="411" spans="1:17" ht="14.4" customHeight="1" x14ac:dyDescent="0.3">
      <c r="A411" s="373" t="s">
        <v>947</v>
      </c>
      <c r="B411" s="374" t="s">
        <v>771</v>
      </c>
      <c r="C411" s="374" t="s">
        <v>772</v>
      </c>
      <c r="D411" s="374" t="s">
        <v>777</v>
      </c>
      <c r="E411" s="374" t="s">
        <v>778</v>
      </c>
      <c r="F411" s="377">
        <v>3130</v>
      </c>
      <c r="G411" s="377">
        <v>165890</v>
      </c>
      <c r="H411" s="377">
        <v>1</v>
      </c>
      <c r="I411" s="377">
        <v>53</v>
      </c>
      <c r="J411" s="377">
        <v>2731</v>
      </c>
      <c r="K411" s="377">
        <v>144743</v>
      </c>
      <c r="L411" s="377">
        <v>0.87252396166134183</v>
      </c>
      <c r="M411" s="377">
        <v>53</v>
      </c>
      <c r="N411" s="377">
        <v>3020</v>
      </c>
      <c r="O411" s="377">
        <v>160874</v>
      </c>
      <c r="P411" s="422">
        <v>0.96976309602748811</v>
      </c>
      <c r="Q411" s="378">
        <v>53.26953642384106</v>
      </c>
    </row>
    <row r="412" spans="1:17" ht="14.4" customHeight="1" x14ac:dyDescent="0.3">
      <c r="A412" s="373" t="s">
        <v>947</v>
      </c>
      <c r="B412" s="374" t="s">
        <v>771</v>
      </c>
      <c r="C412" s="374" t="s">
        <v>772</v>
      </c>
      <c r="D412" s="374" t="s">
        <v>779</v>
      </c>
      <c r="E412" s="374" t="s">
        <v>780</v>
      </c>
      <c r="F412" s="377">
        <v>408</v>
      </c>
      <c r="G412" s="377">
        <v>48960</v>
      </c>
      <c r="H412" s="377">
        <v>1</v>
      </c>
      <c r="I412" s="377">
        <v>120</v>
      </c>
      <c r="J412" s="377">
        <v>406</v>
      </c>
      <c r="K412" s="377">
        <v>49126</v>
      </c>
      <c r="L412" s="377">
        <v>1.0033905228758171</v>
      </c>
      <c r="M412" s="377">
        <v>121</v>
      </c>
      <c r="N412" s="377">
        <v>461</v>
      </c>
      <c r="O412" s="377">
        <v>55895</v>
      </c>
      <c r="P412" s="422">
        <v>1.1416462418300655</v>
      </c>
      <c r="Q412" s="378">
        <v>121.2472885032538</v>
      </c>
    </row>
    <row r="413" spans="1:17" ht="14.4" customHeight="1" x14ac:dyDescent="0.3">
      <c r="A413" s="373" t="s">
        <v>947</v>
      </c>
      <c r="B413" s="374" t="s">
        <v>771</v>
      </c>
      <c r="C413" s="374" t="s">
        <v>772</v>
      </c>
      <c r="D413" s="374" t="s">
        <v>781</v>
      </c>
      <c r="E413" s="374" t="s">
        <v>782</v>
      </c>
      <c r="F413" s="377">
        <v>77</v>
      </c>
      <c r="G413" s="377">
        <v>13321</v>
      </c>
      <c r="H413" s="377">
        <v>1</v>
      </c>
      <c r="I413" s="377">
        <v>173</v>
      </c>
      <c r="J413" s="377">
        <v>70</v>
      </c>
      <c r="K413" s="377">
        <v>12180</v>
      </c>
      <c r="L413" s="377">
        <v>0.91434576983709936</v>
      </c>
      <c r="M413" s="377">
        <v>174</v>
      </c>
      <c r="N413" s="377">
        <v>81</v>
      </c>
      <c r="O413" s="377">
        <v>14140</v>
      </c>
      <c r="P413" s="422">
        <v>1.0614818707304257</v>
      </c>
      <c r="Q413" s="378">
        <v>174.5679012345679</v>
      </c>
    </row>
    <row r="414" spans="1:17" ht="14.4" customHeight="1" x14ac:dyDescent="0.3">
      <c r="A414" s="373" t="s">
        <v>947</v>
      </c>
      <c r="B414" s="374" t="s">
        <v>771</v>
      </c>
      <c r="C414" s="374" t="s">
        <v>772</v>
      </c>
      <c r="D414" s="374" t="s">
        <v>783</v>
      </c>
      <c r="E414" s="374" t="s">
        <v>784</v>
      </c>
      <c r="F414" s="377">
        <v>7</v>
      </c>
      <c r="G414" s="377">
        <v>2653</v>
      </c>
      <c r="H414" s="377">
        <v>1</v>
      </c>
      <c r="I414" s="377">
        <v>379</v>
      </c>
      <c r="J414" s="377">
        <v>10</v>
      </c>
      <c r="K414" s="377">
        <v>3800</v>
      </c>
      <c r="L414" s="377">
        <v>1.4323407463249151</v>
      </c>
      <c r="M414" s="377">
        <v>380</v>
      </c>
      <c r="N414" s="377">
        <v>18</v>
      </c>
      <c r="O414" s="377">
        <v>6858</v>
      </c>
      <c r="P414" s="422">
        <v>2.5849981153411234</v>
      </c>
      <c r="Q414" s="378">
        <v>381</v>
      </c>
    </row>
    <row r="415" spans="1:17" ht="14.4" customHeight="1" x14ac:dyDescent="0.3">
      <c r="A415" s="373" t="s">
        <v>947</v>
      </c>
      <c r="B415" s="374" t="s">
        <v>771</v>
      </c>
      <c r="C415" s="374" t="s">
        <v>772</v>
      </c>
      <c r="D415" s="374" t="s">
        <v>785</v>
      </c>
      <c r="E415" s="374" t="s">
        <v>786</v>
      </c>
      <c r="F415" s="377">
        <v>56</v>
      </c>
      <c r="G415" s="377">
        <v>9352</v>
      </c>
      <c r="H415" s="377">
        <v>1</v>
      </c>
      <c r="I415" s="377">
        <v>167</v>
      </c>
      <c r="J415" s="377">
        <v>83</v>
      </c>
      <c r="K415" s="377">
        <v>13944</v>
      </c>
      <c r="L415" s="377">
        <v>1.4910179640718564</v>
      </c>
      <c r="M415" s="377">
        <v>168</v>
      </c>
      <c r="N415" s="377">
        <v>116</v>
      </c>
      <c r="O415" s="377">
        <v>19536</v>
      </c>
      <c r="P415" s="422">
        <v>2.0889649272882806</v>
      </c>
      <c r="Q415" s="378">
        <v>168.41379310344828</v>
      </c>
    </row>
    <row r="416" spans="1:17" ht="14.4" customHeight="1" x14ac:dyDescent="0.3">
      <c r="A416" s="373" t="s">
        <v>947</v>
      </c>
      <c r="B416" s="374" t="s">
        <v>771</v>
      </c>
      <c r="C416" s="374" t="s">
        <v>772</v>
      </c>
      <c r="D416" s="374" t="s">
        <v>789</v>
      </c>
      <c r="E416" s="374" t="s">
        <v>790</v>
      </c>
      <c r="F416" s="377">
        <v>24</v>
      </c>
      <c r="G416" s="377">
        <v>7512</v>
      </c>
      <c r="H416" s="377">
        <v>1</v>
      </c>
      <c r="I416" s="377">
        <v>313</v>
      </c>
      <c r="J416" s="377">
        <v>29</v>
      </c>
      <c r="K416" s="377">
        <v>9164</v>
      </c>
      <c r="L416" s="377">
        <v>1.2199148029818956</v>
      </c>
      <c r="M416" s="377">
        <v>316</v>
      </c>
      <c r="N416" s="377">
        <v>16</v>
      </c>
      <c r="O416" s="377">
        <v>5060</v>
      </c>
      <c r="P416" s="422">
        <v>0.67358892438764639</v>
      </c>
      <c r="Q416" s="378">
        <v>316.25</v>
      </c>
    </row>
    <row r="417" spans="1:17" ht="14.4" customHeight="1" x14ac:dyDescent="0.3">
      <c r="A417" s="373" t="s">
        <v>947</v>
      </c>
      <c r="B417" s="374" t="s">
        <v>771</v>
      </c>
      <c r="C417" s="374" t="s">
        <v>772</v>
      </c>
      <c r="D417" s="374" t="s">
        <v>793</v>
      </c>
      <c r="E417" s="374" t="s">
        <v>794</v>
      </c>
      <c r="F417" s="377">
        <v>324</v>
      </c>
      <c r="G417" s="377">
        <v>109188</v>
      </c>
      <c r="H417" s="377">
        <v>1</v>
      </c>
      <c r="I417" s="377">
        <v>337</v>
      </c>
      <c r="J417" s="377">
        <v>249</v>
      </c>
      <c r="K417" s="377">
        <v>84162</v>
      </c>
      <c r="L417" s="377">
        <v>0.77079898889987908</v>
      </c>
      <c r="M417" s="377">
        <v>338</v>
      </c>
      <c r="N417" s="377">
        <v>295</v>
      </c>
      <c r="O417" s="377">
        <v>99850</v>
      </c>
      <c r="P417" s="422">
        <v>0.91447778144118397</v>
      </c>
      <c r="Q417" s="378">
        <v>338.47457627118644</v>
      </c>
    </row>
    <row r="418" spans="1:17" ht="14.4" customHeight="1" x14ac:dyDescent="0.3">
      <c r="A418" s="373" t="s">
        <v>947</v>
      </c>
      <c r="B418" s="374" t="s">
        <v>771</v>
      </c>
      <c r="C418" s="374" t="s">
        <v>772</v>
      </c>
      <c r="D418" s="374" t="s">
        <v>799</v>
      </c>
      <c r="E418" s="374" t="s">
        <v>800</v>
      </c>
      <c r="F418" s="377"/>
      <c r="G418" s="377"/>
      <c r="H418" s="377"/>
      <c r="I418" s="377"/>
      <c r="J418" s="377">
        <v>1</v>
      </c>
      <c r="K418" s="377">
        <v>5860</v>
      </c>
      <c r="L418" s="377"/>
      <c r="M418" s="377">
        <v>5860</v>
      </c>
      <c r="N418" s="377"/>
      <c r="O418" s="377"/>
      <c r="P418" s="422"/>
      <c r="Q418" s="378"/>
    </row>
    <row r="419" spans="1:17" ht="14.4" customHeight="1" x14ac:dyDescent="0.3">
      <c r="A419" s="373" t="s">
        <v>947</v>
      </c>
      <c r="B419" s="374" t="s">
        <v>771</v>
      </c>
      <c r="C419" s="374" t="s">
        <v>772</v>
      </c>
      <c r="D419" s="374" t="s">
        <v>801</v>
      </c>
      <c r="E419" s="374" t="s">
        <v>802</v>
      </c>
      <c r="F419" s="377">
        <v>9</v>
      </c>
      <c r="G419" s="377">
        <v>963</v>
      </c>
      <c r="H419" s="377">
        <v>1</v>
      </c>
      <c r="I419" s="377">
        <v>107</v>
      </c>
      <c r="J419" s="377">
        <v>12</v>
      </c>
      <c r="K419" s="377">
        <v>1296</v>
      </c>
      <c r="L419" s="377">
        <v>1.3457943925233644</v>
      </c>
      <c r="M419" s="377">
        <v>108</v>
      </c>
      <c r="N419" s="377">
        <v>20</v>
      </c>
      <c r="O419" s="377">
        <v>2164</v>
      </c>
      <c r="P419" s="422">
        <v>2.2471443406022846</v>
      </c>
      <c r="Q419" s="378">
        <v>108.2</v>
      </c>
    </row>
    <row r="420" spans="1:17" ht="14.4" customHeight="1" x14ac:dyDescent="0.3">
      <c r="A420" s="373" t="s">
        <v>947</v>
      </c>
      <c r="B420" s="374" t="s">
        <v>771</v>
      </c>
      <c r="C420" s="374" t="s">
        <v>772</v>
      </c>
      <c r="D420" s="374" t="s">
        <v>807</v>
      </c>
      <c r="E420" s="374" t="s">
        <v>808</v>
      </c>
      <c r="F420" s="377">
        <v>8</v>
      </c>
      <c r="G420" s="377">
        <v>288</v>
      </c>
      <c r="H420" s="377">
        <v>1</v>
      </c>
      <c r="I420" s="377">
        <v>36</v>
      </c>
      <c r="J420" s="377">
        <v>10</v>
      </c>
      <c r="K420" s="377">
        <v>370</v>
      </c>
      <c r="L420" s="377">
        <v>1.2847222222222223</v>
      </c>
      <c r="M420" s="377">
        <v>37</v>
      </c>
      <c r="N420" s="377">
        <v>10</v>
      </c>
      <c r="O420" s="377">
        <v>370</v>
      </c>
      <c r="P420" s="422">
        <v>1.2847222222222223</v>
      </c>
      <c r="Q420" s="378">
        <v>37</v>
      </c>
    </row>
    <row r="421" spans="1:17" ht="14.4" customHeight="1" x14ac:dyDescent="0.3">
      <c r="A421" s="373" t="s">
        <v>947</v>
      </c>
      <c r="B421" s="374" t="s">
        <v>771</v>
      </c>
      <c r="C421" s="374" t="s">
        <v>772</v>
      </c>
      <c r="D421" s="374" t="s">
        <v>813</v>
      </c>
      <c r="E421" s="374" t="s">
        <v>814</v>
      </c>
      <c r="F421" s="377">
        <v>40</v>
      </c>
      <c r="G421" s="377">
        <v>26400</v>
      </c>
      <c r="H421" s="377">
        <v>1</v>
      </c>
      <c r="I421" s="377">
        <v>660</v>
      </c>
      <c r="J421" s="377">
        <v>48</v>
      </c>
      <c r="K421" s="377">
        <v>31872</v>
      </c>
      <c r="L421" s="377">
        <v>1.2072727272727273</v>
      </c>
      <c r="M421" s="377">
        <v>664</v>
      </c>
      <c r="N421" s="377">
        <v>53</v>
      </c>
      <c r="O421" s="377">
        <v>35272</v>
      </c>
      <c r="P421" s="422">
        <v>1.3360606060606062</v>
      </c>
      <c r="Q421" s="378">
        <v>665.5094339622641</v>
      </c>
    </row>
    <row r="422" spans="1:17" ht="14.4" customHeight="1" x14ac:dyDescent="0.3">
      <c r="A422" s="373" t="s">
        <v>947</v>
      </c>
      <c r="B422" s="374" t="s">
        <v>771</v>
      </c>
      <c r="C422" s="374" t="s">
        <v>772</v>
      </c>
      <c r="D422" s="374" t="s">
        <v>815</v>
      </c>
      <c r="E422" s="374" t="s">
        <v>816</v>
      </c>
      <c r="F422" s="377">
        <v>1</v>
      </c>
      <c r="G422" s="377">
        <v>135</v>
      </c>
      <c r="H422" s="377">
        <v>1</v>
      </c>
      <c r="I422" s="377">
        <v>135</v>
      </c>
      <c r="J422" s="377">
        <v>4</v>
      </c>
      <c r="K422" s="377">
        <v>544</v>
      </c>
      <c r="L422" s="377">
        <v>4.0296296296296292</v>
      </c>
      <c r="M422" s="377">
        <v>136</v>
      </c>
      <c r="N422" s="377">
        <v>2</v>
      </c>
      <c r="O422" s="377">
        <v>272</v>
      </c>
      <c r="P422" s="422">
        <v>2.0148148148148146</v>
      </c>
      <c r="Q422" s="378">
        <v>136</v>
      </c>
    </row>
    <row r="423" spans="1:17" ht="14.4" customHeight="1" x14ac:dyDescent="0.3">
      <c r="A423" s="373" t="s">
        <v>947</v>
      </c>
      <c r="B423" s="374" t="s">
        <v>771</v>
      </c>
      <c r="C423" s="374" t="s">
        <v>772</v>
      </c>
      <c r="D423" s="374" t="s">
        <v>817</v>
      </c>
      <c r="E423" s="374" t="s">
        <v>818</v>
      </c>
      <c r="F423" s="377">
        <v>205</v>
      </c>
      <c r="G423" s="377">
        <v>57400</v>
      </c>
      <c r="H423" s="377">
        <v>1</v>
      </c>
      <c r="I423" s="377">
        <v>280</v>
      </c>
      <c r="J423" s="377">
        <v>184</v>
      </c>
      <c r="K423" s="377">
        <v>51704</v>
      </c>
      <c r="L423" s="377">
        <v>0.90076655052264809</v>
      </c>
      <c r="M423" s="377">
        <v>281</v>
      </c>
      <c r="N423" s="377">
        <v>185</v>
      </c>
      <c r="O423" s="377">
        <v>52123</v>
      </c>
      <c r="P423" s="422">
        <v>0.9080662020905923</v>
      </c>
      <c r="Q423" s="378">
        <v>281.74594594594595</v>
      </c>
    </row>
    <row r="424" spans="1:17" ht="14.4" customHeight="1" x14ac:dyDescent="0.3">
      <c r="A424" s="373" t="s">
        <v>947</v>
      </c>
      <c r="B424" s="374" t="s">
        <v>771</v>
      </c>
      <c r="C424" s="374" t="s">
        <v>772</v>
      </c>
      <c r="D424" s="374" t="s">
        <v>821</v>
      </c>
      <c r="E424" s="374" t="s">
        <v>822</v>
      </c>
      <c r="F424" s="377">
        <v>467</v>
      </c>
      <c r="G424" s="377">
        <v>211551</v>
      </c>
      <c r="H424" s="377">
        <v>1</v>
      </c>
      <c r="I424" s="377">
        <v>453</v>
      </c>
      <c r="J424" s="377">
        <v>464</v>
      </c>
      <c r="K424" s="377">
        <v>211584</v>
      </c>
      <c r="L424" s="377">
        <v>1.0001559907540025</v>
      </c>
      <c r="M424" s="377">
        <v>456</v>
      </c>
      <c r="N424" s="377">
        <v>505</v>
      </c>
      <c r="O424" s="377">
        <v>230840</v>
      </c>
      <c r="P424" s="422">
        <v>1.0911789592107812</v>
      </c>
      <c r="Q424" s="378">
        <v>457.10891089108912</v>
      </c>
    </row>
    <row r="425" spans="1:17" ht="14.4" customHeight="1" x14ac:dyDescent="0.3">
      <c r="A425" s="373" t="s">
        <v>947</v>
      </c>
      <c r="B425" s="374" t="s">
        <v>771</v>
      </c>
      <c r="C425" s="374" t="s">
        <v>772</v>
      </c>
      <c r="D425" s="374" t="s">
        <v>825</v>
      </c>
      <c r="E425" s="374" t="s">
        <v>826</v>
      </c>
      <c r="F425" s="377">
        <v>651</v>
      </c>
      <c r="G425" s="377">
        <v>224595</v>
      </c>
      <c r="H425" s="377">
        <v>1</v>
      </c>
      <c r="I425" s="377">
        <v>345</v>
      </c>
      <c r="J425" s="377">
        <v>627</v>
      </c>
      <c r="K425" s="377">
        <v>218196</v>
      </c>
      <c r="L425" s="377">
        <v>0.97150871568823882</v>
      </c>
      <c r="M425" s="377">
        <v>348</v>
      </c>
      <c r="N425" s="377">
        <v>671</v>
      </c>
      <c r="O425" s="377">
        <v>234594</v>
      </c>
      <c r="P425" s="422">
        <v>1.0445201362452414</v>
      </c>
      <c r="Q425" s="378">
        <v>349.61847988077494</v>
      </c>
    </row>
    <row r="426" spans="1:17" ht="14.4" customHeight="1" x14ac:dyDescent="0.3">
      <c r="A426" s="373" t="s">
        <v>947</v>
      </c>
      <c r="B426" s="374" t="s">
        <v>771</v>
      </c>
      <c r="C426" s="374" t="s">
        <v>772</v>
      </c>
      <c r="D426" s="374" t="s">
        <v>827</v>
      </c>
      <c r="E426" s="374" t="s">
        <v>828</v>
      </c>
      <c r="F426" s="377"/>
      <c r="G426" s="377"/>
      <c r="H426" s="377"/>
      <c r="I426" s="377"/>
      <c r="J426" s="377">
        <v>2</v>
      </c>
      <c r="K426" s="377">
        <v>5772</v>
      </c>
      <c r="L426" s="377"/>
      <c r="M426" s="377">
        <v>2886</v>
      </c>
      <c r="N426" s="377">
        <v>1</v>
      </c>
      <c r="O426" s="377">
        <v>2907</v>
      </c>
      <c r="P426" s="422"/>
      <c r="Q426" s="378">
        <v>2907</v>
      </c>
    </row>
    <row r="427" spans="1:17" ht="14.4" customHeight="1" x14ac:dyDescent="0.3">
      <c r="A427" s="373" t="s">
        <v>947</v>
      </c>
      <c r="B427" s="374" t="s">
        <v>771</v>
      </c>
      <c r="C427" s="374" t="s">
        <v>772</v>
      </c>
      <c r="D427" s="374" t="s">
        <v>831</v>
      </c>
      <c r="E427" s="374" t="s">
        <v>832</v>
      </c>
      <c r="F427" s="377"/>
      <c r="G427" s="377"/>
      <c r="H427" s="377"/>
      <c r="I427" s="377"/>
      <c r="J427" s="377"/>
      <c r="K427" s="377"/>
      <c r="L427" s="377"/>
      <c r="M427" s="377"/>
      <c r="N427" s="377">
        <v>7</v>
      </c>
      <c r="O427" s="377">
        <v>721</v>
      </c>
      <c r="P427" s="422"/>
      <c r="Q427" s="378">
        <v>103</v>
      </c>
    </row>
    <row r="428" spans="1:17" ht="14.4" customHeight="1" x14ac:dyDescent="0.3">
      <c r="A428" s="373" t="s">
        <v>947</v>
      </c>
      <c r="B428" s="374" t="s">
        <v>771</v>
      </c>
      <c r="C428" s="374" t="s">
        <v>772</v>
      </c>
      <c r="D428" s="374" t="s">
        <v>833</v>
      </c>
      <c r="E428" s="374" t="s">
        <v>834</v>
      </c>
      <c r="F428" s="377">
        <v>14</v>
      </c>
      <c r="G428" s="377">
        <v>1610</v>
      </c>
      <c r="H428" s="377">
        <v>1</v>
      </c>
      <c r="I428" s="377">
        <v>115</v>
      </c>
      <c r="J428" s="377">
        <v>22</v>
      </c>
      <c r="K428" s="377">
        <v>2530</v>
      </c>
      <c r="L428" s="377">
        <v>1.5714285714285714</v>
      </c>
      <c r="M428" s="377">
        <v>115</v>
      </c>
      <c r="N428" s="377">
        <v>18</v>
      </c>
      <c r="O428" s="377">
        <v>2072</v>
      </c>
      <c r="P428" s="422">
        <v>1.2869565217391303</v>
      </c>
      <c r="Q428" s="378">
        <v>115.11111111111111</v>
      </c>
    </row>
    <row r="429" spans="1:17" ht="14.4" customHeight="1" x14ac:dyDescent="0.3">
      <c r="A429" s="373" t="s">
        <v>947</v>
      </c>
      <c r="B429" s="374" t="s">
        <v>771</v>
      </c>
      <c r="C429" s="374" t="s">
        <v>772</v>
      </c>
      <c r="D429" s="374" t="s">
        <v>835</v>
      </c>
      <c r="E429" s="374" t="s">
        <v>836</v>
      </c>
      <c r="F429" s="377">
        <v>19</v>
      </c>
      <c r="G429" s="377">
        <v>8626</v>
      </c>
      <c r="H429" s="377">
        <v>1</v>
      </c>
      <c r="I429" s="377">
        <v>454</v>
      </c>
      <c r="J429" s="377">
        <v>19</v>
      </c>
      <c r="K429" s="377">
        <v>8683</v>
      </c>
      <c r="L429" s="377">
        <v>1.0066079295154184</v>
      </c>
      <c r="M429" s="377">
        <v>457</v>
      </c>
      <c r="N429" s="377">
        <v>32</v>
      </c>
      <c r="O429" s="377">
        <v>14644</v>
      </c>
      <c r="P429" s="422">
        <v>1.6976582425226061</v>
      </c>
      <c r="Q429" s="378">
        <v>457.625</v>
      </c>
    </row>
    <row r="430" spans="1:17" ht="14.4" customHeight="1" x14ac:dyDescent="0.3">
      <c r="A430" s="373" t="s">
        <v>947</v>
      </c>
      <c r="B430" s="374" t="s">
        <v>771</v>
      </c>
      <c r="C430" s="374" t="s">
        <v>772</v>
      </c>
      <c r="D430" s="374" t="s">
        <v>837</v>
      </c>
      <c r="E430" s="374" t="s">
        <v>838</v>
      </c>
      <c r="F430" s="377"/>
      <c r="G430" s="377"/>
      <c r="H430" s="377"/>
      <c r="I430" s="377"/>
      <c r="J430" s="377">
        <v>1</v>
      </c>
      <c r="K430" s="377">
        <v>1245</v>
      </c>
      <c r="L430" s="377"/>
      <c r="M430" s="377">
        <v>1245</v>
      </c>
      <c r="N430" s="377">
        <v>2</v>
      </c>
      <c r="O430" s="377">
        <v>2506</v>
      </c>
      <c r="P430" s="422"/>
      <c r="Q430" s="378">
        <v>1253</v>
      </c>
    </row>
    <row r="431" spans="1:17" ht="14.4" customHeight="1" x14ac:dyDescent="0.3">
      <c r="A431" s="373" t="s">
        <v>947</v>
      </c>
      <c r="B431" s="374" t="s">
        <v>771</v>
      </c>
      <c r="C431" s="374" t="s">
        <v>772</v>
      </c>
      <c r="D431" s="374" t="s">
        <v>839</v>
      </c>
      <c r="E431" s="374" t="s">
        <v>840</v>
      </c>
      <c r="F431" s="377">
        <v>9</v>
      </c>
      <c r="G431" s="377">
        <v>3825</v>
      </c>
      <c r="H431" s="377">
        <v>1</v>
      </c>
      <c r="I431" s="377">
        <v>425</v>
      </c>
      <c r="J431" s="377">
        <v>8</v>
      </c>
      <c r="K431" s="377">
        <v>3432</v>
      </c>
      <c r="L431" s="377">
        <v>0.89725490196078428</v>
      </c>
      <c r="M431" s="377">
        <v>429</v>
      </c>
      <c r="N431" s="377">
        <v>8</v>
      </c>
      <c r="O431" s="377">
        <v>3437</v>
      </c>
      <c r="P431" s="422">
        <v>0.89856209150326793</v>
      </c>
      <c r="Q431" s="378">
        <v>429.625</v>
      </c>
    </row>
    <row r="432" spans="1:17" ht="14.4" customHeight="1" x14ac:dyDescent="0.3">
      <c r="A432" s="373" t="s">
        <v>947</v>
      </c>
      <c r="B432" s="374" t="s">
        <v>771</v>
      </c>
      <c r="C432" s="374" t="s">
        <v>772</v>
      </c>
      <c r="D432" s="374" t="s">
        <v>841</v>
      </c>
      <c r="E432" s="374" t="s">
        <v>842</v>
      </c>
      <c r="F432" s="377">
        <v>608</v>
      </c>
      <c r="G432" s="377">
        <v>32224</v>
      </c>
      <c r="H432" s="377">
        <v>1</v>
      </c>
      <c r="I432" s="377">
        <v>53</v>
      </c>
      <c r="J432" s="377">
        <v>606</v>
      </c>
      <c r="K432" s="377">
        <v>32118</v>
      </c>
      <c r="L432" s="377">
        <v>0.99671052631578949</v>
      </c>
      <c r="M432" s="377">
        <v>53</v>
      </c>
      <c r="N432" s="377">
        <v>694</v>
      </c>
      <c r="O432" s="377">
        <v>37008</v>
      </c>
      <c r="P432" s="422">
        <v>1.1484607745779543</v>
      </c>
      <c r="Q432" s="378">
        <v>53.325648414985594</v>
      </c>
    </row>
    <row r="433" spans="1:17" ht="14.4" customHeight="1" x14ac:dyDescent="0.3">
      <c r="A433" s="373" t="s">
        <v>947</v>
      </c>
      <c r="B433" s="374" t="s">
        <v>771</v>
      </c>
      <c r="C433" s="374" t="s">
        <v>772</v>
      </c>
      <c r="D433" s="374" t="s">
        <v>845</v>
      </c>
      <c r="E433" s="374" t="s">
        <v>846</v>
      </c>
      <c r="F433" s="377">
        <v>5182</v>
      </c>
      <c r="G433" s="377">
        <v>849848</v>
      </c>
      <c r="H433" s="377">
        <v>1</v>
      </c>
      <c r="I433" s="377">
        <v>164</v>
      </c>
      <c r="J433" s="377">
        <v>4898</v>
      </c>
      <c r="K433" s="377">
        <v>808170</v>
      </c>
      <c r="L433" s="377">
        <v>0.95095828901168211</v>
      </c>
      <c r="M433" s="377">
        <v>165</v>
      </c>
      <c r="N433" s="377">
        <v>3235</v>
      </c>
      <c r="O433" s="377">
        <v>536457</v>
      </c>
      <c r="P433" s="422">
        <v>0.63123876269638801</v>
      </c>
      <c r="Q433" s="378">
        <v>165.82905718701701</v>
      </c>
    </row>
    <row r="434" spans="1:17" ht="14.4" customHeight="1" x14ac:dyDescent="0.3">
      <c r="A434" s="373" t="s">
        <v>947</v>
      </c>
      <c r="B434" s="374" t="s">
        <v>771</v>
      </c>
      <c r="C434" s="374" t="s">
        <v>772</v>
      </c>
      <c r="D434" s="374" t="s">
        <v>847</v>
      </c>
      <c r="E434" s="374" t="s">
        <v>848</v>
      </c>
      <c r="F434" s="377">
        <v>80</v>
      </c>
      <c r="G434" s="377">
        <v>6240</v>
      </c>
      <c r="H434" s="377">
        <v>1</v>
      </c>
      <c r="I434" s="377">
        <v>78</v>
      </c>
      <c r="J434" s="377">
        <v>96</v>
      </c>
      <c r="K434" s="377">
        <v>7584</v>
      </c>
      <c r="L434" s="377">
        <v>1.2153846153846153</v>
      </c>
      <c r="M434" s="377">
        <v>79</v>
      </c>
      <c r="N434" s="377">
        <v>107</v>
      </c>
      <c r="O434" s="377">
        <v>8475</v>
      </c>
      <c r="P434" s="422">
        <v>1.3581730769230769</v>
      </c>
      <c r="Q434" s="378">
        <v>79.205607476635521</v>
      </c>
    </row>
    <row r="435" spans="1:17" ht="14.4" customHeight="1" x14ac:dyDescent="0.3">
      <c r="A435" s="373" t="s">
        <v>947</v>
      </c>
      <c r="B435" s="374" t="s">
        <v>771</v>
      </c>
      <c r="C435" s="374" t="s">
        <v>772</v>
      </c>
      <c r="D435" s="374" t="s">
        <v>934</v>
      </c>
      <c r="E435" s="374" t="s">
        <v>935</v>
      </c>
      <c r="F435" s="377">
        <v>1</v>
      </c>
      <c r="G435" s="377">
        <v>163</v>
      </c>
      <c r="H435" s="377">
        <v>1</v>
      </c>
      <c r="I435" s="377">
        <v>163</v>
      </c>
      <c r="J435" s="377"/>
      <c r="K435" s="377"/>
      <c r="L435" s="377"/>
      <c r="M435" s="377"/>
      <c r="N435" s="377"/>
      <c r="O435" s="377"/>
      <c r="P435" s="422"/>
      <c r="Q435" s="378"/>
    </row>
    <row r="436" spans="1:17" ht="14.4" customHeight="1" x14ac:dyDescent="0.3">
      <c r="A436" s="373" t="s">
        <v>947</v>
      </c>
      <c r="B436" s="374" t="s">
        <v>771</v>
      </c>
      <c r="C436" s="374" t="s">
        <v>772</v>
      </c>
      <c r="D436" s="374" t="s">
        <v>849</v>
      </c>
      <c r="E436" s="374" t="s">
        <v>850</v>
      </c>
      <c r="F436" s="377">
        <v>1</v>
      </c>
      <c r="G436" s="377">
        <v>159</v>
      </c>
      <c r="H436" s="377">
        <v>1</v>
      </c>
      <c r="I436" s="377">
        <v>159</v>
      </c>
      <c r="J436" s="377">
        <v>2</v>
      </c>
      <c r="K436" s="377">
        <v>320</v>
      </c>
      <c r="L436" s="377">
        <v>2.0125786163522013</v>
      </c>
      <c r="M436" s="377">
        <v>160</v>
      </c>
      <c r="N436" s="377"/>
      <c r="O436" s="377"/>
      <c r="P436" s="422"/>
      <c r="Q436" s="378"/>
    </row>
    <row r="437" spans="1:17" ht="14.4" customHeight="1" x14ac:dyDescent="0.3">
      <c r="A437" s="373" t="s">
        <v>947</v>
      </c>
      <c r="B437" s="374" t="s">
        <v>771</v>
      </c>
      <c r="C437" s="374" t="s">
        <v>772</v>
      </c>
      <c r="D437" s="374" t="s">
        <v>853</v>
      </c>
      <c r="E437" s="374" t="s">
        <v>854</v>
      </c>
      <c r="F437" s="377"/>
      <c r="G437" s="377"/>
      <c r="H437" s="377"/>
      <c r="I437" s="377"/>
      <c r="J437" s="377">
        <v>1</v>
      </c>
      <c r="K437" s="377">
        <v>1002</v>
      </c>
      <c r="L437" s="377"/>
      <c r="M437" s="377">
        <v>1002</v>
      </c>
      <c r="N437" s="377">
        <v>7</v>
      </c>
      <c r="O437" s="377">
        <v>7026</v>
      </c>
      <c r="P437" s="422"/>
      <c r="Q437" s="378">
        <v>1003.7142857142857</v>
      </c>
    </row>
    <row r="438" spans="1:17" ht="14.4" customHeight="1" x14ac:dyDescent="0.3">
      <c r="A438" s="373" t="s">
        <v>947</v>
      </c>
      <c r="B438" s="374" t="s">
        <v>771</v>
      </c>
      <c r="C438" s="374" t="s">
        <v>772</v>
      </c>
      <c r="D438" s="374" t="s">
        <v>855</v>
      </c>
      <c r="E438" s="374" t="s">
        <v>856</v>
      </c>
      <c r="F438" s="377">
        <v>1</v>
      </c>
      <c r="G438" s="377">
        <v>166</v>
      </c>
      <c r="H438" s="377">
        <v>1</v>
      </c>
      <c r="I438" s="377">
        <v>166</v>
      </c>
      <c r="J438" s="377">
        <v>1</v>
      </c>
      <c r="K438" s="377">
        <v>167</v>
      </c>
      <c r="L438" s="377">
        <v>1.0060240963855422</v>
      </c>
      <c r="M438" s="377">
        <v>167</v>
      </c>
      <c r="N438" s="377"/>
      <c r="O438" s="377"/>
      <c r="P438" s="422"/>
      <c r="Q438" s="378"/>
    </row>
    <row r="439" spans="1:17" ht="14.4" customHeight="1" x14ac:dyDescent="0.3">
      <c r="A439" s="373" t="s">
        <v>947</v>
      </c>
      <c r="B439" s="374" t="s">
        <v>771</v>
      </c>
      <c r="C439" s="374" t="s">
        <v>772</v>
      </c>
      <c r="D439" s="374" t="s">
        <v>857</v>
      </c>
      <c r="E439" s="374" t="s">
        <v>858</v>
      </c>
      <c r="F439" s="377"/>
      <c r="G439" s="377"/>
      <c r="H439" s="377"/>
      <c r="I439" s="377"/>
      <c r="J439" s="377">
        <v>1</v>
      </c>
      <c r="K439" s="377">
        <v>2233</v>
      </c>
      <c r="L439" s="377"/>
      <c r="M439" s="377">
        <v>2233</v>
      </c>
      <c r="N439" s="377">
        <v>8</v>
      </c>
      <c r="O439" s="377">
        <v>17948</v>
      </c>
      <c r="P439" s="422"/>
      <c r="Q439" s="378">
        <v>2243.5</v>
      </c>
    </row>
    <row r="440" spans="1:17" ht="14.4" customHeight="1" x14ac:dyDescent="0.3">
      <c r="A440" s="373" t="s">
        <v>947</v>
      </c>
      <c r="B440" s="374" t="s">
        <v>771</v>
      </c>
      <c r="C440" s="374" t="s">
        <v>772</v>
      </c>
      <c r="D440" s="374" t="s">
        <v>859</v>
      </c>
      <c r="E440" s="374" t="s">
        <v>860</v>
      </c>
      <c r="F440" s="377">
        <v>33</v>
      </c>
      <c r="G440" s="377">
        <v>7986</v>
      </c>
      <c r="H440" s="377">
        <v>1</v>
      </c>
      <c r="I440" s="377">
        <v>242</v>
      </c>
      <c r="J440" s="377">
        <v>41</v>
      </c>
      <c r="K440" s="377">
        <v>9963</v>
      </c>
      <c r="L440" s="377">
        <v>1.24755822689707</v>
      </c>
      <c r="M440" s="377">
        <v>243</v>
      </c>
      <c r="N440" s="377">
        <v>43</v>
      </c>
      <c r="O440" s="377">
        <v>10476</v>
      </c>
      <c r="P440" s="422">
        <v>1.3117956423741548</v>
      </c>
      <c r="Q440" s="378">
        <v>243.62790697674419</v>
      </c>
    </row>
    <row r="441" spans="1:17" ht="14.4" customHeight="1" x14ac:dyDescent="0.3">
      <c r="A441" s="373" t="s">
        <v>947</v>
      </c>
      <c r="B441" s="374" t="s">
        <v>771</v>
      </c>
      <c r="C441" s="374" t="s">
        <v>772</v>
      </c>
      <c r="D441" s="374" t="s">
        <v>861</v>
      </c>
      <c r="E441" s="374" t="s">
        <v>862</v>
      </c>
      <c r="F441" s="377">
        <v>4</v>
      </c>
      <c r="G441" s="377">
        <v>7940</v>
      </c>
      <c r="H441" s="377">
        <v>1</v>
      </c>
      <c r="I441" s="377">
        <v>1985</v>
      </c>
      <c r="J441" s="377">
        <v>2</v>
      </c>
      <c r="K441" s="377">
        <v>3986</v>
      </c>
      <c r="L441" s="377">
        <v>0.50201511335012594</v>
      </c>
      <c r="M441" s="377">
        <v>1993</v>
      </c>
      <c r="N441" s="377">
        <v>1</v>
      </c>
      <c r="O441" s="377">
        <v>2006</v>
      </c>
      <c r="P441" s="422">
        <v>0.25264483627204032</v>
      </c>
      <c r="Q441" s="378">
        <v>2006</v>
      </c>
    </row>
    <row r="442" spans="1:17" ht="14.4" customHeight="1" x14ac:dyDescent="0.3">
      <c r="A442" s="373" t="s">
        <v>947</v>
      </c>
      <c r="B442" s="374" t="s">
        <v>771</v>
      </c>
      <c r="C442" s="374" t="s">
        <v>772</v>
      </c>
      <c r="D442" s="374" t="s">
        <v>863</v>
      </c>
      <c r="E442" s="374" t="s">
        <v>864</v>
      </c>
      <c r="F442" s="377">
        <v>17</v>
      </c>
      <c r="G442" s="377">
        <v>3774</v>
      </c>
      <c r="H442" s="377">
        <v>1</v>
      </c>
      <c r="I442" s="377">
        <v>222</v>
      </c>
      <c r="J442" s="377">
        <v>18</v>
      </c>
      <c r="K442" s="377">
        <v>4014</v>
      </c>
      <c r="L442" s="377">
        <v>1.0635930047694753</v>
      </c>
      <c r="M442" s="377">
        <v>223</v>
      </c>
      <c r="N442" s="377">
        <v>27</v>
      </c>
      <c r="O442" s="377">
        <v>6033</v>
      </c>
      <c r="P442" s="422">
        <v>1.5985691573926868</v>
      </c>
      <c r="Q442" s="378">
        <v>223.44444444444446</v>
      </c>
    </row>
    <row r="443" spans="1:17" ht="14.4" customHeight="1" x14ac:dyDescent="0.3">
      <c r="A443" s="373" t="s">
        <v>947</v>
      </c>
      <c r="B443" s="374" t="s">
        <v>771</v>
      </c>
      <c r="C443" s="374" t="s">
        <v>772</v>
      </c>
      <c r="D443" s="374" t="s">
        <v>865</v>
      </c>
      <c r="E443" s="374" t="s">
        <v>866</v>
      </c>
      <c r="F443" s="377"/>
      <c r="G443" s="377"/>
      <c r="H443" s="377"/>
      <c r="I443" s="377"/>
      <c r="J443" s="377">
        <v>1</v>
      </c>
      <c r="K443" s="377">
        <v>404</v>
      </c>
      <c r="L443" s="377"/>
      <c r="M443" s="377">
        <v>404</v>
      </c>
      <c r="N443" s="377"/>
      <c r="O443" s="377"/>
      <c r="P443" s="422"/>
      <c r="Q443" s="378"/>
    </row>
    <row r="444" spans="1:17" ht="14.4" customHeight="1" x14ac:dyDescent="0.3">
      <c r="A444" s="373" t="s">
        <v>947</v>
      </c>
      <c r="B444" s="374" t="s">
        <v>771</v>
      </c>
      <c r="C444" s="374" t="s">
        <v>772</v>
      </c>
      <c r="D444" s="374" t="s">
        <v>867</v>
      </c>
      <c r="E444" s="374" t="s">
        <v>868</v>
      </c>
      <c r="F444" s="377"/>
      <c r="G444" s="377"/>
      <c r="H444" s="377"/>
      <c r="I444" s="377"/>
      <c r="J444" s="377">
        <v>1</v>
      </c>
      <c r="K444" s="377">
        <v>791</v>
      </c>
      <c r="L444" s="377"/>
      <c r="M444" s="377">
        <v>791</v>
      </c>
      <c r="N444" s="377"/>
      <c r="O444" s="377"/>
      <c r="P444" s="422"/>
      <c r="Q444" s="378"/>
    </row>
    <row r="445" spans="1:17" ht="14.4" customHeight="1" x14ac:dyDescent="0.3">
      <c r="A445" s="373" t="s">
        <v>947</v>
      </c>
      <c r="B445" s="374" t="s">
        <v>771</v>
      </c>
      <c r="C445" s="374" t="s">
        <v>772</v>
      </c>
      <c r="D445" s="374" t="s">
        <v>869</v>
      </c>
      <c r="E445" s="374" t="s">
        <v>778</v>
      </c>
      <c r="F445" s="377">
        <v>56</v>
      </c>
      <c r="G445" s="377">
        <v>1904</v>
      </c>
      <c r="H445" s="377">
        <v>1</v>
      </c>
      <c r="I445" s="377">
        <v>34</v>
      </c>
      <c r="J445" s="377"/>
      <c r="K445" s="377"/>
      <c r="L445" s="377"/>
      <c r="M445" s="377"/>
      <c r="N445" s="377"/>
      <c r="O445" s="377"/>
      <c r="P445" s="422"/>
      <c r="Q445" s="378"/>
    </row>
    <row r="446" spans="1:17" ht="14.4" customHeight="1" x14ac:dyDescent="0.3">
      <c r="A446" s="373" t="s">
        <v>947</v>
      </c>
      <c r="B446" s="374" t="s">
        <v>771</v>
      </c>
      <c r="C446" s="374" t="s">
        <v>772</v>
      </c>
      <c r="D446" s="374" t="s">
        <v>870</v>
      </c>
      <c r="E446" s="374" t="s">
        <v>871</v>
      </c>
      <c r="F446" s="377"/>
      <c r="G446" s="377"/>
      <c r="H446" s="377"/>
      <c r="I446" s="377"/>
      <c r="J446" s="377">
        <v>2</v>
      </c>
      <c r="K446" s="377">
        <v>10070</v>
      </c>
      <c r="L446" s="377"/>
      <c r="M446" s="377">
        <v>5035</v>
      </c>
      <c r="N446" s="377">
        <v>1</v>
      </c>
      <c r="O446" s="377">
        <v>5072</v>
      </c>
      <c r="P446" s="422"/>
      <c r="Q446" s="378">
        <v>5072</v>
      </c>
    </row>
    <row r="447" spans="1:17" ht="14.4" customHeight="1" x14ac:dyDescent="0.3">
      <c r="A447" s="373" t="s">
        <v>947</v>
      </c>
      <c r="B447" s="374" t="s">
        <v>771</v>
      </c>
      <c r="C447" s="374" t="s">
        <v>772</v>
      </c>
      <c r="D447" s="374" t="s">
        <v>872</v>
      </c>
      <c r="E447" s="374" t="s">
        <v>873</v>
      </c>
      <c r="F447" s="377"/>
      <c r="G447" s="377"/>
      <c r="H447" s="377"/>
      <c r="I447" s="377"/>
      <c r="J447" s="377"/>
      <c r="K447" s="377"/>
      <c r="L447" s="377"/>
      <c r="M447" s="377"/>
      <c r="N447" s="377">
        <v>441</v>
      </c>
      <c r="O447" s="377">
        <v>452702</v>
      </c>
      <c r="P447" s="422"/>
      <c r="Q447" s="378">
        <v>1026.5351473922904</v>
      </c>
    </row>
    <row r="448" spans="1:17" ht="14.4" customHeight="1" x14ac:dyDescent="0.3">
      <c r="A448" s="373" t="s">
        <v>947</v>
      </c>
      <c r="B448" s="374" t="s">
        <v>771</v>
      </c>
      <c r="C448" s="374" t="s">
        <v>772</v>
      </c>
      <c r="D448" s="374" t="s">
        <v>874</v>
      </c>
      <c r="E448" s="374" t="s">
        <v>875</v>
      </c>
      <c r="F448" s="377">
        <v>1</v>
      </c>
      <c r="G448" s="377">
        <v>265</v>
      </c>
      <c r="H448" s="377">
        <v>1</v>
      </c>
      <c r="I448" s="377">
        <v>265</v>
      </c>
      <c r="J448" s="377"/>
      <c r="K448" s="377"/>
      <c r="L448" s="377"/>
      <c r="M448" s="377"/>
      <c r="N448" s="377">
        <v>1</v>
      </c>
      <c r="O448" s="377">
        <v>266</v>
      </c>
      <c r="P448" s="422">
        <v>1.0037735849056604</v>
      </c>
      <c r="Q448" s="378">
        <v>266</v>
      </c>
    </row>
    <row r="449" spans="1:17" ht="14.4" customHeight="1" x14ac:dyDescent="0.3">
      <c r="A449" s="373" t="s">
        <v>948</v>
      </c>
      <c r="B449" s="374" t="s">
        <v>771</v>
      </c>
      <c r="C449" s="374" t="s">
        <v>772</v>
      </c>
      <c r="D449" s="374" t="s">
        <v>777</v>
      </c>
      <c r="E449" s="374" t="s">
        <v>778</v>
      </c>
      <c r="F449" s="377">
        <v>262</v>
      </c>
      <c r="G449" s="377">
        <v>13886</v>
      </c>
      <c r="H449" s="377">
        <v>1</v>
      </c>
      <c r="I449" s="377">
        <v>53</v>
      </c>
      <c r="J449" s="377">
        <v>310</v>
      </c>
      <c r="K449" s="377">
        <v>16430</v>
      </c>
      <c r="L449" s="377">
        <v>1.1832061068702291</v>
      </c>
      <c r="M449" s="377">
        <v>53</v>
      </c>
      <c r="N449" s="377">
        <v>260</v>
      </c>
      <c r="O449" s="377">
        <v>13850</v>
      </c>
      <c r="P449" s="422">
        <v>0.99740746075183639</v>
      </c>
      <c r="Q449" s="378">
        <v>53.269230769230766</v>
      </c>
    </row>
    <row r="450" spans="1:17" ht="14.4" customHeight="1" x14ac:dyDescent="0.3">
      <c r="A450" s="373" t="s">
        <v>948</v>
      </c>
      <c r="B450" s="374" t="s">
        <v>771</v>
      </c>
      <c r="C450" s="374" t="s">
        <v>772</v>
      </c>
      <c r="D450" s="374" t="s">
        <v>779</v>
      </c>
      <c r="E450" s="374" t="s">
        <v>780</v>
      </c>
      <c r="F450" s="377">
        <v>126</v>
      </c>
      <c r="G450" s="377">
        <v>15120</v>
      </c>
      <c r="H450" s="377">
        <v>1</v>
      </c>
      <c r="I450" s="377">
        <v>120</v>
      </c>
      <c r="J450" s="377">
        <v>118</v>
      </c>
      <c r="K450" s="377">
        <v>14278</v>
      </c>
      <c r="L450" s="377">
        <v>0.94431216931216932</v>
      </c>
      <c r="M450" s="377">
        <v>121</v>
      </c>
      <c r="N450" s="377">
        <v>114</v>
      </c>
      <c r="O450" s="377">
        <v>13814</v>
      </c>
      <c r="P450" s="422">
        <v>0.91362433862433867</v>
      </c>
      <c r="Q450" s="378">
        <v>121.17543859649123</v>
      </c>
    </row>
    <row r="451" spans="1:17" ht="14.4" customHeight="1" x14ac:dyDescent="0.3">
      <c r="A451" s="373" t="s">
        <v>948</v>
      </c>
      <c r="B451" s="374" t="s">
        <v>771</v>
      </c>
      <c r="C451" s="374" t="s">
        <v>772</v>
      </c>
      <c r="D451" s="374" t="s">
        <v>781</v>
      </c>
      <c r="E451" s="374" t="s">
        <v>782</v>
      </c>
      <c r="F451" s="377">
        <v>20</v>
      </c>
      <c r="G451" s="377">
        <v>3460</v>
      </c>
      <c r="H451" s="377">
        <v>1</v>
      </c>
      <c r="I451" s="377">
        <v>173</v>
      </c>
      <c r="J451" s="377">
        <v>17</v>
      </c>
      <c r="K451" s="377">
        <v>2958</v>
      </c>
      <c r="L451" s="377">
        <v>0.85491329479768785</v>
      </c>
      <c r="M451" s="377">
        <v>174</v>
      </c>
      <c r="N451" s="377">
        <v>16</v>
      </c>
      <c r="O451" s="377">
        <v>2798</v>
      </c>
      <c r="P451" s="422">
        <v>0.80867052023121389</v>
      </c>
      <c r="Q451" s="378">
        <v>174.875</v>
      </c>
    </row>
    <row r="452" spans="1:17" ht="14.4" customHeight="1" x14ac:dyDescent="0.3">
      <c r="A452" s="373" t="s">
        <v>948</v>
      </c>
      <c r="B452" s="374" t="s">
        <v>771</v>
      </c>
      <c r="C452" s="374" t="s">
        <v>772</v>
      </c>
      <c r="D452" s="374" t="s">
        <v>783</v>
      </c>
      <c r="E452" s="374" t="s">
        <v>784</v>
      </c>
      <c r="F452" s="377">
        <v>4</v>
      </c>
      <c r="G452" s="377">
        <v>1516</v>
      </c>
      <c r="H452" s="377">
        <v>1</v>
      </c>
      <c r="I452" s="377">
        <v>379</v>
      </c>
      <c r="J452" s="377">
        <v>14</v>
      </c>
      <c r="K452" s="377">
        <v>5320</v>
      </c>
      <c r="L452" s="377">
        <v>3.5092348284960422</v>
      </c>
      <c r="M452" s="377">
        <v>380</v>
      </c>
      <c r="N452" s="377">
        <v>7</v>
      </c>
      <c r="O452" s="377">
        <v>2669</v>
      </c>
      <c r="P452" s="422">
        <v>1.7605540897097625</v>
      </c>
      <c r="Q452" s="378">
        <v>381.28571428571428</v>
      </c>
    </row>
    <row r="453" spans="1:17" ht="14.4" customHeight="1" x14ac:dyDescent="0.3">
      <c r="A453" s="373" t="s">
        <v>948</v>
      </c>
      <c r="B453" s="374" t="s">
        <v>771</v>
      </c>
      <c r="C453" s="374" t="s">
        <v>772</v>
      </c>
      <c r="D453" s="374" t="s">
        <v>785</v>
      </c>
      <c r="E453" s="374" t="s">
        <v>786</v>
      </c>
      <c r="F453" s="377">
        <v>37</v>
      </c>
      <c r="G453" s="377">
        <v>6179</v>
      </c>
      <c r="H453" s="377">
        <v>1</v>
      </c>
      <c r="I453" s="377">
        <v>167</v>
      </c>
      <c r="J453" s="377">
        <v>94</v>
      </c>
      <c r="K453" s="377">
        <v>15792</v>
      </c>
      <c r="L453" s="377">
        <v>2.5557533581485679</v>
      </c>
      <c r="M453" s="377">
        <v>168</v>
      </c>
      <c r="N453" s="377">
        <v>49</v>
      </c>
      <c r="O453" s="377">
        <v>8313</v>
      </c>
      <c r="P453" s="422">
        <v>1.3453633273992556</v>
      </c>
      <c r="Q453" s="378">
        <v>169.65306122448979</v>
      </c>
    </row>
    <row r="454" spans="1:17" ht="14.4" customHeight="1" x14ac:dyDescent="0.3">
      <c r="A454" s="373" t="s">
        <v>948</v>
      </c>
      <c r="B454" s="374" t="s">
        <v>771</v>
      </c>
      <c r="C454" s="374" t="s">
        <v>772</v>
      </c>
      <c r="D454" s="374" t="s">
        <v>789</v>
      </c>
      <c r="E454" s="374" t="s">
        <v>790</v>
      </c>
      <c r="F454" s="377">
        <v>17</v>
      </c>
      <c r="G454" s="377">
        <v>5321</v>
      </c>
      <c r="H454" s="377">
        <v>1</v>
      </c>
      <c r="I454" s="377">
        <v>313</v>
      </c>
      <c r="J454" s="377">
        <v>16</v>
      </c>
      <c r="K454" s="377">
        <v>5056</v>
      </c>
      <c r="L454" s="377">
        <v>0.95019733132869766</v>
      </c>
      <c r="M454" s="377">
        <v>316</v>
      </c>
      <c r="N454" s="377">
        <v>39</v>
      </c>
      <c r="O454" s="377">
        <v>12340</v>
      </c>
      <c r="P454" s="422">
        <v>2.3191129486938546</v>
      </c>
      <c r="Q454" s="378">
        <v>316.41025641025641</v>
      </c>
    </row>
    <row r="455" spans="1:17" ht="14.4" customHeight="1" x14ac:dyDescent="0.3">
      <c r="A455" s="373" t="s">
        <v>948</v>
      </c>
      <c r="B455" s="374" t="s">
        <v>771</v>
      </c>
      <c r="C455" s="374" t="s">
        <v>772</v>
      </c>
      <c r="D455" s="374" t="s">
        <v>793</v>
      </c>
      <c r="E455" s="374" t="s">
        <v>794</v>
      </c>
      <c r="F455" s="377">
        <v>147</v>
      </c>
      <c r="G455" s="377">
        <v>49539</v>
      </c>
      <c r="H455" s="377">
        <v>1</v>
      </c>
      <c r="I455" s="377">
        <v>337</v>
      </c>
      <c r="J455" s="377">
        <v>196</v>
      </c>
      <c r="K455" s="377">
        <v>66248</v>
      </c>
      <c r="L455" s="377">
        <v>1.3372898120672601</v>
      </c>
      <c r="M455" s="377">
        <v>338</v>
      </c>
      <c r="N455" s="377">
        <v>138</v>
      </c>
      <c r="O455" s="377">
        <v>46688</v>
      </c>
      <c r="P455" s="422">
        <v>0.94244938331415651</v>
      </c>
      <c r="Q455" s="378">
        <v>338.31884057971013</v>
      </c>
    </row>
    <row r="456" spans="1:17" ht="14.4" customHeight="1" x14ac:dyDescent="0.3">
      <c r="A456" s="373" t="s">
        <v>948</v>
      </c>
      <c r="B456" s="374" t="s">
        <v>771</v>
      </c>
      <c r="C456" s="374" t="s">
        <v>772</v>
      </c>
      <c r="D456" s="374" t="s">
        <v>801</v>
      </c>
      <c r="E456" s="374" t="s">
        <v>802</v>
      </c>
      <c r="F456" s="377">
        <v>4</v>
      </c>
      <c r="G456" s="377">
        <v>428</v>
      </c>
      <c r="H456" s="377">
        <v>1</v>
      </c>
      <c r="I456" s="377">
        <v>107</v>
      </c>
      <c r="J456" s="377">
        <v>12</v>
      </c>
      <c r="K456" s="377">
        <v>1296</v>
      </c>
      <c r="L456" s="377">
        <v>3.02803738317757</v>
      </c>
      <c r="M456" s="377">
        <v>108</v>
      </c>
      <c r="N456" s="377">
        <v>5</v>
      </c>
      <c r="O456" s="377">
        <v>542</v>
      </c>
      <c r="P456" s="422">
        <v>1.266355140186916</v>
      </c>
      <c r="Q456" s="378">
        <v>108.4</v>
      </c>
    </row>
    <row r="457" spans="1:17" ht="14.4" customHeight="1" x14ac:dyDescent="0.3">
      <c r="A457" s="373" t="s">
        <v>948</v>
      </c>
      <c r="B457" s="374" t="s">
        <v>771</v>
      </c>
      <c r="C457" s="374" t="s">
        <v>772</v>
      </c>
      <c r="D457" s="374" t="s">
        <v>803</v>
      </c>
      <c r="E457" s="374" t="s">
        <v>804</v>
      </c>
      <c r="F457" s="377">
        <v>3</v>
      </c>
      <c r="G457" s="377">
        <v>138</v>
      </c>
      <c r="H457" s="377">
        <v>1</v>
      </c>
      <c r="I457" s="377">
        <v>46</v>
      </c>
      <c r="J457" s="377"/>
      <c r="K457" s="377"/>
      <c r="L457" s="377"/>
      <c r="M457" s="377"/>
      <c r="N457" s="377"/>
      <c r="O457" s="377"/>
      <c r="P457" s="422"/>
      <c r="Q457" s="378"/>
    </row>
    <row r="458" spans="1:17" ht="14.4" customHeight="1" x14ac:dyDescent="0.3">
      <c r="A458" s="373" t="s">
        <v>948</v>
      </c>
      <c r="B458" s="374" t="s">
        <v>771</v>
      </c>
      <c r="C458" s="374" t="s">
        <v>772</v>
      </c>
      <c r="D458" s="374" t="s">
        <v>805</v>
      </c>
      <c r="E458" s="374" t="s">
        <v>806</v>
      </c>
      <c r="F458" s="377"/>
      <c r="G458" s="377"/>
      <c r="H458" s="377"/>
      <c r="I458" s="377"/>
      <c r="J458" s="377"/>
      <c r="K458" s="377"/>
      <c r="L458" s="377"/>
      <c r="M458" s="377"/>
      <c r="N458" s="377">
        <v>1</v>
      </c>
      <c r="O458" s="377">
        <v>365</v>
      </c>
      <c r="P458" s="422"/>
      <c r="Q458" s="378">
        <v>365</v>
      </c>
    </row>
    <row r="459" spans="1:17" ht="14.4" customHeight="1" x14ac:dyDescent="0.3">
      <c r="A459" s="373" t="s">
        <v>948</v>
      </c>
      <c r="B459" s="374" t="s">
        <v>771</v>
      </c>
      <c r="C459" s="374" t="s">
        <v>772</v>
      </c>
      <c r="D459" s="374" t="s">
        <v>807</v>
      </c>
      <c r="E459" s="374" t="s">
        <v>808</v>
      </c>
      <c r="F459" s="377">
        <v>7</v>
      </c>
      <c r="G459" s="377">
        <v>252</v>
      </c>
      <c r="H459" s="377">
        <v>1</v>
      </c>
      <c r="I459" s="377">
        <v>36</v>
      </c>
      <c r="J459" s="377">
        <v>17</v>
      </c>
      <c r="K459" s="377">
        <v>629</v>
      </c>
      <c r="L459" s="377">
        <v>2.496031746031746</v>
      </c>
      <c r="M459" s="377">
        <v>37</v>
      </c>
      <c r="N459" s="377">
        <v>12</v>
      </c>
      <c r="O459" s="377">
        <v>444</v>
      </c>
      <c r="P459" s="422">
        <v>1.7619047619047619</v>
      </c>
      <c r="Q459" s="378">
        <v>37</v>
      </c>
    </row>
    <row r="460" spans="1:17" ht="14.4" customHeight="1" x14ac:dyDescent="0.3">
      <c r="A460" s="373" t="s">
        <v>948</v>
      </c>
      <c r="B460" s="374" t="s">
        <v>771</v>
      </c>
      <c r="C460" s="374" t="s">
        <v>772</v>
      </c>
      <c r="D460" s="374" t="s">
        <v>813</v>
      </c>
      <c r="E460" s="374" t="s">
        <v>814</v>
      </c>
      <c r="F460" s="377"/>
      <c r="G460" s="377"/>
      <c r="H460" s="377"/>
      <c r="I460" s="377"/>
      <c r="J460" s="377">
        <v>2</v>
      </c>
      <c r="K460" s="377">
        <v>1328</v>
      </c>
      <c r="L460" s="377"/>
      <c r="M460" s="377">
        <v>664</v>
      </c>
      <c r="N460" s="377"/>
      <c r="O460" s="377"/>
      <c r="P460" s="422"/>
      <c r="Q460" s="378"/>
    </row>
    <row r="461" spans="1:17" ht="14.4" customHeight="1" x14ac:dyDescent="0.3">
      <c r="A461" s="373" t="s">
        <v>948</v>
      </c>
      <c r="B461" s="374" t="s">
        <v>771</v>
      </c>
      <c r="C461" s="374" t="s">
        <v>772</v>
      </c>
      <c r="D461" s="374" t="s">
        <v>815</v>
      </c>
      <c r="E461" s="374" t="s">
        <v>816</v>
      </c>
      <c r="F461" s="377"/>
      <c r="G461" s="377"/>
      <c r="H461" s="377"/>
      <c r="I461" s="377"/>
      <c r="J461" s="377">
        <v>1</v>
      </c>
      <c r="K461" s="377">
        <v>136</v>
      </c>
      <c r="L461" s="377"/>
      <c r="M461" s="377">
        <v>136</v>
      </c>
      <c r="N461" s="377">
        <v>1</v>
      </c>
      <c r="O461" s="377">
        <v>136</v>
      </c>
      <c r="P461" s="422"/>
      <c r="Q461" s="378">
        <v>136</v>
      </c>
    </row>
    <row r="462" spans="1:17" ht="14.4" customHeight="1" x14ac:dyDescent="0.3">
      <c r="A462" s="373" t="s">
        <v>948</v>
      </c>
      <c r="B462" s="374" t="s">
        <v>771</v>
      </c>
      <c r="C462" s="374" t="s">
        <v>772</v>
      </c>
      <c r="D462" s="374" t="s">
        <v>817</v>
      </c>
      <c r="E462" s="374" t="s">
        <v>818</v>
      </c>
      <c r="F462" s="377">
        <v>189</v>
      </c>
      <c r="G462" s="377">
        <v>52920</v>
      </c>
      <c r="H462" s="377">
        <v>1</v>
      </c>
      <c r="I462" s="377">
        <v>280</v>
      </c>
      <c r="J462" s="377">
        <v>188</v>
      </c>
      <c r="K462" s="377">
        <v>52828</v>
      </c>
      <c r="L462" s="377">
        <v>0.99826152683295544</v>
      </c>
      <c r="M462" s="377">
        <v>281</v>
      </c>
      <c r="N462" s="377">
        <v>180</v>
      </c>
      <c r="O462" s="377">
        <v>50724</v>
      </c>
      <c r="P462" s="422">
        <v>0.95850340136054424</v>
      </c>
      <c r="Q462" s="378">
        <v>281.8</v>
      </c>
    </row>
    <row r="463" spans="1:17" ht="14.4" customHeight="1" x14ac:dyDescent="0.3">
      <c r="A463" s="373" t="s">
        <v>948</v>
      </c>
      <c r="B463" s="374" t="s">
        <v>771</v>
      </c>
      <c r="C463" s="374" t="s">
        <v>772</v>
      </c>
      <c r="D463" s="374" t="s">
        <v>821</v>
      </c>
      <c r="E463" s="374" t="s">
        <v>822</v>
      </c>
      <c r="F463" s="377">
        <v>59</v>
      </c>
      <c r="G463" s="377">
        <v>26727</v>
      </c>
      <c r="H463" s="377">
        <v>1</v>
      </c>
      <c r="I463" s="377">
        <v>453</v>
      </c>
      <c r="J463" s="377">
        <v>68</v>
      </c>
      <c r="K463" s="377">
        <v>31008</v>
      </c>
      <c r="L463" s="377">
        <v>1.16017510382759</v>
      </c>
      <c r="M463" s="377">
        <v>456</v>
      </c>
      <c r="N463" s="377">
        <v>60</v>
      </c>
      <c r="O463" s="377">
        <v>27424</v>
      </c>
      <c r="P463" s="422">
        <v>1.0260784973996333</v>
      </c>
      <c r="Q463" s="378">
        <v>457.06666666666666</v>
      </c>
    </row>
    <row r="464" spans="1:17" ht="14.4" customHeight="1" x14ac:dyDescent="0.3">
      <c r="A464" s="373" t="s">
        <v>948</v>
      </c>
      <c r="B464" s="374" t="s">
        <v>771</v>
      </c>
      <c r="C464" s="374" t="s">
        <v>772</v>
      </c>
      <c r="D464" s="374" t="s">
        <v>825</v>
      </c>
      <c r="E464" s="374" t="s">
        <v>826</v>
      </c>
      <c r="F464" s="377">
        <v>249</v>
      </c>
      <c r="G464" s="377">
        <v>85905</v>
      </c>
      <c r="H464" s="377">
        <v>1</v>
      </c>
      <c r="I464" s="377">
        <v>345</v>
      </c>
      <c r="J464" s="377">
        <v>251</v>
      </c>
      <c r="K464" s="377">
        <v>87348</v>
      </c>
      <c r="L464" s="377">
        <v>1.0167976252837436</v>
      </c>
      <c r="M464" s="377">
        <v>348</v>
      </c>
      <c r="N464" s="377">
        <v>229</v>
      </c>
      <c r="O464" s="377">
        <v>80058</v>
      </c>
      <c r="P464" s="422">
        <v>0.93193644141784526</v>
      </c>
      <c r="Q464" s="378">
        <v>349.59825327510919</v>
      </c>
    </row>
    <row r="465" spans="1:17" ht="14.4" customHeight="1" x14ac:dyDescent="0.3">
      <c r="A465" s="373" t="s">
        <v>948</v>
      </c>
      <c r="B465" s="374" t="s">
        <v>771</v>
      </c>
      <c r="C465" s="374" t="s">
        <v>772</v>
      </c>
      <c r="D465" s="374" t="s">
        <v>827</v>
      </c>
      <c r="E465" s="374" t="s">
        <v>828</v>
      </c>
      <c r="F465" s="377">
        <v>1</v>
      </c>
      <c r="G465" s="377">
        <v>2874</v>
      </c>
      <c r="H465" s="377">
        <v>1</v>
      </c>
      <c r="I465" s="377">
        <v>2874</v>
      </c>
      <c r="J465" s="377"/>
      <c r="K465" s="377"/>
      <c r="L465" s="377"/>
      <c r="M465" s="377"/>
      <c r="N465" s="377"/>
      <c r="O465" s="377"/>
      <c r="P465" s="422"/>
      <c r="Q465" s="378"/>
    </row>
    <row r="466" spans="1:17" ht="14.4" customHeight="1" x14ac:dyDescent="0.3">
      <c r="A466" s="373" t="s">
        <v>948</v>
      </c>
      <c r="B466" s="374" t="s">
        <v>771</v>
      </c>
      <c r="C466" s="374" t="s">
        <v>772</v>
      </c>
      <c r="D466" s="374" t="s">
        <v>831</v>
      </c>
      <c r="E466" s="374" t="s">
        <v>832</v>
      </c>
      <c r="F466" s="377">
        <v>7</v>
      </c>
      <c r="G466" s="377">
        <v>714</v>
      </c>
      <c r="H466" s="377">
        <v>1</v>
      </c>
      <c r="I466" s="377">
        <v>102</v>
      </c>
      <c r="J466" s="377">
        <v>4</v>
      </c>
      <c r="K466" s="377">
        <v>412</v>
      </c>
      <c r="L466" s="377">
        <v>0.57703081232492992</v>
      </c>
      <c r="M466" s="377">
        <v>103</v>
      </c>
      <c r="N466" s="377">
        <v>1</v>
      </c>
      <c r="O466" s="377">
        <v>103</v>
      </c>
      <c r="P466" s="422">
        <v>0.14425770308123248</v>
      </c>
      <c r="Q466" s="378">
        <v>103</v>
      </c>
    </row>
    <row r="467" spans="1:17" ht="14.4" customHeight="1" x14ac:dyDescent="0.3">
      <c r="A467" s="373" t="s">
        <v>948</v>
      </c>
      <c r="B467" s="374" t="s">
        <v>771</v>
      </c>
      <c r="C467" s="374" t="s">
        <v>772</v>
      </c>
      <c r="D467" s="374" t="s">
        <v>833</v>
      </c>
      <c r="E467" s="374" t="s">
        <v>834</v>
      </c>
      <c r="F467" s="377">
        <v>11</v>
      </c>
      <c r="G467" s="377">
        <v>1265</v>
      </c>
      <c r="H467" s="377">
        <v>1</v>
      </c>
      <c r="I467" s="377">
        <v>115</v>
      </c>
      <c r="J467" s="377">
        <v>6</v>
      </c>
      <c r="K467" s="377">
        <v>690</v>
      </c>
      <c r="L467" s="377">
        <v>0.54545454545454541</v>
      </c>
      <c r="M467" s="377">
        <v>115</v>
      </c>
      <c r="N467" s="377">
        <v>5</v>
      </c>
      <c r="O467" s="377">
        <v>576</v>
      </c>
      <c r="P467" s="422">
        <v>0.45533596837944662</v>
      </c>
      <c r="Q467" s="378">
        <v>115.2</v>
      </c>
    </row>
    <row r="468" spans="1:17" ht="14.4" customHeight="1" x14ac:dyDescent="0.3">
      <c r="A468" s="373" t="s">
        <v>948</v>
      </c>
      <c r="B468" s="374" t="s">
        <v>771</v>
      </c>
      <c r="C468" s="374" t="s">
        <v>772</v>
      </c>
      <c r="D468" s="374" t="s">
        <v>835</v>
      </c>
      <c r="E468" s="374" t="s">
        <v>836</v>
      </c>
      <c r="F468" s="377">
        <v>6</v>
      </c>
      <c r="G468" s="377">
        <v>2724</v>
      </c>
      <c r="H468" s="377">
        <v>1</v>
      </c>
      <c r="I468" s="377">
        <v>454</v>
      </c>
      <c r="J468" s="377">
        <v>15</v>
      </c>
      <c r="K468" s="377">
        <v>6855</v>
      </c>
      <c r="L468" s="377">
        <v>2.5165198237885464</v>
      </c>
      <c r="M468" s="377">
        <v>457</v>
      </c>
      <c r="N468" s="377">
        <v>10</v>
      </c>
      <c r="O468" s="377">
        <v>4586</v>
      </c>
      <c r="P468" s="422">
        <v>1.683553597650514</v>
      </c>
      <c r="Q468" s="378">
        <v>458.6</v>
      </c>
    </row>
    <row r="469" spans="1:17" ht="14.4" customHeight="1" x14ac:dyDescent="0.3">
      <c r="A469" s="373" t="s">
        <v>948</v>
      </c>
      <c r="B469" s="374" t="s">
        <v>771</v>
      </c>
      <c r="C469" s="374" t="s">
        <v>772</v>
      </c>
      <c r="D469" s="374" t="s">
        <v>837</v>
      </c>
      <c r="E469" s="374" t="s">
        <v>838</v>
      </c>
      <c r="F469" s="377"/>
      <c r="G469" s="377"/>
      <c r="H469" s="377"/>
      <c r="I469" s="377"/>
      <c r="J469" s="377">
        <v>1</v>
      </c>
      <c r="K469" s="377">
        <v>1245</v>
      </c>
      <c r="L469" s="377"/>
      <c r="M469" s="377">
        <v>1245</v>
      </c>
      <c r="N469" s="377">
        <v>3</v>
      </c>
      <c r="O469" s="377">
        <v>3735</v>
      </c>
      <c r="P469" s="422"/>
      <c r="Q469" s="378">
        <v>1245</v>
      </c>
    </row>
    <row r="470" spans="1:17" ht="14.4" customHeight="1" x14ac:dyDescent="0.3">
      <c r="A470" s="373" t="s">
        <v>948</v>
      </c>
      <c r="B470" s="374" t="s">
        <v>771</v>
      </c>
      <c r="C470" s="374" t="s">
        <v>772</v>
      </c>
      <c r="D470" s="374" t="s">
        <v>839</v>
      </c>
      <c r="E470" s="374" t="s">
        <v>840</v>
      </c>
      <c r="F470" s="377">
        <v>13</v>
      </c>
      <c r="G470" s="377">
        <v>5525</v>
      </c>
      <c r="H470" s="377">
        <v>1</v>
      </c>
      <c r="I470" s="377">
        <v>425</v>
      </c>
      <c r="J470" s="377">
        <v>7</v>
      </c>
      <c r="K470" s="377">
        <v>3003</v>
      </c>
      <c r="L470" s="377">
        <v>0.54352941176470593</v>
      </c>
      <c r="M470" s="377">
        <v>429</v>
      </c>
      <c r="N470" s="377">
        <v>5</v>
      </c>
      <c r="O470" s="377">
        <v>2160</v>
      </c>
      <c r="P470" s="422">
        <v>0.39095022624434389</v>
      </c>
      <c r="Q470" s="378">
        <v>432</v>
      </c>
    </row>
    <row r="471" spans="1:17" ht="14.4" customHeight="1" x14ac:dyDescent="0.3">
      <c r="A471" s="373" t="s">
        <v>948</v>
      </c>
      <c r="B471" s="374" t="s">
        <v>771</v>
      </c>
      <c r="C471" s="374" t="s">
        <v>772</v>
      </c>
      <c r="D471" s="374" t="s">
        <v>841</v>
      </c>
      <c r="E471" s="374" t="s">
        <v>842</v>
      </c>
      <c r="F471" s="377">
        <v>188</v>
      </c>
      <c r="G471" s="377">
        <v>9964</v>
      </c>
      <c r="H471" s="377">
        <v>1</v>
      </c>
      <c r="I471" s="377">
        <v>53</v>
      </c>
      <c r="J471" s="377">
        <v>136</v>
      </c>
      <c r="K471" s="377">
        <v>7208</v>
      </c>
      <c r="L471" s="377">
        <v>0.72340425531914898</v>
      </c>
      <c r="M471" s="377">
        <v>53</v>
      </c>
      <c r="N471" s="377">
        <v>166</v>
      </c>
      <c r="O471" s="377">
        <v>8834</v>
      </c>
      <c r="P471" s="422">
        <v>0.88659173022882376</v>
      </c>
      <c r="Q471" s="378">
        <v>53.216867469879517</v>
      </c>
    </row>
    <row r="472" spans="1:17" ht="14.4" customHeight="1" x14ac:dyDescent="0.3">
      <c r="A472" s="373" t="s">
        <v>948</v>
      </c>
      <c r="B472" s="374" t="s">
        <v>771</v>
      </c>
      <c r="C472" s="374" t="s">
        <v>772</v>
      </c>
      <c r="D472" s="374" t="s">
        <v>845</v>
      </c>
      <c r="E472" s="374" t="s">
        <v>846</v>
      </c>
      <c r="F472" s="377">
        <v>581</v>
      </c>
      <c r="G472" s="377">
        <v>95284</v>
      </c>
      <c r="H472" s="377">
        <v>1</v>
      </c>
      <c r="I472" s="377">
        <v>164</v>
      </c>
      <c r="J472" s="377">
        <v>583</v>
      </c>
      <c r="K472" s="377">
        <v>96195</v>
      </c>
      <c r="L472" s="377">
        <v>1.0095608916502246</v>
      </c>
      <c r="M472" s="377">
        <v>165</v>
      </c>
      <c r="N472" s="377">
        <v>434</v>
      </c>
      <c r="O472" s="377">
        <v>71946</v>
      </c>
      <c r="P472" s="422">
        <v>0.75506905671466351</v>
      </c>
      <c r="Q472" s="378">
        <v>165.7741935483871</v>
      </c>
    </row>
    <row r="473" spans="1:17" ht="14.4" customHeight="1" x14ac:dyDescent="0.3">
      <c r="A473" s="373" t="s">
        <v>948</v>
      </c>
      <c r="B473" s="374" t="s">
        <v>771</v>
      </c>
      <c r="C473" s="374" t="s">
        <v>772</v>
      </c>
      <c r="D473" s="374" t="s">
        <v>847</v>
      </c>
      <c r="E473" s="374" t="s">
        <v>848</v>
      </c>
      <c r="F473" s="377">
        <v>17</v>
      </c>
      <c r="G473" s="377">
        <v>1326</v>
      </c>
      <c r="H473" s="377">
        <v>1</v>
      </c>
      <c r="I473" s="377">
        <v>78</v>
      </c>
      <c r="J473" s="377">
        <v>35</v>
      </c>
      <c r="K473" s="377">
        <v>2765</v>
      </c>
      <c r="L473" s="377">
        <v>2.0852187028657618</v>
      </c>
      <c r="M473" s="377">
        <v>79</v>
      </c>
      <c r="N473" s="377">
        <v>22</v>
      </c>
      <c r="O473" s="377">
        <v>1745</v>
      </c>
      <c r="P473" s="422">
        <v>1.3159879336349924</v>
      </c>
      <c r="Q473" s="378">
        <v>79.318181818181813</v>
      </c>
    </row>
    <row r="474" spans="1:17" ht="14.4" customHeight="1" x14ac:dyDescent="0.3">
      <c r="A474" s="373" t="s">
        <v>948</v>
      </c>
      <c r="B474" s="374" t="s">
        <v>771</v>
      </c>
      <c r="C474" s="374" t="s">
        <v>772</v>
      </c>
      <c r="D474" s="374" t="s">
        <v>934</v>
      </c>
      <c r="E474" s="374" t="s">
        <v>935</v>
      </c>
      <c r="F474" s="377"/>
      <c r="G474" s="377"/>
      <c r="H474" s="377"/>
      <c r="I474" s="377"/>
      <c r="J474" s="377">
        <v>1</v>
      </c>
      <c r="K474" s="377">
        <v>164</v>
      </c>
      <c r="L474" s="377"/>
      <c r="M474" s="377">
        <v>164</v>
      </c>
      <c r="N474" s="377"/>
      <c r="O474" s="377"/>
      <c r="P474" s="422"/>
      <c r="Q474" s="378"/>
    </row>
    <row r="475" spans="1:17" ht="14.4" customHeight="1" x14ac:dyDescent="0.3">
      <c r="A475" s="373" t="s">
        <v>948</v>
      </c>
      <c r="B475" s="374" t="s">
        <v>771</v>
      </c>
      <c r="C475" s="374" t="s">
        <v>772</v>
      </c>
      <c r="D475" s="374" t="s">
        <v>849</v>
      </c>
      <c r="E475" s="374" t="s">
        <v>850</v>
      </c>
      <c r="F475" s="377">
        <v>14</v>
      </c>
      <c r="G475" s="377">
        <v>2226</v>
      </c>
      <c r="H475" s="377">
        <v>1</v>
      </c>
      <c r="I475" s="377">
        <v>159</v>
      </c>
      <c r="J475" s="377">
        <v>14</v>
      </c>
      <c r="K475" s="377">
        <v>2240</v>
      </c>
      <c r="L475" s="377">
        <v>1.0062893081761006</v>
      </c>
      <c r="M475" s="377">
        <v>160</v>
      </c>
      <c r="N475" s="377">
        <v>5</v>
      </c>
      <c r="O475" s="377">
        <v>804</v>
      </c>
      <c r="P475" s="422">
        <v>0.36118598382749328</v>
      </c>
      <c r="Q475" s="378">
        <v>160.80000000000001</v>
      </c>
    </row>
    <row r="476" spans="1:17" ht="14.4" customHeight="1" x14ac:dyDescent="0.3">
      <c r="A476" s="373" t="s">
        <v>948</v>
      </c>
      <c r="B476" s="374" t="s">
        <v>771</v>
      </c>
      <c r="C476" s="374" t="s">
        <v>772</v>
      </c>
      <c r="D476" s="374" t="s">
        <v>851</v>
      </c>
      <c r="E476" s="374" t="s">
        <v>852</v>
      </c>
      <c r="F476" s="377">
        <v>3</v>
      </c>
      <c r="G476" s="377">
        <v>81</v>
      </c>
      <c r="H476" s="377">
        <v>1</v>
      </c>
      <c r="I476" s="377">
        <v>27</v>
      </c>
      <c r="J476" s="377"/>
      <c r="K476" s="377"/>
      <c r="L476" s="377"/>
      <c r="M476" s="377"/>
      <c r="N476" s="377">
        <v>3</v>
      </c>
      <c r="O476" s="377">
        <v>81</v>
      </c>
      <c r="P476" s="422">
        <v>1</v>
      </c>
      <c r="Q476" s="378">
        <v>27</v>
      </c>
    </row>
    <row r="477" spans="1:17" ht="14.4" customHeight="1" x14ac:dyDescent="0.3">
      <c r="A477" s="373" t="s">
        <v>948</v>
      </c>
      <c r="B477" s="374" t="s">
        <v>771</v>
      </c>
      <c r="C477" s="374" t="s">
        <v>772</v>
      </c>
      <c r="D477" s="374" t="s">
        <v>853</v>
      </c>
      <c r="E477" s="374" t="s">
        <v>854</v>
      </c>
      <c r="F477" s="377"/>
      <c r="G477" s="377"/>
      <c r="H477" s="377"/>
      <c r="I477" s="377"/>
      <c r="J477" s="377">
        <v>14</v>
      </c>
      <c r="K477" s="377">
        <v>14028</v>
      </c>
      <c r="L477" s="377"/>
      <c r="M477" s="377">
        <v>1002</v>
      </c>
      <c r="N477" s="377">
        <v>11</v>
      </c>
      <c r="O477" s="377">
        <v>11022</v>
      </c>
      <c r="P477" s="422"/>
      <c r="Q477" s="378">
        <v>1002</v>
      </c>
    </row>
    <row r="478" spans="1:17" ht="14.4" customHeight="1" x14ac:dyDescent="0.3">
      <c r="A478" s="373" t="s">
        <v>948</v>
      </c>
      <c r="B478" s="374" t="s">
        <v>771</v>
      </c>
      <c r="C478" s="374" t="s">
        <v>772</v>
      </c>
      <c r="D478" s="374" t="s">
        <v>855</v>
      </c>
      <c r="E478" s="374" t="s">
        <v>856</v>
      </c>
      <c r="F478" s="377">
        <v>3</v>
      </c>
      <c r="G478" s="377">
        <v>498</v>
      </c>
      <c r="H478" s="377">
        <v>1</v>
      </c>
      <c r="I478" s="377">
        <v>166</v>
      </c>
      <c r="J478" s="377">
        <v>3</v>
      </c>
      <c r="K478" s="377">
        <v>501</v>
      </c>
      <c r="L478" s="377">
        <v>1.0060240963855422</v>
      </c>
      <c r="M478" s="377">
        <v>167</v>
      </c>
      <c r="N478" s="377">
        <v>3</v>
      </c>
      <c r="O478" s="377">
        <v>503</v>
      </c>
      <c r="P478" s="422">
        <v>1.0100401606425702</v>
      </c>
      <c r="Q478" s="378">
        <v>167.66666666666666</v>
      </c>
    </row>
    <row r="479" spans="1:17" ht="14.4" customHeight="1" x14ac:dyDescent="0.3">
      <c r="A479" s="373" t="s">
        <v>948</v>
      </c>
      <c r="B479" s="374" t="s">
        <v>771</v>
      </c>
      <c r="C479" s="374" t="s">
        <v>772</v>
      </c>
      <c r="D479" s="374" t="s">
        <v>857</v>
      </c>
      <c r="E479" s="374" t="s">
        <v>858</v>
      </c>
      <c r="F479" s="377"/>
      <c r="G479" s="377"/>
      <c r="H479" s="377"/>
      <c r="I479" s="377"/>
      <c r="J479" s="377">
        <v>14</v>
      </c>
      <c r="K479" s="377">
        <v>31262</v>
      </c>
      <c r="L479" s="377"/>
      <c r="M479" s="377">
        <v>2233</v>
      </c>
      <c r="N479" s="377">
        <v>10</v>
      </c>
      <c r="O479" s="377">
        <v>22330</v>
      </c>
      <c r="P479" s="422"/>
      <c r="Q479" s="378">
        <v>2233</v>
      </c>
    </row>
    <row r="480" spans="1:17" ht="14.4" customHeight="1" x14ac:dyDescent="0.3">
      <c r="A480" s="373" t="s">
        <v>948</v>
      </c>
      <c r="B480" s="374" t="s">
        <v>771</v>
      </c>
      <c r="C480" s="374" t="s">
        <v>772</v>
      </c>
      <c r="D480" s="374" t="s">
        <v>859</v>
      </c>
      <c r="E480" s="374" t="s">
        <v>860</v>
      </c>
      <c r="F480" s="377">
        <v>4</v>
      </c>
      <c r="G480" s="377">
        <v>968</v>
      </c>
      <c r="H480" s="377">
        <v>1</v>
      </c>
      <c r="I480" s="377">
        <v>242</v>
      </c>
      <c r="J480" s="377">
        <v>7</v>
      </c>
      <c r="K480" s="377">
        <v>1701</v>
      </c>
      <c r="L480" s="377">
        <v>1.7572314049586777</v>
      </c>
      <c r="M480" s="377">
        <v>243</v>
      </c>
      <c r="N480" s="377">
        <v>5</v>
      </c>
      <c r="O480" s="377">
        <v>1218</v>
      </c>
      <c r="P480" s="422">
        <v>1.2582644628099173</v>
      </c>
      <c r="Q480" s="378">
        <v>243.6</v>
      </c>
    </row>
    <row r="481" spans="1:17" ht="14.4" customHeight="1" x14ac:dyDescent="0.3">
      <c r="A481" s="373" t="s">
        <v>948</v>
      </c>
      <c r="B481" s="374" t="s">
        <v>771</v>
      </c>
      <c r="C481" s="374" t="s">
        <v>772</v>
      </c>
      <c r="D481" s="374" t="s">
        <v>861</v>
      </c>
      <c r="E481" s="374" t="s">
        <v>862</v>
      </c>
      <c r="F481" s="377">
        <v>1</v>
      </c>
      <c r="G481" s="377">
        <v>1985</v>
      </c>
      <c r="H481" s="377">
        <v>1</v>
      </c>
      <c r="I481" s="377">
        <v>1985</v>
      </c>
      <c r="J481" s="377"/>
      <c r="K481" s="377"/>
      <c r="L481" s="377"/>
      <c r="M481" s="377"/>
      <c r="N481" s="377">
        <v>2</v>
      </c>
      <c r="O481" s="377">
        <v>3999</v>
      </c>
      <c r="P481" s="422">
        <v>2.0146095717884132</v>
      </c>
      <c r="Q481" s="378">
        <v>1999.5</v>
      </c>
    </row>
    <row r="482" spans="1:17" ht="14.4" customHeight="1" x14ac:dyDescent="0.3">
      <c r="A482" s="373" t="s">
        <v>948</v>
      </c>
      <c r="B482" s="374" t="s">
        <v>771</v>
      </c>
      <c r="C482" s="374" t="s">
        <v>772</v>
      </c>
      <c r="D482" s="374" t="s">
        <v>863</v>
      </c>
      <c r="E482" s="374" t="s">
        <v>864</v>
      </c>
      <c r="F482" s="377">
        <v>6</v>
      </c>
      <c r="G482" s="377">
        <v>1332</v>
      </c>
      <c r="H482" s="377">
        <v>1</v>
      </c>
      <c r="I482" s="377">
        <v>222</v>
      </c>
      <c r="J482" s="377">
        <v>11</v>
      </c>
      <c r="K482" s="377">
        <v>2453</v>
      </c>
      <c r="L482" s="377">
        <v>1.8415915915915917</v>
      </c>
      <c r="M482" s="377">
        <v>223</v>
      </c>
      <c r="N482" s="377">
        <v>6</v>
      </c>
      <c r="O482" s="377">
        <v>1342</v>
      </c>
      <c r="P482" s="422">
        <v>1.0075075075075075</v>
      </c>
      <c r="Q482" s="378">
        <v>223.66666666666666</v>
      </c>
    </row>
    <row r="483" spans="1:17" ht="14.4" customHeight="1" x14ac:dyDescent="0.3">
      <c r="A483" s="373" t="s">
        <v>948</v>
      </c>
      <c r="B483" s="374" t="s">
        <v>771</v>
      </c>
      <c r="C483" s="374" t="s">
        <v>772</v>
      </c>
      <c r="D483" s="374" t="s">
        <v>869</v>
      </c>
      <c r="E483" s="374" t="s">
        <v>778</v>
      </c>
      <c r="F483" s="377">
        <v>2</v>
      </c>
      <c r="G483" s="377">
        <v>68</v>
      </c>
      <c r="H483" s="377">
        <v>1</v>
      </c>
      <c r="I483" s="377">
        <v>34</v>
      </c>
      <c r="J483" s="377"/>
      <c r="K483" s="377"/>
      <c r="L483" s="377"/>
      <c r="M483" s="377"/>
      <c r="N483" s="377"/>
      <c r="O483" s="377"/>
      <c r="P483" s="422"/>
      <c r="Q483" s="378"/>
    </row>
    <row r="484" spans="1:17" ht="14.4" customHeight="1" x14ac:dyDescent="0.3">
      <c r="A484" s="373" t="s">
        <v>949</v>
      </c>
      <c r="B484" s="374" t="s">
        <v>771</v>
      </c>
      <c r="C484" s="374" t="s">
        <v>772</v>
      </c>
      <c r="D484" s="374" t="s">
        <v>777</v>
      </c>
      <c r="E484" s="374" t="s">
        <v>778</v>
      </c>
      <c r="F484" s="377">
        <v>18</v>
      </c>
      <c r="G484" s="377">
        <v>954</v>
      </c>
      <c r="H484" s="377">
        <v>1</v>
      </c>
      <c r="I484" s="377">
        <v>53</v>
      </c>
      <c r="J484" s="377">
        <v>12</v>
      </c>
      <c r="K484" s="377">
        <v>636</v>
      </c>
      <c r="L484" s="377">
        <v>0.66666666666666663</v>
      </c>
      <c r="M484" s="377">
        <v>53</v>
      </c>
      <c r="N484" s="377">
        <v>26</v>
      </c>
      <c r="O484" s="377">
        <v>1388</v>
      </c>
      <c r="P484" s="422">
        <v>1.4549266247379455</v>
      </c>
      <c r="Q484" s="378">
        <v>53.384615384615387</v>
      </c>
    </row>
    <row r="485" spans="1:17" ht="14.4" customHeight="1" x14ac:dyDescent="0.3">
      <c r="A485" s="373" t="s">
        <v>949</v>
      </c>
      <c r="B485" s="374" t="s">
        <v>771</v>
      </c>
      <c r="C485" s="374" t="s">
        <v>772</v>
      </c>
      <c r="D485" s="374" t="s">
        <v>779</v>
      </c>
      <c r="E485" s="374" t="s">
        <v>780</v>
      </c>
      <c r="F485" s="377">
        <v>10</v>
      </c>
      <c r="G485" s="377">
        <v>1200</v>
      </c>
      <c r="H485" s="377">
        <v>1</v>
      </c>
      <c r="I485" s="377">
        <v>120</v>
      </c>
      <c r="J485" s="377">
        <v>4</v>
      </c>
      <c r="K485" s="377">
        <v>484</v>
      </c>
      <c r="L485" s="377">
        <v>0.40333333333333332</v>
      </c>
      <c r="M485" s="377">
        <v>121</v>
      </c>
      <c r="N485" s="377">
        <v>8</v>
      </c>
      <c r="O485" s="377">
        <v>970</v>
      </c>
      <c r="P485" s="422">
        <v>0.80833333333333335</v>
      </c>
      <c r="Q485" s="378">
        <v>121.25</v>
      </c>
    </row>
    <row r="486" spans="1:17" ht="14.4" customHeight="1" x14ac:dyDescent="0.3">
      <c r="A486" s="373" t="s">
        <v>949</v>
      </c>
      <c r="B486" s="374" t="s">
        <v>771</v>
      </c>
      <c r="C486" s="374" t="s">
        <v>772</v>
      </c>
      <c r="D486" s="374" t="s">
        <v>785</v>
      </c>
      <c r="E486" s="374" t="s">
        <v>786</v>
      </c>
      <c r="F486" s="377">
        <v>3</v>
      </c>
      <c r="G486" s="377">
        <v>501</v>
      </c>
      <c r="H486" s="377">
        <v>1</v>
      </c>
      <c r="I486" s="377">
        <v>167</v>
      </c>
      <c r="J486" s="377">
        <v>4</v>
      </c>
      <c r="K486" s="377">
        <v>672</v>
      </c>
      <c r="L486" s="377">
        <v>1.341317365269461</v>
      </c>
      <c r="M486" s="377">
        <v>168</v>
      </c>
      <c r="N486" s="377">
        <v>2</v>
      </c>
      <c r="O486" s="377">
        <v>336</v>
      </c>
      <c r="P486" s="422">
        <v>0.6706586826347305</v>
      </c>
      <c r="Q486" s="378">
        <v>168</v>
      </c>
    </row>
    <row r="487" spans="1:17" ht="14.4" customHeight="1" x14ac:dyDescent="0.3">
      <c r="A487" s="373" t="s">
        <v>949</v>
      </c>
      <c r="B487" s="374" t="s">
        <v>771</v>
      </c>
      <c r="C487" s="374" t="s">
        <v>772</v>
      </c>
      <c r="D487" s="374" t="s">
        <v>793</v>
      </c>
      <c r="E487" s="374" t="s">
        <v>794</v>
      </c>
      <c r="F487" s="377">
        <v>29</v>
      </c>
      <c r="G487" s="377">
        <v>9773</v>
      </c>
      <c r="H487" s="377">
        <v>1</v>
      </c>
      <c r="I487" s="377">
        <v>337</v>
      </c>
      <c r="J487" s="377">
        <v>19</v>
      </c>
      <c r="K487" s="377">
        <v>6422</v>
      </c>
      <c r="L487" s="377">
        <v>0.65711654558477439</v>
      </c>
      <c r="M487" s="377">
        <v>338</v>
      </c>
      <c r="N487" s="377">
        <v>7</v>
      </c>
      <c r="O487" s="377">
        <v>2366</v>
      </c>
      <c r="P487" s="422">
        <v>0.24209556942596952</v>
      </c>
      <c r="Q487" s="378">
        <v>338</v>
      </c>
    </row>
    <row r="488" spans="1:17" ht="14.4" customHeight="1" x14ac:dyDescent="0.3">
      <c r="A488" s="373" t="s">
        <v>949</v>
      </c>
      <c r="B488" s="374" t="s">
        <v>771</v>
      </c>
      <c r="C488" s="374" t="s">
        <v>772</v>
      </c>
      <c r="D488" s="374" t="s">
        <v>817</v>
      </c>
      <c r="E488" s="374" t="s">
        <v>818</v>
      </c>
      <c r="F488" s="377">
        <v>12</v>
      </c>
      <c r="G488" s="377">
        <v>3360</v>
      </c>
      <c r="H488" s="377">
        <v>1</v>
      </c>
      <c r="I488" s="377">
        <v>280</v>
      </c>
      <c r="J488" s="377">
        <v>4</v>
      </c>
      <c r="K488" s="377">
        <v>1124</v>
      </c>
      <c r="L488" s="377">
        <v>0.3345238095238095</v>
      </c>
      <c r="M488" s="377">
        <v>281</v>
      </c>
      <c r="N488" s="377">
        <v>14</v>
      </c>
      <c r="O488" s="377">
        <v>3946</v>
      </c>
      <c r="P488" s="422">
        <v>1.174404761904762</v>
      </c>
      <c r="Q488" s="378">
        <v>281.85714285714283</v>
      </c>
    </row>
    <row r="489" spans="1:17" ht="14.4" customHeight="1" x14ac:dyDescent="0.3">
      <c r="A489" s="373" t="s">
        <v>949</v>
      </c>
      <c r="B489" s="374" t="s">
        <v>771</v>
      </c>
      <c r="C489" s="374" t="s">
        <v>772</v>
      </c>
      <c r="D489" s="374" t="s">
        <v>821</v>
      </c>
      <c r="E489" s="374" t="s">
        <v>822</v>
      </c>
      <c r="F489" s="377">
        <v>6</v>
      </c>
      <c r="G489" s="377">
        <v>2718</v>
      </c>
      <c r="H489" s="377">
        <v>1</v>
      </c>
      <c r="I489" s="377">
        <v>453</v>
      </c>
      <c r="J489" s="377">
        <v>5</v>
      </c>
      <c r="K489" s="377">
        <v>2280</v>
      </c>
      <c r="L489" s="377">
        <v>0.83885209713024278</v>
      </c>
      <c r="M489" s="377">
        <v>456</v>
      </c>
      <c r="N489" s="377">
        <v>3</v>
      </c>
      <c r="O489" s="377">
        <v>1376</v>
      </c>
      <c r="P489" s="422">
        <v>0.50625459896983072</v>
      </c>
      <c r="Q489" s="378">
        <v>458.66666666666669</v>
      </c>
    </row>
    <row r="490" spans="1:17" ht="14.4" customHeight="1" x14ac:dyDescent="0.3">
      <c r="A490" s="373" t="s">
        <v>949</v>
      </c>
      <c r="B490" s="374" t="s">
        <v>771</v>
      </c>
      <c r="C490" s="374" t="s">
        <v>772</v>
      </c>
      <c r="D490" s="374" t="s">
        <v>825</v>
      </c>
      <c r="E490" s="374" t="s">
        <v>826</v>
      </c>
      <c r="F490" s="377">
        <v>18</v>
      </c>
      <c r="G490" s="377">
        <v>6210</v>
      </c>
      <c r="H490" s="377">
        <v>1</v>
      </c>
      <c r="I490" s="377">
        <v>345</v>
      </c>
      <c r="J490" s="377">
        <v>10</v>
      </c>
      <c r="K490" s="377">
        <v>3480</v>
      </c>
      <c r="L490" s="377">
        <v>0.56038647342995174</v>
      </c>
      <c r="M490" s="377">
        <v>348</v>
      </c>
      <c r="N490" s="377">
        <v>18</v>
      </c>
      <c r="O490" s="377">
        <v>6300</v>
      </c>
      <c r="P490" s="422">
        <v>1.0144927536231885</v>
      </c>
      <c r="Q490" s="378">
        <v>350</v>
      </c>
    </row>
    <row r="491" spans="1:17" ht="14.4" customHeight="1" x14ac:dyDescent="0.3">
      <c r="A491" s="373" t="s">
        <v>949</v>
      </c>
      <c r="B491" s="374" t="s">
        <v>771</v>
      </c>
      <c r="C491" s="374" t="s">
        <v>772</v>
      </c>
      <c r="D491" s="374" t="s">
        <v>833</v>
      </c>
      <c r="E491" s="374" t="s">
        <v>834</v>
      </c>
      <c r="F491" s="377"/>
      <c r="G491" s="377"/>
      <c r="H491" s="377"/>
      <c r="I491" s="377"/>
      <c r="J491" s="377"/>
      <c r="K491" s="377"/>
      <c r="L491" s="377"/>
      <c r="M491" s="377"/>
      <c r="N491" s="377">
        <v>1</v>
      </c>
      <c r="O491" s="377">
        <v>115</v>
      </c>
      <c r="P491" s="422"/>
      <c r="Q491" s="378">
        <v>115</v>
      </c>
    </row>
    <row r="492" spans="1:17" ht="14.4" customHeight="1" x14ac:dyDescent="0.3">
      <c r="A492" s="373" t="s">
        <v>949</v>
      </c>
      <c r="B492" s="374" t="s">
        <v>771</v>
      </c>
      <c r="C492" s="374" t="s">
        <v>772</v>
      </c>
      <c r="D492" s="374" t="s">
        <v>835</v>
      </c>
      <c r="E492" s="374" t="s">
        <v>836</v>
      </c>
      <c r="F492" s="377"/>
      <c r="G492" s="377"/>
      <c r="H492" s="377"/>
      <c r="I492" s="377"/>
      <c r="J492" s="377">
        <v>1</v>
      </c>
      <c r="K492" s="377">
        <v>457</v>
      </c>
      <c r="L492" s="377"/>
      <c r="M492" s="377">
        <v>457</v>
      </c>
      <c r="N492" s="377"/>
      <c r="O492" s="377"/>
      <c r="P492" s="422"/>
      <c r="Q492" s="378"/>
    </row>
    <row r="493" spans="1:17" ht="14.4" customHeight="1" x14ac:dyDescent="0.3">
      <c r="A493" s="373" t="s">
        <v>949</v>
      </c>
      <c r="B493" s="374" t="s">
        <v>771</v>
      </c>
      <c r="C493" s="374" t="s">
        <v>772</v>
      </c>
      <c r="D493" s="374" t="s">
        <v>837</v>
      </c>
      <c r="E493" s="374" t="s">
        <v>838</v>
      </c>
      <c r="F493" s="377">
        <v>1</v>
      </c>
      <c r="G493" s="377">
        <v>1236</v>
      </c>
      <c r="H493" s="377">
        <v>1</v>
      </c>
      <c r="I493" s="377">
        <v>1236</v>
      </c>
      <c r="J493" s="377"/>
      <c r="K493" s="377"/>
      <c r="L493" s="377"/>
      <c r="M493" s="377"/>
      <c r="N493" s="377"/>
      <c r="O493" s="377"/>
      <c r="P493" s="422"/>
      <c r="Q493" s="378"/>
    </row>
    <row r="494" spans="1:17" ht="14.4" customHeight="1" x14ac:dyDescent="0.3">
      <c r="A494" s="373" t="s">
        <v>949</v>
      </c>
      <c r="B494" s="374" t="s">
        <v>771</v>
      </c>
      <c r="C494" s="374" t="s">
        <v>772</v>
      </c>
      <c r="D494" s="374" t="s">
        <v>841</v>
      </c>
      <c r="E494" s="374" t="s">
        <v>842</v>
      </c>
      <c r="F494" s="377">
        <v>6</v>
      </c>
      <c r="G494" s="377">
        <v>318</v>
      </c>
      <c r="H494" s="377">
        <v>1</v>
      </c>
      <c r="I494" s="377">
        <v>53</v>
      </c>
      <c r="J494" s="377">
        <v>4</v>
      </c>
      <c r="K494" s="377">
        <v>212</v>
      </c>
      <c r="L494" s="377">
        <v>0.66666666666666663</v>
      </c>
      <c r="M494" s="377">
        <v>53</v>
      </c>
      <c r="N494" s="377">
        <v>2</v>
      </c>
      <c r="O494" s="377">
        <v>106</v>
      </c>
      <c r="P494" s="422">
        <v>0.33333333333333331</v>
      </c>
      <c r="Q494" s="378">
        <v>53</v>
      </c>
    </row>
    <row r="495" spans="1:17" ht="14.4" customHeight="1" x14ac:dyDescent="0.3">
      <c r="A495" s="373" t="s">
        <v>949</v>
      </c>
      <c r="B495" s="374" t="s">
        <v>771</v>
      </c>
      <c r="C495" s="374" t="s">
        <v>772</v>
      </c>
      <c r="D495" s="374" t="s">
        <v>843</v>
      </c>
      <c r="E495" s="374" t="s">
        <v>844</v>
      </c>
      <c r="F495" s="377"/>
      <c r="G495" s="377"/>
      <c r="H495" s="377"/>
      <c r="I495" s="377"/>
      <c r="J495" s="377">
        <v>1</v>
      </c>
      <c r="K495" s="377">
        <v>2164</v>
      </c>
      <c r="L495" s="377"/>
      <c r="M495" s="377">
        <v>2164</v>
      </c>
      <c r="N495" s="377"/>
      <c r="O495" s="377"/>
      <c r="P495" s="422"/>
      <c r="Q495" s="378"/>
    </row>
    <row r="496" spans="1:17" ht="14.4" customHeight="1" x14ac:dyDescent="0.3">
      <c r="A496" s="373" t="s">
        <v>949</v>
      </c>
      <c r="B496" s="374" t="s">
        <v>771</v>
      </c>
      <c r="C496" s="374" t="s">
        <v>772</v>
      </c>
      <c r="D496" s="374" t="s">
        <v>845</v>
      </c>
      <c r="E496" s="374" t="s">
        <v>846</v>
      </c>
      <c r="F496" s="377">
        <v>10</v>
      </c>
      <c r="G496" s="377">
        <v>1640</v>
      </c>
      <c r="H496" s="377">
        <v>1</v>
      </c>
      <c r="I496" s="377">
        <v>164</v>
      </c>
      <c r="J496" s="377">
        <v>9</v>
      </c>
      <c r="K496" s="377">
        <v>1485</v>
      </c>
      <c r="L496" s="377">
        <v>0.90548780487804881</v>
      </c>
      <c r="M496" s="377">
        <v>165</v>
      </c>
      <c r="N496" s="377">
        <v>15</v>
      </c>
      <c r="O496" s="377">
        <v>2487</v>
      </c>
      <c r="P496" s="422">
        <v>1.5164634146341462</v>
      </c>
      <c r="Q496" s="378">
        <v>165.8</v>
      </c>
    </row>
    <row r="497" spans="1:17" ht="14.4" customHeight="1" x14ac:dyDescent="0.3">
      <c r="A497" s="373" t="s">
        <v>949</v>
      </c>
      <c r="B497" s="374" t="s">
        <v>771</v>
      </c>
      <c r="C497" s="374" t="s">
        <v>772</v>
      </c>
      <c r="D497" s="374" t="s">
        <v>853</v>
      </c>
      <c r="E497" s="374" t="s">
        <v>854</v>
      </c>
      <c r="F497" s="377">
        <v>4</v>
      </c>
      <c r="G497" s="377">
        <v>4000</v>
      </c>
      <c r="H497" s="377">
        <v>1</v>
      </c>
      <c r="I497" s="377">
        <v>1000</v>
      </c>
      <c r="J497" s="377"/>
      <c r="K497" s="377"/>
      <c r="L497" s="377"/>
      <c r="M497" s="377"/>
      <c r="N497" s="377"/>
      <c r="O497" s="377"/>
      <c r="P497" s="422"/>
      <c r="Q497" s="378"/>
    </row>
    <row r="498" spans="1:17" ht="14.4" customHeight="1" x14ac:dyDescent="0.3">
      <c r="A498" s="373" t="s">
        <v>949</v>
      </c>
      <c r="B498" s="374" t="s">
        <v>771</v>
      </c>
      <c r="C498" s="374" t="s">
        <v>772</v>
      </c>
      <c r="D498" s="374" t="s">
        <v>857</v>
      </c>
      <c r="E498" s="374" t="s">
        <v>858</v>
      </c>
      <c r="F498" s="377">
        <v>4</v>
      </c>
      <c r="G498" s="377">
        <v>8884</v>
      </c>
      <c r="H498" s="377">
        <v>1</v>
      </c>
      <c r="I498" s="377">
        <v>2221</v>
      </c>
      <c r="J498" s="377"/>
      <c r="K498" s="377"/>
      <c r="L498" s="377"/>
      <c r="M498" s="377"/>
      <c r="N498" s="377"/>
      <c r="O498" s="377"/>
      <c r="P498" s="422"/>
      <c r="Q498" s="378"/>
    </row>
    <row r="499" spans="1:17" ht="14.4" customHeight="1" x14ac:dyDescent="0.3">
      <c r="A499" s="373" t="s">
        <v>949</v>
      </c>
      <c r="B499" s="374" t="s">
        <v>771</v>
      </c>
      <c r="C499" s="374" t="s">
        <v>772</v>
      </c>
      <c r="D499" s="374" t="s">
        <v>861</v>
      </c>
      <c r="E499" s="374" t="s">
        <v>862</v>
      </c>
      <c r="F499" s="377"/>
      <c r="G499" s="377"/>
      <c r="H499" s="377"/>
      <c r="I499" s="377"/>
      <c r="J499" s="377">
        <v>8</v>
      </c>
      <c r="K499" s="377">
        <v>15944</v>
      </c>
      <c r="L499" s="377"/>
      <c r="M499" s="377">
        <v>1993</v>
      </c>
      <c r="N499" s="377"/>
      <c r="O499" s="377"/>
      <c r="P499" s="422"/>
      <c r="Q499" s="378"/>
    </row>
    <row r="500" spans="1:17" ht="14.4" customHeight="1" x14ac:dyDescent="0.3">
      <c r="A500" s="373" t="s">
        <v>949</v>
      </c>
      <c r="B500" s="374" t="s">
        <v>771</v>
      </c>
      <c r="C500" s="374" t="s">
        <v>772</v>
      </c>
      <c r="D500" s="374" t="s">
        <v>874</v>
      </c>
      <c r="E500" s="374" t="s">
        <v>875</v>
      </c>
      <c r="F500" s="377"/>
      <c r="G500" s="377"/>
      <c r="H500" s="377"/>
      <c r="I500" s="377"/>
      <c r="J500" s="377">
        <v>1</v>
      </c>
      <c r="K500" s="377">
        <v>266</v>
      </c>
      <c r="L500" s="377"/>
      <c r="M500" s="377">
        <v>266</v>
      </c>
      <c r="N500" s="377"/>
      <c r="O500" s="377"/>
      <c r="P500" s="422"/>
      <c r="Q500" s="378"/>
    </row>
    <row r="501" spans="1:17" ht="14.4" customHeight="1" x14ac:dyDescent="0.3">
      <c r="A501" s="373" t="s">
        <v>950</v>
      </c>
      <c r="B501" s="374" t="s">
        <v>771</v>
      </c>
      <c r="C501" s="374" t="s">
        <v>772</v>
      </c>
      <c r="D501" s="374" t="s">
        <v>773</v>
      </c>
      <c r="E501" s="374" t="s">
        <v>774</v>
      </c>
      <c r="F501" s="377">
        <v>1</v>
      </c>
      <c r="G501" s="377">
        <v>2049</v>
      </c>
      <c r="H501" s="377">
        <v>1</v>
      </c>
      <c r="I501" s="377">
        <v>2049</v>
      </c>
      <c r="J501" s="377">
        <v>1</v>
      </c>
      <c r="K501" s="377">
        <v>2064</v>
      </c>
      <c r="L501" s="377">
        <v>1.0073206442166911</v>
      </c>
      <c r="M501" s="377">
        <v>2064</v>
      </c>
      <c r="N501" s="377"/>
      <c r="O501" s="377"/>
      <c r="P501" s="422"/>
      <c r="Q501" s="378"/>
    </row>
    <row r="502" spans="1:17" ht="14.4" customHeight="1" x14ac:dyDescent="0.3">
      <c r="A502" s="373" t="s">
        <v>950</v>
      </c>
      <c r="B502" s="374" t="s">
        <v>771</v>
      </c>
      <c r="C502" s="374" t="s">
        <v>772</v>
      </c>
      <c r="D502" s="374" t="s">
        <v>777</v>
      </c>
      <c r="E502" s="374" t="s">
        <v>778</v>
      </c>
      <c r="F502" s="377">
        <v>46</v>
      </c>
      <c r="G502" s="377">
        <v>2438</v>
      </c>
      <c r="H502" s="377">
        <v>1</v>
      </c>
      <c r="I502" s="377">
        <v>53</v>
      </c>
      <c r="J502" s="377">
        <v>20</v>
      </c>
      <c r="K502" s="377">
        <v>1060</v>
      </c>
      <c r="L502" s="377">
        <v>0.43478260869565216</v>
      </c>
      <c r="M502" s="377">
        <v>53</v>
      </c>
      <c r="N502" s="377">
        <v>24</v>
      </c>
      <c r="O502" s="377">
        <v>1276</v>
      </c>
      <c r="P502" s="422">
        <v>0.52337981952420021</v>
      </c>
      <c r="Q502" s="378">
        <v>53.166666666666664</v>
      </c>
    </row>
    <row r="503" spans="1:17" ht="14.4" customHeight="1" x14ac:dyDescent="0.3">
      <c r="A503" s="373" t="s">
        <v>950</v>
      </c>
      <c r="B503" s="374" t="s">
        <v>771</v>
      </c>
      <c r="C503" s="374" t="s">
        <v>772</v>
      </c>
      <c r="D503" s="374" t="s">
        <v>779</v>
      </c>
      <c r="E503" s="374" t="s">
        <v>780</v>
      </c>
      <c r="F503" s="377"/>
      <c r="G503" s="377"/>
      <c r="H503" s="377"/>
      <c r="I503" s="377"/>
      <c r="J503" s="377"/>
      <c r="K503" s="377"/>
      <c r="L503" s="377"/>
      <c r="M503" s="377"/>
      <c r="N503" s="377">
        <v>15</v>
      </c>
      <c r="O503" s="377">
        <v>1815</v>
      </c>
      <c r="P503" s="422"/>
      <c r="Q503" s="378">
        <v>121</v>
      </c>
    </row>
    <row r="504" spans="1:17" ht="14.4" customHeight="1" x14ac:dyDescent="0.3">
      <c r="A504" s="373" t="s">
        <v>950</v>
      </c>
      <c r="B504" s="374" t="s">
        <v>771</v>
      </c>
      <c r="C504" s="374" t="s">
        <v>772</v>
      </c>
      <c r="D504" s="374" t="s">
        <v>785</v>
      </c>
      <c r="E504" s="374" t="s">
        <v>786</v>
      </c>
      <c r="F504" s="377">
        <v>98</v>
      </c>
      <c r="G504" s="377">
        <v>16366</v>
      </c>
      <c r="H504" s="377">
        <v>1</v>
      </c>
      <c r="I504" s="377">
        <v>167</v>
      </c>
      <c r="J504" s="377">
        <v>96</v>
      </c>
      <c r="K504" s="377">
        <v>16128</v>
      </c>
      <c r="L504" s="377">
        <v>0.98545765611633873</v>
      </c>
      <c r="M504" s="377">
        <v>168</v>
      </c>
      <c r="N504" s="377">
        <v>108</v>
      </c>
      <c r="O504" s="377">
        <v>18228</v>
      </c>
      <c r="P504" s="422">
        <v>1.1137724550898203</v>
      </c>
      <c r="Q504" s="378">
        <v>168.77777777777777</v>
      </c>
    </row>
    <row r="505" spans="1:17" ht="14.4" customHeight="1" x14ac:dyDescent="0.3">
      <c r="A505" s="373" t="s">
        <v>950</v>
      </c>
      <c r="B505" s="374" t="s">
        <v>771</v>
      </c>
      <c r="C505" s="374" t="s">
        <v>772</v>
      </c>
      <c r="D505" s="374" t="s">
        <v>789</v>
      </c>
      <c r="E505" s="374" t="s">
        <v>790</v>
      </c>
      <c r="F505" s="377">
        <v>161</v>
      </c>
      <c r="G505" s="377">
        <v>50393</v>
      </c>
      <c r="H505" s="377">
        <v>1</v>
      </c>
      <c r="I505" s="377">
        <v>313</v>
      </c>
      <c r="J505" s="377">
        <v>192</v>
      </c>
      <c r="K505" s="377">
        <v>60672</v>
      </c>
      <c r="L505" s="377">
        <v>1.2039767428015795</v>
      </c>
      <c r="M505" s="377">
        <v>316</v>
      </c>
      <c r="N505" s="377">
        <v>182</v>
      </c>
      <c r="O505" s="377">
        <v>57776</v>
      </c>
      <c r="P505" s="422">
        <v>1.1465084436330444</v>
      </c>
      <c r="Q505" s="378">
        <v>317.45054945054943</v>
      </c>
    </row>
    <row r="506" spans="1:17" ht="14.4" customHeight="1" x14ac:dyDescent="0.3">
      <c r="A506" s="373" t="s">
        <v>950</v>
      </c>
      <c r="B506" s="374" t="s">
        <v>771</v>
      </c>
      <c r="C506" s="374" t="s">
        <v>772</v>
      </c>
      <c r="D506" s="374" t="s">
        <v>791</v>
      </c>
      <c r="E506" s="374" t="s">
        <v>792</v>
      </c>
      <c r="F506" s="377">
        <v>1</v>
      </c>
      <c r="G506" s="377">
        <v>434</v>
      </c>
      <c r="H506" s="377">
        <v>1</v>
      </c>
      <c r="I506" s="377">
        <v>434</v>
      </c>
      <c r="J506" s="377">
        <v>1</v>
      </c>
      <c r="K506" s="377">
        <v>435</v>
      </c>
      <c r="L506" s="377">
        <v>1.0023041474654377</v>
      </c>
      <c r="M506" s="377">
        <v>435</v>
      </c>
      <c r="N506" s="377">
        <v>2</v>
      </c>
      <c r="O506" s="377">
        <v>873</v>
      </c>
      <c r="P506" s="422">
        <v>2.0115207373271891</v>
      </c>
      <c r="Q506" s="378">
        <v>436.5</v>
      </c>
    </row>
    <row r="507" spans="1:17" ht="14.4" customHeight="1" x14ac:dyDescent="0.3">
      <c r="A507" s="373" t="s">
        <v>950</v>
      </c>
      <c r="B507" s="374" t="s">
        <v>771</v>
      </c>
      <c r="C507" s="374" t="s">
        <v>772</v>
      </c>
      <c r="D507" s="374" t="s">
        <v>793</v>
      </c>
      <c r="E507" s="374" t="s">
        <v>794</v>
      </c>
      <c r="F507" s="377">
        <v>366</v>
      </c>
      <c r="G507" s="377">
        <v>123342</v>
      </c>
      <c r="H507" s="377">
        <v>1</v>
      </c>
      <c r="I507" s="377">
        <v>337</v>
      </c>
      <c r="J507" s="377">
        <v>336</v>
      </c>
      <c r="K507" s="377">
        <v>113568</v>
      </c>
      <c r="L507" s="377">
        <v>0.92075691978401519</v>
      </c>
      <c r="M507" s="377">
        <v>338</v>
      </c>
      <c r="N507" s="377">
        <v>207</v>
      </c>
      <c r="O507" s="377">
        <v>70026</v>
      </c>
      <c r="P507" s="422">
        <v>0.56773848324171816</v>
      </c>
      <c r="Q507" s="378">
        <v>338.28985507246375</v>
      </c>
    </row>
    <row r="508" spans="1:17" ht="14.4" customHeight="1" x14ac:dyDescent="0.3">
      <c r="A508" s="373" t="s">
        <v>950</v>
      </c>
      <c r="B508" s="374" t="s">
        <v>771</v>
      </c>
      <c r="C508" s="374" t="s">
        <v>772</v>
      </c>
      <c r="D508" s="374" t="s">
        <v>797</v>
      </c>
      <c r="E508" s="374" t="s">
        <v>798</v>
      </c>
      <c r="F508" s="377"/>
      <c r="G508" s="377"/>
      <c r="H508" s="377"/>
      <c r="I508" s="377"/>
      <c r="J508" s="377">
        <v>1</v>
      </c>
      <c r="K508" s="377">
        <v>3388</v>
      </c>
      <c r="L508" s="377"/>
      <c r="M508" s="377">
        <v>3388</v>
      </c>
      <c r="N508" s="377"/>
      <c r="O508" s="377"/>
      <c r="P508" s="422"/>
      <c r="Q508" s="378"/>
    </row>
    <row r="509" spans="1:17" ht="14.4" customHeight="1" x14ac:dyDescent="0.3">
      <c r="A509" s="373" t="s">
        <v>950</v>
      </c>
      <c r="B509" s="374" t="s">
        <v>771</v>
      </c>
      <c r="C509" s="374" t="s">
        <v>772</v>
      </c>
      <c r="D509" s="374" t="s">
        <v>801</v>
      </c>
      <c r="E509" s="374" t="s">
        <v>802</v>
      </c>
      <c r="F509" s="377">
        <v>1</v>
      </c>
      <c r="G509" s="377">
        <v>107</v>
      </c>
      <c r="H509" s="377">
        <v>1</v>
      </c>
      <c r="I509" s="377">
        <v>107</v>
      </c>
      <c r="J509" s="377"/>
      <c r="K509" s="377"/>
      <c r="L509" s="377"/>
      <c r="M509" s="377"/>
      <c r="N509" s="377">
        <v>1</v>
      </c>
      <c r="O509" s="377">
        <v>109</v>
      </c>
      <c r="P509" s="422">
        <v>1.0186915887850467</v>
      </c>
      <c r="Q509" s="378">
        <v>109</v>
      </c>
    </row>
    <row r="510" spans="1:17" ht="14.4" customHeight="1" x14ac:dyDescent="0.3">
      <c r="A510" s="373" t="s">
        <v>950</v>
      </c>
      <c r="B510" s="374" t="s">
        <v>771</v>
      </c>
      <c r="C510" s="374" t="s">
        <v>772</v>
      </c>
      <c r="D510" s="374" t="s">
        <v>803</v>
      </c>
      <c r="E510" s="374" t="s">
        <v>804</v>
      </c>
      <c r="F510" s="377">
        <v>8</v>
      </c>
      <c r="G510" s="377">
        <v>368</v>
      </c>
      <c r="H510" s="377">
        <v>1</v>
      </c>
      <c r="I510" s="377">
        <v>46</v>
      </c>
      <c r="J510" s="377"/>
      <c r="K510" s="377"/>
      <c r="L510" s="377"/>
      <c r="M510" s="377"/>
      <c r="N510" s="377"/>
      <c r="O510" s="377"/>
      <c r="P510" s="422"/>
      <c r="Q510" s="378"/>
    </row>
    <row r="511" spans="1:17" ht="14.4" customHeight="1" x14ac:dyDescent="0.3">
      <c r="A511" s="373" t="s">
        <v>950</v>
      </c>
      <c r="B511" s="374" t="s">
        <v>771</v>
      </c>
      <c r="C511" s="374" t="s">
        <v>772</v>
      </c>
      <c r="D511" s="374" t="s">
        <v>805</v>
      </c>
      <c r="E511" s="374" t="s">
        <v>806</v>
      </c>
      <c r="F511" s="377">
        <v>18</v>
      </c>
      <c r="G511" s="377">
        <v>6498</v>
      </c>
      <c r="H511" s="377">
        <v>1</v>
      </c>
      <c r="I511" s="377">
        <v>361</v>
      </c>
      <c r="J511" s="377">
        <v>18</v>
      </c>
      <c r="K511" s="377">
        <v>6570</v>
      </c>
      <c r="L511" s="377">
        <v>1.0110803324099722</v>
      </c>
      <c r="M511" s="377">
        <v>365</v>
      </c>
      <c r="N511" s="377">
        <v>15</v>
      </c>
      <c r="O511" s="377">
        <v>5491</v>
      </c>
      <c r="P511" s="422">
        <v>0.84502923976608191</v>
      </c>
      <c r="Q511" s="378">
        <v>366.06666666666666</v>
      </c>
    </row>
    <row r="512" spans="1:17" ht="14.4" customHeight="1" x14ac:dyDescent="0.3">
      <c r="A512" s="373" t="s">
        <v>950</v>
      </c>
      <c r="B512" s="374" t="s">
        <v>771</v>
      </c>
      <c r="C512" s="374" t="s">
        <v>772</v>
      </c>
      <c r="D512" s="374" t="s">
        <v>807</v>
      </c>
      <c r="E512" s="374" t="s">
        <v>808</v>
      </c>
      <c r="F512" s="377">
        <v>4</v>
      </c>
      <c r="G512" s="377">
        <v>144</v>
      </c>
      <c r="H512" s="377">
        <v>1</v>
      </c>
      <c r="I512" s="377">
        <v>36</v>
      </c>
      <c r="J512" s="377">
        <v>11</v>
      </c>
      <c r="K512" s="377">
        <v>407</v>
      </c>
      <c r="L512" s="377">
        <v>2.8263888888888888</v>
      </c>
      <c r="M512" s="377">
        <v>37</v>
      </c>
      <c r="N512" s="377">
        <v>2</v>
      </c>
      <c r="O512" s="377">
        <v>74</v>
      </c>
      <c r="P512" s="422">
        <v>0.51388888888888884</v>
      </c>
      <c r="Q512" s="378">
        <v>37</v>
      </c>
    </row>
    <row r="513" spans="1:17" ht="14.4" customHeight="1" x14ac:dyDescent="0.3">
      <c r="A513" s="373" t="s">
        <v>950</v>
      </c>
      <c r="B513" s="374" t="s">
        <v>771</v>
      </c>
      <c r="C513" s="374" t="s">
        <v>772</v>
      </c>
      <c r="D513" s="374" t="s">
        <v>813</v>
      </c>
      <c r="E513" s="374" t="s">
        <v>814</v>
      </c>
      <c r="F513" s="377">
        <v>23</v>
      </c>
      <c r="G513" s="377">
        <v>15180</v>
      </c>
      <c r="H513" s="377">
        <v>1</v>
      </c>
      <c r="I513" s="377">
        <v>660</v>
      </c>
      <c r="J513" s="377">
        <v>9</v>
      </c>
      <c r="K513" s="377">
        <v>5976</v>
      </c>
      <c r="L513" s="377">
        <v>0.39367588932806324</v>
      </c>
      <c r="M513" s="377">
        <v>664</v>
      </c>
      <c r="N513" s="377">
        <v>9</v>
      </c>
      <c r="O513" s="377">
        <v>6000</v>
      </c>
      <c r="P513" s="422">
        <v>0.39525691699604742</v>
      </c>
      <c r="Q513" s="378">
        <v>666.66666666666663</v>
      </c>
    </row>
    <row r="514" spans="1:17" ht="14.4" customHeight="1" x14ac:dyDescent="0.3">
      <c r="A514" s="373" t="s">
        <v>950</v>
      </c>
      <c r="B514" s="374" t="s">
        <v>771</v>
      </c>
      <c r="C514" s="374" t="s">
        <v>772</v>
      </c>
      <c r="D514" s="374" t="s">
        <v>815</v>
      </c>
      <c r="E514" s="374" t="s">
        <v>816</v>
      </c>
      <c r="F514" s="377">
        <v>4</v>
      </c>
      <c r="G514" s="377">
        <v>540</v>
      </c>
      <c r="H514" s="377">
        <v>1</v>
      </c>
      <c r="I514" s="377">
        <v>135</v>
      </c>
      <c r="J514" s="377">
        <v>5</v>
      </c>
      <c r="K514" s="377">
        <v>680</v>
      </c>
      <c r="L514" s="377">
        <v>1.2592592592592593</v>
      </c>
      <c r="M514" s="377">
        <v>136</v>
      </c>
      <c r="N514" s="377">
        <v>2</v>
      </c>
      <c r="O514" s="377">
        <v>272</v>
      </c>
      <c r="P514" s="422">
        <v>0.50370370370370365</v>
      </c>
      <c r="Q514" s="378">
        <v>136</v>
      </c>
    </row>
    <row r="515" spans="1:17" ht="14.4" customHeight="1" x14ac:dyDescent="0.3">
      <c r="A515" s="373" t="s">
        <v>950</v>
      </c>
      <c r="B515" s="374" t="s">
        <v>771</v>
      </c>
      <c r="C515" s="374" t="s">
        <v>772</v>
      </c>
      <c r="D515" s="374" t="s">
        <v>817</v>
      </c>
      <c r="E515" s="374" t="s">
        <v>818</v>
      </c>
      <c r="F515" s="377">
        <v>5</v>
      </c>
      <c r="G515" s="377">
        <v>1400</v>
      </c>
      <c r="H515" s="377">
        <v>1</v>
      </c>
      <c r="I515" s="377">
        <v>280</v>
      </c>
      <c r="J515" s="377">
        <v>2</v>
      </c>
      <c r="K515" s="377">
        <v>562</v>
      </c>
      <c r="L515" s="377">
        <v>0.40142857142857141</v>
      </c>
      <c r="M515" s="377">
        <v>281</v>
      </c>
      <c r="N515" s="377">
        <v>8</v>
      </c>
      <c r="O515" s="377">
        <v>2251</v>
      </c>
      <c r="P515" s="422">
        <v>1.6078571428571429</v>
      </c>
      <c r="Q515" s="378">
        <v>281.375</v>
      </c>
    </row>
    <row r="516" spans="1:17" ht="14.4" customHeight="1" x14ac:dyDescent="0.3">
      <c r="A516" s="373" t="s">
        <v>950</v>
      </c>
      <c r="B516" s="374" t="s">
        <v>771</v>
      </c>
      <c r="C516" s="374" t="s">
        <v>772</v>
      </c>
      <c r="D516" s="374" t="s">
        <v>819</v>
      </c>
      <c r="E516" s="374" t="s">
        <v>820</v>
      </c>
      <c r="F516" s="377">
        <v>5</v>
      </c>
      <c r="G516" s="377">
        <v>17065</v>
      </c>
      <c r="H516" s="377">
        <v>1</v>
      </c>
      <c r="I516" s="377">
        <v>3413</v>
      </c>
      <c r="J516" s="377">
        <v>1</v>
      </c>
      <c r="K516" s="377">
        <v>3439</v>
      </c>
      <c r="L516" s="377">
        <v>0.20152358628772341</v>
      </c>
      <c r="M516" s="377">
        <v>3439</v>
      </c>
      <c r="N516" s="377"/>
      <c r="O516" s="377"/>
      <c r="P516" s="422"/>
      <c r="Q516" s="378"/>
    </row>
    <row r="517" spans="1:17" ht="14.4" customHeight="1" x14ac:dyDescent="0.3">
      <c r="A517" s="373" t="s">
        <v>950</v>
      </c>
      <c r="B517" s="374" t="s">
        <v>771</v>
      </c>
      <c r="C517" s="374" t="s">
        <v>772</v>
      </c>
      <c r="D517" s="374" t="s">
        <v>821</v>
      </c>
      <c r="E517" s="374" t="s">
        <v>822</v>
      </c>
      <c r="F517" s="377">
        <v>134</v>
      </c>
      <c r="G517" s="377">
        <v>60702</v>
      </c>
      <c r="H517" s="377">
        <v>1</v>
      </c>
      <c r="I517" s="377">
        <v>453</v>
      </c>
      <c r="J517" s="377">
        <v>131</v>
      </c>
      <c r="K517" s="377">
        <v>59736</v>
      </c>
      <c r="L517" s="377">
        <v>0.98408619155876242</v>
      </c>
      <c r="M517" s="377">
        <v>456</v>
      </c>
      <c r="N517" s="377">
        <v>140</v>
      </c>
      <c r="O517" s="377">
        <v>63996</v>
      </c>
      <c r="P517" s="422">
        <v>1.0542650983493131</v>
      </c>
      <c r="Q517" s="378">
        <v>457.1142857142857</v>
      </c>
    </row>
    <row r="518" spans="1:17" ht="14.4" customHeight="1" x14ac:dyDescent="0.3">
      <c r="A518" s="373" t="s">
        <v>950</v>
      </c>
      <c r="B518" s="374" t="s">
        <v>771</v>
      </c>
      <c r="C518" s="374" t="s">
        <v>772</v>
      </c>
      <c r="D518" s="374" t="s">
        <v>823</v>
      </c>
      <c r="E518" s="374" t="s">
        <v>824</v>
      </c>
      <c r="F518" s="377">
        <v>1</v>
      </c>
      <c r="G518" s="377">
        <v>6049</v>
      </c>
      <c r="H518" s="377">
        <v>1</v>
      </c>
      <c r="I518" s="377">
        <v>6049</v>
      </c>
      <c r="J518" s="377"/>
      <c r="K518" s="377"/>
      <c r="L518" s="377"/>
      <c r="M518" s="377"/>
      <c r="N518" s="377"/>
      <c r="O518" s="377"/>
      <c r="P518" s="422"/>
      <c r="Q518" s="378"/>
    </row>
    <row r="519" spans="1:17" ht="14.4" customHeight="1" x14ac:dyDescent="0.3">
      <c r="A519" s="373" t="s">
        <v>950</v>
      </c>
      <c r="B519" s="374" t="s">
        <v>771</v>
      </c>
      <c r="C519" s="374" t="s">
        <v>772</v>
      </c>
      <c r="D519" s="374" t="s">
        <v>825</v>
      </c>
      <c r="E519" s="374" t="s">
        <v>826</v>
      </c>
      <c r="F519" s="377">
        <v>130</v>
      </c>
      <c r="G519" s="377">
        <v>44850</v>
      </c>
      <c r="H519" s="377">
        <v>1</v>
      </c>
      <c r="I519" s="377">
        <v>345</v>
      </c>
      <c r="J519" s="377">
        <v>131</v>
      </c>
      <c r="K519" s="377">
        <v>45588</v>
      </c>
      <c r="L519" s="377">
        <v>1.0164548494983277</v>
      </c>
      <c r="M519" s="377">
        <v>348</v>
      </c>
      <c r="N519" s="377">
        <v>147</v>
      </c>
      <c r="O519" s="377">
        <v>51396</v>
      </c>
      <c r="P519" s="422">
        <v>1.1459531772575251</v>
      </c>
      <c r="Q519" s="378">
        <v>349.63265306122452</v>
      </c>
    </row>
    <row r="520" spans="1:17" ht="14.4" customHeight="1" x14ac:dyDescent="0.3">
      <c r="A520" s="373" t="s">
        <v>950</v>
      </c>
      <c r="B520" s="374" t="s">
        <v>771</v>
      </c>
      <c r="C520" s="374" t="s">
        <v>772</v>
      </c>
      <c r="D520" s="374" t="s">
        <v>831</v>
      </c>
      <c r="E520" s="374" t="s">
        <v>832</v>
      </c>
      <c r="F520" s="377">
        <v>32</v>
      </c>
      <c r="G520" s="377">
        <v>3264</v>
      </c>
      <c r="H520" s="377">
        <v>1</v>
      </c>
      <c r="I520" s="377">
        <v>102</v>
      </c>
      <c r="J520" s="377">
        <v>12</v>
      </c>
      <c r="K520" s="377">
        <v>1236</v>
      </c>
      <c r="L520" s="377">
        <v>0.37867647058823528</v>
      </c>
      <c r="M520" s="377">
        <v>103</v>
      </c>
      <c r="N520" s="377">
        <v>9</v>
      </c>
      <c r="O520" s="377">
        <v>929</v>
      </c>
      <c r="P520" s="422">
        <v>0.28462009803921567</v>
      </c>
      <c r="Q520" s="378">
        <v>103.22222222222223</v>
      </c>
    </row>
    <row r="521" spans="1:17" ht="14.4" customHeight="1" x14ac:dyDescent="0.3">
      <c r="A521" s="373" t="s">
        <v>950</v>
      </c>
      <c r="B521" s="374" t="s">
        <v>771</v>
      </c>
      <c r="C521" s="374" t="s">
        <v>772</v>
      </c>
      <c r="D521" s="374" t="s">
        <v>833</v>
      </c>
      <c r="E521" s="374" t="s">
        <v>834</v>
      </c>
      <c r="F521" s="377"/>
      <c r="G521" s="377"/>
      <c r="H521" s="377"/>
      <c r="I521" s="377"/>
      <c r="J521" s="377">
        <v>2</v>
      </c>
      <c r="K521" s="377">
        <v>230</v>
      </c>
      <c r="L521" s="377"/>
      <c r="M521" s="377">
        <v>115</v>
      </c>
      <c r="N521" s="377">
        <v>1</v>
      </c>
      <c r="O521" s="377">
        <v>115</v>
      </c>
      <c r="P521" s="422"/>
      <c r="Q521" s="378">
        <v>115</v>
      </c>
    </row>
    <row r="522" spans="1:17" ht="14.4" customHeight="1" x14ac:dyDescent="0.3">
      <c r="A522" s="373" t="s">
        <v>950</v>
      </c>
      <c r="B522" s="374" t="s">
        <v>771</v>
      </c>
      <c r="C522" s="374" t="s">
        <v>772</v>
      </c>
      <c r="D522" s="374" t="s">
        <v>835</v>
      </c>
      <c r="E522" s="374" t="s">
        <v>836</v>
      </c>
      <c r="F522" s="377">
        <v>14</v>
      </c>
      <c r="G522" s="377">
        <v>6356</v>
      </c>
      <c r="H522" s="377">
        <v>1</v>
      </c>
      <c r="I522" s="377">
        <v>454</v>
      </c>
      <c r="J522" s="377">
        <v>9</v>
      </c>
      <c r="K522" s="377">
        <v>4113</v>
      </c>
      <c r="L522" s="377">
        <v>0.64710509754562617</v>
      </c>
      <c r="M522" s="377">
        <v>457</v>
      </c>
      <c r="N522" s="377">
        <v>6</v>
      </c>
      <c r="O522" s="377">
        <v>2750</v>
      </c>
      <c r="P522" s="422">
        <v>0.43266205160478288</v>
      </c>
      <c r="Q522" s="378">
        <v>458.33333333333331</v>
      </c>
    </row>
    <row r="523" spans="1:17" ht="14.4" customHeight="1" x14ac:dyDescent="0.3">
      <c r="A523" s="373" t="s">
        <v>950</v>
      </c>
      <c r="B523" s="374" t="s">
        <v>771</v>
      </c>
      <c r="C523" s="374" t="s">
        <v>772</v>
      </c>
      <c r="D523" s="374" t="s">
        <v>837</v>
      </c>
      <c r="E523" s="374" t="s">
        <v>838</v>
      </c>
      <c r="F523" s="377">
        <v>2</v>
      </c>
      <c r="G523" s="377">
        <v>2472</v>
      </c>
      <c r="H523" s="377">
        <v>1</v>
      </c>
      <c r="I523" s="377">
        <v>1236</v>
      </c>
      <c r="J523" s="377">
        <v>1</v>
      </c>
      <c r="K523" s="377">
        <v>1245</v>
      </c>
      <c r="L523" s="377">
        <v>0.50364077669902918</v>
      </c>
      <c r="M523" s="377">
        <v>1245</v>
      </c>
      <c r="N523" s="377">
        <v>1</v>
      </c>
      <c r="O523" s="377">
        <v>1261</v>
      </c>
      <c r="P523" s="422">
        <v>0.51011326860841422</v>
      </c>
      <c r="Q523" s="378">
        <v>1261</v>
      </c>
    </row>
    <row r="524" spans="1:17" ht="14.4" customHeight="1" x14ac:dyDescent="0.3">
      <c r="A524" s="373" t="s">
        <v>950</v>
      </c>
      <c r="B524" s="374" t="s">
        <v>771</v>
      </c>
      <c r="C524" s="374" t="s">
        <v>772</v>
      </c>
      <c r="D524" s="374" t="s">
        <v>839</v>
      </c>
      <c r="E524" s="374" t="s">
        <v>840</v>
      </c>
      <c r="F524" s="377">
        <v>73</v>
      </c>
      <c r="G524" s="377">
        <v>31025</v>
      </c>
      <c r="H524" s="377">
        <v>1</v>
      </c>
      <c r="I524" s="377">
        <v>425</v>
      </c>
      <c r="J524" s="377">
        <v>54</v>
      </c>
      <c r="K524" s="377">
        <v>23166</v>
      </c>
      <c r="L524" s="377">
        <v>0.74668815471394034</v>
      </c>
      <c r="M524" s="377">
        <v>429</v>
      </c>
      <c r="N524" s="377">
        <v>56</v>
      </c>
      <c r="O524" s="377">
        <v>24114</v>
      </c>
      <c r="P524" s="422">
        <v>0.77724415793714741</v>
      </c>
      <c r="Q524" s="378">
        <v>430.60714285714283</v>
      </c>
    </row>
    <row r="525" spans="1:17" ht="14.4" customHeight="1" x14ac:dyDescent="0.3">
      <c r="A525" s="373" t="s">
        <v>950</v>
      </c>
      <c r="B525" s="374" t="s">
        <v>771</v>
      </c>
      <c r="C525" s="374" t="s">
        <v>772</v>
      </c>
      <c r="D525" s="374" t="s">
        <v>841</v>
      </c>
      <c r="E525" s="374" t="s">
        <v>842</v>
      </c>
      <c r="F525" s="377">
        <v>266</v>
      </c>
      <c r="G525" s="377">
        <v>14098</v>
      </c>
      <c r="H525" s="377">
        <v>1</v>
      </c>
      <c r="I525" s="377">
        <v>53</v>
      </c>
      <c r="J525" s="377">
        <v>270</v>
      </c>
      <c r="K525" s="377">
        <v>14310</v>
      </c>
      <c r="L525" s="377">
        <v>1.0150375939849625</v>
      </c>
      <c r="M525" s="377">
        <v>53</v>
      </c>
      <c r="N525" s="377">
        <v>310</v>
      </c>
      <c r="O525" s="377">
        <v>16526</v>
      </c>
      <c r="P525" s="422">
        <v>1.1722230103560789</v>
      </c>
      <c r="Q525" s="378">
        <v>53.309677419354841</v>
      </c>
    </row>
    <row r="526" spans="1:17" ht="14.4" customHeight="1" x14ac:dyDescent="0.3">
      <c r="A526" s="373" t="s">
        <v>950</v>
      </c>
      <c r="B526" s="374" t="s">
        <v>771</v>
      </c>
      <c r="C526" s="374" t="s">
        <v>772</v>
      </c>
      <c r="D526" s="374" t="s">
        <v>951</v>
      </c>
      <c r="E526" s="374" t="s">
        <v>952</v>
      </c>
      <c r="F526" s="377"/>
      <c r="G526" s="377"/>
      <c r="H526" s="377"/>
      <c r="I526" s="377"/>
      <c r="J526" s="377"/>
      <c r="K526" s="377"/>
      <c r="L526" s="377"/>
      <c r="M526" s="377"/>
      <c r="N526" s="377">
        <v>2</v>
      </c>
      <c r="O526" s="377">
        <v>474</v>
      </c>
      <c r="P526" s="422"/>
      <c r="Q526" s="378">
        <v>237</v>
      </c>
    </row>
    <row r="527" spans="1:17" ht="14.4" customHeight="1" x14ac:dyDescent="0.3">
      <c r="A527" s="373" t="s">
        <v>950</v>
      </c>
      <c r="B527" s="374" t="s">
        <v>771</v>
      </c>
      <c r="C527" s="374" t="s">
        <v>772</v>
      </c>
      <c r="D527" s="374" t="s">
        <v>845</v>
      </c>
      <c r="E527" s="374" t="s">
        <v>846</v>
      </c>
      <c r="F527" s="377">
        <v>153</v>
      </c>
      <c r="G527" s="377">
        <v>25092</v>
      </c>
      <c r="H527" s="377">
        <v>1</v>
      </c>
      <c r="I527" s="377">
        <v>164</v>
      </c>
      <c r="J527" s="377">
        <v>54</v>
      </c>
      <c r="K527" s="377">
        <v>8910</v>
      </c>
      <c r="L527" s="377">
        <v>0.3550932568149211</v>
      </c>
      <c r="M527" s="377">
        <v>165</v>
      </c>
      <c r="N527" s="377">
        <v>10</v>
      </c>
      <c r="O527" s="377">
        <v>1674</v>
      </c>
      <c r="P527" s="422">
        <v>6.6714490674318505E-2</v>
      </c>
      <c r="Q527" s="378">
        <v>167.4</v>
      </c>
    </row>
    <row r="528" spans="1:17" ht="14.4" customHeight="1" x14ac:dyDescent="0.3">
      <c r="A528" s="373" t="s">
        <v>950</v>
      </c>
      <c r="B528" s="374" t="s">
        <v>771</v>
      </c>
      <c r="C528" s="374" t="s">
        <v>772</v>
      </c>
      <c r="D528" s="374" t="s">
        <v>847</v>
      </c>
      <c r="E528" s="374" t="s">
        <v>848</v>
      </c>
      <c r="F528" s="377">
        <v>100</v>
      </c>
      <c r="G528" s="377">
        <v>7800</v>
      </c>
      <c r="H528" s="377">
        <v>1</v>
      </c>
      <c r="I528" s="377">
        <v>78</v>
      </c>
      <c r="J528" s="377">
        <v>37</v>
      </c>
      <c r="K528" s="377">
        <v>2923</v>
      </c>
      <c r="L528" s="377">
        <v>0.37474358974358973</v>
      </c>
      <c r="M528" s="377">
        <v>79</v>
      </c>
      <c r="N528" s="377">
        <v>25</v>
      </c>
      <c r="O528" s="377">
        <v>1981</v>
      </c>
      <c r="P528" s="422">
        <v>0.25397435897435899</v>
      </c>
      <c r="Q528" s="378">
        <v>79.239999999999995</v>
      </c>
    </row>
    <row r="529" spans="1:17" ht="14.4" customHeight="1" x14ac:dyDescent="0.3">
      <c r="A529" s="373" t="s">
        <v>950</v>
      </c>
      <c r="B529" s="374" t="s">
        <v>771</v>
      </c>
      <c r="C529" s="374" t="s">
        <v>772</v>
      </c>
      <c r="D529" s="374" t="s">
        <v>849</v>
      </c>
      <c r="E529" s="374" t="s">
        <v>850</v>
      </c>
      <c r="F529" s="377">
        <v>8</v>
      </c>
      <c r="G529" s="377">
        <v>1272</v>
      </c>
      <c r="H529" s="377">
        <v>1</v>
      </c>
      <c r="I529" s="377">
        <v>159</v>
      </c>
      <c r="J529" s="377">
        <v>2</v>
      </c>
      <c r="K529" s="377">
        <v>320</v>
      </c>
      <c r="L529" s="377">
        <v>0.25157232704402516</v>
      </c>
      <c r="M529" s="377">
        <v>160</v>
      </c>
      <c r="N529" s="377">
        <v>2</v>
      </c>
      <c r="O529" s="377">
        <v>320</v>
      </c>
      <c r="P529" s="422">
        <v>0.25157232704402516</v>
      </c>
      <c r="Q529" s="378">
        <v>160</v>
      </c>
    </row>
    <row r="530" spans="1:17" ht="14.4" customHeight="1" x14ac:dyDescent="0.3">
      <c r="A530" s="373" t="s">
        <v>950</v>
      </c>
      <c r="B530" s="374" t="s">
        <v>771</v>
      </c>
      <c r="C530" s="374" t="s">
        <v>772</v>
      </c>
      <c r="D530" s="374" t="s">
        <v>851</v>
      </c>
      <c r="E530" s="374" t="s">
        <v>852</v>
      </c>
      <c r="F530" s="377">
        <v>3</v>
      </c>
      <c r="G530" s="377">
        <v>81</v>
      </c>
      <c r="H530" s="377">
        <v>1</v>
      </c>
      <c r="I530" s="377">
        <v>27</v>
      </c>
      <c r="J530" s="377"/>
      <c r="K530" s="377"/>
      <c r="L530" s="377"/>
      <c r="M530" s="377"/>
      <c r="N530" s="377"/>
      <c r="O530" s="377"/>
      <c r="P530" s="422"/>
      <c r="Q530" s="378"/>
    </row>
    <row r="531" spans="1:17" ht="14.4" customHeight="1" x14ac:dyDescent="0.3">
      <c r="A531" s="373" t="s">
        <v>950</v>
      </c>
      <c r="B531" s="374" t="s">
        <v>771</v>
      </c>
      <c r="C531" s="374" t="s">
        <v>772</v>
      </c>
      <c r="D531" s="374" t="s">
        <v>853</v>
      </c>
      <c r="E531" s="374" t="s">
        <v>854</v>
      </c>
      <c r="F531" s="377">
        <v>6</v>
      </c>
      <c r="G531" s="377">
        <v>6000</v>
      </c>
      <c r="H531" s="377">
        <v>1</v>
      </c>
      <c r="I531" s="377">
        <v>1000</v>
      </c>
      <c r="J531" s="377">
        <v>3</v>
      </c>
      <c r="K531" s="377">
        <v>3006</v>
      </c>
      <c r="L531" s="377">
        <v>0.501</v>
      </c>
      <c r="M531" s="377">
        <v>1002</v>
      </c>
      <c r="N531" s="377">
        <v>2</v>
      </c>
      <c r="O531" s="377">
        <v>2012</v>
      </c>
      <c r="P531" s="422">
        <v>0.33533333333333332</v>
      </c>
      <c r="Q531" s="378">
        <v>1006</v>
      </c>
    </row>
    <row r="532" spans="1:17" ht="14.4" customHeight="1" x14ac:dyDescent="0.3">
      <c r="A532" s="373" t="s">
        <v>950</v>
      </c>
      <c r="B532" s="374" t="s">
        <v>771</v>
      </c>
      <c r="C532" s="374" t="s">
        <v>772</v>
      </c>
      <c r="D532" s="374" t="s">
        <v>855</v>
      </c>
      <c r="E532" s="374" t="s">
        <v>856</v>
      </c>
      <c r="F532" s="377">
        <v>8</v>
      </c>
      <c r="G532" s="377">
        <v>1328</v>
      </c>
      <c r="H532" s="377">
        <v>1</v>
      </c>
      <c r="I532" s="377">
        <v>166</v>
      </c>
      <c r="J532" s="377">
        <v>2</v>
      </c>
      <c r="K532" s="377">
        <v>334</v>
      </c>
      <c r="L532" s="377">
        <v>0.25150602409638556</v>
      </c>
      <c r="M532" s="377">
        <v>167</v>
      </c>
      <c r="N532" s="377">
        <v>2</v>
      </c>
      <c r="O532" s="377">
        <v>334</v>
      </c>
      <c r="P532" s="422">
        <v>0.25150602409638556</v>
      </c>
      <c r="Q532" s="378">
        <v>167</v>
      </c>
    </row>
    <row r="533" spans="1:17" ht="14.4" customHeight="1" x14ac:dyDescent="0.3">
      <c r="A533" s="373" t="s">
        <v>950</v>
      </c>
      <c r="B533" s="374" t="s">
        <v>771</v>
      </c>
      <c r="C533" s="374" t="s">
        <v>772</v>
      </c>
      <c r="D533" s="374" t="s">
        <v>857</v>
      </c>
      <c r="E533" s="374" t="s">
        <v>858</v>
      </c>
      <c r="F533" s="377">
        <v>6</v>
      </c>
      <c r="G533" s="377">
        <v>13326</v>
      </c>
      <c r="H533" s="377">
        <v>1</v>
      </c>
      <c r="I533" s="377">
        <v>2221</v>
      </c>
      <c r="J533" s="377"/>
      <c r="K533" s="377"/>
      <c r="L533" s="377"/>
      <c r="M533" s="377"/>
      <c r="N533" s="377">
        <v>2</v>
      </c>
      <c r="O533" s="377">
        <v>4508</v>
      </c>
      <c r="P533" s="422">
        <v>0.33828605733153233</v>
      </c>
      <c r="Q533" s="378">
        <v>2254</v>
      </c>
    </row>
    <row r="534" spans="1:17" ht="14.4" customHeight="1" x14ac:dyDescent="0.3">
      <c r="A534" s="373" t="s">
        <v>950</v>
      </c>
      <c r="B534" s="374" t="s">
        <v>771</v>
      </c>
      <c r="C534" s="374" t="s">
        <v>772</v>
      </c>
      <c r="D534" s="374" t="s">
        <v>859</v>
      </c>
      <c r="E534" s="374" t="s">
        <v>860</v>
      </c>
      <c r="F534" s="377">
        <v>27</v>
      </c>
      <c r="G534" s="377">
        <v>6534</v>
      </c>
      <c r="H534" s="377">
        <v>1</v>
      </c>
      <c r="I534" s="377">
        <v>242</v>
      </c>
      <c r="J534" s="377">
        <v>6</v>
      </c>
      <c r="K534" s="377">
        <v>1458</v>
      </c>
      <c r="L534" s="377">
        <v>0.2231404958677686</v>
      </c>
      <c r="M534" s="377">
        <v>243</v>
      </c>
      <c r="N534" s="377">
        <v>8</v>
      </c>
      <c r="O534" s="377">
        <v>1950</v>
      </c>
      <c r="P534" s="422">
        <v>0.29843893480257117</v>
      </c>
      <c r="Q534" s="378">
        <v>243.75</v>
      </c>
    </row>
    <row r="535" spans="1:17" ht="14.4" customHeight="1" x14ac:dyDescent="0.3">
      <c r="A535" s="373" t="s">
        <v>950</v>
      </c>
      <c r="B535" s="374" t="s">
        <v>771</v>
      </c>
      <c r="C535" s="374" t="s">
        <v>772</v>
      </c>
      <c r="D535" s="374" t="s">
        <v>861</v>
      </c>
      <c r="E535" s="374" t="s">
        <v>862</v>
      </c>
      <c r="F535" s="377">
        <v>4</v>
      </c>
      <c r="G535" s="377">
        <v>7940</v>
      </c>
      <c r="H535" s="377">
        <v>1</v>
      </c>
      <c r="I535" s="377">
        <v>1985</v>
      </c>
      <c r="J535" s="377">
        <v>2</v>
      </c>
      <c r="K535" s="377">
        <v>3986</v>
      </c>
      <c r="L535" s="377">
        <v>0.50201511335012594</v>
      </c>
      <c r="M535" s="377">
        <v>1993</v>
      </c>
      <c r="N535" s="377">
        <v>3</v>
      </c>
      <c r="O535" s="377">
        <v>5979</v>
      </c>
      <c r="P535" s="422">
        <v>0.75302267002518897</v>
      </c>
      <c r="Q535" s="378">
        <v>1993</v>
      </c>
    </row>
    <row r="536" spans="1:17" ht="14.4" customHeight="1" x14ac:dyDescent="0.3">
      <c r="A536" s="373" t="s">
        <v>950</v>
      </c>
      <c r="B536" s="374" t="s">
        <v>771</v>
      </c>
      <c r="C536" s="374" t="s">
        <v>772</v>
      </c>
      <c r="D536" s="374" t="s">
        <v>863</v>
      </c>
      <c r="E536" s="374" t="s">
        <v>864</v>
      </c>
      <c r="F536" s="377">
        <v>1</v>
      </c>
      <c r="G536" s="377">
        <v>222</v>
      </c>
      <c r="H536" s="377">
        <v>1</v>
      </c>
      <c r="I536" s="377">
        <v>222</v>
      </c>
      <c r="J536" s="377"/>
      <c r="K536" s="377"/>
      <c r="L536" s="377"/>
      <c r="M536" s="377"/>
      <c r="N536" s="377">
        <v>1</v>
      </c>
      <c r="O536" s="377">
        <v>225</v>
      </c>
      <c r="P536" s="422">
        <v>1.0135135135135136</v>
      </c>
      <c r="Q536" s="378">
        <v>225</v>
      </c>
    </row>
    <row r="537" spans="1:17" ht="14.4" customHeight="1" x14ac:dyDescent="0.3">
      <c r="A537" s="373" t="s">
        <v>950</v>
      </c>
      <c r="B537" s="374" t="s">
        <v>771</v>
      </c>
      <c r="C537" s="374" t="s">
        <v>772</v>
      </c>
      <c r="D537" s="374" t="s">
        <v>865</v>
      </c>
      <c r="E537" s="374" t="s">
        <v>866</v>
      </c>
      <c r="F537" s="377">
        <v>8</v>
      </c>
      <c r="G537" s="377">
        <v>3192</v>
      </c>
      <c r="H537" s="377">
        <v>1</v>
      </c>
      <c r="I537" s="377">
        <v>399</v>
      </c>
      <c r="J537" s="377">
        <v>2</v>
      </c>
      <c r="K537" s="377">
        <v>808</v>
      </c>
      <c r="L537" s="377">
        <v>0.25313283208020049</v>
      </c>
      <c r="M537" s="377">
        <v>404</v>
      </c>
      <c r="N537" s="377"/>
      <c r="O537" s="377"/>
      <c r="P537" s="422"/>
      <c r="Q537" s="378"/>
    </row>
    <row r="538" spans="1:17" ht="14.4" customHeight="1" x14ac:dyDescent="0.3">
      <c r="A538" s="373" t="s">
        <v>950</v>
      </c>
      <c r="B538" s="374" t="s">
        <v>771</v>
      </c>
      <c r="C538" s="374" t="s">
        <v>772</v>
      </c>
      <c r="D538" s="374" t="s">
        <v>867</v>
      </c>
      <c r="E538" s="374" t="s">
        <v>868</v>
      </c>
      <c r="F538" s="377">
        <v>1</v>
      </c>
      <c r="G538" s="377">
        <v>783</v>
      </c>
      <c r="H538" s="377">
        <v>1</v>
      </c>
      <c r="I538" s="377">
        <v>783</v>
      </c>
      <c r="J538" s="377">
        <v>1</v>
      </c>
      <c r="K538" s="377">
        <v>791</v>
      </c>
      <c r="L538" s="377">
        <v>1.0102171136653895</v>
      </c>
      <c r="M538" s="377">
        <v>791</v>
      </c>
      <c r="N538" s="377"/>
      <c r="O538" s="377"/>
      <c r="P538" s="422"/>
      <c r="Q538" s="378"/>
    </row>
    <row r="539" spans="1:17" ht="14.4" customHeight="1" x14ac:dyDescent="0.3">
      <c r="A539" s="373" t="s">
        <v>950</v>
      </c>
      <c r="B539" s="374" t="s">
        <v>771</v>
      </c>
      <c r="C539" s="374" t="s">
        <v>772</v>
      </c>
      <c r="D539" s="374" t="s">
        <v>874</v>
      </c>
      <c r="E539" s="374" t="s">
        <v>875</v>
      </c>
      <c r="F539" s="377"/>
      <c r="G539" s="377"/>
      <c r="H539" s="377"/>
      <c r="I539" s="377"/>
      <c r="J539" s="377"/>
      <c r="K539" s="377"/>
      <c r="L539" s="377"/>
      <c r="M539" s="377"/>
      <c r="N539" s="377">
        <v>1</v>
      </c>
      <c r="O539" s="377">
        <v>268</v>
      </c>
      <c r="P539" s="422"/>
      <c r="Q539" s="378">
        <v>268</v>
      </c>
    </row>
    <row r="540" spans="1:17" ht="14.4" customHeight="1" x14ac:dyDescent="0.3">
      <c r="A540" s="373" t="s">
        <v>950</v>
      </c>
      <c r="B540" s="374" t="s">
        <v>771</v>
      </c>
      <c r="C540" s="374" t="s">
        <v>772</v>
      </c>
      <c r="D540" s="374" t="s">
        <v>876</v>
      </c>
      <c r="E540" s="374" t="s">
        <v>877</v>
      </c>
      <c r="F540" s="377">
        <v>6</v>
      </c>
      <c r="G540" s="377">
        <v>6084</v>
      </c>
      <c r="H540" s="377">
        <v>1</v>
      </c>
      <c r="I540" s="377">
        <v>1014</v>
      </c>
      <c r="J540" s="377">
        <v>1</v>
      </c>
      <c r="K540" s="377">
        <v>1024</v>
      </c>
      <c r="L540" s="377">
        <v>0.16831032215647601</v>
      </c>
      <c r="M540" s="377">
        <v>1024</v>
      </c>
      <c r="N540" s="377"/>
      <c r="O540" s="377"/>
      <c r="P540" s="422"/>
      <c r="Q540" s="378"/>
    </row>
    <row r="541" spans="1:17" ht="14.4" customHeight="1" x14ac:dyDescent="0.3">
      <c r="A541" s="373" t="s">
        <v>950</v>
      </c>
      <c r="B541" s="374" t="s">
        <v>771</v>
      </c>
      <c r="C541" s="374" t="s">
        <v>772</v>
      </c>
      <c r="D541" s="374" t="s">
        <v>882</v>
      </c>
      <c r="E541" s="374" t="s">
        <v>883</v>
      </c>
      <c r="F541" s="377"/>
      <c r="G541" s="377"/>
      <c r="H541" s="377"/>
      <c r="I541" s="377"/>
      <c r="J541" s="377">
        <v>8</v>
      </c>
      <c r="K541" s="377">
        <v>2424</v>
      </c>
      <c r="L541" s="377"/>
      <c r="M541" s="377">
        <v>303</v>
      </c>
      <c r="N541" s="377"/>
      <c r="O541" s="377"/>
      <c r="P541" s="422"/>
      <c r="Q541" s="378"/>
    </row>
    <row r="542" spans="1:17" ht="14.4" customHeight="1" x14ac:dyDescent="0.3">
      <c r="A542" s="373" t="s">
        <v>950</v>
      </c>
      <c r="B542" s="374" t="s">
        <v>888</v>
      </c>
      <c r="C542" s="374" t="s">
        <v>772</v>
      </c>
      <c r="D542" s="374" t="s">
        <v>889</v>
      </c>
      <c r="E542" s="374" t="s">
        <v>890</v>
      </c>
      <c r="F542" s="377"/>
      <c r="G542" s="377"/>
      <c r="H542" s="377"/>
      <c r="I542" s="377"/>
      <c r="J542" s="377">
        <v>50</v>
      </c>
      <c r="K542" s="377">
        <v>51750</v>
      </c>
      <c r="L542" s="377"/>
      <c r="M542" s="377">
        <v>1035</v>
      </c>
      <c r="N542" s="377"/>
      <c r="O542" s="377"/>
      <c r="P542" s="422"/>
      <c r="Q542" s="378"/>
    </row>
    <row r="543" spans="1:17" ht="14.4" customHeight="1" x14ac:dyDescent="0.3">
      <c r="A543" s="373" t="s">
        <v>950</v>
      </c>
      <c r="B543" s="374" t="s">
        <v>888</v>
      </c>
      <c r="C543" s="374" t="s">
        <v>772</v>
      </c>
      <c r="D543" s="374" t="s">
        <v>891</v>
      </c>
      <c r="E543" s="374" t="s">
        <v>892</v>
      </c>
      <c r="F543" s="377"/>
      <c r="G543" s="377"/>
      <c r="H543" s="377"/>
      <c r="I543" s="377"/>
      <c r="J543" s="377">
        <v>25</v>
      </c>
      <c r="K543" s="377">
        <v>5425</v>
      </c>
      <c r="L543" s="377"/>
      <c r="M543" s="377">
        <v>217</v>
      </c>
      <c r="N543" s="377"/>
      <c r="O543" s="377"/>
      <c r="P543" s="422"/>
      <c r="Q543" s="378"/>
    </row>
    <row r="544" spans="1:17" ht="14.4" customHeight="1" x14ac:dyDescent="0.3">
      <c r="A544" s="373" t="s">
        <v>953</v>
      </c>
      <c r="B544" s="374" t="s">
        <v>771</v>
      </c>
      <c r="C544" s="374" t="s">
        <v>772</v>
      </c>
      <c r="D544" s="374" t="s">
        <v>777</v>
      </c>
      <c r="E544" s="374" t="s">
        <v>778</v>
      </c>
      <c r="F544" s="377">
        <v>2</v>
      </c>
      <c r="G544" s="377">
        <v>106</v>
      </c>
      <c r="H544" s="377">
        <v>1</v>
      </c>
      <c r="I544" s="377">
        <v>53</v>
      </c>
      <c r="J544" s="377"/>
      <c r="K544" s="377"/>
      <c r="L544" s="377"/>
      <c r="M544" s="377"/>
      <c r="N544" s="377">
        <v>4</v>
      </c>
      <c r="O544" s="377">
        <v>212</v>
      </c>
      <c r="P544" s="422">
        <v>2</v>
      </c>
      <c r="Q544" s="378">
        <v>53</v>
      </c>
    </row>
    <row r="545" spans="1:17" ht="14.4" customHeight="1" x14ac:dyDescent="0.3">
      <c r="A545" s="373" t="s">
        <v>953</v>
      </c>
      <c r="B545" s="374" t="s">
        <v>771</v>
      </c>
      <c r="C545" s="374" t="s">
        <v>772</v>
      </c>
      <c r="D545" s="374" t="s">
        <v>785</v>
      </c>
      <c r="E545" s="374" t="s">
        <v>786</v>
      </c>
      <c r="F545" s="377">
        <v>3</v>
      </c>
      <c r="G545" s="377">
        <v>501</v>
      </c>
      <c r="H545" s="377">
        <v>1</v>
      </c>
      <c r="I545" s="377">
        <v>167</v>
      </c>
      <c r="J545" s="377"/>
      <c r="K545" s="377"/>
      <c r="L545" s="377"/>
      <c r="M545" s="377"/>
      <c r="N545" s="377">
        <v>1</v>
      </c>
      <c r="O545" s="377">
        <v>168</v>
      </c>
      <c r="P545" s="422">
        <v>0.33532934131736525</v>
      </c>
      <c r="Q545" s="378">
        <v>168</v>
      </c>
    </row>
    <row r="546" spans="1:17" ht="14.4" customHeight="1" x14ac:dyDescent="0.3">
      <c r="A546" s="373" t="s">
        <v>953</v>
      </c>
      <c r="B546" s="374" t="s">
        <v>771</v>
      </c>
      <c r="C546" s="374" t="s">
        <v>772</v>
      </c>
      <c r="D546" s="374" t="s">
        <v>789</v>
      </c>
      <c r="E546" s="374" t="s">
        <v>790</v>
      </c>
      <c r="F546" s="377">
        <v>5</v>
      </c>
      <c r="G546" s="377">
        <v>1565</v>
      </c>
      <c r="H546" s="377">
        <v>1</v>
      </c>
      <c r="I546" s="377">
        <v>313</v>
      </c>
      <c r="J546" s="377">
        <v>4</v>
      </c>
      <c r="K546" s="377">
        <v>1264</v>
      </c>
      <c r="L546" s="377">
        <v>0.80766773162939298</v>
      </c>
      <c r="M546" s="377">
        <v>316</v>
      </c>
      <c r="N546" s="377"/>
      <c r="O546" s="377"/>
      <c r="P546" s="422"/>
      <c r="Q546" s="378"/>
    </row>
    <row r="547" spans="1:17" ht="14.4" customHeight="1" x14ac:dyDescent="0.3">
      <c r="A547" s="373" t="s">
        <v>953</v>
      </c>
      <c r="B547" s="374" t="s">
        <v>771</v>
      </c>
      <c r="C547" s="374" t="s">
        <v>772</v>
      </c>
      <c r="D547" s="374" t="s">
        <v>793</v>
      </c>
      <c r="E547" s="374" t="s">
        <v>794</v>
      </c>
      <c r="F547" s="377">
        <v>38</v>
      </c>
      <c r="G547" s="377">
        <v>12806</v>
      </c>
      <c r="H547" s="377">
        <v>1</v>
      </c>
      <c r="I547" s="377">
        <v>337</v>
      </c>
      <c r="J547" s="377"/>
      <c r="K547" s="377"/>
      <c r="L547" s="377"/>
      <c r="M547" s="377"/>
      <c r="N547" s="377">
        <v>12</v>
      </c>
      <c r="O547" s="377">
        <v>4056</v>
      </c>
      <c r="P547" s="422">
        <v>0.31672653443698268</v>
      </c>
      <c r="Q547" s="378">
        <v>338</v>
      </c>
    </row>
    <row r="548" spans="1:17" ht="14.4" customHeight="1" x14ac:dyDescent="0.3">
      <c r="A548" s="373" t="s">
        <v>953</v>
      </c>
      <c r="B548" s="374" t="s">
        <v>771</v>
      </c>
      <c r="C548" s="374" t="s">
        <v>772</v>
      </c>
      <c r="D548" s="374" t="s">
        <v>817</v>
      </c>
      <c r="E548" s="374" t="s">
        <v>818</v>
      </c>
      <c r="F548" s="377">
        <v>1</v>
      </c>
      <c r="G548" s="377">
        <v>280</v>
      </c>
      <c r="H548" s="377">
        <v>1</v>
      </c>
      <c r="I548" s="377">
        <v>280</v>
      </c>
      <c r="J548" s="377"/>
      <c r="K548" s="377"/>
      <c r="L548" s="377"/>
      <c r="M548" s="377"/>
      <c r="N548" s="377"/>
      <c r="O548" s="377"/>
      <c r="P548" s="422"/>
      <c r="Q548" s="378"/>
    </row>
    <row r="549" spans="1:17" ht="14.4" customHeight="1" x14ac:dyDescent="0.3">
      <c r="A549" s="373" t="s">
        <v>953</v>
      </c>
      <c r="B549" s="374" t="s">
        <v>771</v>
      </c>
      <c r="C549" s="374" t="s">
        <v>772</v>
      </c>
      <c r="D549" s="374" t="s">
        <v>819</v>
      </c>
      <c r="E549" s="374" t="s">
        <v>820</v>
      </c>
      <c r="F549" s="377">
        <v>3</v>
      </c>
      <c r="G549" s="377">
        <v>10239</v>
      </c>
      <c r="H549" s="377">
        <v>1</v>
      </c>
      <c r="I549" s="377">
        <v>3413</v>
      </c>
      <c r="J549" s="377"/>
      <c r="K549" s="377"/>
      <c r="L549" s="377"/>
      <c r="M549" s="377"/>
      <c r="N549" s="377"/>
      <c r="O549" s="377"/>
      <c r="P549" s="422"/>
      <c r="Q549" s="378"/>
    </row>
    <row r="550" spans="1:17" ht="14.4" customHeight="1" x14ac:dyDescent="0.3">
      <c r="A550" s="373" t="s">
        <v>953</v>
      </c>
      <c r="B550" s="374" t="s">
        <v>771</v>
      </c>
      <c r="C550" s="374" t="s">
        <v>772</v>
      </c>
      <c r="D550" s="374" t="s">
        <v>821</v>
      </c>
      <c r="E550" s="374" t="s">
        <v>822</v>
      </c>
      <c r="F550" s="377">
        <v>3</v>
      </c>
      <c r="G550" s="377">
        <v>1359</v>
      </c>
      <c r="H550" s="377">
        <v>1</v>
      </c>
      <c r="I550" s="377">
        <v>453</v>
      </c>
      <c r="J550" s="377">
        <v>1</v>
      </c>
      <c r="K550" s="377">
        <v>456</v>
      </c>
      <c r="L550" s="377">
        <v>0.33554083885209712</v>
      </c>
      <c r="M550" s="377">
        <v>456</v>
      </c>
      <c r="N550" s="377">
        <v>3</v>
      </c>
      <c r="O550" s="377">
        <v>1368</v>
      </c>
      <c r="P550" s="422">
        <v>1.0066225165562914</v>
      </c>
      <c r="Q550" s="378">
        <v>456</v>
      </c>
    </row>
    <row r="551" spans="1:17" ht="14.4" customHeight="1" x14ac:dyDescent="0.3">
      <c r="A551" s="373" t="s">
        <v>953</v>
      </c>
      <c r="B551" s="374" t="s">
        <v>771</v>
      </c>
      <c r="C551" s="374" t="s">
        <v>772</v>
      </c>
      <c r="D551" s="374" t="s">
        <v>825</v>
      </c>
      <c r="E551" s="374" t="s">
        <v>826</v>
      </c>
      <c r="F551" s="377">
        <v>4</v>
      </c>
      <c r="G551" s="377">
        <v>1380</v>
      </c>
      <c r="H551" s="377">
        <v>1</v>
      </c>
      <c r="I551" s="377">
        <v>345</v>
      </c>
      <c r="J551" s="377">
        <v>1</v>
      </c>
      <c r="K551" s="377">
        <v>348</v>
      </c>
      <c r="L551" s="377">
        <v>0.25217391304347825</v>
      </c>
      <c r="M551" s="377">
        <v>348</v>
      </c>
      <c r="N551" s="377">
        <v>3</v>
      </c>
      <c r="O551" s="377">
        <v>1044</v>
      </c>
      <c r="P551" s="422">
        <v>0.75652173913043474</v>
      </c>
      <c r="Q551" s="378">
        <v>348</v>
      </c>
    </row>
    <row r="552" spans="1:17" ht="14.4" customHeight="1" x14ac:dyDescent="0.3">
      <c r="A552" s="373" t="s">
        <v>953</v>
      </c>
      <c r="B552" s="374" t="s">
        <v>771</v>
      </c>
      <c r="C552" s="374" t="s">
        <v>772</v>
      </c>
      <c r="D552" s="374" t="s">
        <v>827</v>
      </c>
      <c r="E552" s="374" t="s">
        <v>828</v>
      </c>
      <c r="F552" s="377">
        <v>1</v>
      </c>
      <c r="G552" s="377">
        <v>2874</v>
      </c>
      <c r="H552" s="377">
        <v>1</v>
      </c>
      <c r="I552" s="377">
        <v>2874</v>
      </c>
      <c r="J552" s="377"/>
      <c r="K552" s="377"/>
      <c r="L552" s="377"/>
      <c r="M552" s="377"/>
      <c r="N552" s="377"/>
      <c r="O552" s="377"/>
      <c r="P552" s="422"/>
      <c r="Q552" s="378"/>
    </row>
    <row r="553" spans="1:17" ht="14.4" customHeight="1" x14ac:dyDescent="0.3">
      <c r="A553" s="373" t="s">
        <v>953</v>
      </c>
      <c r="B553" s="374" t="s">
        <v>771</v>
      </c>
      <c r="C553" s="374" t="s">
        <v>772</v>
      </c>
      <c r="D553" s="374" t="s">
        <v>831</v>
      </c>
      <c r="E553" s="374" t="s">
        <v>832</v>
      </c>
      <c r="F553" s="377">
        <v>3</v>
      </c>
      <c r="G553" s="377">
        <v>306</v>
      </c>
      <c r="H553" s="377">
        <v>1</v>
      </c>
      <c r="I553" s="377">
        <v>102</v>
      </c>
      <c r="J553" s="377"/>
      <c r="K553" s="377"/>
      <c r="L553" s="377"/>
      <c r="M553" s="377"/>
      <c r="N553" s="377"/>
      <c r="O553" s="377"/>
      <c r="P553" s="422"/>
      <c r="Q553" s="378"/>
    </row>
    <row r="554" spans="1:17" ht="14.4" customHeight="1" x14ac:dyDescent="0.3">
      <c r="A554" s="373" t="s">
        <v>953</v>
      </c>
      <c r="B554" s="374" t="s">
        <v>771</v>
      </c>
      <c r="C554" s="374" t="s">
        <v>772</v>
      </c>
      <c r="D554" s="374" t="s">
        <v>835</v>
      </c>
      <c r="E554" s="374" t="s">
        <v>836</v>
      </c>
      <c r="F554" s="377"/>
      <c r="G554" s="377"/>
      <c r="H554" s="377"/>
      <c r="I554" s="377"/>
      <c r="J554" s="377">
        <v>1</v>
      </c>
      <c r="K554" s="377">
        <v>457</v>
      </c>
      <c r="L554" s="377"/>
      <c r="M554" s="377">
        <v>457</v>
      </c>
      <c r="N554" s="377"/>
      <c r="O554" s="377"/>
      <c r="P554" s="422"/>
      <c r="Q554" s="378"/>
    </row>
    <row r="555" spans="1:17" ht="14.4" customHeight="1" x14ac:dyDescent="0.3">
      <c r="A555" s="373" t="s">
        <v>953</v>
      </c>
      <c r="B555" s="374" t="s">
        <v>771</v>
      </c>
      <c r="C555" s="374" t="s">
        <v>772</v>
      </c>
      <c r="D555" s="374" t="s">
        <v>839</v>
      </c>
      <c r="E555" s="374" t="s">
        <v>840</v>
      </c>
      <c r="F555" s="377">
        <v>3</v>
      </c>
      <c r="G555" s="377">
        <v>1275</v>
      </c>
      <c r="H555" s="377">
        <v>1</v>
      </c>
      <c r="I555" s="377">
        <v>425</v>
      </c>
      <c r="J555" s="377"/>
      <c r="K555" s="377"/>
      <c r="L555" s="377"/>
      <c r="M555" s="377"/>
      <c r="N555" s="377"/>
      <c r="O555" s="377"/>
      <c r="P555" s="422"/>
      <c r="Q555" s="378"/>
    </row>
    <row r="556" spans="1:17" ht="14.4" customHeight="1" x14ac:dyDescent="0.3">
      <c r="A556" s="373" t="s">
        <v>953</v>
      </c>
      <c r="B556" s="374" t="s">
        <v>771</v>
      </c>
      <c r="C556" s="374" t="s">
        <v>772</v>
      </c>
      <c r="D556" s="374" t="s">
        <v>841</v>
      </c>
      <c r="E556" s="374" t="s">
        <v>842</v>
      </c>
      <c r="F556" s="377">
        <v>10</v>
      </c>
      <c r="G556" s="377">
        <v>530</v>
      </c>
      <c r="H556" s="377">
        <v>1</v>
      </c>
      <c r="I556" s="377">
        <v>53</v>
      </c>
      <c r="J556" s="377">
        <v>2</v>
      </c>
      <c r="K556" s="377">
        <v>106</v>
      </c>
      <c r="L556" s="377">
        <v>0.2</v>
      </c>
      <c r="M556" s="377">
        <v>53</v>
      </c>
      <c r="N556" s="377">
        <v>2</v>
      </c>
      <c r="O556" s="377">
        <v>106</v>
      </c>
      <c r="P556" s="422">
        <v>0.2</v>
      </c>
      <c r="Q556" s="378">
        <v>53</v>
      </c>
    </row>
    <row r="557" spans="1:17" ht="14.4" customHeight="1" x14ac:dyDescent="0.3">
      <c r="A557" s="373" t="s">
        <v>953</v>
      </c>
      <c r="B557" s="374" t="s">
        <v>771</v>
      </c>
      <c r="C557" s="374" t="s">
        <v>772</v>
      </c>
      <c r="D557" s="374" t="s">
        <v>843</v>
      </c>
      <c r="E557" s="374" t="s">
        <v>844</v>
      </c>
      <c r="F557" s="377">
        <v>2</v>
      </c>
      <c r="G557" s="377">
        <v>4322</v>
      </c>
      <c r="H557" s="377">
        <v>1</v>
      </c>
      <c r="I557" s="377">
        <v>2161</v>
      </c>
      <c r="J557" s="377"/>
      <c r="K557" s="377"/>
      <c r="L557" s="377"/>
      <c r="M557" s="377"/>
      <c r="N557" s="377"/>
      <c r="O557" s="377"/>
      <c r="P557" s="422"/>
      <c r="Q557" s="378"/>
    </row>
    <row r="558" spans="1:17" ht="14.4" customHeight="1" x14ac:dyDescent="0.3">
      <c r="A558" s="373" t="s">
        <v>953</v>
      </c>
      <c r="B558" s="374" t="s">
        <v>771</v>
      </c>
      <c r="C558" s="374" t="s">
        <v>772</v>
      </c>
      <c r="D558" s="374" t="s">
        <v>845</v>
      </c>
      <c r="E558" s="374" t="s">
        <v>846</v>
      </c>
      <c r="F558" s="377">
        <v>41</v>
      </c>
      <c r="G558" s="377">
        <v>6724</v>
      </c>
      <c r="H558" s="377">
        <v>1</v>
      </c>
      <c r="I558" s="377">
        <v>164</v>
      </c>
      <c r="J558" s="377">
        <v>16</v>
      </c>
      <c r="K558" s="377">
        <v>2640</v>
      </c>
      <c r="L558" s="377">
        <v>0.39262343842950626</v>
      </c>
      <c r="M558" s="377">
        <v>165</v>
      </c>
      <c r="N558" s="377">
        <v>1</v>
      </c>
      <c r="O558" s="377">
        <v>165</v>
      </c>
      <c r="P558" s="422">
        <v>2.4538964901844141E-2</v>
      </c>
      <c r="Q558" s="378">
        <v>165</v>
      </c>
    </row>
    <row r="559" spans="1:17" ht="14.4" customHeight="1" x14ac:dyDescent="0.3">
      <c r="A559" s="373" t="s">
        <v>953</v>
      </c>
      <c r="B559" s="374" t="s">
        <v>771</v>
      </c>
      <c r="C559" s="374" t="s">
        <v>772</v>
      </c>
      <c r="D559" s="374" t="s">
        <v>847</v>
      </c>
      <c r="E559" s="374" t="s">
        <v>848</v>
      </c>
      <c r="F559" s="377"/>
      <c r="G559" s="377"/>
      <c r="H559" s="377"/>
      <c r="I559" s="377"/>
      <c r="J559" s="377">
        <v>4</v>
      </c>
      <c r="K559" s="377">
        <v>316</v>
      </c>
      <c r="L559" s="377"/>
      <c r="M559" s="377">
        <v>79</v>
      </c>
      <c r="N559" s="377"/>
      <c r="O559" s="377"/>
      <c r="P559" s="422"/>
      <c r="Q559" s="378"/>
    </row>
    <row r="560" spans="1:17" ht="14.4" customHeight="1" x14ac:dyDescent="0.3">
      <c r="A560" s="373" t="s">
        <v>953</v>
      </c>
      <c r="B560" s="374" t="s">
        <v>771</v>
      </c>
      <c r="C560" s="374" t="s">
        <v>772</v>
      </c>
      <c r="D560" s="374" t="s">
        <v>849</v>
      </c>
      <c r="E560" s="374" t="s">
        <v>850</v>
      </c>
      <c r="F560" s="377">
        <v>1</v>
      </c>
      <c r="G560" s="377">
        <v>159</v>
      </c>
      <c r="H560" s="377">
        <v>1</v>
      </c>
      <c r="I560" s="377">
        <v>159</v>
      </c>
      <c r="J560" s="377"/>
      <c r="K560" s="377"/>
      <c r="L560" s="377"/>
      <c r="M560" s="377"/>
      <c r="N560" s="377"/>
      <c r="O560" s="377"/>
      <c r="P560" s="422"/>
      <c r="Q560" s="378"/>
    </row>
    <row r="561" spans="1:17" ht="14.4" customHeight="1" x14ac:dyDescent="0.3">
      <c r="A561" s="373" t="s">
        <v>953</v>
      </c>
      <c r="B561" s="374" t="s">
        <v>771</v>
      </c>
      <c r="C561" s="374" t="s">
        <v>772</v>
      </c>
      <c r="D561" s="374" t="s">
        <v>855</v>
      </c>
      <c r="E561" s="374" t="s">
        <v>856</v>
      </c>
      <c r="F561" s="377"/>
      <c r="G561" s="377"/>
      <c r="H561" s="377"/>
      <c r="I561" s="377"/>
      <c r="J561" s="377">
        <v>1</v>
      </c>
      <c r="K561" s="377">
        <v>167</v>
      </c>
      <c r="L561" s="377"/>
      <c r="M561" s="377">
        <v>167</v>
      </c>
      <c r="N561" s="377"/>
      <c r="O561" s="377"/>
      <c r="P561" s="422"/>
      <c r="Q561" s="378"/>
    </row>
    <row r="562" spans="1:17" ht="14.4" customHeight="1" x14ac:dyDescent="0.3">
      <c r="A562" s="373" t="s">
        <v>953</v>
      </c>
      <c r="B562" s="374" t="s">
        <v>771</v>
      </c>
      <c r="C562" s="374" t="s">
        <v>772</v>
      </c>
      <c r="D562" s="374" t="s">
        <v>861</v>
      </c>
      <c r="E562" s="374" t="s">
        <v>862</v>
      </c>
      <c r="F562" s="377">
        <v>5</v>
      </c>
      <c r="G562" s="377">
        <v>9925</v>
      </c>
      <c r="H562" s="377">
        <v>1</v>
      </c>
      <c r="I562" s="377">
        <v>1985</v>
      </c>
      <c r="J562" s="377"/>
      <c r="K562" s="377"/>
      <c r="L562" s="377"/>
      <c r="M562" s="377"/>
      <c r="N562" s="377"/>
      <c r="O562" s="377"/>
      <c r="P562" s="422"/>
      <c r="Q562" s="378"/>
    </row>
    <row r="563" spans="1:17" ht="14.4" customHeight="1" x14ac:dyDescent="0.3">
      <c r="A563" s="373" t="s">
        <v>953</v>
      </c>
      <c r="B563" s="374" t="s">
        <v>771</v>
      </c>
      <c r="C563" s="374" t="s">
        <v>772</v>
      </c>
      <c r="D563" s="374" t="s">
        <v>865</v>
      </c>
      <c r="E563" s="374" t="s">
        <v>866</v>
      </c>
      <c r="F563" s="377">
        <v>3</v>
      </c>
      <c r="G563" s="377">
        <v>1197</v>
      </c>
      <c r="H563" s="377">
        <v>1</v>
      </c>
      <c r="I563" s="377">
        <v>399</v>
      </c>
      <c r="J563" s="377">
        <v>1</v>
      </c>
      <c r="K563" s="377">
        <v>404</v>
      </c>
      <c r="L563" s="377">
        <v>0.33751044277360065</v>
      </c>
      <c r="M563" s="377">
        <v>404</v>
      </c>
      <c r="N563" s="377"/>
      <c r="O563" s="377"/>
      <c r="P563" s="422"/>
      <c r="Q563" s="378"/>
    </row>
    <row r="564" spans="1:17" ht="14.4" customHeight="1" x14ac:dyDescent="0.3">
      <c r="A564" s="373" t="s">
        <v>953</v>
      </c>
      <c r="B564" s="374" t="s">
        <v>771</v>
      </c>
      <c r="C564" s="374" t="s">
        <v>772</v>
      </c>
      <c r="D564" s="374" t="s">
        <v>867</v>
      </c>
      <c r="E564" s="374" t="s">
        <v>868</v>
      </c>
      <c r="F564" s="377"/>
      <c r="G564" s="377"/>
      <c r="H564" s="377"/>
      <c r="I564" s="377"/>
      <c r="J564" s="377">
        <v>1</v>
      </c>
      <c r="K564" s="377">
        <v>791</v>
      </c>
      <c r="L564" s="377"/>
      <c r="M564" s="377">
        <v>791</v>
      </c>
      <c r="N564" s="377"/>
      <c r="O564" s="377"/>
      <c r="P564" s="422"/>
      <c r="Q564" s="378"/>
    </row>
    <row r="565" spans="1:17" ht="14.4" customHeight="1" x14ac:dyDescent="0.3">
      <c r="A565" s="373" t="s">
        <v>953</v>
      </c>
      <c r="B565" s="374" t="s">
        <v>771</v>
      </c>
      <c r="C565" s="374" t="s">
        <v>772</v>
      </c>
      <c r="D565" s="374" t="s">
        <v>874</v>
      </c>
      <c r="E565" s="374" t="s">
        <v>875</v>
      </c>
      <c r="F565" s="377">
        <v>1</v>
      </c>
      <c r="G565" s="377">
        <v>265</v>
      </c>
      <c r="H565" s="377">
        <v>1</v>
      </c>
      <c r="I565" s="377">
        <v>265</v>
      </c>
      <c r="J565" s="377"/>
      <c r="K565" s="377"/>
      <c r="L565" s="377"/>
      <c r="M565" s="377"/>
      <c r="N565" s="377"/>
      <c r="O565" s="377"/>
      <c r="P565" s="422"/>
      <c r="Q565" s="378"/>
    </row>
    <row r="566" spans="1:17" ht="14.4" customHeight="1" x14ac:dyDescent="0.3">
      <c r="A566" s="373" t="s">
        <v>953</v>
      </c>
      <c r="B566" s="374" t="s">
        <v>771</v>
      </c>
      <c r="C566" s="374" t="s">
        <v>772</v>
      </c>
      <c r="D566" s="374" t="s">
        <v>876</v>
      </c>
      <c r="E566" s="374" t="s">
        <v>877</v>
      </c>
      <c r="F566" s="377">
        <v>2</v>
      </c>
      <c r="G566" s="377">
        <v>2028</v>
      </c>
      <c r="H566" s="377">
        <v>1</v>
      </c>
      <c r="I566" s="377">
        <v>1014</v>
      </c>
      <c r="J566" s="377">
        <v>1</v>
      </c>
      <c r="K566" s="377">
        <v>1024</v>
      </c>
      <c r="L566" s="377">
        <v>0.50493096646942803</v>
      </c>
      <c r="M566" s="377">
        <v>1024</v>
      </c>
      <c r="N566" s="377"/>
      <c r="O566" s="377"/>
      <c r="P566" s="422"/>
      <c r="Q566" s="378"/>
    </row>
    <row r="567" spans="1:17" ht="14.4" customHeight="1" x14ac:dyDescent="0.3">
      <c r="A567" s="373" t="s">
        <v>953</v>
      </c>
      <c r="B567" s="374" t="s">
        <v>771</v>
      </c>
      <c r="C567" s="374" t="s">
        <v>772</v>
      </c>
      <c r="D567" s="374" t="s">
        <v>884</v>
      </c>
      <c r="E567" s="374" t="s">
        <v>885</v>
      </c>
      <c r="F567" s="377">
        <v>1</v>
      </c>
      <c r="G567" s="377">
        <v>476</v>
      </c>
      <c r="H567" s="377">
        <v>1</v>
      </c>
      <c r="I567" s="377">
        <v>476</v>
      </c>
      <c r="J567" s="377"/>
      <c r="K567" s="377"/>
      <c r="L567" s="377"/>
      <c r="M567" s="377"/>
      <c r="N567" s="377"/>
      <c r="O567" s="377"/>
      <c r="P567" s="422"/>
      <c r="Q567" s="378"/>
    </row>
    <row r="568" spans="1:17" ht="14.4" customHeight="1" x14ac:dyDescent="0.3">
      <c r="A568" s="373" t="s">
        <v>953</v>
      </c>
      <c r="B568" s="374" t="s">
        <v>888</v>
      </c>
      <c r="C568" s="374" t="s">
        <v>772</v>
      </c>
      <c r="D568" s="374" t="s">
        <v>837</v>
      </c>
      <c r="E568" s="374" t="s">
        <v>838</v>
      </c>
      <c r="F568" s="377"/>
      <c r="G568" s="377"/>
      <c r="H568" s="377"/>
      <c r="I568" s="377"/>
      <c r="J568" s="377">
        <v>1</v>
      </c>
      <c r="K568" s="377">
        <v>1245</v>
      </c>
      <c r="L568" s="377"/>
      <c r="M568" s="377">
        <v>1245</v>
      </c>
      <c r="N568" s="377"/>
      <c r="O568" s="377"/>
      <c r="P568" s="422"/>
      <c r="Q568" s="378"/>
    </row>
    <row r="569" spans="1:17" ht="14.4" customHeight="1" x14ac:dyDescent="0.3">
      <c r="A569" s="373" t="s">
        <v>954</v>
      </c>
      <c r="B569" s="374" t="s">
        <v>771</v>
      </c>
      <c r="C569" s="374" t="s">
        <v>772</v>
      </c>
      <c r="D569" s="374" t="s">
        <v>821</v>
      </c>
      <c r="E569" s="374" t="s">
        <v>822</v>
      </c>
      <c r="F569" s="377">
        <v>1</v>
      </c>
      <c r="G569" s="377">
        <v>453</v>
      </c>
      <c r="H569" s="377">
        <v>1</v>
      </c>
      <c r="I569" s="377">
        <v>453</v>
      </c>
      <c r="J569" s="377"/>
      <c r="K569" s="377"/>
      <c r="L569" s="377"/>
      <c r="M569" s="377"/>
      <c r="N569" s="377">
        <v>2</v>
      </c>
      <c r="O569" s="377">
        <v>912</v>
      </c>
      <c r="P569" s="422">
        <v>2.0132450331125828</v>
      </c>
      <c r="Q569" s="378">
        <v>456</v>
      </c>
    </row>
    <row r="570" spans="1:17" ht="14.4" customHeight="1" x14ac:dyDescent="0.3">
      <c r="A570" s="373" t="s">
        <v>954</v>
      </c>
      <c r="B570" s="374" t="s">
        <v>771</v>
      </c>
      <c r="C570" s="374" t="s">
        <v>772</v>
      </c>
      <c r="D570" s="374" t="s">
        <v>825</v>
      </c>
      <c r="E570" s="374" t="s">
        <v>826</v>
      </c>
      <c r="F570" s="377">
        <v>1</v>
      </c>
      <c r="G570" s="377">
        <v>345</v>
      </c>
      <c r="H570" s="377">
        <v>1</v>
      </c>
      <c r="I570" s="377">
        <v>345</v>
      </c>
      <c r="J570" s="377"/>
      <c r="K570" s="377"/>
      <c r="L570" s="377"/>
      <c r="M570" s="377"/>
      <c r="N570" s="377">
        <v>1</v>
      </c>
      <c r="O570" s="377">
        <v>348</v>
      </c>
      <c r="P570" s="422">
        <v>1.008695652173913</v>
      </c>
      <c r="Q570" s="378">
        <v>348</v>
      </c>
    </row>
    <row r="571" spans="1:17" ht="14.4" customHeight="1" x14ac:dyDescent="0.3">
      <c r="A571" s="373" t="s">
        <v>954</v>
      </c>
      <c r="B571" s="374" t="s">
        <v>771</v>
      </c>
      <c r="C571" s="374" t="s">
        <v>772</v>
      </c>
      <c r="D571" s="374" t="s">
        <v>841</v>
      </c>
      <c r="E571" s="374" t="s">
        <v>842</v>
      </c>
      <c r="F571" s="377">
        <v>4</v>
      </c>
      <c r="G571" s="377">
        <v>212</v>
      </c>
      <c r="H571" s="377">
        <v>1</v>
      </c>
      <c r="I571" s="377">
        <v>53</v>
      </c>
      <c r="J571" s="377"/>
      <c r="K571" s="377"/>
      <c r="L571" s="377"/>
      <c r="M571" s="377"/>
      <c r="N571" s="377">
        <v>14</v>
      </c>
      <c r="O571" s="377">
        <v>742</v>
      </c>
      <c r="P571" s="422">
        <v>3.5</v>
      </c>
      <c r="Q571" s="378">
        <v>53</v>
      </c>
    </row>
    <row r="572" spans="1:17" ht="14.4" customHeight="1" x14ac:dyDescent="0.3">
      <c r="A572" s="373" t="s">
        <v>954</v>
      </c>
      <c r="B572" s="374" t="s">
        <v>771</v>
      </c>
      <c r="C572" s="374" t="s">
        <v>772</v>
      </c>
      <c r="D572" s="374" t="s">
        <v>845</v>
      </c>
      <c r="E572" s="374" t="s">
        <v>846</v>
      </c>
      <c r="F572" s="377"/>
      <c r="G572" s="377"/>
      <c r="H572" s="377"/>
      <c r="I572" s="377"/>
      <c r="J572" s="377"/>
      <c r="K572" s="377"/>
      <c r="L572" s="377"/>
      <c r="M572" s="377"/>
      <c r="N572" s="377">
        <v>5</v>
      </c>
      <c r="O572" s="377">
        <v>825</v>
      </c>
      <c r="P572" s="422"/>
      <c r="Q572" s="378">
        <v>165</v>
      </c>
    </row>
    <row r="573" spans="1:17" ht="14.4" customHeight="1" x14ac:dyDescent="0.3">
      <c r="A573" s="373" t="s">
        <v>955</v>
      </c>
      <c r="B573" s="374" t="s">
        <v>771</v>
      </c>
      <c r="C573" s="374" t="s">
        <v>772</v>
      </c>
      <c r="D573" s="374" t="s">
        <v>821</v>
      </c>
      <c r="E573" s="374" t="s">
        <v>822</v>
      </c>
      <c r="F573" s="377">
        <v>1</v>
      </c>
      <c r="G573" s="377">
        <v>453</v>
      </c>
      <c r="H573" s="377">
        <v>1</v>
      </c>
      <c r="I573" s="377">
        <v>453</v>
      </c>
      <c r="J573" s="377"/>
      <c r="K573" s="377"/>
      <c r="L573" s="377"/>
      <c r="M573" s="377"/>
      <c r="N573" s="377"/>
      <c r="O573" s="377"/>
      <c r="P573" s="422"/>
      <c r="Q573" s="378"/>
    </row>
    <row r="574" spans="1:17" ht="14.4" customHeight="1" x14ac:dyDescent="0.3">
      <c r="A574" s="373" t="s">
        <v>955</v>
      </c>
      <c r="B574" s="374" t="s">
        <v>771</v>
      </c>
      <c r="C574" s="374" t="s">
        <v>772</v>
      </c>
      <c r="D574" s="374" t="s">
        <v>825</v>
      </c>
      <c r="E574" s="374" t="s">
        <v>826</v>
      </c>
      <c r="F574" s="377">
        <v>1</v>
      </c>
      <c r="G574" s="377">
        <v>345</v>
      </c>
      <c r="H574" s="377">
        <v>1</v>
      </c>
      <c r="I574" s="377">
        <v>345</v>
      </c>
      <c r="J574" s="377"/>
      <c r="K574" s="377"/>
      <c r="L574" s="377"/>
      <c r="M574" s="377"/>
      <c r="N574" s="377"/>
      <c r="O574" s="377"/>
      <c r="P574" s="422"/>
      <c r="Q574" s="378"/>
    </row>
    <row r="575" spans="1:17" ht="14.4" customHeight="1" x14ac:dyDescent="0.3">
      <c r="A575" s="373" t="s">
        <v>955</v>
      </c>
      <c r="B575" s="374" t="s">
        <v>771</v>
      </c>
      <c r="C575" s="374" t="s">
        <v>772</v>
      </c>
      <c r="D575" s="374" t="s">
        <v>841</v>
      </c>
      <c r="E575" s="374" t="s">
        <v>842</v>
      </c>
      <c r="F575" s="377">
        <v>4</v>
      </c>
      <c r="G575" s="377">
        <v>212</v>
      </c>
      <c r="H575" s="377">
        <v>1</v>
      </c>
      <c r="I575" s="377">
        <v>53</v>
      </c>
      <c r="J575" s="377"/>
      <c r="K575" s="377"/>
      <c r="L575" s="377"/>
      <c r="M575" s="377"/>
      <c r="N575" s="377"/>
      <c r="O575" s="377"/>
      <c r="P575" s="422"/>
      <c r="Q575" s="378"/>
    </row>
    <row r="576" spans="1:17" ht="14.4" customHeight="1" x14ac:dyDescent="0.3">
      <c r="A576" s="373" t="s">
        <v>956</v>
      </c>
      <c r="B576" s="374" t="s">
        <v>771</v>
      </c>
      <c r="C576" s="374" t="s">
        <v>772</v>
      </c>
      <c r="D576" s="374" t="s">
        <v>777</v>
      </c>
      <c r="E576" s="374" t="s">
        <v>778</v>
      </c>
      <c r="F576" s="377">
        <v>66</v>
      </c>
      <c r="G576" s="377">
        <v>3498</v>
      </c>
      <c r="H576" s="377">
        <v>1</v>
      </c>
      <c r="I576" s="377">
        <v>53</v>
      </c>
      <c r="J576" s="377">
        <v>124</v>
      </c>
      <c r="K576" s="377">
        <v>6572</v>
      </c>
      <c r="L576" s="377">
        <v>1.8787878787878789</v>
      </c>
      <c r="M576" s="377">
        <v>53</v>
      </c>
      <c r="N576" s="377">
        <v>96</v>
      </c>
      <c r="O576" s="377">
        <v>5108</v>
      </c>
      <c r="P576" s="422">
        <v>1.4602630074328187</v>
      </c>
      <c r="Q576" s="378">
        <v>53.208333333333336</v>
      </c>
    </row>
    <row r="577" spans="1:17" ht="14.4" customHeight="1" x14ac:dyDescent="0.3">
      <c r="A577" s="373" t="s">
        <v>956</v>
      </c>
      <c r="B577" s="374" t="s">
        <v>771</v>
      </c>
      <c r="C577" s="374" t="s">
        <v>772</v>
      </c>
      <c r="D577" s="374" t="s">
        <v>779</v>
      </c>
      <c r="E577" s="374" t="s">
        <v>780</v>
      </c>
      <c r="F577" s="377"/>
      <c r="G577" s="377"/>
      <c r="H577" s="377"/>
      <c r="I577" s="377"/>
      <c r="J577" s="377"/>
      <c r="K577" s="377"/>
      <c r="L577" s="377"/>
      <c r="M577" s="377"/>
      <c r="N577" s="377">
        <v>2</v>
      </c>
      <c r="O577" s="377">
        <v>242</v>
      </c>
      <c r="P577" s="422"/>
      <c r="Q577" s="378">
        <v>121</v>
      </c>
    </row>
    <row r="578" spans="1:17" ht="14.4" customHeight="1" x14ac:dyDescent="0.3">
      <c r="A578" s="373" t="s">
        <v>956</v>
      </c>
      <c r="B578" s="374" t="s">
        <v>771</v>
      </c>
      <c r="C578" s="374" t="s">
        <v>772</v>
      </c>
      <c r="D578" s="374" t="s">
        <v>783</v>
      </c>
      <c r="E578" s="374" t="s">
        <v>784</v>
      </c>
      <c r="F578" s="377"/>
      <c r="G578" s="377"/>
      <c r="H578" s="377"/>
      <c r="I578" s="377"/>
      <c r="J578" s="377"/>
      <c r="K578" s="377"/>
      <c r="L578" s="377"/>
      <c r="M578" s="377"/>
      <c r="N578" s="377">
        <v>2</v>
      </c>
      <c r="O578" s="377">
        <v>760</v>
      </c>
      <c r="P578" s="422"/>
      <c r="Q578" s="378">
        <v>380</v>
      </c>
    </row>
    <row r="579" spans="1:17" ht="14.4" customHeight="1" x14ac:dyDescent="0.3">
      <c r="A579" s="373" t="s">
        <v>956</v>
      </c>
      <c r="B579" s="374" t="s">
        <v>771</v>
      </c>
      <c r="C579" s="374" t="s">
        <v>772</v>
      </c>
      <c r="D579" s="374" t="s">
        <v>785</v>
      </c>
      <c r="E579" s="374" t="s">
        <v>786</v>
      </c>
      <c r="F579" s="377">
        <v>42</v>
      </c>
      <c r="G579" s="377">
        <v>7014</v>
      </c>
      <c r="H579" s="377">
        <v>1</v>
      </c>
      <c r="I579" s="377">
        <v>167</v>
      </c>
      <c r="J579" s="377">
        <v>61</v>
      </c>
      <c r="K579" s="377">
        <v>10248</v>
      </c>
      <c r="L579" s="377">
        <v>1.4610778443113772</v>
      </c>
      <c r="M579" s="377">
        <v>168</v>
      </c>
      <c r="N579" s="377">
        <v>42</v>
      </c>
      <c r="O579" s="377">
        <v>7098</v>
      </c>
      <c r="P579" s="422">
        <v>1.0119760479041917</v>
      </c>
      <c r="Q579" s="378">
        <v>169</v>
      </c>
    </row>
    <row r="580" spans="1:17" ht="14.4" customHeight="1" x14ac:dyDescent="0.3">
      <c r="A580" s="373" t="s">
        <v>956</v>
      </c>
      <c r="B580" s="374" t="s">
        <v>771</v>
      </c>
      <c r="C580" s="374" t="s">
        <v>772</v>
      </c>
      <c r="D580" s="374" t="s">
        <v>787</v>
      </c>
      <c r="E580" s="374" t="s">
        <v>788</v>
      </c>
      <c r="F580" s="377"/>
      <c r="G580" s="377"/>
      <c r="H580" s="377"/>
      <c r="I580" s="377"/>
      <c r="J580" s="377">
        <v>5</v>
      </c>
      <c r="K580" s="377">
        <v>2625</v>
      </c>
      <c r="L580" s="377"/>
      <c r="M580" s="377">
        <v>525</v>
      </c>
      <c r="N580" s="377"/>
      <c r="O580" s="377"/>
      <c r="P580" s="422"/>
      <c r="Q580" s="378"/>
    </row>
    <row r="581" spans="1:17" ht="14.4" customHeight="1" x14ac:dyDescent="0.3">
      <c r="A581" s="373" t="s">
        <v>956</v>
      </c>
      <c r="B581" s="374" t="s">
        <v>771</v>
      </c>
      <c r="C581" s="374" t="s">
        <v>772</v>
      </c>
      <c r="D581" s="374" t="s">
        <v>789</v>
      </c>
      <c r="E581" s="374" t="s">
        <v>790</v>
      </c>
      <c r="F581" s="377">
        <v>40</v>
      </c>
      <c r="G581" s="377">
        <v>12520</v>
      </c>
      <c r="H581" s="377">
        <v>1</v>
      </c>
      <c r="I581" s="377">
        <v>313</v>
      </c>
      <c r="J581" s="377">
        <v>91</v>
      </c>
      <c r="K581" s="377">
        <v>28756</v>
      </c>
      <c r="L581" s="377">
        <v>2.2968051118210862</v>
      </c>
      <c r="M581" s="377">
        <v>316</v>
      </c>
      <c r="N581" s="377">
        <v>65</v>
      </c>
      <c r="O581" s="377">
        <v>20608</v>
      </c>
      <c r="P581" s="422">
        <v>1.6460063897763579</v>
      </c>
      <c r="Q581" s="378">
        <v>317.04615384615386</v>
      </c>
    </row>
    <row r="582" spans="1:17" ht="14.4" customHeight="1" x14ac:dyDescent="0.3">
      <c r="A582" s="373" t="s">
        <v>956</v>
      </c>
      <c r="B582" s="374" t="s">
        <v>771</v>
      </c>
      <c r="C582" s="374" t="s">
        <v>772</v>
      </c>
      <c r="D582" s="374" t="s">
        <v>791</v>
      </c>
      <c r="E582" s="374" t="s">
        <v>792</v>
      </c>
      <c r="F582" s="377"/>
      <c r="G582" s="377"/>
      <c r="H582" s="377"/>
      <c r="I582" s="377"/>
      <c r="J582" s="377">
        <v>1</v>
      </c>
      <c r="K582" s="377">
        <v>435</v>
      </c>
      <c r="L582" s="377"/>
      <c r="M582" s="377">
        <v>435</v>
      </c>
      <c r="N582" s="377"/>
      <c r="O582" s="377"/>
      <c r="P582" s="422"/>
      <c r="Q582" s="378"/>
    </row>
    <row r="583" spans="1:17" ht="14.4" customHeight="1" x14ac:dyDescent="0.3">
      <c r="A583" s="373" t="s">
        <v>956</v>
      </c>
      <c r="B583" s="374" t="s">
        <v>771</v>
      </c>
      <c r="C583" s="374" t="s">
        <v>772</v>
      </c>
      <c r="D583" s="374" t="s">
        <v>793</v>
      </c>
      <c r="E583" s="374" t="s">
        <v>794</v>
      </c>
      <c r="F583" s="377">
        <v>5</v>
      </c>
      <c r="G583" s="377">
        <v>1685</v>
      </c>
      <c r="H583" s="377">
        <v>1</v>
      </c>
      <c r="I583" s="377">
        <v>337</v>
      </c>
      <c r="J583" s="377">
        <v>53</v>
      </c>
      <c r="K583" s="377">
        <v>17914</v>
      </c>
      <c r="L583" s="377">
        <v>10.631454005934717</v>
      </c>
      <c r="M583" s="377">
        <v>338</v>
      </c>
      <c r="N583" s="377">
        <v>29</v>
      </c>
      <c r="O583" s="377">
        <v>9824</v>
      </c>
      <c r="P583" s="422">
        <v>5.8302670623145403</v>
      </c>
      <c r="Q583" s="378">
        <v>338.75862068965517</v>
      </c>
    </row>
    <row r="584" spans="1:17" ht="14.4" customHeight="1" x14ac:dyDescent="0.3">
      <c r="A584" s="373" t="s">
        <v>956</v>
      </c>
      <c r="B584" s="374" t="s">
        <v>771</v>
      </c>
      <c r="C584" s="374" t="s">
        <v>772</v>
      </c>
      <c r="D584" s="374" t="s">
        <v>797</v>
      </c>
      <c r="E584" s="374" t="s">
        <v>798</v>
      </c>
      <c r="F584" s="377"/>
      <c r="G584" s="377"/>
      <c r="H584" s="377"/>
      <c r="I584" s="377"/>
      <c r="J584" s="377">
        <v>2</v>
      </c>
      <c r="K584" s="377">
        <v>6776</v>
      </c>
      <c r="L584" s="377"/>
      <c r="M584" s="377">
        <v>3388</v>
      </c>
      <c r="N584" s="377"/>
      <c r="O584" s="377"/>
      <c r="P584" s="422"/>
      <c r="Q584" s="378"/>
    </row>
    <row r="585" spans="1:17" ht="14.4" customHeight="1" x14ac:dyDescent="0.3">
      <c r="A585" s="373" t="s">
        <v>956</v>
      </c>
      <c r="B585" s="374" t="s">
        <v>771</v>
      </c>
      <c r="C585" s="374" t="s">
        <v>772</v>
      </c>
      <c r="D585" s="374" t="s">
        <v>817</v>
      </c>
      <c r="E585" s="374" t="s">
        <v>818</v>
      </c>
      <c r="F585" s="377">
        <v>25</v>
      </c>
      <c r="G585" s="377">
        <v>7000</v>
      </c>
      <c r="H585" s="377">
        <v>1</v>
      </c>
      <c r="I585" s="377">
        <v>280</v>
      </c>
      <c r="J585" s="377">
        <v>27</v>
      </c>
      <c r="K585" s="377">
        <v>7587</v>
      </c>
      <c r="L585" s="377">
        <v>1.0838571428571429</v>
      </c>
      <c r="M585" s="377">
        <v>281</v>
      </c>
      <c r="N585" s="377">
        <v>20</v>
      </c>
      <c r="O585" s="377">
        <v>5629</v>
      </c>
      <c r="P585" s="422">
        <v>0.80414285714285716</v>
      </c>
      <c r="Q585" s="378">
        <v>281.45</v>
      </c>
    </row>
    <row r="586" spans="1:17" ht="14.4" customHeight="1" x14ac:dyDescent="0.3">
      <c r="A586" s="373" t="s">
        <v>956</v>
      </c>
      <c r="B586" s="374" t="s">
        <v>771</v>
      </c>
      <c r="C586" s="374" t="s">
        <v>772</v>
      </c>
      <c r="D586" s="374" t="s">
        <v>821</v>
      </c>
      <c r="E586" s="374" t="s">
        <v>822</v>
      </c>
      <c r="F586" s="377">
        <v>6</v>
      </c>
      <c r="G586" s="377">
        <v>2718</v>
      </c>
      <c r="H586" s="377">
        <v>1</v>
      </c>
      <c r="I586" s="377">
        <v>453</v>
      </c>
      <c r="J586" s="377">
        <v>36</v>
      </c>
      <c r="K586" s="377">
        <v>16416</v>
      </c>
      <c r="L586" s="377">
        <v>6.0397350993377481</v>
      </c>
      <c r="M586" s="377">
        <v>456</v>
      </c>
      <c r="N586" s="377">
        <v>27</v>
      </c>
      <c r="O586" s="377">
        <v>12340</v>
      </c>
      <c r="P586" s="422">
        <v>4.5401030169242089</v>
      </c>
      <c r="Q586" s="378">
        <v>457.03703703703701</v>
      </c>
    </row>
    <row r="587" spans="1:17" ht="14.4" customHeight="1" x14ac:dyDescent="0.3">
      <c r="A587" s="373" t="s">
        <v>956</v>
      </c>
      <c r="B587" s="374" t="s">
        <v>771</v>
      </c>
      <c r="C587" s="374" t="s">
        <v>772</v>
      </c>
      <c r="D587" s="374" t="s">
        <v>825</v>
      </c>
      <c r="E587" s="374" t="s">
        <v>826</v>
      </c>
      <c r="F587" s="377">
        <v>31</v>
      </c>
      <c r="G587" s="377">
        <v>10695</v>
      </c>
      <c r="H587" s="377">
        <v>1</v>
      </c>
      <c r="I587" s="377">
        <v>345</v>
      </c>
      <c r="J587" s="377">
        <v>60</v>
      </c>
      <c r="K587" s="377">
        <v>20880</v>
      </c>
      <c r="L587" s="377">
        <v>1.9523141654978962</v>
      </c>
      <c r="M587" s="377">
        <v>348</v>
      </c>
      <c r="N587" s="377">
        <v>47</v>
      </c>
      <c r="O587" s="377">
        <v>16416</v>
      </c>
      <c r="P587" s="422">
        <v>1.53492286115007</v>
      </c>
      <c r="Q587" s="378">
        <v>349.27659574468083</v>
      </c>
    </row>
    <row r="588" spans="1:17" ht="14.4" customHeight="1" x14ac:dyDescent="0.3">
      <c r="A588" s="373" t="s">
        <v>956</v>
      </c>
      <c r="B588" s="374" t="s">
        <v>771</v>
      </c>
      <c r="C588" s="374" t="s">
        <v>772</v>
      </c>
      <c r="D588" s="374" t="s">
        <v>831</v>
      </c>
      <c r="E588" s="374" t="s">
        <v>832</v>
      </c>
      <c r="F588" s="377">
        <v>6</v>
      </c>
      <c r="G588" s="377">
        <v>612</v>
      </c>
      <c r="H588" s="377">
        <v>1</v>
      </c>
      <c r="I588" s="377">
        <v>102</v>
      </c>
      <c r="J588" s="377">
        <v>15</v>
      </c>
      <c r="K588" s="377">
        <v>1545</v>
      </c>
      <c r="L588" s="377">
        <v>2.5245098039215685</v>
      </c>
      <c r="M588" s="377">
        <v>103</v>
      </c>
      <c r="N588" s="377">
        <v>19</v>
      </c>
      <c r="O588" s="377">
        <v>1963</v>
      </c>
      <c r="P588" s="422">
        <v>3.2075163398692812</v>
      </c>
      <c r="Q588" s="378">
        <v>103.31578947368421</v>
      </c>
    </row>
    <row r="589" spans="1:17" ht="14.4" customHeight="1" x14ac:dyDescent="0.3">
      <c r="A589" s="373" t="s">
        <v>956</v>
      </c>
      <c r="B589" s="374" t="s">
        <v>771</v>
      </c>
      <c r="C589" s="374" t="s">
        <v>772</v>
      </c>
      <c r="D589" s="374" t="s">
        <v>833</v>
      </c>
      <c r="E589" s="374" t="s">
        <v>834</v>
      </c>
      <c r="F589" s="377">
        <v>1</v>
      </c>
      <c r="G589" s="377">
        <v>115</v>
      </c>
      <c r="H589" s="377">
        <v>1</v>
      </c>
      <c r="I589" s="377">
        <v>115</v>
      </c>
      <c r="J589" s="377">
        <v>1</v>
      </c>
      <c r="K589" s="377">
        <v>115</v>
      </c>
      <c r="L589" s="377">
        <v>1</v>
      </c>
      <c r="M589" s="377">
        <v>115</v>
      </c>
      <c r="N589" s="377">
        <v>4</v>
      </c>
      <c r="O589" s="377">
        <v>460</v>
      </c>
      <c r="P589" s="422">
        <v>4</v>
      </c>
      <c r="Q589" s="378">
        <v>115</v>
      </c>
    </row>
    <row r="590" spans="1:17" ht="14.4" customHeight="1" x14ac:dyDescent="0.3">
      <c r="A590" s="373" t="s">
        <v>956</v>
      </c>
      <c r="B590" s="374" t="s">
        <v>771</v>
      </c>
      <c r="C590" s="374" t="s">
        <v>772</v>
      </c>
      <c r="D590" s="374" t="s">
        <v>837</v>
      </c>
      <c r="E590" s="374" t="s">
        <v>838</v>
      </c>
      <c r="F590" s="377"/>
      <c r="G590" s="377"/>
      <c r="H590" s="377"/>
      <c r="I590" s="377"/>
      <c r="J590" s="377">
        <v>2</v>
      </c>
      <c r="K590" s="377">
        <v>2490</v>
      </c>
      <c r="L590" s="377"/>
      <c r="M590" s="377">
        <v>1245</v>
      </c>
      <c r="N590" s="377">
        <v>1</v>
      </c>
      <c r="O590" s="377">
        <v>1245</v>
      </c>
      <c r="P590" s="422"/>
      <c r="Q590" s="378">
        <v>1245</v>
      </c>
    </row>
    <row r="591" spans="1:17" ht="14.4" customHeight="1" x14ac:dyDescent="0.3">
      <c r="A591" s="373" t="s">
        <v>956</v>
      </c>
      <c r="B591" s="374" t="s">
        <v>771</v>
      </c>
      <c r="C591" s="374" t="s">
        <v>772</v>
      </c>
      <c r="D591" s="374" t="s">
        <v>839</v>
      </c>
      <c r="E591" s="374" t="s">
        <v>840</v>
      </c>
      <c r="F591" s="377">
        <v>30</v>
      </c>
      <c r="G591" s="377">
        <v>12750</v>
      </c>
      <c r="H591" s="377">
        <v>1</v>
      </c>
      <c r="I591" s="377">
        <v>425</v>
      </c>
      <c r="J591" s="377">
        <v>57</v>
      </c>
      <c r="K591" s="377">
        <v>24453</v>
      </c>
      <c r="L591" s="377">
        <v>1.9178823529411764</v>
      </c>
      <c r="M591" s="377">
        <v>429</v>
      </c>
      <c r="N591" s="377">
        <v>46</v>
      </c>
      <c r="O591" s="377">
        <v>19799</v>
      </c>
      <c r="P591" s="422">
        <v>1.5528627450980392</v>
      </c>
      <c r="Q591" s="378">
        <v>430.41304347826087</v>
      </c>
    </row>
    <row r="592" spans="1:17" ht="14.4" customHeight="1" x14ac:dyDescent="0.3">
      <c r="A592" s="373" t="s">
        <v>956</v>
      </c>
      <c r="B592" s="374" t="s">
        <v>771</v>
      </c>
      <c r="C592" s="374" t="s">
        <v>772</v>
      </c>
      <c r="D592" s="374" t="s">
        <v>841</v>
      </c>
      <c r="E592" s="374" t="s">
        <v>842</v>
      </c>
      <c r="F592" s="377"/>
      <c r="G592" s="377"/>
      <c r="H592" s="377"/>
      <c r="I592" s="377"/>
      <c r="J592" s="377">
        <v>8</v>
      </c>
      <c r="K592" s="377">
        <v>424</v>
      </c>
      <c r="L592" s="377"/>
      <c r="M592" s="377">
        <v>53</v>
      </c>
      <c r="N592" s="377">
        <v>4</v>
      </c>
      <c r="O592" s="377">
        <v>212</v>
      </c>
      <c r="P592" s="422"/>
      <c r="Q592" s="378">
        <v>53</v>
      </c>
    </row>
    <row r="593" spans="1:17" ht="14.4" customHeight="1" x14ac:dyDescent="0.3">
      <c r="A593" s="373" t="s">
        <v>956</v>
      </c>
      <c r="B593" s="374" t="s">
        <v>771</v>
      </c>
      <c r="C593" s="374" t="s">
        <v>772</v>
      </c>
      <c r="D593" s="374" t="s">
        <v>845</v>
      </c>
      <c r="E593" s="374" t="s">
        <v>846</v>
      </c>
      <c r="F593" s="377"/>
      <c r="G593" s="377"/>
      <c r="H593" s="377"/>
      <c r="I593" s="377"/>
      <c r="J593" s="377">
        <v>9</v>
      </c>
      <c r="K593" s="377">
        <v>1485</v>
      </c>
      <c r="L593" s="377"/>
      <c r="M593" s="377">
        <v>165</v>
      </c>
      <c r="N593" s="377">
        <v>10</v>
      </c>
      <c r="O593" s="377">
        <v>1650</v>
      </c>
      <c r="P593" s="422"/>
      <c r="Q593" s="378">
        <v>165</v>
      </c>
    </row>
    <row r="594" spans="1:17" ht="14.4" customHeight="1" x14ac:dyDescent="0.3">
      <c r="A594" s="373" t="s">
        <v>956</v>
      </c>
      <c r="B594" s="374" t="s">
        <v>771</v>
      </c>
      <c r="C594" s="374" t="s">
        <v>772</v>
      </c>
      <c r="D594" s="374" t="s">
        <v>853</v>
      </c>
      <c r="E594" s="374" t="s">
        <v>854</v>
      </c>
      <c r="F594" s="377"/>
      <c r="G594" s="377"/>
      <c r="H594" s="377"/>
      <c r="I594" s="377"/>
      <c r="J594" s="377">
        <v>4</v>
      </c>
      <c r="K594" s="377">
        <v>4008</v>
      </c>
      <c r="L594" s="377"/>
      <c r="M594" s="377">
        <v>1002</v>
      </c>
      <c r="N594" s="377">
        <v>4</v>
      </c>
      <c r="O594" s="377">
        <v>4008</v>
      </c>
      <c r="P594" s="422"/>
      <c r="Q594" s="378">
        <v>1002</v>
      </c>
    </row>
    <row r="595" spans="1:17" ht="14.4" customHeight="1" x14ac:dyDescent="0.3">
      <c r="A595" s="373" t="s">
        <v>956</v>
      </c>
      <c r="B595" s="374" t="s">
        <v>771</v>
      </c>
      <c r="C595" s="374" t="s">
        <v>772</v>
      </c>
      <c r="D595" s="374" t="s">
        <v>857</v>
      </c>
      <c r="E595" s="374" t="s">
        <v>858</v>
      </c>
      <c r="F595" s="377"/>
      <c r="G595" s="377"/>
      <c r="H595" s="377"/>
      <c r="I595" s="377"/>
      <c r="J595" s="377">
        <v>4</v>
      </c>
      <c r="K595" s="377">
        <v>8932</v>
      </c>
      <c r="L595" s="377"/>
      <c r="M595" s="377">
        <v>2233</v>
      </c>
      <c r="N595" s="377">
        <v>4</v>
      </c>
      <c r="O595" s="377">
        <v>8932</v>
      </c>
      <c r="P595" s="422"/>
      <c r="Q595" s="378">
        <v>2233</v>
      </c>
    </row>
    <row r="596" spans="1:17" ht="14.4" customHeight="1" x14ac:dyDescent="0.3">
      <c r="A596" s="373" t="s">
        <v>956</v>
      </c>
      <c r="B596" s="374" t="s">
        <v>771</v>
      </c>
      <c r="C596" s="374" t="s">
        <v>772</v>
      </c>
      <c r="D596" s="374" t="s">
        <v>861</v>
      </c>
      <c r="E596" s="374" t="s">
        <v>862</v>
      </c>
      <c r="F596" s="377"/>
      <c r="G596" s="377"/>
      <c r="H596" s="377"/>
      <c r="I596" s="377"/>
      <c r="J596" s="377">
        <v>7</v>
      </c>
      <c r="K596" s="377">
        <v>13951</v>
      </c>
      <c r="L596" s="377"/>
      <c r="M596" s="377">
        <v>1993</v>
      </c>
      <c r="N596" s="377"/>
      <c r="O596" s="377"/>
      <c r="P596" s="422"/>
      <c r="Q596" s="378"/>
    </row>
    <row r="597" spans="1:17" ht="14.4" customHeight="1" x14ac:dyDescent="0.3">
      <c r="A597" s="373" t="s">
        <v>957</v>
      </c>
      <c r="B597" s="374" t="s">
        <v>771</v>
      </c>
      <c r="C597" s="374" t="s">
        <v>772</v>
      </c>
      <c r="D597" s="374" t="s">
        <v>773</v>
      </c>
      <c r="E597" s="374" t="s">
        <v>774</v>
      </c>
      <c r="F597" s="377">
        <v>1</v>
      </c>
      <c r="G597" s="377">
        <v>2049</v>
      </c>
      <c r="H597" s="377">
        <v>1</v>
      </c>
      <c r="I597" s="377">
        <v>2049</v>
      </c>
      <c r="J597" s="377">
        <v>2</v>
      </c>
      <c r="K597" s="377">
        <v>4128</v>
      </c>
      <c r="L597" s="377">
        <v>2.0146412884333822</v>
      </c>
      <c r="M597" s="377">
        <v>2064</v>
      </c>
      <c r="N597" s="377">
        <v>1</v>
      </c>
      <c r="O597" s="377">
        <v>2091</v>
      </c>
      <c r="P597" s="422">
        <v>1.0204978038067349</v>
      </c>
      <c r="Q597" s="378">
        <v>2091</v>
      </c>
    </row>
    <row r="598" spans="1:17" ht="14.4" customHeight="1" x14ac:dyDescent="0.3">
      <c r="A598" s="373" t="s">
        <v>957</v>
      </c>
      <c r="B598" s="374" t="s">
        <v>771</v>
      </c>
      <c r="C598" s="374" t="s">
        <v>772</v>
      </c>
      <c r="D598" s="374" t="s">
        <v>777</v>
      </c>
      <c r="E598" s="374" t="s">
        <v>778</v>
      </c>
      <c r="F598" s="377">
        <v>4</v>
      </c>
      <c r="G598" s="377">
        <v>212</v>
      </c>
      <c r="H598" s="377">
        <v>1</v>
      </c>
      <c r="I598" s="377">
        <v>53</v>
      </c>
      <c r="J598" s="377">
        <v>16</v>
      </c>
      <c r="K598" s="377">
        <v>848</v>
      </c>
      <c r="L598" s="377">
        <v>4</v>
      </c>
      <c r="M598" s="377">
        <v>53</v>
      </c>
      <c r="N598" s="377">
        <v>12</v>
      </c>
      <c r="O598" s="377">
        <v>636</v>
      </c>
      <c r="P598" s="422">
        <v>3</v>
      </c>
      <c r="Q598" s="378">
        <v>53</v>
      </c>
    </row>
    <row r="599" spans="1:17" ht="14.4" customHeight="1" x14ac:dyDescent="0.3">
      <c r="A599" s="373" t="s">
        <v>957</v>
      </c>
      <c r="B599" s="374" t="s">
        <v>771</v>
      </c>
      <c r="C599" s="374" t="s">
        <v>772</v>
      </c>
      <c r="D599" s="374" t="s">
        <v>779</v>
      </c>
      <c r="E599" s="374" t="s">
        <v>780</v>
      </c>
      <c r="F599" s="377"/>
      <c r="G599" s="377"/>
      <c r="H599" s="377"/>
      <c r="I599" s="377"/>
      <c r="J599" s="377">
        <v>2</v>
      </c>
      <c r="K599" s="377">
        <v>242</v>
      </c>
      <c r="L599" s="377"/>
      <c r="M599" s="377">
        <v>121</v>
      </c>
      <c r="N599" s="377"/>
      <c r="O599" s="377"/>
      <c r="P599" s="422"/>
      <c r="Q599" s="378"/>
    </row>
    <row r="600" spans="1:17" ht="14.4" customHeight="1" x14ac:dyDescent="0.3">
      <c r="A600" s="373" t="s">
        <v>957</v>
      </c>
      <c r="B600" s="374" t="s">
        <v>771</v>
      </c>
      <c r="C600" s="374" t="s">
        <v>772</v>
      </c>
      <c r="D600" s="374" t="s">
        <v>785</v>
      </c>
      <c r="E600" s="374" t="s">
        <v>786</v>
      </c>
      <c r="F600" s="377">
        <v>2</v>
      </c>
      <c r="G600" s="377">
        <v>334</v>
      </c>
      <c r="H600" s="377">
        <v>1</v>
      </c>
      <c r="I600" s="377">
        <v>167</v>
      </c>
      <c r="J600" s="377">
        <v>24</v>
      </c>
      <c r="K600" s="377">
        <v>4032</v>
      </c>
      <c r="L600" s="377">
        <v>12.071856287425149</v>
      </c>
      <c r="M600" s="377">
        <v>168</v>
      </c>
      <c r="N600" s="377">
        <v>18</v>
      </c>
      <c r="O600" s="377">
        <v>3033</v>
      </c>
      <c r="P600" s="422">
        <v>9.0808383233532926</v>
      </c>
      <c r="Q600" s="378">
        <v>168.5</v>
      </c>
    </row>
    <row r="601" spans="1:17" ht="14.4" customHeight="1" x14ac:dyDescent="0.3">
      <c r="A601" s="373" t="s">
        <v>957</v>
      </c>
      <c r="B601" s="374" t="s">
        <v>771</v>
      </c>
      <c r="C601" s="374" t="s">
        <v>772</v>
      </c>
      <c r="D601" s="374" t="s">
        <v>789</v>
      </c>
      <c r="E601" s="374" t="s">
        <v>790</v>
      </c>
      <c r="F601" s="377">
        <v>8</v>
      </c>
      <c r="G601" s="377">
        <v>2504</v>
      </c>
      <c r="H601" s="377">
        <v>1</v>
      </c>
      <c r="I601" s="377">
        <v>313</v>
      </c>
      <c r="J601" s="377">
        <v>15</v>
      </c>
      <c r="K601" s="377">
        <v>4740</v>
      </c>
      <c r="L601" s="377">
        <v>1.8929712460063899</v>
      </c>
      <c r="M601" s="377">
        <v>316</v>
      </c>
      <c r="N601" s="377">
        <v>8</v>
      </c>
      <c r="O601" s="377">
        <v>2528</v>
      </c>
      <c r="P601" s="422">
        <v>1.0095846645367412</v>
      </c>
      <c r="Q601" s="378">
        <v>316</v>
      </c>
    </row>
    <row r="602" spans="1:17" ht="14.4" customHeight="1" x14ac:dyDescent="0.3">
      <c r="A602" s="373" t="s">
        <v>957</v>
      </c>
      <c r="B602" s="374" t="s">
        <v>771</v>
      </c>
      <c r="C602" s="374" t="s">
        <v>772</v>
      </c>
      <c r="D602" s="374" t="s">
        <v>793</v>
      </c>
      <c r="E602" s="374" t="s">
        <v>794</v>
      </c>
      <c r="F602" s="377">
        <v>8</v>
      </c>
      <c r="G602" s="377">
        <v>2696</v>
      </c>
      <c r="H602" s="377">
        <v>1</v>
      </c>
      <c r="I602" s="377">
        <v>337</v>
      </c>
      <c r="J602" s="377">
        <v>62</v>
      </c>
      <c r="K602" s="377">
        <v>20956</v>
      </c>
      <c r="L602" s="377">
        <v>7.7729970326409497</v>
      </c>
      <c r="M602" s="377">
        <v>338</v>
      </c>
      <c r="N602" s="377">
        <v>79</v>
      </c>
      <c r="O602" s="377">
        <v>26718</v>
      </c>
      <c r="P602" s="422">
        <v>9.9102373887240365</v>
      </c>
      <c r="Q602" s="378">
        <v>338.20253164556959</v>
      </c>
    </row>
    <row r="603" spans="1:17" ht="14.4" customHeight="1" x14ac:dyDescent="0.3">
      <c r="A603" s="373" t="s">
        <v>957</v>
      </c>
      <c r="B603" s="374" t="s">
        <v>771</v>
      </c>
      <c r="C603" s="374" t="s">
        <v>772</v>
      </c>
      <c r="D603" s="374" t="s">
        <v>805</v>
      </c>
      <c r="E603" s="374" t="s">
        <v>806</v>
      </c>
      <c r="F603" s="377">
        <v>1</v>
      </c>
      <c r="G603" s="377">
        <v>361</v>
      </c>
      <c r="H603" s="377">
        <v>1</v>
      </c>
      <c r="I603" s="377">
        <v>361</v>
      </c>
      <c r="J603" s="377">
        <v>1</v>
      </c>
      <c r="K603" s="377">
        <v>365</v>
      </c>
      <c r="L603" s="377">
        <v>1.0110803324099722</v>
      </c>
      <c r="M603" s="377">
        <v>365</v>
      </c>
      <c r="N603" s="377">
        <v>4</v>
      </c>
      <c r="O603" s="377">
        <v>1460</v>
      </c>
      <c r="P603" s="422">
        <v>4.0443213296398888</v>
      </c>
      <c r="Q603" s="378">
        <v>365</v>
      </c>
    </row>
    <row r="604" spans="1:17" ht="14.4" customHeight="1" x14ac:dyDescent="0.3">
      <c r="A604" s="373" t="s">
        <v>957</v>
      </c>
      <c r="B604" s="374" t="s">
        <v>771</v>
      </c>
      <c r="C604" s="374" t="s">
        <v>772</v>
      </c>
      <c r="D604" s="374" t="s">
        <v>807</v>
      </c>
      <c r="E604" s="374" t="s">
        <v>808</v>
      </c>
      <c r="F604" s="377"/>
      <c r="G604" s="377"/>
      <c r="H604" s="377"/>
      <c r="I604" s="377"/>
      <c r="J604" s="377"/>
      <c r="K604" s="377"/>
      <c r="L604" s="377"/>
      <c r="M604" s="377"/>
      <c r="N604" s="377">
        <v>1</v>
      </c>
      <c r="O604" s="377">
        <v>37</v>
      </c>
      <c r="P604" s="422"/>
      <c r="Q604" s="378">
        <v>37</v>
      </c>
    </row>
    <row r="605" spans="1:17" ht="14.4" customHeight="1" x14ac:dyDescent="0.3">
      <c r="A605" s="373" t="s">
        <v>957</v>
      </c>
      <c r="B605" s="374" t="s">
        <v>771</v>
      </c>
      <c r="C605" s="374" t="s">
        <v>772</v>
      </c>
      <c r="D605" s="374" t="s">
        <v>809</v>
      </c>
      <c r="E605" s="374" t="s">
        <v>810</v>
      </c>
      <c r="F605" s="377"/>
      <c r="G605" s="377"/>
      <c r="H605" s="377"/>
      <c r="I605" s="377"/>
      <c r="J605" s="377"/>
      <c r="K605" s="377"/>
      <c r="L605" s="377"/>
      <c r="M605" s="377"/>
      <c r="N605" s="377">
        <v>1</v>
      </c>
      <c r="O605" s="377">
        <v>251</v>
      </c>
      <c r="P605" s="422"/>
      <c r="Q605" s="378">
        <v>251</v>
      </c>
    </row>
    <row r="606" spans="1:17" ht="14.4" customHeight="1" x14ac:dyDescent="0.3">
      <c r="A606" s="373" t="s">
        <v>957</v>
      </c>
      <c r="B606" s="374" t="s">
        <v>771</v>
      </c>
      <c r="C606" s="374" t="s">
        <v>772</v>
      </c>
      <c r="D606" s="374" t="s">
        <v>813</v>
      </c>
      <c r="E606" s="374" t="s">
        <v>814</v>
      </c>
      <c r="F606" s="377">
        <v>3</v>
      </c>
      <c r="G606" s="377">
        <v>1980</v>
      </c>
      <c r="H606" s="377">
        <v>1</v>
      </c>
      <c r="I606" s="377">
        <v>660</v>
      </c>
      <c r="J606" s="377">
        <v>2</v>
      </c>
      <c r="K606" s="377">
        <v>1328</v>
      </c>
      <c r="L606" s="377">
        <v>0.6707070707070707</v>
      </c>
      <c r="M606" s="377">
        <v>664</v>
      </c>
      <c r="N606" s="377">
        <v>4</v>
      </c>
      <c r="O606" s="377">
        <v>2656</v>
      </c>
      <c r="P606" s="422">
        <v>1.3414141414141414</v>
      </c>
      <c r="Q606" s="378">
        <v>664</v>
      </c>
    </row>
    <row r="607" spans="1:17" ht="14.4" customHeight="1" x14ac:dyDescent="0.3">
      <c r="A607" s="373" t="s">
        <v>957</v>
      </c>
      <c r="B607" s="374" t="s">
        <v>771</v>
      </c>
      <c r="C607" s="374" t="s">
        <v>772</v>
      </c>
      <c r="D607" s="374" t="s">
        <v>815</v>
      </c>
      <c r="E607" s="374" t="s">
        <v>816</v>
      </c>
      <c r="F607" s="377">
        <v>1</v>
      </c>
      <c r="G607" s="377">
        <v>135</v>
      </c>
      <c r="H607" s="377">
        <v>1</v>
      </c>
      <c r="I607" s="377">
        <v>135</v>
      </c>
      <c r="J607" s="377"/>
      <c r="K607" s="377"/>
      <c r="L607" s="377"/>
      <c r="M607" s="377"/>
      <c r="N607" s="377"/>
      <c r="O607" s="377"/>
      <c r="P607" s="422"/>
      <c r="Q607" s="378"/>
    </row>
    <row r="608" spans="1:17" ht="14.4" customHeight="1" x14ac:dyDescent="0.3">
      <c r="A608" s="373" t="s">
        <v>957</v>
      </c>
      <c r="B608" s="374" t="s">
        <v>771</v>
      </c>
      <c r="C608" s="374" t="s">
        <v>772</v>
      </c>
      <c r="D608" s="374" t="s">
        <v>817</v>
      </c>
      <c r="E608" s="374" t="s">
        <v>818</v>
      </c>
      <c r="F608" s="377"/>
      <c r="G608" s="377"/>
      <c r="H608" s="377"/>
      <c r="I608" s="377"/>
      <c r="J608" s="377">
        <v>4</v>
      </c>
      <c r="K608" s="377">
        <v>1124</v>
      </c>
      <c r="L608" s="377"/>
      <c r="M608" s="377">
        <v>281</v>
      </c>
      <c r="N608" s="377">
        <v>3</v>
      </c>
      <c r="O608" s="377">
        <v>846</v>
      </c>
      <c r="P608" s="422"/>
      <c r="Q608" s="378">
        <v>282</v>
      </c>
    </row>
    <row r="609" spans="1:17" ht="14.4" customHeight="1" x14ac:dyDescent="0.3">
      <c r="A609" s="373" t="s">
        <v>957</v>
      </c>
      <c r="B609" s="374" t="s">
        <v>771</v>
      </c>
      <c r="C609" s="374" t="s">
        <v>772</v>
      </c>
      <c r="D609" s="374" t="s">
        <v>819</v>
      </c>
      <c r="E609" s="374" t="s">
        <v>820</v>
      </c>
      <c r="F609" s="377">
        <v>6</v>
      </c>
      <c r="G609" s="377">
        <v>20478</v>
      </c>
      <c r="H609" s="377">
        <v>1</v>
      </c>
      <c r="I609" s="377">
        <v>3413</v>
      </c>
      <c r="J609" s="377">
        <v>4</v>
      </c>
      <c r="K609" s="377">
        <v>13756</v>
      </c>
      <c r="L609" s="377">
        <v>0.6717452876257447</v>
      </c>
      <c r="M609" s="377">
        <v>3439</v>
      </c>
      <c r="N609" s="377">
        <v>1</v>
      </c>
      <c r="O609" s="377">
        <v>3485</v>
      </c>
      <c r="P609" s="422">
        <v>0.17018263502295147</v>
      </c>
      <c r="Q609" s="378">
        <v>3485</v>
      </c>
    </row>
    <row r="610" spans="1:17" ht="14.4" customHeight="1" x14ac:dyDescent="0.3">
      <c r="A610" s="373" t="s">
        <v>957</v>
      </c>
      <c r="B610" s="374" t="s">
        <v>771</v>
      </c>
      <c r="C610" s="374" t="s">
        <v>772</v>
      </c>
      <c r="D610" s="374" t="s">
        <v>821</v>
      </c>
      <c r="E610" s="374" t="s">
        <v>822</v>
      </c>
      <c r="F610" s="377">
        <v>6</v>
      </c>
      <c r="G610" s="377">
        <v>2718</v>
      </c>
      <c r="H610" s="377">
        <v>1</v>
      </c>
      <c r="I610" s="377">
        <v>453</v>
      </c>
      <c r="J610" s="377">
        <v>15</v>
      </c>
      <c r="K610" s="377">
        <v>6840</v>
      </c>
      <c r="L610" s="377">
        <v>2.5165562913907285</v>
      </c>
      <c r="M610" s="377">
        <v>456</v>
      </c>
      <c r="N610" s="377">
        <v>17</v>
      </c>
      <c r="O610" s="377">
        <v>7768</v>
      </c>
      <c r="P610" s="422">
        <v>2.8579838116261955</v>
      </c>
      <c r="Q610" s="378">
        <v>456.94117647058823</v>
      </c>
    </row>
    <row r="611" spans="1:17" ht="14.4" customHeight="1" x14ac:dyDescent="0.3">
      <c r="A611" s="373" t="s">
        <v>957</v>
      </c>
      <c r="B611" s="374" t="s">
        <v>771</v>
      </c>
      <c r="C611" s="374" t="s">
        <v>772</v>
      </c>
      <c r="D611" s="374" t="s">
        <v>823</v>
      </c>
      <c r="E611" s="374" t="s">
        <v>824</v>
      </c>
      <c r="F611" s="377">
        <v>1</v>
      </c>
      <c r="G611" s="377">
        <v>6049</v>
      </c>
      <c r="H611" s="377">
        <v>1</v>
      </c>
      <c r="I611" s="377">
        <v>6049</v>
      </c>
      <c r="J611" s="377">
        <v>1</v>
      </c>
      <c r="K611" s="377">
        <v>6094</v>
      </c>
      <c r="L611" s="377">
        <v>1.0074392461563895</v>
      </c>
      <c r="M611" s="377">
        <v>6094</v>
      </c>
      <c r="N611" s="377"/>
      <c r="O611" s="377"/>
      <c r="P611" s="422"/>
      <c r="Q611" s="378"/>
    </row>
    <row r="612" spans="1:17" ht="14.4" customHeight="1" x14ac:dyDescent="0.3">
      <c r="A612" s="373" t="s">
        <v>957</v>
      </c>
      <c r="B612" s="374" t="s">
        <v>771</v>
      </c>
      <c r="C612" s="374" t="s">
        <v>772</v>
      </c>
      <c r="D612" s="374" t="s">
        <v>825</v>
      </c>
      <c r="E612" s="374" t="s">
        <v>826</v>
      </c>
      <c r="F612" s="377">
        <v>6</v>
      </c>
      <c r="G612" s="377">
        <v>2070</v>
      </c>
      <c r="H612" s="377">
        <v>1</v>
      </c>
      <c r="I612" s="377">
        <v>345</v>
      </c>
      <c r="J612" s="377">
        <v>18</v>
      </c>
      <c r="K612" s="377">
        <v>6264</v>
      </c>
      <c r="L612" s="377">
        <v>3.026086956521739</v>
      </c>
      <c r="M612" s="377">
        <v>348</v>
      </c>
      <c r="N612" s="377">
        <v>18</v>
      </c>
      <c r="O612" s="377">
        <v>6282</v>
      </c>
      <c r="P612" s="422">
        <v>3.034782608695652</v>
      </c>
      <c r="Q612" s="378">
        <v>349</v>
      </c>
    </row>
    <row r="613" spans="1:17" ht="14.4" customHeight="1" x14ac:dyDescent="0.3">
      <c r="A613" s="373" t="s">
        <v>957</v>
      </c>
      <c r="B613" s="374" t="s">
        <v>771</v>
      </c>
      <c r="C613" s="374" t="s">
        <v>772</v>
      </c>
      <c r="D613" s="374" t="s">
        <v>827</v>
      </c>
      <c r="E613" s="374" t="s">
        <v>828</v>
      </c>
      <c r="F613" s="377"/>
      <c r="G613" s="377"/>
      <c r="H613" s="377"/>
      <c r="I613" s="377"/>
      <c r="J613" s="377"/>
      <c r="K613" s="377"/>
      <c r="L613" s="377"/>
      <c r="M613" s="377"/>
      <c r="N613" s="377">
        <v>1</v>
      </c>
      <c r="O613" s="377">
        <v>2886</v>
      </c>
      <c r="P613" s="422"/>
      <c r="Q613" s="378">
        <v>2886</v>
      </c>
    </row>
    <row r="614" spans="1:17" ht="14.4" customHeight="1" x14ac:dyDescent="0.3">
      <c r="A614" s="373" t="s">
        <v>957</v>
      </c>
      <c r="B614" s="374" t="s">
        <v>771</v>
      </c>
      <c r="C614" s="374" t="s">
        <v>772</v>
      </c>
      <c r="D614" s="374" t="s">
        <v>829</v>
      </c>
      <c r="E614" s="374" t="s">
        <v>830</v>
      </c>
      <c r="F614" s="377">
        <v>1</v>
      </c>
      <c r="G614" s="377">
        <v>12774</v>
      </c>
      <c r="H614" s="377">
        <v>1</v>
      </c>
      <c r="I614" s="377">
        <v>12774</v>
      </c>
      <c r="J614" s="377"/>
      <c r="K614" s="377"/>
      <c r="L614" s="377"/>
      <c r="M614" s="377"/>
      <c r="N614" s="377"/>
      <c r="O614" s="377"/>
      <c r="P614" s="422"/>
      <c r="Q614" s="378"/>
    </row>
    <row r="615" spans="1:17" ht="14.4" customHeight="1" x14ac:dyDescent="0.3">
      <c r="A615" s="373" t="s">
        <v>957</v>
      </c>
      <c r="B615" s="374" t="s">
        <v>771</v>
      </c>
      <c r="C615" s="374" t="s">
        <v>772</v>
      </c>
      <c r="D615" s="374" t="s">
        <v>831</v>
      </c>
      <c r="E615" s="374" t="s">
        <v>832</v>
      </c>
      <c r="F615" s="377"/>
      <c r="G615" s="377"/>
      <c r="H615" s="377"/>
      <c r="I615" s="377"/>
      <c r="J615" s="377">
        <v>2</v>
      </c>
      <c r="K615" s="377">
        <v>206</v>
      </c>
      <c r="L615" s="377"/>
      <c r="M615" s="377">
        <v>103</v>
      </c>
      <c r="N615" s="377">
        <v>3</v>
      </c>
      <c r="O615" s="377">
        <v>312</v>
      </c>
      <c r="P615" s="422"/>
      <c r="Q615" s="378">
        <v>104</v>
      </c>
    </row>
    <row r="616" spans="1:17" ht="14.4" customHeight="1" x14ac:dyDescent="0.3">
      <c r="A616" s="373" t="s">
        <v>957</v>
      </c>
      <c r="B616" s="374" t="s">
        <v>771</v>
      </c>
      <c r="C616" s="374" t="s">
        <v>772</v>
      </c>
      <c r="D616" s="374" t="s">
        <v>835</v>
      </c>
      <c r="E616" s="374" t="s">
        <v>836</v>
      </c>
      <c r="F616" s="377"/>
      <c r="G616" s="377"/>
      <c r="H616" s="377"/>
      <c r="I616" s="377"/>
      <c r="J616" s="377">
        <v>1</v>
      </c>
      <c r="K616" s="377">
        <v>457</v>
      </c>
      <c r="L616" s="377"/>
      <c r="M616" s="377">
        <v>457</v>
      </c>
      <c r="N616" s="377">
        <v>3</v>
      </c>
      <c r="O616" s="377">
        <v>1371</v>
      </c>
      <c r="P616" s="422"/>
      <c r="Q616" s="378">
        <v>457</v>
      </c>
    </row>
    <row r="617" spans="1:17" ht="14.4" customHeight="1" x14ac:dyDescent="0.3">
      <c r="A617" s="373" t="s">
        <v>957</v>
      </c>
      <c r="B617" s="374" t="s">
        <v>771</v>
      </c>
      <c r="C617" s="374" t="s">
        <v>772</v>
      </c>
      <c r="D617" s="374" t="s">
        <v>839</v>
      </c>
      <c r="E617" s="374" t="s">
        <v>840</v>
      </c>
      <c r="F617" s="377">
        <v>3</v>
      </c>
      <c r="G617" s="377">
        <v>1275</v>
      </c>
      <c r="H617" s="377">
        <v>1</v>
      </c>
      <c r="I617" s="377">
        <v>425</v>
      </c>
      <c r="J617" s="377">
        <v>4</v>
      </c>
      <c r="K617" s="377">
        <v>1716</v>
      </c>
      <c r="L617" s="377">
        <v>1.3458823529411765</v>
      </c>
      <c r="M617" s="377">
        <v>429</v>
      </c>
      <c r="N617" s="377">
        <v>4</v>
      </c>
      <c r="O617" s="377">
        <v>1731</v>
      </c>
      <c r="P617" s="422">
        <v>1.3576470588235294</v>
      </c>
      <c r="Q617" s="378">
        <v>432.75</v>
      </c>
    </row>
    <row r="618" spans="1:17" ht="14.4" customHeight="1" x14ac:dyDescent="0.3">
      <c r="A618" s="373" t="s">
        <v>957</v>
      </c>
      <c r="B618" s="374" t="s">
        <v>771</v>
      </c>
      <c r="C618" s="374" t="s">
        <v>772</v>
      </c>
      <c r="D618" s="374" t="s">
        <v>841</v>
      </c>
      <c r="E618" s="374" t="s">
        <v>842</v>
      </c>
      <c r="F618" s="377">
        <v>10</v>
      </c>
      <c r="G618" s="377">
        <v>530</v>
      </c>
      <c r="H618" s="377">
        <v>1</v>
      </c>
      <c r="I618" s="377">
        <v>53</v>
      </c>
      <c r="J618" s="377">
        <v>50</v>
      </c>
      <c r="K618" s="377">
        <v>2650</v>
      </c>
      <c r="L618" s="377">
        <v>5</v>
      </c>
      <c r="M618" s="377">
        <v>53</v>
      </c>
      <c r="N618" s="377">
        <v>30</v>
      </c>
      <c r="O618" s="377">
        <v>1600</v>
      </c>
      <c r="P618" s="422">
        <v>3.0188679245283021</v>
      </c>
      <c r="Q618" s="378">
        <v>53.333333333333336</v>
      </c>
    </row>
    <row r="619" spans="1:17" ht="14.4" customHeight="1" x14ac:dyDescent="0.3">
      <c r="A619" s="373" t="s">
        <v>957</v>
      </c>
      <c r="B619" s="374" t="s">
        <v>771</v>
      </c>
      <c r="C619" s="374" t="s">
        <v>772</v>
      </c>
      <c r="D619" s="374" t="s">
        <v>843</v>
      </c>
      <c r="E619" s="374" t="s">
        <v>844</v>
      </c>
      <c r="F619" s="377">
        <v>1</v>
      </c>
      <c r="G619" s="377">
        <v>2161</v>
      </c>
      <c r="H619" s="377">
        <v>1</v>
      </c>
      <c r="I619" s="377">
        <v>2161</v>
      </c>
      <c r="J619" s="377"/>
      <c r="K619" s="377"/>
      <c r="L619" s="377"/>
      <c r="M619" s="377"/>
      <c r="N619" s="377"/>
      <c r="O619" s="377"/>
      <c r="P619" s="422"/>
      <c r="Q619" s="378"/>
    </row>
    <row r="620" spans="1:17" ht="14.4" customHeight="1" x14ac:dyDescent="0.3">
      <c r="A620" s="373" t="s">
        <v>957</v>
      </c>
      <c r="B620" s="374" t="s">
        <v>771</v>
      </c>
      <c r="C620" s="374" t="s">
        <v>772</v>
      </c>
      <c r="D620" s="374" t="s">
        <v>845</v>
      </c>
      <c r="E620" s="374" t="s">
        <v>846</v>
      </c>
      <c r="F620" s="377">
        <v>143</v>
      </c>
      <c r="G620" s="377">
        <v>23452</v>
      </c>
      <c r="H620" s="377">
        <v>1</v>
      </c>
      <c r="I620" s="377">
        <v>164</v>
      </c>
      <c r="J620" s="377">
        <v>137</v>
      </c>
      <c r="K620" s="377">
        <v>22605</v>
      </c>
      <c r="L620" s="377">
        <v>0.96388367729831148</v>
      </c>
      <c r="M620" s="377">
        <v>165</v>
      </c>
      <c r="N620" s="377">
        <v>57</v>
      </c>
      <c r="O620" s="377">
        <v>9480</v>
      </c>
      <c r="P620" s="422">
        <v>0.40422991642503836</v>
      </c>
      <c r="Q620" s="378">
        <v>166.31578947368422</v>
      </c>
    </row>
    <row r="621" spans="1:17" ht="14.4" customHeight="1" x14ac:dyDescent="0.3">
      <c r="A621" s="373" t="s">
        <v>957</v>
      </c>
      <c r="B621" s="374" t="s">
        <v>771</v>
      </c>
      <c r="C621" s="374" t="s">
        <v>772</v>
      </c>
      <c r="D621" s="374" t="s">
        <v>847</v>
      </c>
      <c r="E621" s="374" t="s">
        <v>848</v>
      </c>
      <c r="F621" s="377">
        <v>7</v>
      </c>
      <c r="G621" s="377">
        <v>546</v>
      </c>
      <c r="H621" s="377">
        <v>1</v>
      </c>
      <c r="I621" s="377">
        <v>78</v>
      </c>
      <c r="J621" s="377">
        <v>7</v>
      </c>
      <c r="K621" s="377">
        <v>553</v>
      </c>
      <c r="L621" s="377">
        <v>1.0128205128205128</v>
      </c>
      <c r="M621" s="377">
        <v>79</v>
      </c>
      <c r="N621" s="377">
        <v>25</v>
      </c>
      <c r="O621" s="377">
        <v>1975</v>
      </c>
      <c r="P621" s="422">
        <v>3.6172161172161172</v>
      </c>
      <c r="Q621" s="378">
        <v>79</v>
      </c>
    </row>
    <row r="622" spans="1:17" ht="14.4" customHeight="1" x14ac:dyDescent="0.3">
      <c r="A622" s="373" t="s">
        <v>957</v>
      </c>
      <c r="B622" s="374" t="s">
        <v>771</v>
      </c>
      <c r="C622" s="374" t="s">
        <v>772</v>
      </c>
      <c r="D622" s="374" t="s">
        <v>849</v>
      </c>
      <c r="E622" s="374" t="s">
        <v>850</v>
      </c>
      <c r="F622" s="377">
        <v>8</v>
      </c>
      <c r="G622" s="377">
        <v>1272</v>
      </c>
      <c r="H622" s="377">
        <v>1</v>
      </c>
      <c r="I622" s="377">
        <v>159</v>
      </c>
      <c r="J622" s="377">
        <v>4</v>
      </c>
      <c r="K622" s="377">
        <v>640</v>
      </c>
      <c r="L622" s="377">
        <v>0.50314465408805031</v>
      </c>
      <c r="M622" s="377">
        <v>160</v>
      </c>
      <c r="N622" s="377">
        <v>1</v>
      </c>
      <c r="O622" s="377">
        <v>162</v>
      </c>
      <c r="P622" s="422">
        <v>0.12735849056603774</v>
      </c>
      <c r="Q622" s="378">
        <v>162</v>
      </c>
    </row>
    <row r="623" spans="1:17" ht="14.4" customHeight="1" x14ac:dyDescent="0.3">
      <c r="A623" s="373" t="s">
        <v>957</v>
      </c>
      <c r="B623" s="374" t="s">
        <v>771</v>
      </c>
      <c r="C623" s="374" t="s">
        <v>772</v>
      </c>
      <c r="D623" s="374" t="s">
        <v>851</v>
      </c>
      <c r="E623" s="374" t="s">
        <v>852</v>
      </c>
      <c r="F623" s="377">
        <v>1</v>
      </c>
      <c r="G623" s="377">
        <v>27</v>
      </c>
      <c r="H623" s="377">
        <v>1</v>
      </c>
      <c r="I623" s="377">
        <v>27</v>
      </c>
      <c r="J623" s="377"/>
      <c r="K623" s="377"/>
      <c r="L623" s="377"/>
      <c r="M623" s="377"/>
      <c r="N623" s="377"/>
      <c r="O623" s="377"/>
      <c r="P623" s="422"/>
      <c r="Q623" s="378"/>
    </row>
    <row r="624" spans="1:17" ht="14.4" customHeight="1" x14ac:dyDescent="0.3">
      <c r="A624" s="373" t="s">
        <v>957</v>
      </c>
      <c r="B624" s="374" t="s">
        <v>771</v>
      </c>
      <c r="C624" s="374" t="s">
        <v>772</v>
      </c>
      <c r="D624" s="374" t="s">
        <v>855</v>
      </c>
      <c r="E624" s="374" t="s">
        <v>856</v>
      </c>
      <c r="F624" s="377"/>
      <c r="G624" s="377"/>
      <c r="H624" s="377"/>
      <c r="I624" s="377"/>
      <c r="J624" s="377">
        <v>1</v>
      </c>
      <c r="K624" s="377">
        <v>167</v>
      </c>
      <c r="L624" s="377"/>
      <c r="M624" s="377">
        <v>167</v>
      </c>
      <c r="N624" s="377"/>
      <c r="O624" s="377"/>
      <c r="P624" s="422"/>
      <c r="Q624" s="378"/>
    </row>
    <row r="625" spans="1:17" ht="14.4" customHeight="1" x14ac:dyDescent="0.3">
      <c r="A625" s="373" t="s">
        <v>957</v>
      </c>
      <c r="B625" s="374" t="s">
        <v>771</v>
      </c>
      <c r="C625" s="374" t="s">
        <v>772</v>
      </c>
      <c r="D625" s="374" t="s">
        <v>859</v>
      </c>
      <c r="E625" s="374" t="s">
        <v>860</v>
      </c>
      <c r="F625" s="377">
        <v>3</v>
      </c>
      <c r="G625" s="377">
        <v>726</v>
      </c>
      <c r="H625" s="377">
        <v>1</v>
      </c>
      <c r="I625" s="377">
        <v>242</v>
      </c>
      <c r="J625" s="377">
        <v>2</v>
      </c>
      <c r="K625" s="377">
        <v>486</v>
      </c>
      <c r="L625" s="377">
        <v>0.66942148760330578</v>
      </c>
      <c r="M625" s="377">
        <v>243</v>
      </c>
      <c r="N625" s="377">
        <v>3</v>
      </c>
      <c r="O625" s="377">
        <v>729</v>
      </c>
      <c r="P625" s="422">
        <v>1.0041322314049588</v>
      </c>
      <c r="Q625" s="378">
        <v>243</v>
      </c>
    </row>
    <row r="626" spans="1:17" ht="14.4" customHeight="1" x14ac:dyDescent="0.3">
      <c r="A626" s="373" t="s">
        <v>957</v>
      </c>
      <c r="B626" s="374" t="s">
        <v>771</v>
      </c>
      <c r="C626" s="374" t="s">
        <v>772</v>
      </c>
      <c r="D626" s="374" t="s">
        <v>861</v>
      </c>
      <c r="E626" s="374" t="s">
        <v>862</v>
      </c>
      <c r="F626" s="377">
        <v>2</v>
      </c>
      <c r="G626" s="377">
        <v>3970</v>
      </c>
      <c r="H626" s="377">
        <v>1</v>
      </c>
      <c r="I626" s="377">
        <v>1985</v>
      </c>
      <c r="J626" s="377">
        <v>5</v>
      </c>
      <c r="K626" s="377">
        <v>9965</v>
      </c>
      <c r="L626" s="377">
        <v>2.5100755667506296</v>
      </c>
      <c r="M626" s="377">
        <v>1993</v>
      </c>
      <c r="N626" s="377">
        <v>5</v>
      </c>
      <c r="O626" s="377">
        <v>10017</v>
      </c>
      <c r="P626" s="422">
        <v>2.5231738035264484</v>
      </c>
      <c r="Q626" s="378">
        <v>2003.4</v>
      </c>
    </row>
    <row r="627" spans="1:17" ht="14.4" customHeight="1" x14ac:dyDescent="0.3">
      <c r="A627" s="373" t="s">
        <v>957</v>
      </c>
      <c r="B627" s="374" t="s">
        <v>771</v>
      </c>
      <c r="C627" s="374" t="s">
        <v>772</v>
      </c>
      <c r="D627" s="374" t="s">
        <v>865</v>
      </c>
      <c r="E627" s="374" t="s">
        <v>866</v>
      </c>
      <c r="F627" s="377">
        <v>10</v>
      </c>
      <c r="G627" s="377">
        <v>3990</v>
      </c>
      <c r="H627" s="377">
        <v>1</v>
      </c>
      <c r="I627" s="377">
        <v>399</v>
      </c>
      <c r="J627" s="377">
        <v>7</v>
      </c>
      <c r="K627" s="377">
        <v>2828</v>
      </c>
      <c r="L627" s="377">
        <v>0.70877192982456139</v>
      </c>
      <c r="M627" s="377">
        <v>404</v>
      </c>
      <c r="N627" s="377">
        <v>1</v>
      </c>
      <c r="O627" s="377">
        <v>414</v>
      </c>
      <c r="P627" s="422">
        <v>0.10375939849624061</v>
      </c>
      <c r="Q627" s="378">
        <v>414</v>
      </c>
    </row>
    <row r="628" spans="1:17" ht="14.4" customHeight="1" x14ac:dyDescent="0.3">
      <c r="A628" s="373" t="s">
        <v>957</v>
      </c>
      <c r="B628" s="374" t="s">
        <v>771</v>
      </c>
      <c r="C628" s="374" t="s">
        <v>772</v>
      </c>
      <c r="D628" s="374" t="s">
        <v>867</v>
      </c>
      <c r="E628" s="374" t="s">
        <v>868</v>
      </c>
      <c r="F628" s="377">
        <v>3</v>
      </c>
      <c r="G628" s="377">
        <v>2349</v>
      </c>
      <c r="H628" s="377">
        <v>1</v>
      </c>
      <c r="I628" s="377">
        <v>783</v>
      </c>
      <c r="J628" s="377">
        <v>2</v>
      </c>
      <c r="K628" s="377">
        <v>1582</v>
      </c>
      <c r="L628" s="377">
        <v>0.67347807577692631</v>
      </c>
      <c r="M628" s="377">
        <v>791</v>
      </c>
      <c r="N628" s="377"/>
      <c r="O628" s="377"/>
      <c r="P628" s="422"/>
      <c r="Q628" s="378"/>
    </row>
    <row r="629" spans="1:17" ht="14.4" customHeight="1" x14ac:dyDescent="0.3">
      <c r="A629" s="373" t="s">
        <v>957</v>
      </c>
      <c r="B629" s="374" t="s">
        <v>771</v>
      </c>
      <c r="C629" s="374" t="s">
        <v>772</v>
      </c>
      <c r="D629" s="374" t="s">
        <v>874</v>
      </c>
      <c r="E629" s="374" t="s">
        <v>875</v>
      </c>
      <c r="F629" s="377">
        <v>1</v>
      </c>
      <c r="G629" s="377">
        <v>265</v>
      </c>
      <c r="H629" s="377">
        <v>1</v>
      </c>
      <c r="I629" s="377">
        <v>265</v>
      </c>
      <c r="J629" s="377">
        <v>1</v>
      </c>
      <c r="K629" s="377">
        <v>266</v>
      </c>
      <c r="L629" s="377">
        <v>1.0037735849056604</v>
      </c>
      <c r="M629" s="377">
        <v>266</v>
      </c>
      <c r="N629" s="377">
        <v>1</v>
      </c>
      <c r="O629" s="377">
        <v>266</v>
      </c>
      <c r="P629" s="422">
        <v>1.0037735849056604</v>
      </c>
      <c r="Q629" s="378">
        <v>266</v>
      </c>
    </row>
    <row r="630" spans="1:17" ht="14.4" customHeight="1" x14ac:dyDescent="0.3">
      <c r="A630" s="373" t="s">
        <v>957</v>
      </c>
      <c r="B630" s="374" t="s">
        <v>771</v>
      </c>
      <c r="C630" s="374" t="s">
        <v>772</v>
      </c>
      <c r="D630" s="374" t="s">
        <v>876</v>
      </c>
      <c r="E630" s="374" t="s">
        <v>877</v>
      </c>
      <c r="F630" s="377">
        <v>8</v>
      </c>
      <c r="G630" s="377">
        <v>8112</v>
      </c>
      <c r="H630" s="377">
        <v>1</v>
      </c>
      <c r="I630" s="377">
        <v>1014</v>
      </c>
      <c r="J630" s="377">
        <v>5</v>
      </c>
      <c r="K630" s="377">
        <v>5120</v>
      </c>
      <c r="L630" s="377">
        <v>0.63116370808678501</v>
      </c>
      <c r="M630" s="377">
        <v>1024</v>
      </c>
      <c r="N630" s="377">
        <v>1</v>
      </c>
      <c r="O630" s="377">
        <v>1024</v>
      </c>
      <c r="P630" s="422">
        <v>0.12623274161735701</v>
      </c>
      <c r="Q630" s="378">
        <v>1024</v>
      </c>
    </row>
    <row r="631" spans="1:17" ht="14.4" customHeight="1" x14ac:dyDescent="0.3">
      <c r="A631" s="373" t="s">
        <v>958</v>
      </c>
      <c r="B631" s="374" t="s">
        <v>771</v>
      </c>
      <c r="C631" s="374" t="s">
        <v>772</v>
      </c>
      <c r="D631" s="374" t="s">
        <v>803</v>
      </c>
      <c r="E631" s="374" t="s">
        <v>804</v>
      </c>
      <c r="F631" s="377">
        <v>1</v>
      </c>
      <c r="G631" s="377">
        <v>46</v>
      </c>
      <c r="H631" s="377">
        <v>1</v>
      </c>
      <c r="I631" s="377">
        <v>46</v>
      </c>
      <c r="J631" s="377"/>
      <c r="K631" s="377"/>
      <c r="L631" s="377"/>
      <c r="M631" s="377"/>
      <c r="N631" s="377"/>
      <c r="O631" s="377"/>
      <c r="P631" s="422"/>
      <c r="Q631" s="378"/>
    </row>
    <row r="632" spans="1:17" ht="14.4" customHeight="1" x14ac:dyDescent="0.3">
      <c r="A632" s="373" t="s">
        <v>958</v>
      </c>
      <c r="B632" s="374" t="s">
        <v>771</v>
      </c>
      <c r="C632" s="374" t="s">
        <v>772</v>
      </c>
      <c r="D632" s="374" t="s">
        <v>815</v>
      </c>
      <c r="E632" s="374" t="s">
        <v>816</v>
      </c>
      <c r="F632" s="377">
        <v>1</v>
      </c>
      <c r="G632" s="377">
        <v>135</v>
      </c>
      <c r="H632" s="377">
        <v>1</v>
      </c>
      <c r="I632" s="377">
        <v>135</v>
      </c>
      <c r="J632" s="377"/>
      <c r="K632" s="377"/>
      <c r="L632" s="377"/>
      <c r="M632" s="377"/>
      <c r="N632" s="377"/>
      <c r="O632" s="377"/>
      <c r="P632" s="422"/>
      <c r="Q632" s="378"/>
    </row>
    <row r="633" spans="1:17" ht="14.4" customHeight="1" x14ac:dyDescent="0.3">
      <c r="A633" s="373" t="s">
        <v>958</v>
      </c>
      <c r="B633" s="374" t="s">
        <v>771</v>
      </c>
      <c r="C633" s="374" t="s">
        <v>772</v>
      </c>
      <c r="D633" s="374" t="s">
        <v>847</v>
      </c>
      <c r="E633" s="374" t="s">
        <v>848</v>
      </c>
      <c r="F633" s="377">
        <v>4</v>
      </c>
      <c r="G633" s="377">
        <v>312</v>
      </c>
      <c r="H633" s="377">
        <v>1</v>
      </c>
      <c r="I633" s="377">
        <v>78</v>
      </c>
      <c r="J633" s="377"/>
      <c r="K633" s="377"/>
      <c r="L633" s="377"/>
      <c r="M633" s="377"/>
      <c r="N633" s="377"/>
      <c r="O633" s="377"/>
      <c r="P633" s="422"/>
      <c r="Q633" s="378"/>
    </row>
    <row r="634" spans="1:17" ht="14.4" customHeight="1" x14ac:dyDescent="0.3">
      <c r="A634" s="373" t="s">
        <v>958</v>
      </c>
      <c r="B634" s="374" t="s">
        <v>771</v>
      </c>
      <c r="C634" s="374" t="s">
        <v>772</v>
      </c>
      <c r="D634" s="374" t="s">
        <v>855</v>
      </c>
      <c r="E634" s="374" t="s">
        <v>856</v>
      </c>
      <c r="F634" s="377">
        <v>1</v>
      </c>
      <c r="G634" s="377">
        <v>166</v>
      </c>
      <c r="H634" s="377">
        <v>1</v>
      </c>
      <c r="I634" s="377">
        <v>166</v>
      </c>
      <c r="J634" s="377"/>
      <c r="K634" s="377"/>
      <c r="L634" s="377"/>
      <c r="M634" s="377"/>
      <c r="N634" s="377"/>
      <c r="O634" s="377"/>
      <c r="P634" s="422"/>
      <c r="Q634" s="378"/>
    </row>
    <row r="635" spans="1:17" ht="14.4" customHeight="1" x14ac:dyDescent="0.3">
      <c r="A635" s="373" t="s">
        <v>959</v>
      </c>
      <c r="B635" s="374" t="s">
        <v>771</v>
      </c>
      <c r="C635" s="374" t="s">
        <v>772</v>
      </c>
      <c r="D635" s="374" t="s">
        <v>777</v>
      </c>
      <c r="E635" s="374" t="s">
        <v>778</v>
      </c>
      <c r="F635" s="377">
        <v>178</v>
      </c>
      <c r="G635" s="377">
        <v>9434</v>
      </c>
      <c r="H635" s="377">
        <v>1</v>
      </c>
      <c r="I635" s="377">
        <v>53</v>
      </c>
      <c r="J635" s="377">
        <v>128</v>
      </c>
      <c r="K635" s="377">
        <v>6784</v>
      </c>
      <c r="L635" s="377">
        <v>0.7191011235955056</v>
      </c>
      <c r="M635" s="377">
        <v>53</v>
      </c>
      <c r="N635" s="377">
        <v>188</v>
      </c>
      <c r="O635" s="377">
        <v>10014</v>
      </c>
      <c r="P635" s="422">
        <v>1.0614797540809837</v>
      </c>
      <c r="Q635" s="378">
        <v>53.265957446808514</v>
      </c>
    </row>
    <row r="636" spans="1:17" ht="14.4" customHeight="1" x14ac:dyDescent="0.3">
      <c r="A636" s="373" t="s">
        <v>959</v>
      </c>
      <c r="B636" s="374" t="s">
        <v>771</v>
      </c>
      <c r="C636" s="374" t="s">
        <v>772</v>
      </c>
      <c r="D636" s="374" t="s">
        <v>779</v>
      </c>
      <c r="E636" s="374" t="s">
        <v>780</v>
      </c>
      <c r="F636" s="377">
        <v>22</v>
      </c>
      <c r="G636" s="377">
        <v>2640</v>
      </c>
      <c r="H636" s="377">
        <v>1</v>
      </c>
      <c r="I636" s="377">
        <v>120</v>
      </c>
      <c r="J636" s="377">
        <v>19</v>
      </c>
      <c r="K636" s="377">
        <v>2299</v>
      </c>
      <c r="L636" s="377">
        <v>0.87083333333333335</v>
      </c>
      <c r="M636" s="377">
        <v>121</v>
      </c>
      <c r="N636" s="377">
        <v>22</v>
      </c>
      <c r="O636" s="377">
        <v>2664</v>
      </c>
      <c r="P636" s="422">
        <v>1.009090909090909</v>
      </c>
      <c r="Q636" s="378">
        <v>121.09090909090909</v>
      </c>
    </row>
    <row r="637" spans="1:17" ht="14.4" customHeight="1" x14ac:dyDescent="0.3">
      <c r="A637" s="373" t="s">
        <v>959</v>
      </c>
      <c r="B637" s="374" t="s">
        <v>771</v>
      </c>
      <c r="C637" s="374" t="s">
        <v>772</v>
      </c>
      <c r="D637" s="374" t="s">
        <v>785</v>
      </c>
      <c r="E637" s="374" t="s">
        <v>786</v>
      </c>
      <c r="F637" s="377">
        <v>18</v>
      </c>
      <c r="G637" s="377">
        <v>3006</v>
      </c>
      <c r="H637" s="377">
        <v>1</v>
      </c>
      <c r="I637" s="377">
        <v>167</v>
      </c>
      <c r="J637" s="377">
        <v>16</v>
      </c>
      <c r="K637" s="377">
        <v>2688</v>
      </c>
      <c r="L637" s="377">
        <v>0.89421157684630737</v>
      </c>
      <c r="M637" s="377">
        <v>168</v>
      </c>
      <c r="N637" s="377">
        <v>22</v>
      </c>
      <c r="O637" s="377">
        <v>3705</v>
      </c>
      <c r="P637" s="422">
        <v>1.2325349301397206</v>
      </c>
      <c r="Q637" s="378">
        <v>168.40909090909091</v>
      </c>
    </row>
    <row r="638" spans="1:17" ht="14.4" customHeight="1" x14ac:dyDescent="0.3">
      <c r="A638" s="373" t="s">
        <v>959</v>
      </c>
      <c r="B638" s="374" t="s">
        <v>771</v>
      </c>
      <c r="C638" s="374" t="s">
        <v>772</v>
      </c>
      <c r="D638" s="374" t="s">
        <v>789</v>
      </c>
      <c r="E638" s="374" t="s">
        <v>790</v>
      </c>
      <c r="F638" s="377">
        <v>7</v>
      </c>
      <c r="G638" s="377">
        <v>2191</v>
      </c>
      <c r="H638" s="377">
        <v>1</v>
      </c>
      <c r="I638" s="377">
        <v>313</v>
      </c>
      <c r="J638" s="377">
        <v>6</v>
      </c>
      <c r="K638" s="377">
        <v>1896</v>
      </c>
      <c r="L638" s="377">
        <v>0.86535828388863534</v>
      </c>
      <c r="M638" s="377">
        <v>316</v>
      </c>
      <c r="N638" s="377">
        <v>8</v>
      </c>
      <c r="O638" s="377">
        <v>2536</v>
      </c>
      <c r="P638" s="422">
        <v>1.1574623459607485</v>
      </c>
      <c r="Q638" s="378">
        <v>317</v>
      </c>
    </row>
    <row r="639" spans="1:17" ht="14.4" customHeight="1" x14ac:dyDescent="0.3">
      <c r="A639" s="373" t="s">
        <v>959</v>
      </c>
      <c r="B639" s="374" t="s">
        <v>771</v>
      </c>
      <c r="C639" s="374" t="s">
        <v>772</v>
      </c>
      <c r="D639" s="374" t="s">
        <v>791</v>
      </c>
      <c r="E639" s="374" t="s">
        <v>792</v>
      </c>
      <c r="F639" s="377"/>
      <c r="G639" s="377"/>
      <c r="H639" s="377"/>
      <c r="I639" s="377"/>
      <c r="J639" s="377">
        <v>1</v>
      </c>
      <c r="K639" s="377">
        <v>435</v>
      </c>
      <c r="L639" s="377"/>
      <c r="M639" s="377">
        <v>435</v>
      </c>
      <c r="N639" s="377">
        <v>1</v>
      </c>
      <c r="O639" s="377">
        <v>435</v>
      </c>
      <c r="P639" s="422"/>
      <c r="Q639" s="378">
        <v>435</v>
      </c>
    </row>
    <row r="640" spans="1:17" ht="14.4" customHeight="1" x14ac:dyDescent="0.3">
      <c r="A640" s="373" t="s">
        <v>959</v>
      </c>
      <c r="B640" s="374" t="s">
        <v>771</v>
      </c>
      <c r="C640" s="374" t="s">
        <v>772</v>
      </c>
      <c r="D640" s="374" t="s">
        <v>793</v>
      </c>
      <c r="E640" s="374" t="s">
        <v>794</v>
      </c>
      <c r="F640" s="377">
        <v>10</v>
      </c>
      <c r="G640" s="377">
        <v>3370</v>
      </c>
      <c r="H640" s="377">
        <v>1</v>
      </c>
      <c r="I640" s="377">
        <v>337</v>
      </c>
      <c r="J640" s="377">
        <v>26</v>
      </c>
      <c r="K640" s="377">
        <v>8788</v>
      </c>
      <c r="L640" s="377">
        <v>2.6077151335311575</v>
      </c>
      <c r="M640" s="377">
        <v>338</v>
      </c>
      <c r="N640" s="377">
        <v>35</v>
      </c>
      <c r="O640" s="377">
        <v>11830</v>
      </c>
      <c r="P640" s="422">
        <v>3.5103857566765577</v>
      </c>
      <c r="Q640" s="378">
        <v>338</v>
      </c>
    </row>
    <row r="641" spans="1:17" ht="14.4" customHeight="1" x14ac:dyDescent="0.3">
      <c r="A641" s="373" t="s">
        <v>959</v>
      </c>
      <c r="B641" s="374" t="s">
        <v>771</v>
      </c>
      <c r="C641" s="374" t="s">
        <v>772</v>
      </c>
      <c r="D641" s="374" t="s">
        <v>813</v>
      </c>
      <c r="E641" s="374" t="s">
        <v>814</v>
      </c>
      <c r="F641" s="377"/>
      <c r="G641" s="377"/>
      <c r="H641" s="377"/>
      <c r="I641" s="377"/>
      <c r="J641" s="377"/>
      <c r="K641" s="377"/>
      <c r="L641" s="377"/>
      <c r="M641" s="377"/>
      <c r="N641" s="377">
        <v>1</v>
      </c>
      <c r="O641" s="377">
        <v>664</v>
      </c>
      <c r="P641" s="422"/>
      <c r="Q641" s="378">
        <v>664</v>
      </c>
    </row>
    <row r="642" spans="1:17" ht="14.4" customHeight="1" x14ac:dyDescent="0.3">
      <c r="A642" s="373" t="s">
        <v>959</v>
      </c>
      <c r="B642" s="374" t="s">
        <v>771</v>
      </c>
      <c r="C642" s="374" t="s">
        <v>772</v>
      </c>
      <c r="D642" s="374" t="s">
        <v>817</v>
      </c>
      <c r="E642" s="374" t="s">
        <v>818</v>
      </c>
      <c r="F642" s="377">
        <v>77</v>
      </c>
      <c r="G642" s="377">
        <v>21560</v>
      </c>
      <c r="H642" s="377">
        <v>1</v>
      </c>
      <c r="I642" s="377">
        <v>280</v>
      </c>
      <c r="J642" s="377">
        <v>49</v>
      </c>
      <c r="K642" s="377">
        <v>13769</v>
      </c>
      <c r="L642" s="377">
        <v>0.63863636363636367</v>
      </c>
      <c r="M642" s="377">
        <v>281</v>
      </c>
      <c r="N642" s="377">
        <v>80</v>
      </c>
      <c r="O642" s="377">
        <v>22543</v>
      </c>
      <c r="P642" s="422">
        <v>1.0455936920222635</v>
      </c>
      <c r="Q642" s="378">
        <v>281.78750000000002</v>
      </c>
    </row>
    <row r="643" spans="1:17" ht="14.4" customHeight="1" x14ac:dyDescent="0.3">
      <c r="A643" s="373" t="s">
        <v>959</v>
      </c>
      <c r="B643" s="374" t="s">
        <v>771</v>
      </c>
      <c r="C643" s="374" t="s">
        <v>772</v>
      </c>
      <c r="D643" s="374" t="s">
        <v>821</v>
      </c>
      <c r="E643" s="374" t="s">
        <v>822</v>
      </c>
      <c r="F643" s="377">
        <v>25</v>
      </c>
      <c r="G643" s="377">
        <v>11325</v>
      </c>
      <c r="H643" s="377">
        <v>1</v>
      </c>
      <c r="I643" s="377">
        <v>453</v>
      </c>
      <c r="J643" s="377">
        <v>19</v>
      </c>
      <c r="K643" s="377">
        <v>8664</v>
      </c>
      <c r="L643" s="377">
        <v>0.7650331125827815</v>
      </c>
      <c r="M643" s="377">
        <v>456</v>
      </c>
      <c r="N643" s="377">
        <v>21</v>
      </c>
      <c r="O643" s="377">
        <v>9592</v>
      </c>
      <c r="P643" s="422">
        <v>0.84697571743929356</v>
      </c>
      <c r="Q643" s="378">
        <v>456.76190476190476</v>
      </c>
    </row>
    <row r="644" spans="1:17" ht="14.4" customHeight="1" x14ac:dyDescent="0.3">
      <c r="A644" s="373" t="s">
        <v>959</v>
      </c>
      <c r="B644" s="374" t="s">
        <v>771</v>
      </c>
      <c r="C644" s="374" t="s">
        <v>772</v>
      </c>
      <c r="D644" s="374" t="s">
        <v>823</v>
      </c>
      <c r="E644" s="374" t="s">
        <v>824</v>
      </c>
      <c r="F644" s="377"/>
      <c r="G644" s="377"/>
      <c r="H644" s="377"/>
      <c r="I644" s="377"/>
      <c r="J644" s="377">
        <v>1</v>
      </c>
      <c r="K644" s="377">
        <v>6094</v>
      </c>
      <c r="L644" s="377"/>
      <c r="M644" s="377">
        <v>6094</v>
      </c>
      <c r="N644" s="377"/>
      <c r="O644" s="377"/>
      <c r="P644" s="422"/>
      <c r="Q644" s="378"/>
    </row>
    <row r="645" spans="1:17" ht="14.4" customHeight="1" x14ac:dyDescent="0.3">
      <c r="A645" s="373" t="s">
        <v>959</v>
      </c>
      <c r="B645" s="374" t="s">
        <v>771</v>
      </c>
      <c r="C645" s="374" t="s">
        <v>772</v>
      </c>
      <c r="D645" s="374" t="s">
        <v>825</v>
      </c>
      <c r="E645" s="374" t="s">
        <v>826</v>
      </c>
      <c r="F645" s="377">
        <v>96</v>
      </c>
      <c r="G645" s="377">
        <v>33120</v>
      </c>
      <c r="H645" s="377">
        <v>1</v>
      </c>
      <c r="I645" s="377">
        <v>345</v>
      </c>
      <c r="J645" s="377">
        <v>69</v>
      </c>
      <c r="K645" s="377">
        <v>24012</v>
      </c>
      <c r="L645" s="377">
        <v>0.72499999999999998</v>
      </c>
      <c r="M645" s="377">
        <v>348</v>
      </c>
      <c r="N645" s="377">
        <v>101</v>
      </c>
      <c r="O645" s="377">
        <v>35322</v>
      </c>
      <c r="P645" s="422">
        <v>1.0664855072463768</v>
      </c>
      <c r="Q645" s="378">
        <v>349.7227722772277</v>
      </c>
    </row>
    <row r="646" spans="1:17" ht="14.4" customHeight="1" x14ac:dyDescent="0.3">
      <c r="A646" s="373" t="s">
        <v>959</v>
      </c>
      <c r="B646" s="374" t="s">
        <v>771</v>
      </c>
      <c r="C646" s="374" t="s">
        <v>772</v>
      </c>
      <c r="D646" s="374" t="s">
        <v>831</v>
      </c>
      <c r="E646" s="374" t="s">
        <v>832</v>
      </c>
      <c r="F646" s="377">
        <v>1</v>
      </c>
      <c r="G646" s="377">
        <v>102</v>
      </c>
      <c r="H646" s="377">
        <v>1</v>
      </c>
      <c r="I646" s="377">
        <v>102</v>
      </c>
      <c r="J646" s="377"/>
      <c r="K646" s="377"/>
      <c r="L646" s="377"/>
      <c r="M646" s="377"/>
      <c r="N646" s="377">
        <v>1</v>
      </c>
      <c r="O646" s="377">
        <v>103</v>
      </c>
      <c r="P646" s="422">
        <v>1.0098039215686274</v>
      </c>
      <c r="Q646" s="378">
        <v>103</v>
      </c>
    </row>
    <row r="647" spans="1:17" ht="14.4" customHeight="1" x14ac:dyDescent="0.3">
      <c r="A647" s="373" t="s">
        <v>959</v>
      </c>
      <c r="B647" s="374" t="s">
        <v>771</v>
      </c>
      <c r="C647" s="374" t="s">
        <v>772</v>
      </c>
      <c r="D647" s="374" t="s">
        <v>833</v>
      </c>
      <c r="E647" s="374" t="s">
        <v>834</v>
      </c>
      <c r="F647" s="377">
        <v>5</v>
      </c>
      <c r="G647" s="377">
        <v>575</v>
      </c>
      <c r="H647" s="377">
        <v>1</v>
      </c>
      <c r="I647" s="377">
        <v>115</v>
      </c>
      <c r="J647" s="377">
        <v>7</v>
      </c>
      <c r="K647" s="377">
        <v>805</v>
      </c>
      <c r="L647" s="377">
        <v>1.4</v>
      </c>
      <c r="M647" s="377">
        <v>115</v>
      </c>
      <c r="N647" s="377">
        <v>6</v>
      </c>
      <c r="O647" s="377">
        <v>694</v>
      </c>
      <c r="P647" s="422">
        <v>1.2069565217391305</v>
      </c>
      <c r="Q647" s="378">
        <v>115.66666666666667</v>
      </c>
    </row>
    <row r="648" spans="1:17" ht="14.4" customHeight="1" x14ac:dyDescent="0.3">
      <c r="A648" s="373" t="s">
        <v>959</v>
      </c>
      <c r="B648" s="374" t="s">
        <v>771</v>
      </c>
      <c r="C648" s="374" t="s">
        <v>772</v>
      </c>
      <c r="D648" s="374" t="s">
        <v>835</v>
      </c>
      <c r="E648" s="374" t="s">
        <v>836</v>
      </c>
      <c r="F648" s="377"/>
      <c r="G648" s="377"/>
      <c r="H648" s="377"/>
      <c r="I648" s="377"/>
      <c r="J648" s="377"/>
      <c r="K648" s="377"/>
      <c r="L648" s="377"/>
      <c r="M648" s="377"/>
      <c r="N648" s="377">
        <v>1</v>
      </c>
      <c r="O648" s="377">
        <v>457</v>
      </c>
      <c r="P648" s="422"/>
      <c r="Q648" s="378">
        <v>457</v>
      </c>
    </row>
    <row r="649" spans="1:17" ht="14.4" customHeight="1" x14ac:dyDescent="0.3">
      <c r="A649" s="373" t="s">
        <v>959</v>
      </c>
      <c r="B649" s="374" t="s">
        <v>771</v>
      </c>
      <c r="C649" s="374" t="s">
        <v>772</v>
      </c>
      <c r="D649" s="374" t="s">
        <v>837</v>
      </c>
      <c r="E649" s="374" t="s">
        <v>838</v>
      </c>
      <c r="F649" s="377"/>
      <c r="G649" s="377"/>
      <c r="H649" s="377"/>
      <c r="I649" s="377"/>
      <c r="J649" s="377"/>
      <c r="K649" s="377"/>
      <c r="L649" s="377"/>
      <c r="M649" s="377"/>
      <c r="N649" s="377">
        <v>1</v>
      </c>
      <c r="O649" s="377">
        <v>1245</v>
      </c>
      <c r="P649" s="422"/>
      <c r="Q649" s="378">
        <v>1245</v>
      </c>
    </row>
    <row r="650" spans="1:17" ht="14.4" customHeight="1" x14ac:dyDescent="0.3">
      <c r="A650" s="373" t="s">
        <v>959</v>
      </c>
      <c r="B650" s="374" t="s">
        <v>771</v>
      </c>
      <c r="C650" s="374" t="s">
        <v>772</v>
      </c>
      <c r="D650" s="374" t="s">
        <v>839</v>
      </c>
      <c r="E650" s="374" t="s">
        <v>840</v>
      </c>
      <c r="F650" s="377">
        <v>3</v>
      </c>
      <c r="G650" s="377">
        <v>1275</v>
      </c>
      <c r="H650" s="377">
        <v>1</v>
      </c>
      <c r="I650" s="377">
        <v>425</v>
      </c>
      <c r="J650" s="377">
        <v>1</v>
      </c>
      <c r="K650" s="377">
        <v>429</v>
      </c>
      <c r="L650" s="377">
        <v>0.33647058823529413</v>
      </c>
      <c r="M650" s="377">
        <v>429</v>
      </c>
      <c r="N650" s="377">
        <v>3</v>
      </c>
      <c r="O650" s="377">
        <v>1287</v>
      </c>
      <c r="P650" s="422">
        <v>1.0094117647058825</v>
      </c>
      <c r="Q650" s="378">
        <v>429</v>
      </c>
    </row>
    <row r="651" spans="1:17" ht="14.4" customHeight="1" x14ac:dyDescent="0.3">
      <c r="A651" s="373" t="s">
        <v>959</v>
      </c>
      <c r="B651" s="374" t="s">
        <v>771</v>
      </c>
      <c r="C651" s="374" t="s">
        <v>772</v>
      </c>
      <c r="D651" s="374" t="s">
        <v>841</v>
      </c>
      <c r="E651" s="374" t="s">
        <v>842</v>
      </c>
      <c r="F651" s="377">
        <v>38</v>
      </c>
      <c r="G651" s="377">
        <v>2014</v>
      </c>
      <c r="H651" s="377">
        <v>1</v>
      </c>
      <c r="I651" s="377">
        <v>53</v>
      </c>
      <c r="J651" s="377">
        <v>16</v>
      </c>
      <c r="K651" s="377">
        <v>848</v>
      </c>
      <c r="L651" s="377">
        <v>0.42105263157894735</v>
      </c>
      <c r="M651" s="377">
        <v>53</v>
      </c>
      <c r="N651" s="377">
        <v>42</v>
      </c>
      <c r="O651" s="377">
        <v>2236</v>
      </c>
      <c r="P651" s="422">
        <v>1.1102284011916583</v>
      </c>
      <c r="Q651" s="378">
        <v>53.238095238095241</v>
      </c>
    </row>
    <row r="652" spans="1:17" ht="14.4" customHeight="1" x14ac:dyDescent="0.3">
      <c r="A652" s="373" t="s">
        <v>959</v>
      </c>
      <c r="B652" s="374" t="s">
        <v>771</v>
      </c>
      <c r="C652" s="374" t="s">
        <v>772</v>
      </c>
      <c r="D652" s="374" t="s">
        <v>845</v>
      </c>
      <c r="E652" s="374" t="s">
        <v>846</v>
      </c>
      <c r="F652" s="377">
        <v>122</v>
      </c>
      <c r="G652" s="377">
        <v>20008</v>
      </c>
      <c r="H652" s="377">
        <v>1</v>
      </c>
      <c r="I652" s="377">
        <v>164</v>
      </c>
      <c r="J652" s="377">
        <v>129</v>
      </c>
      <c r="K652" s="377">
        <v>21285</v>
      </c>
      <c r="L652" s="377">
        <v>1.0638244702119153</v>
      </c>
      <c r="M652" s="377">
        <v>165</v>
      </c>
      <c r="N652" s="377">
        <v>133</v>
      </c>
      <c r="O652" s="377">
        <v>22062</v>
      </c>
      <c r="P652" s="422">
        <v>1.1026589364254298</v>
      </c>
      <c r="Q652" s="378">
        <v>165.87969924812029</v>
      </c>
    </row>
    <row r="653" spans="1:17" ht="14.4" customHeight="1" x14ac:dyDescent="0.3">
      <c r="A653" s="373" t="s">
        <v>959</v>
      </c>
      <c r="B653" s="374" t="s">
        <v>771</v>
      </c>
      <c r="C653" s="374" t="s">
        <v>772</v>
      </c>
      <c r="D653" s="374" t="s">
        <v>847</v>
      </c>
      <c r="E653" s="374" t="s">
        <v>848</v>
      </c>
      <c r="F653" s="377"/>
      <c r="G653" s="377"/>
      <c r="H653" s="377"/>
      <c r="I653" s="377"/>
      <c r="J653" s="377"/>
      <c r="K653" s="377"/>
      <c r="L653" s="377"/>
      <c r="M653" s="377"/>
      <c r="N653" s="377">
        <v>1</v>
      </c>
      <c r="O653" s="377">
        <v>79</v>
      </c>
      <c r="P653" s="422"/>
      <c r="Q653" s="378">
        <v>79</v>
      </c>
    </row>
    <row r="654" spans="1:17" ht="14.4" customHeight="1" x14ac:dyDescent="0.3">
      <c r="A654" s="373" t="s">
        <v>959</v>
      </c>
      <c r="B654" s="374" t="s">
        <v>771</v>
      </c>
      <c r="C654" s="374" t="s">
        <v>772</v>
      </c>
      <c r="D654" s="374" t="s">
        <v>849</v>
      </c>
      <c r="E654" s="374" t="s">
        <v>850</v>
      </c>
      <c r="F654" s="377"/>
      <c r="G654" s="377"/>
      <c r="H654" s="377"/>
      <c r="I654" s="377"/>
      <c r="J654" s="377">
        <v>5</v>
      </c>
      <c r="K654" s="377">
        <v>800</v>
      </c>
      <c r="L654" s="377"/>
      <c r="M654" s="377">
        <v>160</v>
      </c>
      <c r="N654" s="377">
        <v>29</v>
      </c>
      <c r="O654" s="377">
        <v>4642</v>
      </c>
      <c r="P654" s="422"/>
      <c r="Q654" s="378">
        <v>160.06896551724137</v>
      </c>
    </row>
    <row r="655" spans="1:17" ht="14.4" customHeight="1" x14ac:dyDescent="0.3">
      <c r="A655" s="373" t="s">
        <v>959</v>
      </c>
      <c r="B655" s="374" t="s">
        <v>771</v>
      </c>
      <c r="C655" s="374" t="s">
        <v>772</v>
      </c>
      <c r="D655" s="374" t="s">
        <v>853</v>
      </c>
      <c r="E655" s="374" t="s">
        <v>854</v>
      </c>
      <c r="F655" s="377"/>
      <c r="G655" s="377"/>
      <c r="H655" s="377"/>
      <c r="I655" s="377"/>
      <c r="J655" s="377"/>
      <c r="K655" s="377"/>
      <c r="L655" s="377"/>
      <c r="M655" s="377"/>
      <c r="N655" s="377">
        <v>4</v>
      </c>
      <c r="O655" s="377">
        <v>4008</v>
      </c>
      <c r="P655" s="422"/>
      <c r="Q655" s="378">
        <v>1002</v>
      </c>
    </row>
    <row r="656" spans="1:17" ht="14.4" customHeight="1" x14ac:dyDescent="0.3">
      <c r="A656" s="373" t="s">
        <v>959</v>
      </c>
      <c r="B656" s="374" t="s">
        <v>771</v>
      </c>
      <c r="C656" s="374" t="s">
        <v>772</v>
      </c>
      <c r="D656" s="374" t="s">
        <v>857</v>
      </c>
      <c r="E656" s="374" t="s">
        <v>858</v>
      </c>
      <c r="F656" s="377"/>
      <c r="G656" s="377"/>
      <c r="H656" s="377"/>
      <c r="I656" s="377"/>
      <c r="J656" s="377"/>
      <c r="K656" s="377"/>
      <c r="L656" s="377"/>
      <c r="M656" s="377"/>
      <c r="N656" s="377">
        <v>4</v>
      </c>
      <c r="O656" s="377">
        <v>8932</v>
      </c>
      <c r="P656" s="422"/>
      <c r="Q656" s="378">
        <v>2233</v>
      </c>
    </row>
    <row r="657" spans="1:17" ht="14.4" customHeight="1" x14ac:dyDescent="0.3">
      <c r="A657" s="373" t="s">
        <v>959</v>
      </c>
      <c r="B657" s="374" t="s">
        <v>771</v>
      </c>
      <c r="C657" s="374" t="s">
        <v>772</v>
      </c>
      <c r="D657" s="374" t="s">
        <v>865</v>
      </c>
      <c r="E657" s="374" t="s">
        <v>866</v>
      </c>
      <c r="F657" s="377"/>
      <c r="G657" s="377"/>
      <c r="H657" s="377"/>
      <c r="I657" s="377"/>
      <c r="J657" s="377">
        <v>1</v>
      </c>
      <c r="K657" s="377">
        <v>404</v>
      </c>
      <c r="L657" s="377"/>
      <c r="M657" s="377">
        <v>404</v>
      </c>
      <c r="N657" s="377"/>
      <c r="O657" s="377"/>
      <c r="P657" s="422"/>
      <c r="Q657" s="378"/>
    </row>
    <row r="658" spans="1:17" ht="14.4" customHeight="1" x14ac:dyDescent="0.3">
      <c r="A658" s="373" t="s">
        <v>959</v>
      </c>
      <c r="B658" s="374" t="s">
        <v>771</v>
      </c>
      <c r="C658" s="374" t="s">
        <v>772</v>
      </c>
      <c r="D658" s="374" t="s">
        <v>876</v>
      </c>
      <c r="E658" s="374" t="s">
        <v>877</v>
      </c>
      <c r="F658" s="377"/>
      <c r="G658" s="377"/>
      <c r="H658" s="377"/>
      <c r="I658" s="377"/>
      <c r="J658" s="377">
        <v>1</v>
      </c>
      <c r="K658" s="377">
        <v>1024</v>
      </c>
      <c r="L658" s="377"/>
      <c r="M658" s="377">
        <v>1024</v>
      </c>
      <c r="N658" s="377"/>
      <c r="O658" s="377"/>
      <c r="P658" s="422"/>
      <c r="Q658" s="378"/>
    </row>
    <row r="659" spans="1:17" ht="14.4" customHeight="1" x14ac:dyDescent="0.3">
      <c r="A659" s="373" t="s">
        <v>960</v>
      </c>
      <c r="B659" s="374" t="s">
        <v>771</v>
      </c>
      <c r="C659" s="374" t="s">
        <v>772</v>
      </c>
      <c r="D659" s="374" t="s">
        <v>821</v>
      </c>
      <c r="E659" s="374" t="s">
        <v>822</v>
      </c>
      <c r="F659" s="377"/>
      <c r="G659" s="377"/>
      <c r="H659" s="377"/>
      <c r="I659" s="377"/>
      <c r="J659" s="377"/>
      <c r="K659" s="377"/>
      <c r="L659" s="377"/>
      <c r="M659" s="377"/>
      <c r="N659" s="377">
        <v>2</v>
      </c>
      <c r="O659" s="377">
        <v>912</v>
      </c>
      <c r="P659" s="422"/>
      <c r="Q659" s="378">
        <v>456</v>
      </c>
    </row>
    <row r="660" spans="1:17" ht="14.4" customHeight="1" x14ac:dyDescent="0.3">
      <c r="A660" s="373" t="s">
        <v>960</v>
      </c>
      <c r="B660" s="374" t="s">
        <v>771</v>
      </c>
      <c r="C660" s="374" t="s">
        <v>772</v>
      </c>
      <c r="D660" s="374" t="s">
        <v>825</v>
      </c>
      <c r="E660" s="374" t="s">
        <v>826</v>
      </c>
      <c r="F660" s="377"/>
      <c r="G660" s="377"/>
      <c r="H660" s="377"/>
      <c r="I660" s="377"/>
      <c r="J660" s="377"/>
      <c r="K660" s="377"/>
      <c r="L660" s="377"/>
      <c r="M660" s="377"/>
      <c r="N660" s="377">
        <v>2</v>
      </c>
      <c r="O660" s="377">
        <v>696</v>
      </c>
      <c r="P660" s="422"/>
      <c r="Q660" s="378">
        <v>348</v>
      </c>
    </row>
    <row r="661" spans="1:17" ht="14.4" customHeight="1" x14ac:dyDescent="0.3">
      <c r="A661" s="373" t="s">
        <v>960</v>
      </c>
      <c r="B661" s="374" t="s">
        <v>771</v>
      </c>
      <c r="C661" s="374" t="s">
        <v>772</v>
      </c>
      <c r="D661" s="374" t="s">
        <v>831</v>
      </c>
      <c r="E661" s="374" t="s">
        <v>832</v>
      </c>
      <c r="F661" s="377"/>
      <c r="G661" s="377"/>
      <c r="H661" s="377"/>
      <c r="I661" s="377"/>
      <c r="J661" s="377"/>
      <c r="K661" s="377"/>
      <c r="L661" s="377"/>
      <c r="M661" s="377"/>
      <c r="N661" s="377">
        <v>2</v>
      </c>
      <c r="O661" s="377">
        <v>206</v>
      </c>
      <c r="P661" s="422"/>
      <c r="Q661" s="378">
        <v>103</v>
      </c>
    </row>
    <row r="662" spans="1:17" ht="14.4" customHeight="1" x14ac:dyDescent="0.3">
      <c r="A662" s="373" t="s">
        <v>960</v>
      </c>
      <c r="B662" s="374" t="s">
        <v>771</v>
      </c>
      <c r="C662" s="374" t="s">
        <v>772</v>
      </c>
      <c r="D662" s="374" t="s">
        <v>839</v>
      </c>
      <c r="E662" s="374" t="s">
        <v>840</v>
      </c>
      <c r="F662" s="377"/>
      <c r="G662" s="377"/>
      <c r="H662" s="377"/>
      <c r="I662" s="377"/>
      <c r="J662" s="377"/>
      <c r="K662" s="377"/>
      <c r="L662" s="377"/>
      <c r="M662" s="377"/>
      <c r="N662" s="377">
        <v>2</v>
      </c>
      <c r="O662" s="377">
        <v>858</v>
      </c>
      <c r="P662" s="422"/>
      <c r="Q662" s="378">
        <v>429</v>
      </c>
    </row>
    <row r="663" spans="1:17" ht="14.4" customHeight="1" x14ac:dyDescent="0.3">
      <c r="A663" s="373" t="s">
        <v>960</v>
      </c>
      <c r="B663" s="374" t="s">
        <v>771</v>
      </c>
      <c r="C663" s="374" t="s">
        <v>772</v>
      </c>
      <c r="D663" s="374" t="s">
        <v>841</v>
      </c>
      <c r="E663" s="374" t="s">
        <v>842</v>
      </c>
      <c r="F663" s="377"/>
      <c r="G663" s="377"/>
      <c r="H663" s="377"/>
      <c r="I663" s="377"/>
      <c r="J663" s="377"/>
      <c r="K663" s="377"/>
      <c r="L663" s="377"/>
      <c r="M663" s="377"/>
      <c r="N663" s="377">
        <v>6</v>
      </c>
      <c r="O663" s="377">
        <v>318</v>
      </c>
      <c r="P663" s="422"/>
      <c r="Q663" s="378">
        <v>53</v>
      </c>
    </row>
    <row r="664" spans="1:17" ht="14.4" customHeight="1" x14ac:dyDescent="0.3">
      <c r="A664" s="373" t="s">
        <v>961</v>
      </c>
      <c r="B664" s="374" t="s">
        <v>771</v>
      </c>
      <c r="C664" s="374" t="s">
        <v>772</v>
      </c>
      <c r="D664" s="374" t="s">
        <v>777</v>
      </c>
      <c r="E664" s="374" t="s">
        <v>778</v>
      </c>
      <c r="F664" s="377">
        <v>432</v>
      </c>
      <c r="G664" s="377">
        <v>22896</v>
      </c>
      <c r="H664" s="377">
        <v>1</v>
      </c>
      <c r="I664" s="377">
        <v>53</v>
      </c>
      <c r="J664" s="377">
        <v>246</v>
      </c>
      <c r="K664" s="377">
        <v>13038</v>
      </c>
      <c r="L664" s="377">
        <v>0.56944444444444442</v>
      </c>
      <c r="M664" s="377">
        <v>53</v>
      </c>
      <c r="N664" s="377">
        <v>58</v>
      </c>
      <c r="O664" s="377">
        <v>3106</v>
      </c>
      <c r="P664" s="422">
        <v>0.13565688329839273</v>
      </c>
      <c r="Q664" s="378">
        <v>53.551724137931032</v>
      </c>
    </row>
    <row r="665" spans="1:17" ht="14.4" customHeight="1" x14ac:dyDescent="0.3">
      <c r="A665" s="373" t="s">
        <v>961</v>
      </c>
      <c r="B665" s="374" t="s">
        <v>771</v>
      </c>
      <c r="C665" s="374" t="s">
        <v>772</v>
      </c>
      <c r="D665" s="374" t="s">
        <v>779</v>
      </c>
      <c r="E665" s="374" t="s">
        <v>780</v>
      </c>
      <c r="F665" s="377">
        <v>134</v>
      </c>
      <c r="G665" s="377">
        <v>16080</v>
      </c>
      <c r="H665" s="377">
        <v>1</v>
      </c>
      <c r="I665" s="377">
        <v>120</v>
      </c>
      <c r="J665" s="377"/>
      <c r="K665" s="377"/>
      <c r="L665" s="377"/>
      <c r="M665" s="377"/>
      <c r="N665" s="377"/>
      <c r="O665" s="377"/>
      <c r="P665" s="422"/>
      <c r="Q665" s="378"/>
    </row>
    <row r="666" spans="1:17" ht="14.4" customHeight="1" x14ac:dyDescent="0.3">
      <c r="A666" s="373" t="s">
        <v>961</v>
      </c>
      <c r="B666" s="374" t="s">
        <v>771</v>
      </c>
      <c r="C666" s="374" t="s">
        <v>772</v>
      </c>
      <c r="D666" s="374" t="s">
        <v>781</v>
      </c>
      <c r="E666" s="374" t="s">
        <v>782</v>
      </c>
      <c r="F666" s="377">
        <v>1</v>
      </c>
      <c r="G666" s="377">
        <v>173</v>
      </c>
      <c r="H666" s="377">
        <v>1</v>
      </c>
      <c r="I666" s="377">
        <v>173</v>
      </c>
      <c r="J666" s="377"/>
      <c r="K666" s="377"/>
      <c r="L666" s="377"/>
      <c r="M666" s="377"/>
      <c r="N666" s="377"/>
      <c r="O666" s="377"/>
      <c r="P666" s="422"/>
      <c r="Q666" s="378"/>
    </row>
    <row r="667" spans="1:17" ht="14.4" customHeight="1" x14ac:dyDescent="0.3">
      <c r="A667" s="373" t="s">
        <v>961</v>
      </c>
      <c r="B667" s="374" t="s">
        <v>771</v>
      </c>
      <c r="C667" s="374" t="s">
        <v>772</v>
      </c>
      <c r="D667" s="374" t="s">
        <v>783</v>
      </c>
      <c r="E667" s="374" t="s">
        <v>784</v>
      </c>
      <c r="F667" s="377">
        <v>2</v>
      </c>
      <c r="G667" s="377">
        <v>758</v>
      </c>
      <c r="H667" s="377">
        <v>1</v>
      </c>
      <c r="I667" s="377">
        <v>379</v>
      </c>
      <c r="J667" s="377"/>
      <c r="K667" s="377"/>
      <c r="L667" s="377"/>
      <c r="M667" s="377"/>
      <c r="N667" s="377"/>
      <c r="O667" s="377"/>
      <c r="P667" s="422"/>
      <c r="Q667" s="378"/>
    </row>
    <row r="668" spans="1:17" ht="14.4" customHeight="1" x14ac:dyDescent="0.3">
      <c r="A668" s="373" t="s">
        <v>961</v>
      </c>
      <c r="B668" s="374" t="s">
        <v>771</v>
      </c>
      <c r="C668" s="374" t="s">
        <v>772</v>
      </c>
      <c r="D668" s="374" t="s">
        <v>785</v>
      </c>
      <c r="E668" s="374" t="s">
        <v>786</v>
      </c>
      <c r="F668" s="377">
        <v>90</v>
      </c>
      <c r="G668" s="377">
        <v>15030</v>
      </c>
      <c r="H668" s="377">
        <v>1</v>
      </c>
      <c r="I668" s="377">
        <v>167</v>
      </c>
      <c r="J668" s="377">
        <v>41</v>
      </c>
      <c r="K668" s="377">
        <v>6888</v>
      </c>
      <c r="L668" s="377">
        <v>0.45828343313373254</v>
      </c>
      <c r="M668" s="377">
        <v>168</v>
      </c>
      <c r="N668" s="377">
        <v>16</v>
      </c>
      <c r="O668" s="377">
        <v>2697</v>
      </c>
      <c r="P668" s="422">
        <v>0.17944111776447105</v>
      </c>
      <c r="Q668" s="378">
        <v>168.5625</v>
      </c>
    </row>
    <row r="669" spans="1:17" ht="14.4" customHeight="1" x14ac:dyDescent="0.3">
      <c r="A669" s="373" t="s">
        <v>961</v>
      </c>
      <c r="B669" s="374" t="s">
        <v>771</v>
      </c>
      <c r="C669" s="374" t="s">
        <v>772</v>
      </c>
      <c r="D669" s="374" t="s">
        <v>789</v>
      </c>
      <c r="E669" s="374" t="s">
        <v>790</v>
      </c>
      <c r="F669" s="377"/>
      <c r="G669" s="377"/>
      <c r="H669" s="377"/>
      <c r="I669" s="377"/>
      <c r="J669" s="377">
        <v>2</v>
      </c>
      <c r="K669" s="377">
        <v>632</v>
      </c>
      <c r="L669" s="377"/>
      <c r="M669" s="377">
        <v>316</v>
      </c>
      <c r="N669" s="377"/>
      <c r="O669" s="377"/>
      <c r="P669" s="422"/>
      <c r="Q669" s="378"/>
    </row>
    <row r="670" spans="1:17" ht="14.4" customHeight="1" x14ac:dyDescent="0.3">
      <c r="A670" s="373" t="s">
        <v>961</v>
      </c>
      <c r="B670" s="374" t="s">
        <v>771</v>
      </c>
      <c r="C670" s="374" t="s">
        <v>772</v>
      </c>
      <c r="D670" s="374" t="s">
        <v>793</v>
      </c>
      <c r="E670" s="374" t="s">
        <v>794</v>
      </c>
      <c r="F670" s="377">
        <v>98</v>
      </c>
      <c r="G670" s="377">
        <v>33026</v>
      </c>
      <c r="H670" s="377">
        <v>1</v>
      </c>
      <c r="I670" s="377">
        <v>337</v>
      </c>
      <c r="J670" s="377">
        <v>10</v>
      </c>
      <c r="K670" s="377">
        <v>3380</v>
      </c>
      <c r="L670" s="377">
        <v>0.10234360806637195</v>
      </c>
      <c r="M670" s="377">
        <v>338</v>
      </c>
      <c r="N670" s="377"/>
      <c r="O670" s="377"/>
      <c r="P670" s="422"/>
      <c r="Q670" s="378"/>
    </row>
    <row r="671" spans="1:17" ht="14.4" customHeight="1" x14ac:dyDescent="0.3">
      <c r="A671" s="373" t="s">
        <v>961</v>
      </c>
      <c r="B671" s="374" t="s">
        <v>771</v>
      </c>
      <c r="C671" s="374" t="s">
        <v>772</v>
      </c>
      <c r="D671" s="374" t="s">
        <v>801</v>
      </c>
      <c r="E671" s="374" t="s">
        <v>802</v>
      </c>
      <c r="F671" s="377">
        <v>2</v>
      </c>
      <c r="G671" s="377">
        <v>214</v>
      </c>
      <c r="H671" s="377">
        <v>1</v>
      </c>
      <c r="I671" s="377">
        <v>107</v>
      </c>
      <c r="J671" s="377"/>
      <c r="K671" s="377"/>
      <c r="L671" s="377"/>
      <c r="M671" s="377"/>
      <c r="N671" s="377"/>
      <c r="O671" s="377"/>
      <c r="P671" s="422"/>
      <c r="Q671" s="378"/>
    </row>
    <row r="672" spans="1:17" ht="14.4" customHeight="1" x14ac:dyDescent="0.3">
      <c r="A672" s="373" t="s">
        <v>961</v>
      </c>
      <c r="B672" s="374" t="s">
        <v>771</v>
      </c>
      <c r="C672" s="374" t="s">
        <v>772</v>
      </c>
      <c r="D672" s="374" t="s">
        <v>803</v>
      </c>
      <c r="E672" s="374" t="s">
        <v>804</v>
      </c>
      <c r="F672" s="377">
        <v>2</v>
      </c>
      <c r="G672" s="377">
        <v>92</v>
      </c>
      <c r="H672" s="377">
        <v>1</v>
      </c>
      <c r="I672" s="377">
        <v>46</v>
      </c>
      <c r="J672" s="377"/>
      <c r="K672" s="377"/>
      <c r="L672" s="377"/>
      <c r="M672" s="377"/>
      <c r="N672" s="377"/>
      <c r="O672" s="377"/>
      <c r="P672" s="422"/>
      <c r="Q672" s="378"/>
    </row>
    <row r="673" spans="1:17" ht="14.4" customHeight="1" x14ac:dyDescent="0.3">
      <c r="A673" s="373" t="s">
        <v>961</v>
      </c>
      <c r="B673" s="374" t="s">
        <v>771</v>
      </c>
      <c r="C673" s="374" t="s">
        <v>772</v>
      </c>
      <c r="D673" s="374" t="s">
        <v>807</v>
      </c>
      <c r="E673" s="374" t="s">
        <v>808</v>
      </c>
      <c r="F673" s="377">
        <v>1</v>
      </c>
      <c r="G673" s="377">
        <v>36</v>
      </c>
      <c r="H673" s="377">
        <v>1</v>
      </c>
      <c r="I673" s="377">
        <v>36</v>
      </c>
      <c r="J673" s="377"/>
      <c r="K673" s="377"/>
      <c r="L673" s="377"/>
      <c r="M673" s="377"/>
      <c r="N673" s="377"/>
      <c r="O673" s="377"/>
      <c r="P673" s="422"/>
      <c r="Q673" s="378"/>
    </row>
    <row r="674" spans="1:17" ht="14.4" customHeight="1" x14ac:dyDescent="0.3">
      <c r="A674" s="373" t="s">
        <v>961</v>
      </c>
      <c r="B674" s="374" t="s">
        <v>771</v>
      </c>
      <c r="C674" s="374" t="s">
        <v>772</v>
      </c>
      <c r="D674" s="374" t="s">
        <v>817</v>
      </c>
      <c r="E674" s="374" t="s">
        <v>818</v>
      </c>
      <c r="F674" s="377">
        <v>176</v>
      </c>
      <c r="G674" s="377">
        <v>49280</v>
      </c>
      <c r="H674" s="377">
        <v>1</v>
      </c>
      <c r="I674" s="377">
        <v>280</v>
      </c>
      <c r="J674" s="377">
        <v>81</v>
      </c>
      <c r="K674" s="377">
        <v>22761</v>
      </c>
      <c r="L674" s="377">
        <v>0.46187094155844155</v>
      </c>
      <c r="M674" s="377">
        <v>281</v>
      </c>
      <c r="N674" s="377">
        <v>16</v>
      </c>
      <c r="O674" s="377">
        <v>4523</v>
      </c>
      <c r="P674" s="422">
        <v>9.1781655844155846E-2</v>
      </c>
      <c r="Q674" s="378">
        <v>282.6875</v>
      </c>
    </row>
    <row r="675" spans="1:17" ht="14.4" customHeight="1" x14ac:dyDescent="0.3">
      <c r="A675" s="373" t="s">
        <v>961</v>
      </c>
      <c r="B675" s="374" t="s">
        <v>771</v>
      </c>
      <c r="C675" s="374" t="s">
        <v>772</v>
      </c>
      <c r="D675" s="374" t="s">
        <v>821</v>
      </c>
      <c r="E675" s="374" t="s">
        <v>822</v>
      </c>
      <c r="F675" s="377">
        <v>60</v>
      </c>
      <c r="G675" s="377">
        <v>27180</v>
      </c>
      <c r="H675" s="377">
        <v>1</v>
      </c>
      <c r="I675" s="377">
        <v>453</v>
      </c>
      <c r="J675" s="377">
        <v>33</v>
      </c>
      <c r="K675" s="377">
        <v>15048</v>
      </c>
      <c r="L675" s="377">
        <v>0.55364238410596023</v>
      </c>
      <c r="M675" s="377">
        <v>456</v>
      </c>
      <c r="N675" s="377">
        <v>8</v>
      </c>
      <c r="O675" s="377">
        <v>3672</v>
      </c>
      <c r="P675" s="422">
        <v>0.13509933774834437</v>
      </c>
      <c r="Q675" s="378">
        <v>459</v>
      </c>
    </row>
    <row r="676" spans="1:17" ht="14.4" customHeight="1" x14ac:dyDescent="0.3">
      <c r="A676" s="373" t="s">
        <v>961</v>
      </c>
      <c r="B676" s="374" t="s">
        <v>771</v>
      </c>
      <c r="C676" s="374" t="s">
        <v>772</v>
      </c>
      <c r="D676" s="374" t="s">
        <v>825</v>
      </c>
      <c r="E676" s="374" t="s">
        <v>826</v>
      </c>
      <c r="F676" s="377">
        <v>221</v>
      </c>
      <c r="G676" s="377">
        <v>76245</v>
      </c>
      <c r="H676" s="377">
        <v>1</v>
      </c>
      <c r="I676" s="377">
        <v>345</v>
      </c>
      <c r="J676" s="377">
        <v>89</v>
      </c>
      <c r="K676" s="377">
        <v>30972</v>
      </c>
      <c r="L676" s="377">
        <v>0.4062168011017116</v>
      </c>
      <c r="M676" s="377">
        <v>348</v>
      </c>
      <c r="N676" s="377">
        <v>23</v>
      </c>
      <c r="O676" s="377">
        <v>8082</v>
      </c>
      <c r="P676" s="422">
        <v>0.10600039346842416</v>
      </c>
      <c r="Q676" s="378">
        <v>351.39130434782606</v>
      </c>
    </row>
    <row r="677" spans="1:17" ht="14.4" customHeight="1" x14ac:dyDescent="0.3">
      <c r="A677" s="373" t="s">
        <v>961</v>
      </c>
      <c r="B677" s="374" t="s">
        <v>771</v>
      </c>
      <c r="C677" s="374" t="s">
        <v>772</v>
      </c>
      <c r="D677" s="374" t="s">
        <v>827</v>
      </c>
      <c r="E677" s="374" t="s">
        <v>828</v>
      </c>
      <c r="F677" s="377">
        <v>2</v>
      </c>
      <c r="G677" s="377">
        <v>5748</v>
      </c>
      <c r="H677" s="377">
        <v>1</v>
      </c>
      <c r="I677" s="377">
        <v>2874</v>
      </c>
      <c r="J677" s="377"/>
      <c r="K677" s="377"/>
      <c r="L677" s="377"/>
      <c r="M677" s="377"/>
      <c r="N677" s="377"/>
      <c r="O677" s="377"/>
      <c r="P677" s="422"/>
      <c r="Q677" s="378"/>
    </row>
    <row r="678" spans="1:17" ht="14.4" customHeight="1" x14ac:dyDescent="0.3">
      <c r="A678" s="373" t="s">
        <v>961</v>
      </c>
      <c r="B678" s="374" t="s">
        <v>771</v>
      </c>
      <c r="C678" s="374" t="s">
        <v>772</v>
      </c>
      <c r="D678" s="374" t="s">
        <v>833</v>
      </c>
      <c r="E678" s="374" t="s">
        <v>834</v>
      </c>
      <c r="F678" s="377">
        <v>11</v>
      </c>
      <c r="G678" s="377">
        <v>1265</v>
      </c>
      <c r="H678" s="377">
        <v>1</v>
      </c>
      <c r="I678" s="377">
        <v>115</v>
      </c>
      <c r="J678" s="377">
        <v>1</v>
      </c>
      <c r="K678" s="377">
        <v>115</v>
      </c>
      <c r="L678" s="377">
        <v>9.0909090909090912E-2</v>
      </c>
      <c r="M678" s="377">
        <v>115</v>
      </c>
      <c r="N678" s="377">
        <v>1</v>
      </c>
      <c r="O678" s="377">
        <v>115</v>
      </c>
      <c r="P678" s="422">
        <v>9.0909090909090912E-2</v>
      </c>
      <c r="Q678" s="378">
        <v>115</v>
      </c>
    </row>
    <row r="679" spans="1:17" ht="14.4" customHeight="1" x14ac:dyDescent="0.3">
      <c r="A679" s="373" t="s">
        <v>961</v>
      </c>
      <c r="B679" s="374" t="s">
        <v>771</v>
      </c>
      <c r="C679" s="374" t="s">
        <v>772</v>
      </c>
      <c r="D679" s="374" t="s">
        <v>835</v>
      </c>
      <c r="E679" s="374" t="s">
        <v>836</v>
      </c>
      <c r="F679" s="377">
        <v>2</v>
      </c>
      <c r="G679" s="377">
        <v>908</v>
      </c>
      <c r="H679" s="377">
        <v>1</v>
      </c>
      <c r="I679" s="377">
        <v>454</v>
      </c>
      <c r="J679" s="377"/>
      <c r="K679" s="377"/>
      <c r="L679" s="377"/>
      <c r="M679" s="377"/>
      <c r="N679" s="377"/>
      <c r="O679" s="377"/>
      <c r="P679" s="422"/>
      <c r="Q679" s="378"/>
    </row>
    <row r="680" spans="1:17" ht="14.4" customHeight="1" x14ac:dyDescent="0.3">
      <c r="A680" s="373" t="s">
        <v>961</v>
      </c>
      <c r="B680" s="374" t="s">
        <v>771</v>
      </c>
      <c r="C680" s="374" t="s">
        <v>772</v>
      </c>
      <c r="D680" s="374" t="s">
        <v>837</v>
      </c>
      <c r="E680" s="374" t="s">
        <v>838</v>
      </c>
      <c r="F680" s="377">
        <v>1</v>
      </c>
      <c r="G680" s="377">
        <v>1236</v>
      </c>
      <c r="H680" s="377">
        <v>1</v>
      </c>
      <c r="I680" s="377">
        <v>1236</v>
      </c>
      <c r="J680" s="377">
        <v>1</v>
      </c>
      <c r="K680" s="377">
        <v>1245</v>
      </c>
      <c r="L680" s="377">
        <v>1.0072815533980584</v>
      </c>
      <c r="M680" s="377">
        <v>1245</v>
      </c>
      <c r="N680" s="377"/>
      <c r="O680" s="377"/>
      <c r="P680" s="422"/>
      <c r="Q680" s="378"/>
    </row>
    <row r="681" spans="1:17" ht="14.4" customHeight="1" x14ac:dyDescent="0.3">
      <c r="A681" s="373" t="s">
        <v>961</v>
      </c>
      <c r="B681" s="374" t="s">
        <v>771</v>
      </c>
      <c r="C681" s="374" t="s">
        <v>772</v>
      </c>
      <c r="D681" s="374" t="s">
        <v>839</v>
      </c>
      <c r="E681" s="374" t="s">
        <v>840</v>
      </c>
      <c r="F681" s="377">
        <v>1</v>
      </c>
      <c r="G681" s="377">
        <v>425</v>
      </c>
      <c r="H681" s="377">
        <v>1</v>
      </c>
      <c r="I681" s="377">
        <v>425</v>
      </c>
      <c r="J681" s="377">
        <v>4</v>
      </c>
      <c r="K681" s="377">
        <v>1716</v>
      </c>
      <c r="L681" s="377">
        <v>4.0376470588235298</v>
      </c>
      <c r="M681" s="377">
        <v>429</v>
      </c>
      <c r="N681" s="377"/>
      <c r="O681" s="377"/>
      <c r="P681" s="422"/>
      <c r="Q681" s="378"/>
    </row>
    <row r="682" spans="1:17" ht="14.4" customHeight="1" x14ac:dyDescent="0.3">
      <c r="A682" s="373" t="s">
        <v>961</v>
      </c>
      <c r="B682" s="374" t="s">
        <v>771</v>
      </c>
      <c r="C682" s="374" t="s">
        <v>772</v>
      </c>
      <c r="D682" s="374" t="s">
        <v>841</v>
      </c>
      <c r="E682" s="374" t="s">
        <v>842</v>
      </c>
      <c r="F682" s="377">
        <v>8</v>
      </c>
      <c r="G682" s="377">
        <v>424</v>
      </c>
      <c r="H682" s="377">
        <v>1</v>
      </c>
      <c r="I682" s="377">
        <v>53</v>
      </c>
      <c r="J682" s="377">
        <v>6</v>
      </c>
      <c r="K682" s="377">
        <v>318</v>
      </c>
      <c r="L682" s="377">
        <v>0.75</v>
      </c>
      <c r="M682" s="377">
        <v>53</v>
      </c>
      <c r="N682" s="377"/>
      <c r="O682" s="377"/>
      <c r="P682" s="422"/>
      <c r="Q682" s="378"/>
    </row>
    <row r="683" spans="1:17" ht="14.4" customHeight="1" x14ac:dyDescent="0.3">
      <c r="A683" s="373" t="s">
        <v>961</v>
      </c>
      <c r="B683" s="374" t="s">
        <v>771</v>
      </c>
      <c r="C683" s="374" t="s">
        <v>772</v>
      </c>
      <c r="D683" s="374" t="s">
        <v>845</v>
      </c>
      <c r="E683" s="374" t="s">
        <v>846</v>
      </c>
      <c r="F683" s="377">
        <v>982</v>
      </c>
      <c r="G683" s="377">
        <v>161048</v>
      </c>
      <c r="H683" s="377">
        <v>1</v>
      </c>
      <c r="I683" s="377">
        <v>164</v>
      </c>
      <c r="J683" s="377">
        <v>224</v>
      </c>
      <c r="K683" s="377">
        <v>36960</v>
      </c>
      <c r="L683" s="377">
        <v>0.2294967959862898</v>
      </c>
      <c r="M683" s="377">
        <v>165</v>
      </c>
      <c r="N683" s="377">
        <v>39</v>
      </c>
      <c r="O683" s="377">
        <v>6486</v>
      </c>
      <c r="P683" s="422">
        <v>4.0273707217723907E-2</v>
      </c>
      <c r="Q683" s="378">
        <v>166.30769230769232</v>
      </c>
    </row>
    <row r="684" spans="1:17" ht="14.4" customHeight="1" x14ac:dyDescent="0.3">
      <c r="A684" s="373" t="s">
        <v>961</v>
      </c>
      <c r="B684" s="374" t="s">
        <v>771</v>
      </c>
      <c r="C684" s="374" t="s">
        <v>772</v>
      </c>
      <c r="D684" s="374" t="s">
        <v>847</v>
      </c>
      <c r="E684" s="374" t="s">
        <v>848</v>
      </c>
      <c r="F684" s="377">
        <v>8</v>
      </c>
      <c r="G684" s="377">
        <v>624</v>
      </c>
      <c r="H684" s="377">
        <v>1</v>
      </c>
      <c r="I684" s="377">
        <v>78</v>
      </c>
      <c r="J684" s="377"/>
      <c r="K684" s="377"/>
      <c r="L684" s="377"/>
      <c r="M684" s="377"/>
      <c r="N684" s="377"/>
      <c r="O684" s="377"/>
      <c r="P684" s="422"/>
      <c r="Q684" s="378"/>
    </row>
    <row r="685" spans="1:17" ht="14.4" customHeight="1" x14ac:dyDescent="0.3">
      <c r="A685" s="373" t="s">
        <v>961</v>
      </c>
      <c r="B685" s="374" t="s">
        <v>771</v>
      </c>
      <c r="C685" s="374" t="s">
        <v>772</v>
      </c>
      <c r="D685" s="374" t="s">
        <v>849</v>
      </c>
      <c r="E685" s="374" t="s">
        <v>850</v>
      </c>
      <c r="F685" s="377">
        <v>1</v>
      </c>
      <c r="G685" s="377">
        <v>159</v>
      </c>
      <c r="H685" s="377">
        <v>1</v>
      </c>
      <c r="I685" s="377">
        <v>159</v>
      </c>
      <c r="J685" s="377"/>
      <c r="K685" s="377"/>
      <c r="L685" s="377"/>
      <c r="M685" s="377"/>
      <c r="N685" s="377"/>
      <c r="O685" s="377"/>
      <c r="P685" s="422"/>
      <c r="Q685" s="378"/>
    </row>
    <row r="686" spans="1:17" ht="14.4" customHeight="1" x14ac:dyDescent="0.3">
      <c r="A686" s="373" t="s">
        <v>961</v>
      </c>
      <c r="B686" s="374" t="s">
        <v>771</v>
      </c>
      <c r="C686" s="374" t="s">
        <v>772</v>
      </c>
      <c r="D686" s="374" t="s">
        <v>853</v>
      </c>
      <c r="E686" s="374" t="s">
        <v>854</v>
      </c>
      <c r="F686" s="377">
        <v>7</v>
      </c>
      <c r="G686" s="377">
        <v>7000</v>
      </c>
      <c r="H686" s="377">
        <v>1</v>
      </c>
      <c r="I686" s="377">
        <v>1000</v>
      </c>
      <c r="J686" s="377"/>
      <c r="K686" s="377"/>
      <c r="L686" s="377"/>
      <c r="M686" s="377"/>
      <c r="N686" s="377"/>
      <c r="O686" s="377"/>
      <c r="P686" s="422"/>
      <c r="Q686" s="378"/>
    </row>
    <row r="687" spans="1:17" ht="14.4" customHeight="1" x14ac:dyDescent="0.3">
      <c r="A687" s="373" t="s">
        <v>961</v>
      </c>
      <c r="B687" s="374" t="s">
        <v>771</v>
      </c>
      <c r="C687" s="374" t="s">
        <v>772</v>
      </c>
      <c r="D687" s="374" t="s">
        <v>855</v>
      </c>
      <c r="E687" s="374" t="s">
        <v>856</v>
      </c>
      <c r="F687" s="377">
        <v>2</v>
      </c>
      <c r="G687" s="377">
        <v>332</v>
      </c>
      <c r="H687" s="377">
        <v>1</v>
      </c>
      <c r="I687" s="377">
        <v>166</v>
      </c>
      <c r="J687" s="377"/>
      <c r="K687" s="377"/>
      <c r="L687" s="377"/>
      <c r="M687" s="377"/>
      <c r="N687" s="377"/>
      <c r="O687" s="377"/>
      <c r="P687" s="422"/>
      <c r="Q687" s="378"/>
    </row>
    <row r="688" spans="1:17" ht="14.4" customHeight="1" x14ac:dyDescent="0.3">
      <c r="A688" s="373" t="s">
        <v>961</v>
      </c>
      <c r="B688" s="374" t="s">
        <v>771</v>
      </c>
      <c r="C688" s="374" t="s">
        <v>772</v>
      </c>
      <c r="D688" s="374" t="s">
        <v>857</v>
      </c>
      <c r="E688" s="374" t="s">
        <v>858</v>
      </c>
      <c r="F688" s="377">
        <v>7</v>
      </c>
      <c r="G688" s="377">
        <v>15547</v>
      </c>
      <c r="H688" s="377">
        <v>1</v>
      </c>
      <c r="I688" s="377">
        <v>2221</v>
      </c>
      <c r="J688" s="377"/>
      <c r="K688" s="377"/>
      <c r="L688" s="377"/>
      <c r="M688" s="377"/>
      <c r="N688" s="377"/>
      <c r="O688" s="377"/>
      <c r="P688" s="422"/>
      <c r="Q688" s="378"/>
    </row>
    <row r="689" spans="1:17" ht="14.4" customHeight="1" x14ac:dyDescent="0.3">
      <c r="A689" s="373" t="s">
        <v>961</v>
      </c>
      <c r="B689" s="374" t="s">
        <v>771</v>
      </c>
      <c r="C689" s="374" t="s">
        <v>772</v>
      </c>
      <c r="D689" s="374" t="s">
        <v>859</v>
      </c>
      <c r="E689" s="374" t="s">
        <v>860</v>
      </c>
      <c r="F689" s="377">
        <v>2</v>
      </c>
      <c r="G689" s="377">
        <v>484</v>
      </c>
      <c r="H689" s="377">
        <v>1</v>
      </c>
      <c r="I689" s="377">
        <v>242</v>
      </c>
      <c r="J689" s="377"/>
      <c r="K689" s="377"/>
      <c r="L689" s="377"/>
      <c r="M689" s="377"/>
      <c r="N689" s="377"/>
      <c r="O689" s="377"/>
      <c r="P689" s="422"/>
      <c r="Q689" s="378"/>
    </row>
    <row r="690" spans="1:17" ht="14.4" customHeight="1" x14ac:dyDescent="0.3">
      <c r="A690" s="373" t="s">
        <v>961</v>
      </c>
      <c r="B690" s="374" t="s">
        <v>771</v>
      </c>
      <c r="C690" s="374" t="s">
        <v>772</v>
      </c>
      <c r="D690" s="374" t="s">
        <v>861</v>
      </c>
      <c r="E690" s="374" t="s">
        <v>862</v>
      </c>
      <c r="F690" s="377">
        <v>1</v>
      </c>
      <c r="G690" s="377">
        <v>1985</v>
      </c>
      <c r="H690" s="377">
        <v>1</v>
      </c>
      <c r="I690" s="377">
        <v>1985</v>
      </c>
      <c r="J690" s="377"/>
      <c r="K690" s="377"/>
      <c r="L690" s="377"/>
      <c r="M690" s="377"/>
      <c r="N690" s="377"/>
      <c r="O690" s="377"/>
      <c r="P690" s="422"/>
      <c r="Q690" s="378"/>
    </row>
    <row r="691" spans="1:17" ht="14.4" customHeight="1" x14ac:dyDescent="0.3">
      <c r="A691" s="373" t="s">
        <v>961</v>
      </c>
      <c r="B691" s="374" t="s">
        <v>771</v>
      </c>
      <c r="C691" s="374" t="s">
        <v>772</v>
      </c>
      <c r="D691" s="374" t="s">
        <v>863</v>
      </c>
      <c r="E691" s="374" t="s">
        <v>864</v>
      </c>
      <c r="F691" s="377">
        <v>2</v>
      </c>
      <c r="G691" s="377">
        <v>444</v>
      </c>
      <c r="H691" s="377">
        <v>1</v>
      </c>
      <c r="I691" s="377">
        <v>222</v>
      </c>
      <c r="J691" s="377"/>
      <c r="K691" s="377"/>
      <c r="L691" s="377"/>
      <c r="M691" s="377"/>
      <c r="N691" s="377"/>
      <c r="O691" s="377"/>
      <c r="P691" s="422"/>
      <c r="Q691" s="378"/>
    </row>
    <row r="692" spans="1:17" ht="14.4" customHeight="1" x14ac:dyDescent="0.3">
      <c r="A692" s="373" t="s">
        <v>961</v>
      </c>
      <c r="B692" s="374" t="s">
        <v>771</v>
      </c>
      <c r="C692" s="374" t="s">
        <v>772</v>
      </c>
      <c r="D692" s="374" t="s">
        <v>870</v>
      </c>
      <c r="E692" s="374" t="s">
        <v>871</v>
      </c>
      <c r="F692" s="377">
        <v>1</v>
      </c>
      <c r="G692" s="377">
        <v>5014</v>
      </c>
      <c r="H692" s="377">
        <v>1</v>
      </c>
      <c r="I692" s="377">
        <v>5014</v>
      </c>
      <c r="J692" s="377"/>
      <c r="K692" s="377"/>
      <c r="L692" s="377"/>
      <c r="M692" s="377"/>
      <c r="N692" s="377"/>
      <c r="O692" s="377"/>
      <c r="P692" s="422"/>
      <c r="Q692" s="378"/>
    </row>
    <row r="693" spans="1:17" ht="14.4" customHeight="1" x14ac:dyDescent="0.3">
      <c r="A693" s="373" t="s">
        <v>961</v>
      </c>
      <c r="B693" s="374" t="s">
        <v>771</v>
      </c>
      <c r="C693" s="374" t="s">
        <v>772</v>
      </c>
      <c r="D693" s="374" t="s">
        <v>874</v>
      </c>
      <c r="E693" s="374" t="s">
        <v>875</v>
      </c>
      <c r="F693" s="377"/>
      <c r="G693" s="377"/>
      <c r="H693" s="377"/>
      <c r="I693" s="377"/>
      <c r="J693" s="377">
        <v>1</v>
      </c>
      <c r="K693" s="377">
        <v>266</v>
      </c>
      <c r="L693" s="377"/>
      <c r="M693" s="377">
        <v>266</v>
      </c>
      <c r="N693" s="377"/>
      <c r="O693" s="377"/>
      <c r="P693" s="422"/>
      <c r="Q693" s="378"/>
    </row>
    <row r="694" spans="1:17" ht="14.4" customHeight="1" x14ac:dyDescent="0.3">
      <c r="A694" s="373" t="s">
        <v>962</v>
      </c>
      <c r="B694" s="374" t="s">
        <v>771</v>
      </c>
      <c r="C694" s="374" t="s">
        <v>772</v>
      </c>
      <c r="D694" s="374" t="s">
        <v>773</v>
      </c>
      <c r="E694" s="374" t="s">
        <v>774</v>
      </c>
      <c r="F694" s="377">
        <v>1</v>
      </c>
      <c r="G694" s="377">
        <v>2049</v>
      </c>
      <c r="H694" s="377">
        <v>1</v>
      </c>
      <c r="I694" s="377">
        <v>2049</v>
      </c>
      <c r="J694" s="377"/>
      <c r="K694" s="377"/>
      <c r="L694" s="377"/>
      <c r="M694" s="377"/>
      <c r="N694" s="377"/>
      <c r="O694" s="377"/>
      <c r="P694" s="422"/>
      <c r="Q694" s="378"/>
    </row>
    <row r="695" spans="1:17" ht="14.4" customHeight="1" x14ac:dyDescent="0.3">
      <c r="A695" s="373" t="s">
        <v>962</v>
      </c>
      <c r="B695" s="374" t="s">
        <v>771</v>
      </c>
      <c r="C695" s="374" t="s">
        <v>772</v>
      </c>
      <c r="D695" s="374" t="s">
        <v>777</v>
      </c>
      <c r="E695" s="374" t="s">
        <v>778</v>
      </c>
      <c r="F695" s="377">
        <v>2</v>
      </c>
      <c r="G695" s="377">
        <v>106</v>
      </c>
      <c r="H695" s="377">
        <v>1</v>
      </c>
      <c r="I695" s="377">
        <v>53</v>
      </c>
      <c r="J695" s="377">
        <v>2</v>
      </c>
      <c r="K695" s="377">
        <v>106</v>
      </c>
      <c r="L695" s="377">
        <v>1</v>
      </c>
      <c r="M695" s="377">
        <v>53</v>
      </c>
      <c r="N695" s="377">
        <v>8</v>
      </c>
      <c r="O695" s="377">
        <v>424</v>
      </c>
      <c r="P695" s="422">
        <v>4</v>
      </c>
      <c r="Q695" s="378">
        <v>53</v>
      </c>
    </row>
    <row r="696" spans="1:17" ht="14.4" customHeight="1" x14ac:dyDescent="0.3">
      <c r="A696" s="373" t="s">
        <v>962</v>
      </c>
      <c r="B696" s="374" t="s">
        <v>771</v>
      </c>
      <c r="C696" s="374" t="s">
        <v>772</v>
      </c>
      <c r="D696" s="374" t="s">
        <v>785</v>
      </c>
      <c r="E696" s="374" t="s">
        <v>786</v>
      </c>
      <c r="F696" s="377">
        <v>1</v>
      </c>
      <c r="G696" s="377">
        <v>167</v>
      </c>
      <c r="H696" s="377">
        <v>1</v>
      </c>
      <c r="I696" s="377">
        <v>167</v>
      </c>
      <c r="J696" s="377">
        <v>1</v>
      </c>
      <c r="K696" s="377">
        <v>168</v>
      </c>
      <c r="L696" s="377">
        <v>1.0059880239520957</v>
      </c>
      <c r="M696" s="377">
        <v>168</v>
      </c>
      <c r="N696" s="377">
        <v>4</v>
      </c>
      <c r="O696" s="377">
        <v>672</v>
      </c>
      <c r="P696" s="422">
        <v>4.023952095808383</v>
      </c>
      <c r="Q696" s="378">
        <v>168</v>
      </c>
    </row>
    <row r="697" spans="1:17" ht="14.4" customHeight="1" x14ac:dyDescent="0.3">
      <c r="A697" s="373" t="s">
        <v>962</v>
      </c>
      <c r="B697" s="374" t="s">
        <v>771</v>
      </c>
      <c r="C697" s="374" t="s">
        <v>772</v>
      </c>
      <c r="D697" s="374" t="s">
        <v>789</v>
      </c>
      <c r="E697" s="374" t="s">
        <v>790</v>
      </c>
      <c r="F697" s="377">
        <v>5</v>
      </c>
      <c r="G697" s="377">
        <v>1565</v>
      </c>
      <c r="H697" s="377">
        <v>1</v>
      </c>
      <c r="I697" s="377">
        <v>313</v>
      </c>
      <c r="J697" s="377">
        <v>1</v>
      </c>
      <c r="K697" s="377">
        <v>316</v>
      </c>
      <c r="L697" s="377">
        <v>0.20191693290734825</v>
      </c>
      <c r="M697" s="377">
        <v>316</v>
      </c>
      <c r="N697" s="377">
        <v>1</v>
      </c>
      <c r="O697" s="377">
        <v>316</v>
      </c>
      <c r="P697" s="422">
        <v>0.20191693290734825</v>
      </c>
      <c r="Q697" s="378">
        <v>316</v>
      </c>
    </row>
    <row r="698" spans="1:17" ht="14.4" customHeight="1" x14ac:dyDescent="0.3">
      <c r="A698" s="373" t="s">
        <v>962</v>
      </c>
      <c r="B698" s="374" t="s">
        <v>771</v>
      </c>
      <c r="C698" s="374" t="s">
        <v>772</v>
      </c>
      <c r="D698" s="374" t="s">
        <v>793</v>
      </c>
      <c r="E698" s="374" t="s">
        <v>794</v>
      </c>
      <c r="F698" s="377">
        <v>5</v>
      </c>
      <c r="G698" s="377">
        <v>1685</v>
      </c>
      <c r="H698" s="377">
        <v>1</v>
      </c>
      <c r="I698" s="377">
        <v>337</v>
      </c>
      <c r="J698" s="377"/>
      <c r="K698" s="377"/>
      <c r="L698" s="377"/>
      <c r="M698" s="377"/>
      <c r="N698" s="377">
        <v>19</v>
      </c>
      <c r="O698" s="377">
        <v>6422</v>
      </c>
      <c r="P698" s="422">
        <v>3.8112759643916916</v>
      </c>
      <c r="Q698" s="378">
        <v>338</v>
      </c>
    </row>
    <row r="699" spans="1:17" ht="14.4" customHeight="1" x14ac:dyDescent="0.3">
      <c r="A699" s="373" t="s">
        <v>962</v>
      </c>
      <c r="B699" s="374" t="s">
        <v>771</v>
      </c>
      <c r="C699" s="374" t="s">
        <v>772</v>
      </c>
      <c r="D699" s="374" t="s">
        <v>803</v>
      </c>
      <c r="E699" s="374" t="s">
        <v>804</v>
      </c>
      <c r="F699" s="377">
        <v>1</v>
      </c>
      <c r="G699" s="377">
        <v>46</v>
      </c>
      <c r="H699" s="377">
        <v>1</v>
      </c>
      <c r="I699" s="377">
        <v>46</v>
      </c>
      <c r="J699" s="377"/>
      <c r="K699" s="377"/>
      <c r="L699" s="377"/>
      <c r="M699" s="377"/>
      <c r="N699" s="377"/>
      <c r="O699" s="377"/>
      <c r="P699" s="422"/>
      <c r="Q699" s="378"/>
    </row>
    <row r="700" spans="1:17" ht="14.4" customHeight="1" x14ac:dyDescent="0.3">
      <c r="A700" s="373" t="s">
        <v>962</v>
      </c>
      <c r="B700" s="374" t="s">
        <v>771</v>
      </c>
      <c r="C700" s="374" t="s">
        <v>772</v>
      </c>
      <c r="D700" s="374" t="s">
        <v>805</v>
      </c>
      <c r="E700" s="374" t="s">
        <v>806</v>
      </c>
      <c r="F700" s="377"/>
      <c r="G700" s="377"/>
      <c r="H700" s="377"/>
      <c r="I700" s="377"/>
      <c r="J700" s="377"/>
      <c r="K700" s="377"/>
      <c r="L700" s="377"/>
      <c r="M700" s="377"/>
      <c r="N700" s="377">
        <v>2</v>
      </c>
      <c r="O700" s="377">
        <v>730</v>
      </c>
      <c r="P700" s="422"/>
      <c r="Q700" s="378">
        <v>365</v>
      </c>
    </row>
    <row r="701" spans="1:17" ht="14.4" customHeight="1" x14ac:dyDescent="0.3">
      <c r="A701" s="373" t="s">
        <v>962</v>
      </c>
      <c r="B701" s="374" t="s">
        <v>771</v>
      </c>
      <c r="C701" s="374" t="s">
        <v>772</v>
      </c>
      <c r="D701" s="374" t="s">
        <v>807</v>
      </c>
      <c r="E701" s="374" t="s">
        <v>808</v>
      </c>
      <c r="F701" s="377">
        <v>1</v>
      </c>
      <c r="G701" s="377">
        <v>36</v>
      </c>
      <c r="H701" s="377">
        <v>1</v>
      </c>
      <c r="I701" s="377">
        <v>36</v>
      </c>
      <c r="J701" s="377"/>
      <c r="K701" s="377"/>
      <c r="L701" s="377"/>
      <c r="M701" s="377"/>
      <c r="N701" s="377"/>
      <c r="O701" s="377"/>
      <c r="P701" s="422"/>
      <c r="Q701" s="378"/>
    </row>
    <row r="702" spans="1:17" ht="14.4" customHeight="1" x14ac:dyDescent="0.3">
      <c r="A702" s="373" t="s">
        <v>962</v>
      </c>
      <c r="B702" s="374" t="s">
        <v>771</v>
      </c>
      <c r="C702" s="374" t="s">
        <v>772</v>
      </c>
      <c r="D702" s="374" t="s">
        <v>813</v>
      </c>
      <c r="E702" s="374" t="s">
        <v>814</v>
      </c>
      <c r="F702" s="377"/>
      <c r="G702" s="377"/>
      <c r="H702" s="377"/>
      <c r="I702" s="377"/>
      <c r="J702" s="377"/>
      <c r="K702" s="377"/>
      <c r="L702" s="377"/>
      <c r="M702" s="377"/>
      <c r="N702" s="377">
        <v>2</v>
      </c>
      <c r="O702" s="377">
        <v>1328</v>
      </c>
      <c r="P702" s="422"/>
      <c r="Q702" s="378">
        <v>664</v>
      </c>
    </row>
    <row r="703" spans="1:17" ht="14.4" customHeight="1" x14ac:dyDescent="0.3">
      <c r="A703" s="373" t="s">
        <v>962</v>
      </c>
      <c r="B703" s="374" t="s">
        <v>771</v>
      </c>
      <c r="C703" s="374" t="s">
        <v>772</v>
      </c>
      <c r="D703" s="374" t="s">
        <v>817</v>
      </c>
      <c r="E703" s="374" t="s">
        <v>818</v>
      </c>
      <c r="F703" s="377">
        <v>2</v>
      </c>
      <c r="G703" s="377">
        <v>560</v>
      </c>
      <c r="H703" s="377">
        <v>1</v>
      </c>
      <c r="I703" s="377">
        <v>280</v>
      </c>
      <c r="J703" s="377">
        <v>1</v>
      </c>
      <c r="K703" s="377">
        <v>281</v>
      </c>
      <c r="L703" s="377">
        <v>0.50178571428571428</v>
      </c>
      <c r="M703" s="377">
        <v>281</v>
      </c>
      <c r="N703" s="377">
        <v>2</v>
      </c>
      <c r="O703" s="377">
        <v>562</v>
      </c>
      <c r="P703" s="422">
        <v>1.0035714285714286</v>
      </c>
      <c r="Q703" s="378">
        <v>281</v>
      </c>
    </row>
    <row r="704" spans="1:17" ht="14.4" customHeight="1" x14ac:dyDescent="0.3">
      <c r="A704" s="373" t="s">
        <v>962</v>
      </c>
      <c r="B704" s="374" t="s">
        <v>771</v>
      </c>
      <c r="C704" s="374" t="s">
        <v>772</v>
      </c>
      <c r="D704" s="374" t="s">
        <v>819</v>
      </c>
      <c r="E704" s="374" t="s">
        <v>820</v>
      </c>
      <c r="F704" s="377">
        <v>2</v>
      </c>
      <c r="G704" s="377">
        <v>6826</v>
      </c>
      <c r="H704" s="377">
        <v>1</v>
      </c>
      <c r="I704" s="377">
        <v>3413</v>
      </c>
      <c r="J704" s="377">
        <v>1</v>
      </c>
      <c r="K704" s="377">
        <v>3439</v>
      </c>
      <c r="L704" s="377">
        <v>0.50380896571930855</v>
      </c>
      <c r="M704" s="377">
        <v>3439</v>
      </c>
      <c r="N704" s="377"/>
      <c r="O704" s="377"/>
      <c r="P704" s="422"/>
      <c r="Q704" s="378"/>
    </row>
    <row r="705" spans="1:17" ht="14.4" customHeight="1" x14ac:dyDescent="0.3">
      <c r="A705" s="373" t="s">
        <v>962</v>
      </c>
      <c r="B705" s="374" t="s">
        <v>771</v>
      </c>
      <c r="C705" s="374" t="s">
        <v>772</v>
      </c>
      <c r="D705" s="374" t="s">
        <v>821</v>
      </c>
      <c r="E705" s="374" t="s">
        <v>822</v>
      </c>
      <c r="F705" s="377">
        <v>6</v>
      </c>
      <c r="G705" s="377">
        <v>2718</v>
      </c>
      <c r="H705" s="377">
        <v>1</v>
      </c>
      <c r="I705" s="377">
        <v>453</v>
      </c>
      <c r="J705" s="377">
        <v>3</v>
      </c>
      <c r="K705" s="377">
        <v>1368</v>
      </c>
      <c r="L705" s="377">
        <v>0.50331125827814571</v>
      </c>
      <c r="M705" s="377">
        <v>456</v>
      </c>
      <c r="N705" s="377">
        <v>8</v>
      </c>
      <c r="O705" s="377">
        <v>3668</v>
      </c>
      <c r="P705" s="422">
        <v>1.3495217071376011</v>
      </c>
      <c r="Q705" s="378">
        <v>458.5</v>
      </c>
    </row>
    <row r="706" spans="1:17" ht="14.4" customHeight="1" x14ac:dyDescent="0.3">
      <c r="A706" s="373" t="s">
        <v>962</v>
      </c>
      <c r="B706" s="374" t="s">
        <v>771</v>
      </c>
      <c r="C706" s="374" t="s">
        <v>772</v>
      </c>
      <c r="D706" s="374" t="s">
        <v>825</v>
      </c>
      <c r="E706" s="374" t="s">
        <v>826</v>
      </c>
      <c r="F706" s="377">
        <v>7</v>
      </c>
      <c r="G706" s="377">
        <v>2415</v>
      </c>
      <c r="H706" s="377">
        <v>1</v>
      </c>
      <c r="I706" s="377">
        <v>345</v>
      </c>
      <c r="J706" s="377">
        <v>4</v>
      </c>
      <c r="K706" s="377">
        <v>1392</v>
      </c>
      <c r="L706" s="377">
        <v>0.57639751552795027</v>
      </c>
      <c r="M706" s="377">
        <v>348</v>
      </c>
      <c r="N706" s="377">
        <v>8</v>
      </c>
      <c r="O706" s="377">
        <v>2802</v>
      </c>
      <c r="P706" s="422">
        <v>1.160248447204969</v>
      </c>
      <c r="Q706" s="378">
        <v>350.25</v>
      </c>
    </row>
    <row r="707" spans="1:17" ht="14.4" customHeight="1" x14ac:dyDescent="0.3">
      <c r="A707" s="373" t="s">
        <v>962</v>
      </c>
      <c r="B707" s="374" t="s">
        <v>771</v>
      </c>
      <c r="C707" s="374" t="s">
        <v>772</v>
      </c>
      <c r="D707" s="374" t="s">
        <v>831</v>
      </c>
      <c r="E707" s="374" t="s">
        <v>832</v>
      </c>
      <c r="F707" s="377">
        <v>4</v>
      </c>
      <c r="G707" s="377">
        <v>408</v>
      </c>
      <c r="H707" s="377">
        <v>1</v>
      </c>
      <c r="I707" s="377">
        <v>102</v>
      </c>
      <c r="J707" s="377">
        <v>1</v>
      </c>
      <c r="K707" s="377">
        <v>103</v>
      </c>
      <c r="L707" s="377">
        <v>0.25245098039215685</v>
      </c>
      <c r="M707" s="377">
        <v>103</v>
      </c>
      <c r="N707" s="377">
        <v>5</v>
      </c>
      <c r="O707" s="377">
        <v>519</v>
      </c>
      <c r="P707" s="422">
        <v>1.2720588235294117</v>
      </c>
      <c r="Q707" s="378">
        <v>103.8</v>
      </c>
    </row>
    <row r="708" spans="1:17" ht="14.4" customHeight="1" x14ac:dyDescent="0.3">
      <c r="A708" s="373" t="s">
        <v>962</v>
      </c>
      <c r="B708" s="374" t="s">
        <v>771</v>
      </c>
      <c r="C708" s="374" t="s">
        <v>772</v>
      </c>
      <c r="D708" s="374" t="s">
        <v>835</v>
      </c>
      <c r="E708" s="374" t="s">
        <v>836</v>
      </c>
      <c r="F708" s="377"/>
      <c r="G708" s="377"/>
      <c r="H708" s="377"/>
      <c r="I708" s="377"/>
      <c r="J708" s="377">
        <v>1</v>
      </c>
      <c r="K708" s="377">
        <v>457</v>
      </c>
      <c r="L708" s="377"/>
      <c r="M708" s="377">
        <v>457</v>
      </c>
      <c r="N708" s="377"/>
      <c r="O708" s="377"/>
      <c r="P708" s="422"/>
      <c r="Q708" s="378"/>
    </row>
    <row r="709" spans="1:17" ht="14.4" customHeight="1" x14ac:dyDescent="0.3">
      <c r="A709" s="373" t="s">
        <v>962</v>
      </c>
      <c r="B709" s="374" t="s">
        <v>771</v>
      </c>
      <c r="C709" s="374" t="s">
        <v>772</v>
      </c>
      <c r="D709" s="374" t="s">
        <v>839</v>
      </c>
      <c r="E709" s="374" t="s">
        <v>840</v>
      </c>
      <c r="F709" s="377">
        <v>6</v>
      </c>
      <c r="G709" s="377">
        <v>2550</v>
      </c>
      <c r="H709" s="377">
        <v>1</v>
      </c>
      <c r="I709" s="377">
        <v>425</v>
      </c>
      <c r="J709" s="377">
        <v>1</v>
      </c>
      <c r="K709" s="377">
        <v>429</v>
      </c>
      <c r="L709" s="377">
        <v>0.16823529411764707</v>
      </c>
      <c r="M709" s="377">
        <v>429</v>
      </c>
      <c r="N709" s="377">
        <v>6</v>
      </c>
      <c r="O709" s="377">
        <v>2594</v>
      </c>
      <c r="P709" s="422">
        <v>1.0172549019607844</v>
      </c>
      <c r="Q709" s="378">
        <v>432.33333333333331</v>
      </c>
    </row>
    <row r="710" spans="1:17" ht="14.4" customHeight="1" x14ac:dyDescent="0.3">
      <c r="A710" s="373" t="s">
        <v>962</v>
      </c>
      <c r="B710" s="374" t="s">
        <v>771</v>
      </c>
      <c r="C710" s="374" t="s">
        <v>772</v>
      </c>
      <c r="D710" s="374" t="s">
        <v>841</v>
      </c>
      <c r="E710" s="374" t="s">
        <v>842</v>
      </c>
      <c r="F710" s="377">
        <v>16</v>
      </c>
      <c r="G710" s="377">
        <v>848</v>
      </c>
      <c r="H710" s="377">
        <v>1</v>
      </c>
      <c r="I710" s="377">
        <v>53</v>
      </c>
      <c r="J710" s="377">
        <v>18</v>
      </c>
      <c r="K710" s="377">
        <v>954</v>
      </c>
      <c r="L710" s="377">
        <v>1.125</v>
      </c>
      <c r="M710" s="377">
        <v>53</v>
      </c>
      <c r="N710" s="377">
        <v>18</v>
      </c>
      <c r="O710" s="377">
        <v>964</v>
      </c>
      <c r="P710" s="422">
        <v>1.1367924528301887</v>
      </c>
      <c r="Q710" s="378">
        <v>53.555555555555557</v>
      </c>
    </row>
    <row r="711" spans="1:17" ht="14.4" customHeight="1" x14ac:dyDescent="0.3">
      <c r="A711" s="373" t="s">
        <v>962</v>
      </c>
      <c r="B711" s="374" t="s">
        <v>771</v>
      </c>
      <c r="C711" s="374" t="s">
        <v>772</v>
      </c>
      <c r="D711" s="374" t="s">
        <v>843</v>
      </c>
      <c r="E711" s="374" t="s">
        <v>844</v>
      </c>
      <c r="F711" s="377"/>
      <c r="G711" s="377"/>
      <c r="H711" s="377"/>
      <c r="I711" s="377"/>
      <c r="J711" s="377"/>
      <c r="K711" s="377"/>
      <c r="L711" s="377"/>
      <c r="M711" s="377"/>
      <c r="N711" s="377">
        <v>1</v>
      </c>
      <c r="O711" s="377">
        <v>2164</v>
      </c>
      <c r="P711" s="422"/>
      <c r="Q711" s="378">
        <v>2164</v>
      </c>
    </row>
    <row r="712" spans="1:17" ht="14.4" customHeight="1" x14ac:dyDescent="0.3">
      <c r="A712" s="373" t="s">
        <v>962</v>
      </c>
      <c r="B712" s="374" t="s">
        <v>771</v>
      </c>
      <c r="C712" s="374" t="s">
        <v>772</v>
      </c>
      <c r="D712" s="374" t="s">
        <v>845</v>
      </c>
      <c r="E712" s="374" t="s">
        <v>846</v>
      </c>
      <c r="F712" s="377">
        <v>26</v>
      </c>
      <c r="G712" s="377">
        <v>4264</v>
      </c>
      <c r="H712" s="377">
        <v>1</v>
      </c>
      <c r="I712" s="377">
        <v>164</v>
      </c>
      <c r="J712" s="377">
        <v>16</v>
      </c>
      <c r="K712" s="377">
        <v>2640</v>
      </c>
      <c r="L712" s="377">
        <v>0.61913696060037526</v>
      </c>
      <c r="M712" s="377">
        <v>165</v>
      </c>
      <c r="N712" s="377">
        <v>7</v>
      </c>
      <c r="O712" s="377">
        <v>1167</v>
      </c>
      <c r="P712" s="422">
        <v>0.27368667917448403</v>
      </c>
      <c r="Q712" s="378">
        <v>166.71428571428572</v>
      </c>
    </row>
    <row r="713" spans="1:17" ht="14.4" customHeight="1" x14ac:dyDescent="0.3">
      <c r="A713" s="373" t="s">
        <v>962</v>
      </c>
      <c r="B713" s="374" t="s">
        <v>771</v>
      </c>
      <c r="C713" s="374" t="s">
        <v>772</v>
      </c>
      <c r="D713" s="374" t="s">
        <v>847</v>
      </c>
      <c r="E713" s="374" t="s">
        <v>848</v>
      </c>
      <c r="F713" s="377">
        <v>4</v>
      </c>
      <c r="G713" s="377">
        <v>312</v>
      </c>
      <c r="H713" s="377">
        <v>1</v>
      </c>
      <c r="I713" s="377">
        <v>78</v>
      </c>
      <c r="J713" s="377">
        <v>10</v>
      </c>
      <c r="K713" s="377">
        <v>790</v>
      </c>
      <c r="L713" s="377">
        <v>2.5320512820512819</v>
      </c>
      <c r="M713" s="377">
        <v>79</v>
      </c>
      <c r="N713" s="377">
        <v>4</v>
      </c>
      <c r="O713" s="377">
        <v>316</v>
      </c>
      <c r="P713" s="422">
        <v>1.0128205128205128</v>
      </c>
      <c r="Q713" s="378">
        <v>79</v>
      </c>
    </row>
    <row r="714" spans="1:17" ht="14.4" customHeight="1" x14ac:dyDescent="0.3">
      <c r="A714" s="373" t="s">
        <v>962</v>
      </c>
      <c r="B714" s="374" t="s">
        <v>771</v>
      </c>
      <c r="C714" s="374" t="s">
        <v>772</v>
      </c>
      <c r="D714" s="374" t="s">
        <v>855</v>
      </c>
      <c r="E714" s="374" t="s">
        <v>856</v>
      </c>
      <c r="F714" s="377"/>
      <c r="G714" s="377"/>
      <c r="H714" s="377"/>
      <c r="I714" s="377"/>
      <c r="J714" s="377">
        <v>1</v>
      </c>
      <c r="K714" s="377">
        <v>167</v>
      </c>
      <c r="L714" s="377"/>
      <c r="M714" s="377">
        <v>167</v>
      </c>
      <c r="N714" s="377"/>
      <c r="O714" s="377"/>
      <c r="P714" s="422"/>
      <c r="Q714" s="378"/>
    </row>
    <row r="715" spans="1:17" ht="14.4" customHeight="1" x14ac:dyDescent="0.3">
      <c r="A715" s="373" t="s">
        <v>962</v>
      </c>
      <c r="B715" s="374" t="s">
        <v>771</v>
      </c>
      <c r="C715" s="374" t="s">
        <v>772</v>
      </c>
      <c r="D715" s="374" t="s">
        <v>859</v>
      </c>
      <c r="E715" s="374" t="s">
        <v>860</v>
      </c>
      <c r="F715" s="377">
        <v>1</v>
      </c>
      <c r="G715" s="377">
        <v>242</v>
      </c>
      <c r="H715" s="377">
        <v>1</v>
      </c>
      <c r="I715" s="377">
        <v>242</v>
      </c>
      <c r="J715" s="377"/>
      <c r="K715" s="377"/>
      <c r="L715" s="377"/>
      <c r="M715" s="377"/>
      <c r="N715" s="377">
        <v>2</v>
      </c>
      <c r="O715" s="377">
        <v>486</v>
      </c>
      <c r="P715" s="422">
        <v>2.0082644628099175</v>
      </c>
      <c r="Q715" s="378">
        <v>243</v>
      </c>
    </row>
    <row r="716" spans="1:17" ht="14.4" customHeight="1" x14ac:dyDescent="0.3">
      <c r="A716" s="373" t="s">
        <v>962</v>
      </c>
      <c r="B716" s="374" t="s">
        <v>771</v>
      </c>
      <c r="C716" s="374" t="s">
        <v>772</v>
      </c>
      <c r="D716" s="374" t="s">
        <v>861</v>
      </c>
      <c r="E716" s="374" t="s">
        <v>862</v>
      </c>
      <c r="F716" s="377">
        <v>1</v>
      </c>
      <c r="G716" s="377">
        <v>1985</v>
      </c>
      <c r="H716" s="377">
        <v>1</v>
      </c>
      <c r="I716" s="377">
        <v>1985</v>
      </c>
      <c r="J716" s="377"/>
      <c r="K716" s="377"/>
      <c r="L716" s="377"/>
      <c r="M716" s="377"/>
      <c r="N716" s="377">
        <v>12</v>
      </c>
      <c r="O716" s="377">
        <v>23916</v>
      </c>
      <c r="P716" s="422">
        <v>12.048362720403023</v>
      </c>
      <c r="Q716" s="378">
        <v>1993</v>
      </c>
    </row>
    <row r="717" spans="1:17" ht="14.4" customHeight="1" x14ac:dyDescent="0.3">
      <c r="A717" s="373" t="s">
        <v>962</v>
      </c>
      <c r="B717" s="374" t="s">
        <v>771</v>
      </c>
      <c r="C717" s="374" t="s">
        <v>772</v>
      </c>
      <c r="D717" s="374" t="s">
        <v>865</v>
      </c>
      <c r="E717" s="374" t="s">
        <v>866</v>
      </c>
      <c r="F717" s="377">
        <v>2</v>
      </c>
      <c r="G717" s="377">
        <v>798</v>
      </c>
      <c r="H717" s="377">
        <v>1</v>
      </c>
      <c r="I717" s="377">
        <v>399</v>
      </c>
      <c r="J717" s="377">
        <v>1</v>
      </c>
      <c r="K717" s="377">
        <v>404</v>
      </c>
      <c r="L717" s="377">
        <v>0.50626566416040097</v>
      </c>
      <c r="M717" s="377">
        <v>404</v>
      </c>
      <c r="N717" s="377"/>
      <c r="O717" s="377"/>
      <c r="P717" s="422"/>
      <c r="Q717" s="378"/>
    </row>
    <row r="718" spans="1:17" ht="14.4" customHeight="1" x14ac:dyDescent="0.3">
      <c r="A718" s="373" t="s">
        <v>962</v>
      </c>
      <c r="B718" s="374" t="s">
        <v>771</v>
      </c>
      <c r="C718" s="374" t="s">
        <v>772</v>
      </c>
      <c r="D718" s="374" t="s">
        <v>874</v>
      </c>
      <c r="E718" s="374" t="s">
        <v>875</v>
      </c>
      <c r="F718" s="377"/>
      <c r="G718" s="377"/>
      <c r="H718" s="377"/>
      <c r="I718" s="377"/>
      <c r="J718" s="377"/>
      <c r="K718" s="377"/>
      <c r="L718" s="377"/>
      <c r="M718" s="377"/>
      <c r="N718" s="377">
        <v>2</v>
      </c>
      <c r="O718" s="377">
        <v>532</v>
      </c>
      <c r="P718" s="422"/>
      <c r="Q718" s="378">
        <v>266</v>
      </c>
    </row>
    <row r="719" spans="1:17" ht="14.4" customHeight="1" x14ac:dyDescent="0.3">
      <c r="A719" s="373" t="s">
        <v>962</v>
      </c>
      <c r="B719" s="374" t="s">
        <v>771</v>
      </c>
      <c r="C719" s="374" t="s">
        <v>772</v>
      </c>
      <c r="D719" s="374" t="s">
        <v>876</v>
      </c>
      <c r="E719" s="374" t="s">
        <v>877</v>
      </c>
      <c r="F719" s="377">
        <v>1</v>
      </c>
      <c r="G719" s="377">
        <v>1014</v>
      </c>
      <c r="H719" s="377">
        <v>1</v>
      </c>
      <c r="I719" s="377">
        <v>1014</v>
      </c>
      <c r="J719" s="377">
        <v>1</v>
      </c>
      <c r="K719" s="377">
        <v>1024</v>
      </c>
      <c r="L719" s="377">
        <v>1.0098619329388561</v>
      </c>
      <c r="M719" s="377">
        <v>1024</v>
      </c>
      <c r="N719" s="377"/>
      <c r="O719" s="377"/>
      <c r="P719" s="422"/>
      <c r="Q719" s="378"/>
    </row>
    <row r="720" spans="1:17" ht="14.4" customHeight="1" x14ac:dyDescent="0.3">
      <c r="A720" s="373" t="s">
        <v>963</v>
      </c>
      <c r="B720" s="374" t="s">
        <v>771</v>
      </c>
      <c r="C720" s="374" t="s">
        <v>772</v>
      </c>
      <c r="D720" s="374" t="s">
        <v>777</v>
      </c>
      <c r="E720" s="374" t="s">
        <v>778</v>
      </c>
      <c r="F720" s="377">
        <v>6</v>
      </c>
      <c r="G720" s="377">
        <v>318</v>
      </c>
      <c r="H720" s="377">
        <v>1</v>
      </c>
      <c r="I720" s="377">
        <v>53</v>
      </c>
      <c r="J720" s="377">
        <v>12</v>
      </c>
      <c r="K720" s="377">
        <v>636</v>
      </c>
      <c r="L720" s="377">
        <v>2</v>
      </c>
      <c r="M720" s="377">
        <v>53</v>
      </c>
      <c r="N720" s="377">
        <v>26</v>
      </c>
      <c r="O720" s="377">
        <v>1386</v>
      </c>
      <c r="P720" s="422">
        <v>4.3584905660377355</v>
      </c>
      <c r="Q720" s="378">
        <v>53.307692307692307</v>
      </c>
    </row>
    <row r="721" spans="1:17" ht="14.4" customHeight="1" x14ac:dyDescent="0.3">
      <c r="A721" s="373" t="s">
        <v>963</v>
      </c>
      <c r="B721" s="374" t="s">
        <v>771</v>
      </c>
      <c r="C721" s="374" t="s">
        <v>772</v>
      </c>
      <c r="D721" s="374" t="s">
        <v>779</v>
      </c>
      <c r="E721" s="374" t="s">
        <v>780</v>
      </c>
      <c r="F721" s="377"/>
      <c r="G721" s="377"/>
      <c r="H721" s="377"/>
      <c r="I721" s="377"/>
      <c r="J721" s="377">
        <v>6</v>
      </c>
      <c r="K721" s="377">
        <v>726</v>
      </c>
      <c r="L721" s="377"/>
      <c r="M721" s="377">
        <v>121</v>
      </c>
      <c r="N721" s="377">
        <v>8</v>
      </c>
      <c r="O721" s="377">
        <v>968</v>
      </c>
      <c r="P721" s="422"/>
      <c r="Q721" s="378">
        <v>121</v>
      </c>
    </row>
    <row r="722" spans="1:17" ht="14.4" customHeight="1" x14ac:dyDescent="0.3">
      <c r="A722" s="373" t="s">
        <v>963</v>
      </c>
      <c r="B722" s="374" t="s">
        <v>771</v>
      </c>
      <c r="C722" s="374" t="s">
        <v>772</v>
      </c>
      <c r="D722" s="374" t="s">
        <v>781</v>
      </c>
      <c r="E722" s="374" t="s">
        <v>782</v>
      </c>
      <c r="F722" s="377"/>
      <c r="G722" s="377"/>
      <c r="H722" s="377"/>
      <c r="I722" s="377"/>
      <c r="J722" s="377">
        <v>4</v>
      </c>
      <c r="K722" s="377">
        <v>696</v>
      </c>
      <c r="L722" s="377"/>
      <c r="M722" s="377">
        <v>174</v>
      </c>
      <c r="N722" s="377">
        <v>2</v>
      </c>
      <c r="O722" s="377">
        <v>350</v>
      </c>
      <c r="P722" s="422"/>
      <c r="Q722" s="378">
        <v>175</v>
      </c>
    </row>
    <row r="723" spans="1:17" ht="14.4" customHeight="1" x14ac:dyDescent="0.3">
      <c r="A723" s="373" t="s">
        <v>963</v>
      </c>
      <c r="B723" s="374" t="s">
        <v>771</v>
      </c>
      <c r="C723" s="374" t="s">
        <v>772</v>
      </c>
      <c r="D723" s="374" t="s">
        <v>785</v>
      </c>
      <c r="E723" s="374" t="s">
        <v>786</v>
      </c>
      <c r="F723" s="377"/>
      <c r="G723" s="377"/>
      <c r="H723" s="377"/>
      <c r="I723" s="377"/>
      <c r="J723" s="377">
        <v>7</v>
      </c>
      <c r="K723" s="377">
        <v>1176</v>
      </c>
      <c r="L723" s="377"/>
      <c r="M723" s="377">
        <v>168</v>
      </c>
      <c r="N723" s="377">
        <v>2</v>
      </c>
      <c r="O723" s="377">
        <v>336</v>
      </c>
      <c r="P723" s="422"/>
      <c r="Q723" s="378">
        <v>168</v>
      </c>
    </row>
    <row r="724" spans="1:17" ht="14.4" customHeight="1" x14ac:dyDescent="0.3">
      <c r="A724" s="373" t="s">
        <v>963</v>
      </c>
      <c r="B724" s="374" t="s">
        <v>771</v>
      </c>
      <c r="C724" s="374" t="s">
        <v>772</v>
      </c>
      <c r="D724" s="374" t="s">
        <v>789</v>
      </c>
      <c r="E724" s="374" t="s">
        <v>790</v>
      </c>
      <c r="F724" s="377">
        <v>2</v>
      </c>
      <c r="G724" s="377">
        <v>626</v>
      </c>
      <c r="H724" s="377">
        <v>1</v>
      </c>
      <c r="I724" s="377">
        <v>313</v>
      </c>
      <c r="J724" s="377">
        <v>3</v>
      </c>
      <c r="K724" s="377">
        <v>948</v>
      </c>
      <c r="L724" s="377">
        <v>1.5143769968051117</v>
      </c>
      <c r="M724" s="377">
        <v>316</v>
      </c>
      <c r="N724" s="377"/>
      <c r="O724" s="377"/>
      <c r="P724" s="422"/>
      <c r="Q724" s="378"/>
    </row>
    <row r="725" spans="1:17" ht="14.4" customHeight="1" x14ac:dyDescent="0.3">
      <c r="A725" s="373" t="s">
        <v>963</v>
      </c>
      <c r="B725" s="374" t="s">
        <v>771</v>
      </c>
      <c r="C725" s="374" t="s">
        <v>772</v>
      </c>
      <c r="D725" s="374" t="s">
        <v>791</v>
      </c>
      <c r="E725" s="374" t="s">
        <v>792</v>
      </c>
      <c r="F725" s="377"/>
      <c r="G725" s="377"/>
      <c r="H725" s="377"/>
      <c r="I725" s="377"/>
      <c r="J725" s="377">
        <v>1</v>
      </c>
      <c r="K725" s="377">
        <v>435</v>
      </c>
      <c r="L725" s="377"/>
      <c r="M725" s="377">
        <v>435</v>
      </c>
      <c r="N725" s="377"/>
      <c r="O725" s="377"/>
      <c r="P725" s="422"/>
      <c r="Q725" s="378"/>
    </row>
    <row r="726" spans="1:17" ht="14.4" customHeight="1" x14ac:dyDescent="0.3">
      <c r="A726" s="373" t="s">
        <v>963</v>
      </c>
      <c r="B726" s="374" t="s">
        <v>771</v>
      </c>
      <c r="C726" s="374" t="s">
        <v>772</v>
      </c>
      <c r="D726" s="374" t="s">
        <v>793</v>
      </c>
      <c r="E726" s="374" t="s">
        <v>794</v>
      </c>
      <c r="F726" s="377"/>
      <c r="G726" s="377"/>
      <c r="H726" s="377"/>
      <c r="I726" s="377"/>
      <c r="J726" s="377">
        <v>13</v>
      </c>
      <c r="K726" s="377">
        <v>4394</v>
      </c>
      <c r="L726" s="377"/>
      <c r="M726" s="377">
        <v>338</v>
      </c>
      <c r="N726" s="377"/>
      <c r="O726" s="377"/>
      <c r="P726" s="422"/>
      <c r="Q726" s="378"/>
    </row>
    <row r="727" spans="1:17" ht="14.4" customHeight="1" x14ac:dyDescent="0.3">
      <c r="A727" s="373" t="s">
        <v>963</v>
      </c>
      <c r="B727" s="374" t="s">
        <v>771</v>
      </c>
      <c r="C727" s="374" t="s">
        <v>772</v>
      </c>
      <c r="D727" s="374" t="s">
        <v>805</v>
      </c>
      <c r="E727" s="374" t="s">
        <v>806</v>
      </c>
      <c r="F727" s="377"/>
      <c r="G727" s="377"/>
      <c r="H727" s="377"/>
      <c r="I727" s="377"/>
      <c r="J727" s="377"/>
      <c r="K727" s="377"/>
      <c r="L727" s="377"/>
      <c r="M727" s="377"/>
      <c r="N727" s="377">
        <v>2</v>
      </c>
      <c r="O727" s="377">
        <v>738</v>
      </c>
      <c r="P727" s="422"/>
      <c r="Q727" s="378">
        <v>369</v>
      </c>
    </row>
    <row r="728" spans="1:17" ht="14.4" customHeight="1" x14ac:dyDescent="0.3">
      <c r="A728" s="373" t="s">
        <v>963</v>
      </c>
      <c r="B728" s="374" t="s">
        <v>771</v>
      </c>
      <c r="C728" s="374" t="s">
        <v>772</v>
      </c>
      <c r="D728" s="374" t="s">
        <v>813</v>
      </c>
      <c r="E728" s="374" t="s">
        <v>814</v>
      </c>
      <c r="F728" s="377"/>
      <c r="G728" s="377"/>
      <c r="H728" s="377"/>
      <c r="I728" s="377"/>
      <c r="J728" s="377"/>
      <c r="K728" s="377"/>
      <c r="L728" s="377"/>
      <c r="M728" s="377"/>
      <c r="N728" s="377">
        <v>2</v>
      </c>
      <c r="O728" s="377">
        <v>1336</v>
      </c>
      <c r="P728" s="422"/>
      <c r="Q728" s="378">
        <v>668</v>
      </c>
    </row>
    <row r="729" spans="1:17" ht="14.4" customHeight="1" x14ac:dyDescent="0.3">
      <c r="A729" s="373" t="s">
        <v>963</v>
      </c>
      <c r="B729" s="374" t="s">
        <v>771</v>
      </c>
      <c r="C729" s="374" t="s">
        <v>772</v>
      </c>
      <c r="D729" s="374" t="s">
        <v>817</v>
      </c>
      <c r="E729" s="374" t="s">
        <v>818</v>
      </c>
      <c r="F729" s="377">
        <v>6</v>
      </c>
      <c r="G729" s="377">
        <v>1680</v>
      </c>
      <c r="H729" s="377">
        <v>1</v>
      </c>
      <c r="I729" s="377">
        <v>280</v>
      </c>
      <c r="J729" s="377">
        <v>11</v>
      </c>
      <c r="K729" s="377">
        <v>3091</v>
      </c>
      <c r="L729" s="377">
        <v>1.8398809523809523</v>
      </c>
      <c r="M729" s="377">
        <v>281</v>
      </c>
      <c r="N729" s="377">
        <v>16</v>
      </c>
      <c r="O729" s="377">
        <v>4508</v>
      </c>
      <c r="P729" s="422">
        <v>2.6833333333333331</v>
      </c>
      <c r="Q729" s="378">
        <v>281.75</v>
      </c>
    </row>
    <row r="730" spans="1:17" ht="14.4" customHeight="1" x14ac:dyDescent="0.3">
      <c r="A730" s="373" t="s">
        <v>963</v>
      </c>
      <c r="B730" s="374" t="s">
        <v>771</v>
      </c>
      <c r="C730" s="374" t="s">
        <v>772</v>
      </c>
      <c r="D730" s="374" t="s">
        <v>821</v>
      </c>
      <c r="E730" s="374" t="s">
        <v>822</v>
      </c>
      <c r="F730" s="377"/>
      <c r="G730" s="377"/>
      <c r="H730" s="377"/>
      <c r="I730" s="377"/>
      <c r="J730" s="377">
        <v>3</v>
      </c>
      <c r="K730" s="377">
        <v>1368</v>
      </c>
      <c r="L730" s="377"/>
      <c r="M730" s="377">
        <v>456</v>
      </c>
      <c r="N730" s="377"/>
      <c r="O730" s="377"/>
      <c r="P730" s="422"/>
      <c r="Q730" s="378"/>
    </row>
    <row r="731" spans="1:17" ht="14.4" customHeight="1" x14ac:dyDescent="0.3">
      <c r="A731" s="373" t="s">
        <v>963</v>
      </c>
      <c r="B731" s="374" t="s">
        <v>771</v>
      </c>
      <c r="C731" s="374" t="s">
        <v>772</v>
      </c>
      <c r="D731" s="374" t="s">
        <v>825</v>
      </c>
      <c r="E731" s="374" t="s">
        <v>826</v>
      </c>
      <c r="F731" s="377">
        <v>6</v>
      </c>
      <c r="G731" s="377">
        <v>2070</v>
      </c>
      <c r="H731" s="377">
        <v>1</v>
      </c>
      <c r="I731" s="377">
        <v>345</v>
      </c>
      <c r="J731" s="377">
        <v>14</v>
      </c>
      <c r="K731" s="377">
        <v>4872</v>
      </c>
      <c r="L731" s="377">
        <v>2.353623188405797</v>
      </c>
      <c r="M731" s="377">
        <v>348</v>
      </c>
      <c r="N731" s="377">
        <v>22</v>
      </c>
      <c r="O731" s="377">
        <v>7692</v>
      </c>
      <c r="P731" s="422">
        <v>3.7159420289855074</v>
      </c>
      <c r="Q731" s="378">
        <v>349.63636363636363</v>
      </c>
    </row>
    <row r="732" spans="1:17" ht="14.4" customHeight="1" x14ac:dyDescent="0.3">
      <c r="A732" s="373" t="s">
        <v>963</v>
      </c>
      <c r="B732" s="374" t="s">
        <v>771</v>
      </c>
      <c r="C732" s="374" t="s">
        <v>772</v>
      </c>
      <c r="D732" s="374" t="s">
        <v>833</v>
      </c>
      <c r="E732" s="374" t="s">
        <v>834</v>
      </c>
      <c r="F732" s="377"/>
      <c r="G732" s="377"/>
      <c r="H732" s="377"/>
      <c r="I732" s="377"/>
      <c r="J732" s="377"/>
      <c r="K732" s="377"/>
      <c r="L732" s="377"/>
      <c r="M732" s="377"/>
      <c r="N732" s="377">
        <v>5</v>
      </c>
      <c r="O732" s="377">
        <v>577</v>
      </c>
      <c r="P732" s="422"/>
      <c r="Q732" s="378">
        <v>115.4</v>
      </c>
    </row>
    <row r="733" spans="1:17" ht="14.4" customHeight="1" x14ac:dyDescent="0.3">
      <c r="A733" s="373" t="s">
        <v>963</v>
      </c>
      <c r="B733" s="374" t="s">
        <v>771</v>
      </c>
      <c r="C733" s="374" t="s">
        <v>772</v>
      </c>
      <c r="D733" s="374" t="s">
        <v>839</v>
      </c>
      <c r="E733" s="374" t="s">
        <v>840</v>
      </c>
      <c r="F733" s="377">
        <v>1</v>
      </c>
      <c r="G733" s="377">
        <v>425</v>
      </c>
      <c r="H733" s="377">
        <v>1</v>
      </c>
      <c r="I733" s="377">
        <v>425</v>
      </c>
      <c r="J733" s="377">
        <v>2</v>
      </c>
      <c r="K733" s="377">
        <v>858</v>
      </c>
      <c r="L733" s="377">
        <v>2.0188235294117649</v>
      </c>
      <c r="M733" s="377">
        <v>429</v>
      </c>
      <c r="N733" s="377"/>
      <c r="O733" s="377"/>
      <c r="P733" s="422"/>
      <c r="Q733" s="378"/>
    </row>
    <row r="734" spans="1:17" ht="14.4" customHeight="1" x14ac:dyDescent="0.3">
      <c r="A734" s="373" t="s">
        <v>963</v>
      </c>
      <c r="B734" s="374" t="s">
        <v>771</v>
      </c>
      <c r="C734" s="374" t="s">
        <v>772</v>
      </c>
      <c r="D734" s="374" t="s">
        <v>841</v>
      </c>
      <c r="E734" s="374" t="s">
        <v>842</v>
      </c>
      <c r="F734" s="377">
        <v>2</v>
      </c>
      <c r="G734" s="377">
        <v>106</v>
      </c>
      <c r="H734" s="377">
        <v>1</v>
      </c>
      <c r="I734" s="377">
        <v>53</v>
      </c>
      <c r="J734" s="377">
        <v>6</v>
      </c>
      <c r="K734" s="377">
        <v>318</v>
      </c>
      <c r="L734" s="377">
        <v>3</v>
      </c>
      <c r="M734" s="377">
        <v>53</v>
      </c>
      <c r="N734" s="377">
        <v>10</v>
      </c>
      <c r="O734" s="377">
        <v>532</v>
      </c>
      <c r="P734" s="422">
        <v>5.0188679245283021</v>
      </c>
      <c r="Q734" s="378">
        <v>53.2</v>
      </c>
    </row>
    <row r="735" spans="1:17" ht="14.4" customHeight="1" x14ac:dyDescent="0.3">
      <c r="A735" s="373" t="s">
        <v>963</v>
      </c>
      <c r="B735" s="374" t="s">
        <v>771</v>
      </c>
      <c r="C735" s="374" t="s">
        <v>772</v>
      </c>
      <c r="D735" s="374" t="s">
        <v>845</v>
      </c>
      <c r="E735" s="374" t="s">
        <v>846</v>
      </c>
      <c r="F735" s="377">
        <v>4</v>
      </c>
      <c r="G735" s="377">
        <v>656</v>
      </c>
      <c r="H735" s="377">
        <v>1</v>
      </c>
      <c r="I735" s="377">
        <v>164</v>
      </c>
      <c r="J735" s="377">
        <v>25</v>
      </c>
      <c r="K735" s="377">
        <v>4125</v>
      </c>
      <c r="L735" s="377">
        <v>6.288109756097561</v>
      </c>
      <c r="M735" s="377">
        <v>165</v>
      </c>
      <c r="N735" s="377">
        <v>29</v>
      </c>
      <c r="O735" s="377">
        <v>4806</v>
      </c>
      <c r="P735" s="422">
        <v>7.3262195121951219</v>
      </c>
      <c r="Q735" s="378">
        <v>165.72413793103448</v>
      </c>
    </row>
    <row r="736" spans="1:17" ht="14.4" customHeight="1" x14ac:dyDescent="0.3">
      <c r="A736" s="373" t="s">
        <v>963</v>
      </c>
      <c r="B736" s="374" t="s">
        <v>771</v>
      </c>
      <c r="C736" s="374" t="s">
        <v>772</v>
      </c>
      <c r="D736" s="374" t="s">
        <v>847</v>
      </c>
      <c r="E736" s="374" t="s">
        <v>848</v>
      </c>
      <c r="F736" s="377"/>
      <c r="G736" s="377"/>
      <c r="H736" s="377"/>
      <c r="I736" s="377"/>
      <c r="J736" s="377"/>
      <c r="K736" s="377"/>
      <c r="L736" s="377"/>
      <c r="M736" s="377"/>
      <c r="N736" s="377">
        <v>4</v>
      </c>
      <c r="O736" s="377">
        <v>318</v>
      </c>
      <c r="P736" s="422"/>
      <c r="Q736" s="378">
        <v>79.5</v>
      </c>
    </row>
    <row r="737" spans="1:17" ht="14.4" customHeight="1" x14ac:dyDescent="0.3">
      <c r="A737" s="373" t="s">
        <v>963</v>
      </c>
      <c r="B737" s="374" t="s">
        <v>771</v>
      </c>
      <c r="C737" s="374" t="s">
        <v>772</v>
      </c>
      <c r="D737" s="374" t="s">
        <v>849</v>
      </c>
      <c r="E737" s="374" t="s">
        <v>850</v>
      </c>
      <c r="F737" s="377">
        <v>2</v>
      </c>
      <c r="G737" s="377">
        <v>318</v>
      </c>
      <c r="H737" s="377">
        <v>1</v>
      </c>
      <c r="I737" s="377">
        <v>159</v>
      </c>
      <c r="J737" s="377">
        <v>1</v>
      </c>
      <c r="K737" s="377">
        <v>160</v>
      </c>
      <c r="L737" s="377">
        <v>0.50314465408805031</v>
      </c>
      <c r="M737" s="377">
        <v>160</v>
      </c>
      <c r="N737" s="377">
        <v>5</v>
      </c>
      <c r="O737" s="377">
        <v>806</v>
      </c>
      <c r="P737" s="422">
        <v>2.5345911949685536</v>
      </c>
      <c r="Q737" s="378">
        <v>161.19999999999999</v>
      </c>
    </row>
    <row r="738" spans="1:17" ht="14.4" customHeight="1" x14ac:dyDescent="0.3">
      <c r="A738" s="373" t="s">
        <v>963</v>
      </c>
      <c r="B738" s="374" t="s">
        <v>771</v>
      </c>
      <c r="C738" s="374" t="s">
        <v>772</v>
      </c>
      <c r="D738" s="374" t="s">
        <v>859</v>
      </c>
      <c r="E738" s="374" t="s">
        <v>860</v>
      </c>
      <c r="F738" s="377"/>
      <c r="G738" s="377"/>
      <c r="H738" s="377"/>
      <c r="I738" s="377"/>
      <c r="J738" s="377"/>
      <c r="K738" s="377"/>
      <c r="L738" s="377"/>
      <c r="M738" s="377"/>
      <c r="N738" s="377">
        <v>2</v>
      </c>
      <c r="O738" s="377">
        <v>489</v>
      </c>
      <c r="P738" s="422"/>
      <c r="Q738" s="378">
        <v>244.5</v>
      </c>
    </row>
    <row r="739" spans="1:17" ht="14.4" customHeight="1" x14ac:dyDescent="0.3">
      <c r="A739" s="373" t="s">
        <v>963</v>
      </c>
      <c r="B739" s="374" t="s">
        <v>888</v>
      </c>
      <c r="C739" s="374" t="s">
        <v>772</v>
      </c>
      <c r="D739" s="374" t="s">
        <v>889</v>
      </c>
      <c r="E739" s="374" t="s">
        <v>890</v>
      </c>
      <c r="F739" s="377"/>
      <c r="G739" s="377"/>
      <c r="H739" s="377"/>
      <c r="I739" s="377"/>
      <c r="J739" s="377">
        <v>2</v>
      </c>
      <c r="K739" s="377">
        <v>2070</v>
      </c>
      <c r="L739" s="377"/>
      <c r="M739" s="377">
        <v>1035</v>
      </c>
      <c r="N739" s="377"/>
      <c r="O739" s="377"/>
      <c r="P739" s="422"/>
      <c r="Q739" s="378"/>
    </row>
    <row r="740" spans="1:17" ht="14.4" customHeight="1" x14ac:dyDescent="0.3">
      <c r="A740" s="373" t="s">
        <v>963</v>
      </c>
      <c r="B740" s="374" t="s">
        <v>888</v>
      </c>
      <c r="C740" s="374" t="s">
        <v>772</v>
      </c>
      <c r="D740" s="374" t="s">
        <v>891</v>
      </c>
      <c r="E740" s="374" t="s">
        <v>892</v>
      </c>
      <c r="F740" s="377"/>
      <c r="G740" s="377"/>
      <c r="H740" s="377"/>
      <c r="I740" s="377"/>
      <c r="J740" s="377">
        <v>1</v>
      </c>
      <c r="K740" s="377">
        <v>217</v>
      </c>
      <c r="L740" s="377"/>
      <c r="M740" s="377">
        <v>217</v>
      </c>
      <c r="N740" s="377"/>
      <c r="O740" s="377"/>
      <c r="P740" s="422"/>
      <c r="Q740" s="378"/>
    </row>
    <row r="741" spans="1:17" ht="14.4" customHeight="1" x14ac:dyDescent="0.3">
      <c r="A741" s="373" t="s">
        <v>964</v>
      </c>
      <c r="B741" s="374" t="s">
        <v>771</v>
      </c>
      <c r="C741" s="374" t="s">
        <v>772</v>
      </c>
      <c r="D741" s="374" t="s">
        <v>777</v>
      </c>
      <c r="E741" s="374" t="s">
        <v>778</v>
      </c>
      <c r="F741" s="377">
        <v>78</v>
      </c>
      <c r="G741" s="377">
        <v>4134</v>
      </c>
      <c r="H741" s="377">
        <v>1</v>
      </c>
      <c r="I741" s="377">
        <v>53</v>
      </c>
      <c r="J741" s="377">
        <v>54</v>
      </c>
      <c r="K741" s="377">
        <v>2862</v>
      </c>
      <c r="L741" s="377">
        <v>0.69230769230769229</v>
      </c>
      <c r="M741" s="377">
        <v>53</v>
      </c>
      <c r="N741" s="377">
        <v>58</v>
      </c>
      <c r="O741" s="377">
        <v>3084</v>
      </c>
      <c r="P741" s="422">
        <v>0.74600870827285926</v>
      </c>
      <c r="Q741" s="378">
        <v>53.172413793103445</v>
      </c>
    </row>
    <row r="742" spans="1:17" ht="14.4" customHeight="1" x14ac:dyDescent="0.3">
      <c r="A742" s="373" t="s">
        <v>964</v>
      </c>
      <c r="B742" s="374" t="s">
        <v>771</v>
      </c>
      <c r="C742" s="374" t="s">
        <v>772</v>
      </c>
      <c r="D742" s="374" t="s">
        <v>779</v>
      </c>
      <c r="E742" s="374" t="s">
        <v>780</v>
      </c>
      <c r="F742" s="377">
        <v>6</v>
      </c>
      <c r="G742" s="377">
        <v>720</v>
      </c>
      <c r="H742" s="377">
        <v>1</v>
      </c>
      <c r="I742" s="377">
        <v>120</v>
      </c>
      <c r="J742" s="377">
        <v>2</v>
      </c>
      <c r="K742" s="377">
        <v>242</v>
      </c>
      <c r="L742" s="377">
        <v>0.33611111111111114</v>
      </c>
      <c r="M742" s="377">
        <v>121</v>
      </c>
      <c r="N742" s="377"/>
      <c r="O742" s="377"/>
      <c r="P742" s="422"/>
      <c r="Q742" s="378"/>
    </row>
    <row r="743" spans="1:17" ht="14.4" customHeight="1" x14ac:dyDescent="0.3">
      <c r="A743" s="373" t="s">
        <v>964</v>
      </c>
      <c r="B743" s="374" t="s">
        <v>771</v>
      </c>
      <c r="C743" s="374" t="s">
        <v>772</v>
      </c>
      <c r="D743" s="374" t="s">
        <v>785</v>
      </c>
      <c r="E743" s="374" t="s">
        <v>786</v>
      </c>
      <c r="F743" s="377">
        <v>13</v>
      </c>
      <c r="G743" s="377">
        <v>2171</v>
      </c>
      <c r="H743" s="377">
        <v>1</v>
      </c>
      <c r="I743" s="377">
        <v>167</v>
      </c>
      <c r="J743" s="377">
        <v>17</v>
      </c>
      <c r="K743" s="377">
        <v>2856</v>
      </c>
      <c r="L743" s="377">
        <v>1.3155228005527406</v>
      </c>
      <c r="M743" s="377">
        <v>168</v>
      </c>
      <c r="N743" s="377">
        <v>27</v>
      </c>
      <c r="O743" s="377">
        <v>4554</v>
      </c>
      <c r="P743" s="422">
        <v>2.0976508521418702</v>
      </c>
      <c r="Q743" s="378">
        <v>168.66666666666666</v>
      </c>
    </row>
    <row r="744" spans="1:17" ht="14.4" customHeight="1" x14ac:dyDescent="0.3">
      <c r="A744" s="373" t="s">
        <v>964</v>
      </c>
      <c r="B744" s="374" t="s">
        <v>771</v>
      </c>
      <c r="C744" s="374" t="s">
        <v>772</v>
      </c>
      <c r="D744" s="374" t="s">
        <v>787</v>
      </c>
      <c r="E744" s="374" t="s">
        <v>788</v>
      </c>
      <c r="F744" s="377">
        <v>2</v>
      </c>
      <c r="G744" s="377">
        <v>1044</v>
      </c>
      <c r="H744" s="377">
        <v>1</v>
      </c>
      <c r="I744" s="377">
        <v>522</v>
      </c>
      <c r="J744" s="377"/>
      <c r="K744" s="377"/>
      <c r="L744" s="377"/>
      <c r="M744" s="377"/>
      <c r="N744" s="377"/>
      <c r="O744" s="377"/>
      <c r="P744" s="422"/>
      <c r="Q744" s="378"/>
    </row>
    <row r="745" spans="1:17" ht="14.4" customHeight="1" x14ac:dyDescent="0.3">
      <c r="A745" s="373" t="s">
        <v>964</v>
      </c>
      <c r="B745" s="374" t="s">
        <v>771</v>
      </c>
      <c r="C745" s="374" t="s">
        <v>772</v>
      </c>
      <c r="D745" s="374" t="s">
        <v>789</v>
      </c>
      <c r="E745" s="374" t="s">
        <v>790</v>
      </c>
      <c r="F745" s="377">
        <v>76</v>
      </c>
      <c r="G745" s="377">
        <v>23788</v>
      </c>
      <c r="H745" s="377">
        <v>1</v>
      </c>
      <c r="I745" s="377">
        <v>313</v>
      </c>
      <c r="J745" s="377">
        <v>51</v>
      </c>
      <c r="K745" s="377">
        <v>16116</v>
      </c>
      <c r="L745" s="377">
        <v>0.67748444593912893</v>
      </c>
      <c r="M745" s="377">
        <v>316</v>
      </c>
      <c r="N745" s="377">
        <v>47</v>
      </c>
      <c r="O745" s="377">
        <v>14880</v>
      </c>
      <c r="P745" s="422">
        <v>0.62552547502942657</v>
      </c>
      <c r="Q745" s="378">
        <v>316.59574468085106</v>
      </c>
    </row>
    <row r="746" spans="1:17" ht="14.4" customHeight="1" x14ac:dyDescent="0.3">
      <c r="A746" s="373" t="s">
        <v>964</v>
      </c>
      <c r="B746" s="374" t="s">
        <v>771</v>
      </c>
      <c r="C746" s="374" t="s">
        <v>772</v>
      </c>
      <c r="D746" s="374" t="s">
        <v>791</v>
      </c>
      <c r="E746" s="374" t="s">
        <v>792</v>
      </c>
      <c r="F746" s="377">
        <v>32</v>
      </c>
      <c r="G746" s="377">
        <v>13888</v>
      </c>
      <c r="H746" s="377">
        <v>1</v>
      </c>
      <c r="I746" s="377">
        <v>434</v>
      </c>
      <c r="J746" s="377">
        <v>20</v>
      </c>
      <c r="K746" s="377">
        <v>8700</v>
      </c>
      <c r="L746" s="377">
        <v>0.62644009216589858</v>
      </c>
      <c r="M746" s="377">
        <v>435</v>
      </c>
      <c r="N746" s="377">
        <v>23</v>
      </c>
      <c r="O746" s="377">
        <v>10014</v>
      </c>
      <c r="P746" s="422">
        <v>0.72105414746543783</v>
      </c>
      <c r="Q746" s="378">
        <v>435.39130434782606</v>
      </c>
    </row>
    <row r="747" spans="1:17" ht="14.4" customHeight="1" x14ac:dyDescent="0.3">
      <c r="A747" s="373" t="s">
        <v>964</v>
      </c>
      <c r="B747" s="374" t="s">
        <v>771</v>
      </c>
      <c r="C747" s="374" t="s">
        <v>772</v>
      </c>
      <c r="D747" s="374" t="s">
        <v>793</v>
      </c>
      <c r="E747" s="374" t="s">
        <v>794</v>
      </c>
      <c r="F747" s="377">
        <v>338</v>
      </c>
      <c r="G747" s="377">
        <v>113906</v>
      </c>
      <c r="H747" s="377">
        <v>1</v>
      </c>
      <c r="I747" s="377">
        <v>337</v>
      </c>
      <c r="J747" s="377">
        <v>166</v>
      </c>
      <c r="K747" s="377">
        <v>56108</v>
      </c>
      <c r="L747" s="377">
        <v>0.49258160237388726</v>
      </c>
      <c r="M747" s="377">
        <v>338</v>
      </c>
      <c r="N747" s="377">
        <v>298</v>
      </c>
      <c r="O747" s="377">
        <v>100798</v>
      </c>
      <c r="P747" s="422">
        <v>0.88492265552297511</v>
      </c>
      <c r="Q747" s="378">
        <v>338.24832214765098</v>
      </c>
    </row>
    <row r="748" spans="1:17" ht="14.4" customHeight="1" x14ac:dyDescent="0.3">
      <c r="A748" s="373" t="s">
        <v>964</v>
      </c>
      <c r="B748" s="374" t="s">
        <v>771</v>
      </c>
      <c r="C748" s="374" t="s">
        <v>772</v>
      </c>
      <c r="D748" s="374" t="s">
        <v>803</v>
      </c>
      <c r="E748" s="374" t="s">
        <v>804</v>
      </c>
      <c r="F748" s="377">
        <v>1</v>
      </c>
      <c r="G748" s="377">
        <v>46</v>
      </c>
      <c r="H748" s="377">
        <v>1</v>
      </c>
      <c r="I748" s="377">
        <v>46</v>
      </c>
      <c r="J748" s="377"/>
      <c r="K748" s="377"/>
      <c r="L748" s="377"/>
      <c r="M748" s="377"/>
      <c r="N748" s="377"/>
      <c r="O748" s="377"/>
      <c r="P748" s="422"/>
      <c r="Q748" s="378"/>
    </row>
    <row r="749" spans="1:17" ht="14.4" customHeight="1" x14ac:dyDescent="0.3">
      <c r="A749" s="373" t="s">
        <v>964</v>
      </c>
      <c r="B749" s="374" t="s">
        <v>771</v>
      </c>
      <c r="C749" s="374" t="s">
        <v>772</v>
      </c>
      <c r="D749" s="374" t="s">
        <v>805</v>
      </c>
      <c r="E749" s="374" t="s">
        <v>806</v>
      </c>
      <c r="F749" s="377">
        <v>3</v>
      </c>
      <c r="G749" s="377">
        <v>1083</v>
      </c>
      <c r="H749" s="377">
        <v>1</v>
      </c>
      <c r="I749" s="377">
        <v>361</v>
      </c>
      <c r="J749" s="377">
        <v>2</v>
      </c>
      <c r="K749" s="377">
        <v>730</v>
      </c>
      <c r="L749" s="377">
        <v>0.67405355493998154</v>
      </c>
      <c r="M749" s="377">
        <v>365</v>
      </c>
      <c r="N749" s="377">
        <v>1</v>
      </c>
      <c r="O749" s="377">
        <v>365</v>
      </c>
      <c r="P749" s="422">
        <v>0.33702677746999077</v>
      </c>
      <c r="Q749" s="378">
        <v>365</v>
      </c>
    </row>
    <row r="750" spans="1:17" ht="14.4" customHeight="1" x14ac:dyDescent="0.3">
      <c r="A750" s="373" t="s">
        <v>964</v>
      </c>
      <c r="B750" s="374" t="s">
        <v>771</v>
      </c>
      <c r="C750" s="374" t="s">
        <v>772</v>
      </c>
      <c r="D750" s="374" t="s">
        <v>807</v>
      </c>
      <c r="E750" s="374" t="s">
        <v>808</v>
      </c>
      <c r="F750" s="377">
        <v>3</v>
      </c>
      <c r="G750" s="377">
        <v>108</v>
      </c>
      <c r="H750" s="377">
        <v>1</v>
      </c>
      <c r="I750" s="377">
        <v>36</v>
      </c>
      <c r="J750" s="377">
        <v>3</v>
      </c>
      <c r="K750" s="377">
        <v>111</v>
      </c>
      <c r="L750" s="377">
        <v>1.0277777777777777</v>
      </c>
      <c r="M750" s="377">
        <v>37</v>
      </c>
      <c r="N750" s="377">
        <v>3</v>
      </c>
      <c r="O750" s="377">
        <v>111</v>
      </c>
      <c r="P750" s="422">
        <v>1.0277777777777777</v>
      </c>
      <c r="Q750" s="378">
        <v>37</v>
      </c>
    </row>
    <row r="751" spans="1:17" ht="14.4" customHeight="1" x14ac:dyDescent="0.3">
      <c r="A751" s="373" t="s">
        <v>964</v>
      </c>
      <c r="B751" s="374" t="s">
        <v>771</v>
      </c>
      <c r="C751" s="374" t="s">
        <v>772</v>
      </c>
      <c r="D751" s="374" t="s">
        <v>813</v>
      </c>
      <c r="E751" s="374" t="s">
        <v>814</v>
      </c>
      <c r="F751" s="377">
        <v>7</v>
      </c>
      <c r="G751" s="377">
        <v>4620</v>
      </c>
      <c r="H751" s="377">
        <v>1</v>
      </c>
      <c r="I751" s="377">
        <v>660</v>
      </c>
      <c r="J751" s="377">
        <v>4</v>
      </c>
      <c r="K751" s="377">
        <v>2656</v>
      </c>
      <c r="L751" s="377">
        <v>0.5748917748917749</v>
      </c>
      <c r="M751" s="377">
        <v>664</v>
      </c>
      <c r="N751" s="377">
        <v>6</v>
      </c>
      <c r="O751" s="377">
        <v>3992</v>
      </c>
      <c r="P751" s="422">
        <v>0.8640692640692641</v>
      </c>
      <c r="Q751" s="378">
        <v>665.33333333333337</v>
      </c>
    </row>
    <row r="752" spans="1:17" ht="14.4" customHeight="1" x14ac:dyDescent="0.3">
      <c r="A752" s="373" t="s">
        <v>964</v>
      </c>
      <c r="B752" s="374" t="s">
        <v>771</v>
      </c>
      <c r="C752" s="374" t="s">
        <v>772</v>
      </c>
      <c r="D752" s="374" t="s">
        <v>815</v>
      </c>
      <c r="E752" s="374" t="s">
        <v>816</v>
      </c>
      <c r="F752" s="377">
        <v>1</v>
      </c>
      <c r="G752" s="377">
        <v>135</v>
      </c>
      <c r="H752" s="377">
        <v>1</v>
      </c>
      <c r="I752" s="377">
        <v>135</v>
      </c>
      <c r="J752" s="377">
        <v>4</v>
      </c>
      <c r="K752" s="377">
        <v>544</v>
      </c>
      <c r="L752" s="377">
        <v>4.0296296296296292</v>
      </c>
      <c r="M752" s="377">
        <v>136</v>
      </c>
      <c r="N752" s="377"/>
      <c r="O752" s="377"/>
      <c r="P752" s="422"/>
      <c r="Q752" s="378"/>
    </row>
    <row r="753" spans="1:17" ht="14.4" customHeight="1" x14ac:dyDescent="0.3">
      <c r="A753" s="373" t="s">
        <v>964</v>
      </c>
      <c r="B753" s="374" t="s">
        <v>771</v>
      </c>
      <c r="C753" s="374" t="s">
        <v>772</v>
      </c>
      <c r="D753" s="374" t="s">
        <v>817</v>
      </c>
      <c r="E753" s="374" t="s">
        <v>818</v>
      </c>
      <c r="F753" s="377">
        <v>6</v>
      </c>
      <c r="G753" s="377">
        <v>1680</v>
      </c>
      <c r="H753" s="377">
        <v>1</v>
      </c>
      <c r="I753" s="377">
        <v>280</v>
      </c>
      <c r="J753" s="377">
        <v>1</v>
      </c>
      <c r="K753" s="377">
        <v>281</v>
      </c>
      <c r="L753" s="377">
        <v>0.16726190476190475</v>
      </c>
      <c r="M753" s="377">
        <v>281</v>
      </c>
      <c r="N753" s="377">
        <v>2</v>
      </c>
      <c r="O753" s="377">
        <v>562</v>
      </c>
      <c r="P753" s="422">
        <v>0.3345238095238095</v>
      </c>
      <c r="Q753" s="378">
        <v>281</v>
      </c>
    </row>
    <row r="754" spans="1:17" ht="14.4" customHeight="1" x14ac:dyDescent="0.3">
      <c r="A754" s="373" t="s">
        <v>964</v>
      </c>
      <c r="B754" s="374" t="s">
        <v>771</v>
      </c>
      <c r="C754" s="374" t="s">
        <v>772</v>
      </c>
      <c r="D754" s="374" t="s">
        <v>819</v>
      </c>
      <c r="E754" s="374" t="s">
        <v>820</v>
      </c>
      <c r="F754" s="377">
        <v>2</v>
      </c>
      <c r="G754" s="377">
        <v>6826</v>
      </c>
      <c r="H754" s="377">
        <v>1</v>
      </c>
      <c r="I754" s="377">
        <v>3413</v>
      </c>
      <c r="J754" s="377"/>
      <c r="K754" s="377"/>
      <c r="L754" s="377"/>
      <c r="M754" s="377"/>
      <c r="N754" s="377"/>
      <c r="O754" s="377"/>
      <c r="P754" s="422"/>
      <c r="Q754" s="378"/>
    </row>
    <row r="755" spans="1:17" ht="14.4" customHeight="1" x14ac:dyDescent="0.3">
      <c r="A755" s="373" t="s">
        <v>964</v>
      </c>
      <c r="B755" s="374" t="s">
        <v>771</v>
      </c>
      <c r="C755" s="374" t="s">
        <v>772</v>
      </c>
      <c r="D755" s="374" t="s">
        <v>821</v>
      </c>
      <c r="E755" s="374" t="s">
        <v>822</v>
      </c>
      <c r="F755" s="377">
        <v>45</v>
      </c>
      <c r="G755" s="377">
        <v>20385</v>
      </c>
      <c r="H755" s="377">
        <v>1</v>
      </c>
      <c r="I755" s="377">
        <v>453</v>
      </c>
      <c r="J755" s="377">
        <v>31</v>
      </c>
      <c r="K755" s="377">
        <v>14136</v>
      </c>
      <c r="L755" s="377">
        <v>0.69345106696100078</v>
      </c>
      <c r="M755" s="377">
        <v>456</v>
      </c>
      <c r="N755" s="377">
        <v>35</v>
      </c>
      <c r="O755" s="377">
        <v>15980</v>
      </c>
      <c r="P755" s="422">
        <v>0.78390973755212168</v>
      </c>
      <c r="Q755" s="378">
        <v>456.57142857142856</v>
      </c>
    </row>
    <row r="756" spans="1:17" ht="14.4" customHeight="1" x14ac:dyDescent="0.3">
      <c r="A756" s="373" t="s">
        <v>964</v>
      </c>
      <c r="B756" s="374" t="s">
        <v>771</v>
      </c>
      <c r="C756" s="374" t="s">
        <v>772</v>
      </c>
      <c r="D756" s="374" t="s">
        <v>825</v>
      </c>
      <c r="E756" s="374" t="s">
        <v>826</v>
      </c>
      <c r="F756" s="377">
        <v>51</v>
      </c>
      <c r="G756" s="377">
        <v>17595</v>
      </c>
      <c r="H756" s="377">
        <v>1</v>
      </c>
      <c r="I756" s="377">
        <v>345</v>
      </c>
      <c r="J756" s="377">
        <v>35</v>
      </c>
      <c r="K756" s="377">
        <v>12180</v>
      </c>
      <c r="L756" s="377">
        <v>0.69224211423699911</v>
      </c>
      <c r="M756" s="377">
        <v>348</v>
      </c>
      <c r="N756" s="377">
        <v>38</v>
      </c>
      <c r="O756" s="377">
        <v>13254</v>
      </c>
      <c r="P756" s="422">
        <v>0.75328218243819267</v>
      </c>
      <c r="Q756" s="378">
        <v>348.78947368421052</v>
      </c>
    </row>
    <row r="757" spans="1:17" ht="14.4" customHeight="1" x14ac:dyDescent="0.3">
      <c r="A757" s="373" t="s">
        <v>964</v>
      </c>
      <c r="B757" s="374" t="s">
        <v>771</v>
      </c>
      <c r="C757" s="374" t="s">
        <v>772</v>
      </c>
      <c r="D757" s="374" t="s">
        <v>827</v>
      </c>
      <c r="E757" s="374" t="s">
        <v>828</v>
      </c>
      <c r="F757" s="377">
        <v>1</v>
      </c>
      <c r="G757" s="377">
        <v>2874</v>
      </c>
      <c r="H757" s="377">
        <v>1</v>
      </c>
      <c r="I757" s="377">
        <v>2874</v>
      </c>
      <c r="J757" s="377">
        <v>1</v>
      </c>
      <c r="K757" s="377">
        <v>2886</v>
      </c>
      <c r="L757" s="377">
        <v>1.0041753653444676</v>
      </c>
      <c r="M757" s="377">
        <v>2886</v>
      </c>
      <c r="N757" s="377">
        <v>3</v>
      </c>
      <c r="O757" s="377">
        <v>8658</v>
      </c>
      <c r="P757" s="422">
        <v>3.0125260960334028</v>
      </c>
      <c r="Q757" s="378">
        <v>2886</v>
      </c>
    </row>
    <row r="758" spans="1:17" ht="14.4" customHeight="1" x14ac:dyDescent="0.3">
      <c r="A758" s="373" t="s">
        <v>964</v>
      </c>
      <c r="B758" s="374" t="s">
        <v>771</v>
      </c>
      <c r="C758" s="374" t="s">
        <v>772</v>
      </c>
      <c r="D758" s="374" t="s">
        <v>831</v>
      </c>
      <c r="E758" s="374" t="s">
        <v>832</v>
      </c>
      <c r="F758" s="377">
        <v>18</v>
      </c>
      <c r="G758" s="377">
        <v>1836</v>
      </c>
      <c r="H758" s="377">
        <v>1</v>
      </c>
      <c r="I758" s="377">
        <v>102</v>
      </c>
      <c r="J758" s="377">
        <v>9</v>
      </c>
      <c r="K758" s="377">
        <v>927</v>
      </c>
      <c r="L758" s="377">
        <v>0.50490196078431371</v>
      </c>
      <c r="M758" s="377">
        <v>103</v>
      </c>
      <c r="N758" s="377"/>
      <c r="O758" s="377"/>
      <c r="P758" s="422"/>
      <c r="Q758" s="378"/>
    </row>
    <row r="759" spans="1:17" ht="14.4" customHeight="1" x14ac:dyDescent="0.3">
      <c r="A759" s="373" t="s">
        <v>964</v>
      </c>
      <c r="B759" s="374" t="s">
        <v>771</v>
      </c>
      <c r="C759" s="374" t="s">
        <v>772</v>
      </c>
      <c r="D759" s="374" t="s">
        <v>835</v>
      </c>
      <c r="E759" s="374" t="s">
        <v>836</v>
      </c>
      <c r="F759" s="377">
        <v>4</v>
      </c>
      <c r="G759" s="377">
        <v>1816</v>
      </c>
      <c r="H759" s="377">
        <v>1</v>
      </c>
      <c r="I759" s="377">
        <v>454</v>
      </c>
      <c r="J759" s="377">
        <v>2</v>
      </c>
      <c r="K759" s="377">
        <v>914</v>
      </c>
      <c r="L759" s="377">
        <v>0.50330396475770922</v>
      </c>
      <c r="M759" s="377">
        <v>457</v>
      </c>
      <c r="N759" s="377">
        <v>5</v>
      </c>
      <c r="O759" s="377">
        <v>2293</v>
      </c>
      <c r="P759" s="422">
        <v>1.2626651982378854</v>
      </c>
      <c r="Q759" s="378">
        <v>458.6</v>
      </c>
    </row>
    <row r="760" spans="1:17" ht="14.4" customHeight="1" x14ac:dyDescent="0.3">
      <c r="A760" s="373" t="s">
        <v>964</v>
      </c>
      <c r="B760" s="374" t="s">
        <v>771</v>
      </c>
      <c r="C760" s="374" t="s">
        <v>772</v>
      </c>
      <c r="D760" s="374" t="s">
        <v>837</v>
      </c>
      <c r="E760" s="374" t="s">
        <v>838</v>
      </c>
      <c r="F760" s="377">
        <v>4</v>
      </c>
      <c r="G760" s="377">
        <v>4944</v>
      </c>
      <c r="H760" s="377">
        <v>1</v>
      </c>
      <c r="I760" s="377">
        <v>1236</v>
      </c>
      <c r="J760" s="377">
        <v>1</v>
      </c>
      <c r="K760" s="377">
        <v>1245</v>
      </c>
      <c r="L760" s="377">
        <v>0.25182038834951459</v>
      </c>
      <c r="M760" s="377">
        <v>1245</v>
      </c>
      <c r="N760" s="377">
        <v>5</v>
      </c>
      <c r="O760" s="377">
        <v>6225</v>
      </c>
      <c r="P760" s="422">
        <v>1.2591019417475728</v>
      </c>
      <c r="Q760" s="378">
        <v>1245</v>
      </c>
    </row>
    <row r="761" spans="1:17" ht="14.4" customHeight="1" x14ac:dyDescent="0.3">
      <c r="A761" s="373" t="s">
        <v>964</v>
      </c>
      <c r="B761" s="374" t="s">
        <v>771</v>
      </c>
      <c r="C761" s="374" t="s">
        <v>772</v>
      </c>
      <c r="D761" s="374" t="s">
        <v>839</v>
      </c>
      <c r="E761" s="374" t="s">
        <v>840</v>
      </c>
      <c r="F761" s="377">
        <v>77</v>
      </c>
      <c r="G761" s="377">
        <v>32725</v>
      </c>
      <c r="H761" s="377">
        <v>1</v>
      </c>
      <c r="I761" s="377">
        <v>425</v>
      </c>
      <c r="J761" s="377">
        <v>53</v>
      </c>
      <c r="K761" s="377">
        <v>22737</v>
      </c>
      <c r="L761" s="377">
        <v>0.69478991596638651</v>
      </c>
      <c r="M761" s="377">
        <v>429</v>
      </c>
      <c r="N761" s="377">
        <v>52</v>
      </c>
      <c r="O761" s="377">
        <v>22353</v>
      </c>
      <c r="P761" s="422">
        <v>0.68305576776165011</v>
      </c>
      <c r="Q761" s="378">
        <v>429.86538461538464</v>
      </c>
    </row>
    <row r="762" spans="1:17" ht="14.4" customHeight="1" x14ac:dyDescent="0.3">
      <c r="A762" s="373" t="s">
        <v>964</v>
      </c>
      <c r="B762" s="374" t="s">
        <v>771</v>
      </c>
      <c r="C762" s="374" t="s">
        <v>772</v>
      </c>
      <c r="D762" s="374" t="s">
        <v>841</v>
      </c>
      <c r="E762" s="374" t="s">
        <v>842</v>
      </c>
      <c r="F762" s="377">
        <v>18</v>
      </c>
      <c r="G762" s="377">
        <v>954</v>
      </c>
      <c r="H762" s="377">
        <v>1</v>
      </c>
      <c r="I762" s="377">
        <v>53</v>
      </c>
      <c r="J762" s="377">
        <v>28</v>
      </c>
      <c r="K762" s="377">
        <v>1484</v>
      </c>
      <c r="L762" s="377">
        <v>1.5555555555555556</v>
      </c>
      <c r="M762" s="377">
        <v>53</v>
      </c>
      <c r="N762" s="377">
        <v>22</v>
      </c>
      <c r="O762" s="377">
        <v>1166</v>
      </c>
      <c r="P762" s="422">
        <v>1.2222222222222223</v>
      </c>
      <c r="Q762" s="378">
        <v>53</v>
      </c>
    </row>
    <row r="763" spans="1:17" ht="14.4" customHeight="1" x14ac:dyDescent="0.3">
      <c r="A763" s="373" t="s">
        <v>964</v>
      </c>
      <c r="B763" s="374" t="s">
        <v>771</v>
      </c>
      <c r="C763" s="374" t="s">
        <v>772</v>
      </c>
      <c r="D763" s="374" t="s">
        <v>845</v>
      </c>
      <c r="E763" s="374" t="s">
        <v>846</v>
      </c>
      <c r="F763" s="377">
        <v>61</v>
      </c>
      <c r="G763" s="377">
        <v>10004</v>
      </c>
      <c r="H763" s="377">
        <v>1</v>
      </c>
      <c r="I763" s="377">
        <v>164</v>
      </c>
      <c r="J763" s="377">
        <v>7</v>
      </c>
      <c r="K763" s="377">
        <v>1155</v>
      </c>
      <c r="L763" s="377">
        <v>0.11545381847261095</v>
      </c>
      <c r="M763" s="377">
        <v>165</v>
      </c>
      <c r="N763" s="377">
        <v>14</v>
      </c>
      <c r="O763" s="377">
        <v>2316</v>
      </c>
      <c r="P763" s="422">
        <v>0.23150739704118353</v>
      </c>
      <c r="Q763" s="378">
        <v>165.42857142857142</v>
      </c>
    </row>
    <row r="764" spans="1:17" ht="14.4" customHeight="1" x14ac:dyDescent="0.3">
      <c r="A764" s="373" t="s">
        <v>964</v>
      </c>
      <c r="B764" s="374" t="s">
        <v>771</v>
      </c>
      <c r="C764" s="374" t="s">
        <v>772</v>
      </c>
      <c r="D764" s="374" t="s">
        <v>847</v>
      </c>
      <c r="E764" s="374" t="s">
        <v>848</v>
      </c>
      <c r="F764" s="377">
        <v>23</v>
      </c>
      <c r="G764" s="377">
        <v>1794</v>
      </c>
      <c r="H764" s="377">
        <v>1</v>
      </c>
      <c r="I764" s="377">
        <v>78</v>
      </c>
      <c r="J764" s="377">
        <v>16</v>
      </c>
      <c r="K764" s="377">
        <v>1264</v>
      </c>
      <c r="L764" s="377">
        <v>0.70457079152731328</v>
      </c>
      <c r="M764" s="377">
        <v>79</v>
      </c>
      <c r="N764" s="377">
        <v>22</v>
      </c>
      <c r="O764" s="377">
        <v>1744</v>
      </c>
      <c r="P764" s="422">
        <v>0.97212931995540686</v>
      </c>
      <c r="Q764" s="378">
        <v>79.272727272727266</v>
      </c>
    </row>
    <row r="765" spans="1:17" ht="14.4" customHeight="1" x14ac:dyDescent="0.3">
      <c r="A765" s="373" t="s">
        <v>964</v>
      </c>
      <c r="B765" s="374" t="s">
        <v>771</v>
      </c>
      <c r="C765" s="374" t="s">
        <v>772</v>
      </c>
      <c r="D765" s="374" t="s">
        <v>849</v>
      </c>
      <c r="E765" s="374" t="s">
        <v>850</v>
      </c>
      <c r="F765" s="377">
        <v>35</v>
      </c>
      <c r="G765" s="377">
        <v>5565</v>
      </c>
      <c r="H765" s="377">
        <v>1</v>
      </c>
      <c r="I765" s="377">
        <v>159</v>
      </c>
      <c r="J765" s="377">
        <v>21</v>
      </c>
      <c r="K765" s="377">
        <v>3360</v>
      </c>
      <c r="L765" s="377">
        <v>0.60377358490566035</v>
      </c>
      <c r="M765" s="377">
        <v>160</v>
      </c>
      <c r="N765" s="377">
        <v>22</v>
      </c>
      <c r="O765" s="377">
        <v>3526</v>
      </c>
      <c r="P765" s="422">
        <v>0.63360287511230906</v>
      </c>
      <c r="Q765" s="378">
        <v>160.27272727272728</v>
      </c>
    </row>
    <row r="766" spans="1:17" ht="14.4" customHeight="1" x14ac:dyDescent="0.3">
      <c r="A766" s="373" t="s">
        <v>964</v>
      </c>
      <c r="B766" s="374" t="s">
        <v>771</v>
      </c>
      <c r="C766" s="374" t="s">
        <v>772</v>
      </c>
      <c r="D766" s="374" t="s">
        <v>851</v>
      </c>
      <c r="E766" s="374" t="s">
        <v>852</v>
      </c>
      <c r="F766" s="377">
        <v>2</v>
      </c>
      <c r="G766" s="377">
        <v>54</v>
      </c>
      <c r="H766" s="377">
        <v>1</v>
      </c>
      <c r="I766" s="377">
        <v>27</v>
      </c>
      <c r="J766" s="377"/>
      <c r="K766" s="377"/>
      <c r="L766" s="377"/>
      <c r="M766" s="377"/>
      <c r="N766" s="377">
        <v>5</v>
      </c>
      <c r="O766" s="377">
        <v>138</v>
      </c>
      <c r="P766" s="422">
        <v>2.5555555555555554</v>
      </c>
      <c r="Q766" s="378">
        <v>27.6</v>
      </c>
    </row>
    <row r="767" spans="1:17" ht="14.4" customHeight="1" x14ac:dyDescent="0.3">
      <c r="A767" s="373" t="s">
        <v>964</v>
      </c>
      <c r="B767" s="374" t="s">
        <v>771</v>
      </c>
      <c r="C767" s="374" t="s">
        <v>772</v>
      </c>
      <c r="D767" s="374" t="s">
        <v>853</v>
      </c>
      <c r="E767" s="374" t="s">
        <v>854</v>
      </c>
      <c r="F767" s="377">
        <v>23</v>
      </c>
      <c r="G767" s="377">
        <v>23000</v>
      </c>
      <c r="H767" s="377">
        <v>1</v>
      </c>
      <c r="I767" s="377">
        <v>1000</v>
      </c>
      <c r="J767" s="377">
        <v>4</v>
      </c>
      <c r="K767" s="377">
        <v>4008</v>
      </c>
      <c r="L767" s="377">
        <v>0.17426086956521739</v>
      </c>
      <c r="M767" s="377">
        <v>1002</v>
      </c>
      <c r="N767" s="377">
        <v>32</v>
      </c>
      <c r="O767" s="377">
        <v>32064</v>
      </c>
      <c r="P767" s="422">
        <v>1.3940869565217391</v>
      </c>
      <c r="Q767" s="378">
        <v>1002</v>
      </c>
    </row>
    <row r="768" spans="1:17" ht="14.4" customHeight="1" x14ac:dyDescent="0.3">
      <c r="A768" s="373" t="s">
        <v>964</v>
      </c>
      <c r="B768" s="374" t="s">
        <v>771</v>
      </c>
      <c r="C768" s="374" t="s">
        <v>772</v>
      </c>
      <c r="D768" s="374" t="s">
        <v>855</v>
      </c>
      <c r="E768" s="374" t="s">
        <v>856</v>
      </c>
      <c r="F768" s="377">
        <v>1</v>
      </c>
      <c r="G768" s="377">
        <v>166</v>
      </c>
      <c r="H768" s="377">
        <v>1</v>
      </c>
      <c r="I768" s="377">
        <v>166</v>
      </c>
      <c r="J768" s="377"/>
      <c r="K768" s="377"/>
      <c r="L768" s="377"/>
      <c r="M768" s="377"/>
      <c r="N768" s="377">
        <v>1</v>
      </c>
      <c r="O768" s="377">
        <v>167</v>
      </c>
      <c r="P768" s="422">
        <v>1.0060240963855422</v>
      </c>
      <c r="Q768" s="378">
        <v>167</v>
      </c>
    </row>
    <row r="769" spans="1:17" ht="14.4" customHeight="1" x14ac:dyDescent="0.3">
      <c r="A769" s="373" t="s">
        <v>964</v>
      </c>
      <c r="B769" s="374" t="s">
        <v>771</v>
      </c>
      <c r="C769" s="374" t="s">
        <v>772</v>
      </c>
      <c r="D769" s="374" t="s">
        <v>857</v>
      </c>
      <c r="E769" s="374" t="s">
        <v>858</v>
      </c>
      <c r="F769" s="377">
        <v>23</v>
      </c>
      <c r="G769" s="377">
        <v>51083</v>
      </c>
      <c r="H769" s="377">
        <v>1</v>
      </c>
      <c r="I769" s="377">
        <v>2221</v>
      </c>
      <c r="J769" s="377">
        <v>4</v>
      </c>
      <c r="K769" s="377">
        <v>8932</v>
      </c>
      <c r="L769" s="377">
        <v>0.1748526907190259</v>
      </c>
      <c r="M769" s="377">
        <v>2233</v>
      </c>
      <c r="N769" s="377">
        <v>32</v>
      </c>
      <c r="O769" s="377">
        <v>71456</v>
      </c>
      <c r="P769" s="422">
        <v>1.3988215257522072</v>
      </c>
      <c r="Q769" s="378">
        <v>2233</v>
      </c>
    </row>
    <row r="770" spans="1:17" ht="14.4" customHeight="1" x14ac:dyDescent="0.3">
      <c r="A770" s="373" t="s">
        <v>964</v>
      </c>
      <c r="B770" s="374" t="s">
        <v>771</v>
      </c>
      <c r="C770" s="374" t="s">
        <v>772</v>
      </c>
      <c r="D770" s="374" t="s">
        <v>859</v>
      </c>
      <c r="E770" s="374" t="s">
        <v>860</v>
      </c>
      <c r="F770" s="377">
        <v>5</v>
      </c>
      <c r="G770" s="377">
        <v>1210</v>
      </c>
      <c r="H770" s="377">
        <v>1</v>
      </c>
      <c r="I770" s="377">
        <v>242</v>
      </c>
      <c r="J770" s="377">
        <v>3</v>
      </c>
      <c r="K770" s="377">
        <v>729</v>
      </c>
      <c r="L770" s="377">
        <v>0.60247933884297522</v>
      </c>
      <c r="M770" s="377">
        <v>243</v>
      </c>
      <c r="N770" s="377">
        <v>6</v>
      </c>
      <c r="O770" s="377">
        <v>1464</v>
      </c>
      <c r="P770" s="422">
        <v>1.2099173553719009</v>
      </c>
      <c r="Q770" s="378">
        <v>244</v>
      </c>
    </row>
    <row r="771" spans="1:17" ht="14.4" customHeight="1" x14ac:dyDescent="0.3">
      <c r="A771" s="373" t="s">
        <v>964</v>
      </c>
      <c r="B771" s="374" t="s">
        <v>771</v>
      </c>
      <c r="C771" s="374" t="s">
        <v>772</v>
      </c>
      <c r="D771" s="374" t="s">
        <v>861</v>
      </c>
      <c r="E771" s="374" t="s">
        <v>862</v>
      </c>
      <c r="F771" s="377">
        <v>15</v>
      </c>
      <c r="G771" s="377">
        <v>29775</v>
      </c>
      <c r="H771" s="377">
        <v>1</v>
      </c>
      <c r="I771" s="377">
        <v>1985</v>
      </c>
      <c r="J771" s="377">
        <v>10</v>
      </c>
      <c r="K771" s="377">
        <v>19930</v>
      </c>
      <c r="L771" s="377">
        <v>0.66935348446683463</v>
      </c>
      <c r="M771" s="377">
        <v>1993</v>
      </c>
      <c r="N771" s="377">
        <v>6</v>
      </c>
      <c r="O771" s="377">
        <v>11971</v>
      </c>
      <c r="P771" s="422">
        <v>0.40204869857262804</v>
      </c>
      <c r="Q771" s="378">
        <v>1995.1666666666667</v>
      </c>
    </row>
    <row r="772" spans="1:17" ht="14.4" customHeight="1" x14ac:dyDescent="0.3">
      <c r="A772" s="373" t="s">
        <v>964</v>
      </c>
      <c r="B772" s="374" t="s">
        <v>771</v>
      </c>
      <c r="C772" s="374" t="s">
        <v>772</v>
      </c>
      <c r="D772" s="374" t="s">
        <v>865</v>
      </c>
      <c r="E772" s="374" t="s">
        <v>866</v>
      </c>
      <c r="F772" s="377">
        <v>3</v>
      </c>
      <c r="G772" s="377">
        <v>1197</v>
      </c>
      <c r="H772" s="377">
        <v>1</v>
      </c>
      <c r="I772" s="377">
        <v>399</v>
      </c>
      <c r="J772" s="377"/>
      <c r="K772" s="377"/>
      <c r="L772" s="377"/>
      <c r="M772" s="377"/>
      <c r="N772" s="377"/>
      <c r="O772" s="377"/>
      <c r="P772" s="422"/>
      <c r="Q772" s="378"/>
    </row>
    <row r="773" spans="1:17" ht="14.4" customHeight="1" x14ac:dyDescent="0.3">
      <c r="A773" s="373" t="s">
        <v>964</v>
      </c>
      <c r="B773" s="374" t="s">
        <v>771</v>
      </c>
      <c r="C773" s="374" t="s">
        <v>772</v>
      </c>
      <c r="D773" s="374" t="s">
        <v>874</v>
      </c>
      <c r="E773" s="374" t="s">
        <v>875</v>
      </c>
      <c r="F773" s="377">
        <v>1</v>
      </c>
      <c r="G773" s="377">
        <v>265</v>
      </c>
      <c r="H773" s="377">
        <v>1</v>
      </c>
      <c r="I773" s="377">
        <v>265</v>
      </c>
      <c r="J773" s="377"/>
      <c r="K773" s="377"/>
      <c r="L773" s="377"/>
      <c r="M773" s="377"/>
      <c r="N773" s="377"/>
      <c r="O773" s="377"/>
      <c r="P773" s="422"/>
      <c r="Q773" s="378"/>
    </row>
    <row r="774" spans="1:17" ht="14.4" customHeight="1" x14ac:dyDescent="0.3">
      <c r="A774" s="373" t="s">
        <v>964</v>
      </c>
      <c r="B774" s="374" t="s">
        <v>771</v>
      </c>
      <c r="C774" s="374" t="s">
        <v>772</v>
      </c>
      <c r="D774" s="374" t="s">
        <v>876</v>
      </c>
      <c r="E774" s="374" t="s">
        <v>877</v>
      </c>
      <c r="F774" s="377">
        <v>3</v>
      </c>
      <c r="G774" s="377">
        <v>3042</v>
      </c>
      <c r="H774" s="377">
        <v>1</v>
      </c>
      <c r="I774" s="377">
        <v>1014</v>
      </c>
      <c r="J774" s="377"/>
      <c r="K774" s="377"/>
      <c r="L774" s="377"/>
      <c r="M774" s="377"/>
      <c r="N774" s="377"/>
      <c r="O774" s="377"/>
      <c r="P774" s="422"/>
      <c r="Q774" s="378"/>
    </row>
    <row r="775" spans="1:17" ht="14.4" customHeight="1" x14ac:dyDescent="0.3">
      <c r="A775" s="373" t="s">
        <v>965</v>
      </c>
      <c r="B775" s="374" t="s">
        <v>771</v>
      </c>
      <c r="C775" s="374" t="s">
        <v>772</v>
      </c>
      <c r="D775" s="374" t="s">
        <v>773</v>
      </c>
      <c r="E775" s="374" t="s">
        <v>774</v>
      </c>
      <c r="F775" s="377">
        <v>1</v>
      </c>
      <c r="G775" s="377">
        <v>2049</v>
      </c>
      <c r="H775" s="377">
        <v>1</v>
      </c>
      <c r="I775" s="377">
        <v>2049</v>
      </c>
      <c r="J775" s="377">
        <v>2</v>
      </c>
      <c r="K775" s="377">
        <v>4128</v>
      </c>
      <c r="L775" s="377">
        <v>2.0146412884333822</v>
      </c>
      <c r="M775" s="377">
        <v>2064</v>
      </c>
      <c r="N775" s="377"/>
      <c r="O775" s="377"/>
      <c r="P775" s="422"/>
      <c r="Q775" s="378"/>
    </row>
    <row r="776" spans="1:17" ht="14.4" customHeight="1" x14ac:dyDescent="0.3">
      <c r="A776" s="373" t="s">
        <v>965</v>
      </c>
      <c r="B776" s="374" t="s">
        <v>771</v>
      </c>
      <c r="C776" s="374" t="s">
        <v>772</v>
      </c>
      <c r="D776" s="374" t="s">
        <v>777</v>
      </c>
      <c r="E776" s="374" t="s">
        <v>778</v>
      </c>
      <c r="F776" s="377">
        <v>4</v>
      </c>
      <c r="G776" s="377">
        <v>212</v>
      </c>
      <c r="H776" s="377">
        <v>1</v>
      </c>
      <c r="I776" s="377">
        <v>53</v>
      </c>
      <c r="J776" s="377">
        <v>26</v>
      </c>
      <c r="K776" s="377">
        <v>1378</v>
      </c>
      <c r="L776" s="377">
        <v>6.5</v>
      </c>
      <c r="M776" s="377">
        <v>53</v>
      </c>
      <c r="N776" s="377">
        <v>14</v>
      </c>
      <c r="O776" s="377">
        <v>750</v>
      </c>
      <c r="P776" s="422">
        <v>3.5377358490566038</v>
      </c>
      <c r="Q776" s="378">
        <v>53.571428571428569</v>
      </c>
    </row>
    <row r="777" spans="1:17" ht="14.4" customHeight="1" x14ac:dyDescent="0.3">
      <c r="A777" s="373" t="s">
        <v>965</v>
      </c>
      <c r="B777" s="374" t="s">
        <v>771</v>
      </c>
      <c r="C777" s="374" t="s">
        <v>772</v>
      </c>
      <c r="D777" s="374" t="s">
        <v>779</v>
      </c>
      <c r="E777" s="374" t="s">
        <v>780</v>
      </c>
      <c r="F777" s="377">
        <v>12</v>
      </c>
      <c r="G777" s="377">
        <v>1440</v>
      </c>
      <c r="H777" s="377">
        <v>1</v>
      </c>
      <c r="I777" s="377">
        <v>120</v>
      </c>
      <c r="J777" s="377">
        <v>4</v>
      </c>
      <c r="K777" s="377">
        <v>484</v>
      </c>
      <c r="L777" s="377">
        <v>0.33611111111111114</v>
      </c>
      <c r="M777" s="377">
        <v>121</v>
      </c>
      <c r="N777" s="377">
        <v>18</v>
      </c>
      <c r="O777" s="377">
        <v>2184</v>
      </c>
      <c r="P777" s="422">
        <v>1.5166666666666666</v>
      </c>
      <c r="Q777" s="378">
        <v>121.33333333333333</v>
      </c>
    </row>
    <row r="778" spans="1:17" ht="14.4" customHeight="1" x14ac:dyDescent="0.3">
      <c r="A778" s="373" t="s">
        <v>965</v>
      </c>
      <c r="B778" s="374" t="s">
        <v>771</v>
      </c>
      <c r="C778" s="374" t="s">
        <v>772</v>
      </c>
      <c r="D778" s="374" t="s">
        <v>785</v>
      </c>
      <c r="E778" s="374" t="s">
        <v>786</v>
      </c>
      <c r="F778" s="377">
        <v>4</v>
      </c>
      <c r="G778" s="377">
        <v>668</v>
      </c>
      <c r="H778" s="377">
        <v>1</v>
      </c>
      <c r="I778" s="377">
        <v>167</v>
      </c>
      <c r="J778" s="377">
        <v>5</v>
      </c>
      <c r="K778" s="377">
        <v>840</v>
      </c>
      <c r="L778" s="377">
        <v>1.2574850299401197</v>
      </c>
      <c r="M778" s="377">
        <v>168</v>
      </c>
      <c r="N778" s="377">
        <v>3</v>
      </c>
      <c r="O778" s="377">
        <v>504</v>
      </c>
      <c r="P778" s="422">
        <v>0.75449101796407181</v>
      </c>
      <c r="Q778" s="378">
        <v>168</v>
      </c>
    </row>
    <row r="779" spans="1:17" ht="14.4" customHeight="1" x14ac:dyDescent="0.3">
      <c r="A779" s="373" t="s">
        <v>965</v>
      </c>
      <c r="B779" s="374" t="s">
        <v>771</v>
      </c>
      <c r="C779" s="374" t="s">
        <v>772</v>
      </c>
      <c r="D779" s="374" t="s">
        <v>789</v>
      </c>
      <c r="E779" s="374" t="s">
        <v>790</v>
      </c>
      <c r="F779" s="377">
        <v>6</v>
      </c>
      <c r="G779" s="377">
        <v>1878</v>
      </c>
      <c r="H779" s="377">
        <v>1</v>
      </c>
      <c r="I779" s="377">
        <v>313</v>
      </c>
      <c r="J779" s="377">
        <v>17</v>
      </c>
      <c r="K779" s="377">
        <v>5372</v>
      </c>
      <c r="L779" s="377">
        <v>2.8604898828540999</v>
      </c>
      <c r="M779" s="377">
        <v>316</v>
      </c>
      <c r="N779" s="377">
        <v>16</v>
      </c>
      <c r="O779" s="377">
        <v>5060</v>
      </c>
      <c r="P779" s="422">
        <v>2.6943556975505856</v>
      </c>
      <c r="Q779" s="378">
        <v>316.25</v>
      </c>
    </row>
    <row r="780" spans="1:17" ht="14.4" customHeight="1" x14ac:dyDescent="0.3">
      <c r="A780" s="373" t="s">
        <v>965</v>
      </c>
      <c r="B780" s="374" t="s">
        <v>771</v>
      </c>
      <c r="C780" s="374" t="s">
        <v>772</v>
      </c>
      <c r="D780" s="374" t="s">
        <v>793</v>
      </c>
      <c r="E780" s="374" t="s">
        <v>794</v>
      </c>
      <c r="F780" s="377">
        <v>24</v>
      </c>
      <c r="G780" s="377">
        <v>8088</v>
      </c>
      <c r="H780" s="377">
        <v>1</v>
      </c>
      <c r="I780" s="377">
        <v>337</v>
      </c>
      <c r="J780" s="377">
        <v>1</v>
      </c>
      <c r="K780" s="377">
        <v>338</v>
      </c>
      <c r="L780" s="377">
        <v>4.1790306627101877E-2</v>
      </c>
      <c r="M780" s="377">
        <v>338</v>
      </c>
      <c r="N780" s="377"/>
      <c r="O780" s="377"/>
      <c r="P780" s="422"/>
      <c r="Q780" s="378"/>
    </row>
    <row r="781" spans="1:17" ht="14.4" customHeight="1" x14ac:dyDescent="0.3">
      <c r="A781" s="373" t="s">
        <v>965</v>
      </c>
      <c r="B781" s="374" t="s">
        <v>771</v>
      </c>
      <c r="C781" s="374" t="s">
        <v>772</v>
      </c>
      <c r="D781" s="374" t="s">
        <v>805</v>
      </c>
      <c r="E781" s="374" t="s">
        <v>806</v>
      </c>
      <c r="F781" s="377"/>
      <c r="G781" s="377"/>
      <c r="H781" s="377"/>
      <c r="I781" s="377"/>
      <c r="J781" s="377">
        <v>1</v>
      </c>
      <c r="K781" s="377">
        <v>365</v>
      </c>
      <c r="L781" s="377"/>
      <c r="M781" s="377">
        <v>365</v>
      </c>
      <c r="N781" s="377">
        <v>1</v>
      </c>
      <c r="O781" s="377">
        <v>373</v>
      </c>
      <c r="P781" s="422"/>
      <c r="Q781" s="378">
        <v>373</v>
      </c>
    </row>
    <row r="782" spans="1:17" ht="14.4" customHeight="1" x14ac:dyDescent="0.3">
      <c r="A782" s="373" t="s">
        <v>965</v>
      </c>
      <c r="B782" s="374" t="s">
        <v>771</v>
      </c>
      <c r="C782" s="374" t="s">
        <v>772</v>
      </c>
      <c r="D782" s="374" t="s">
        <v>813</v>
      </c>
      <c r="E782" s="374" t="s">
        <v>814</v>
      </c>
      <c r="F782" s="377"/>
      <c r="G782" s="377"/>
      <c r="H782" s="377"/>
      <c r="I782" s="377"/>
      <c r="J782" s="377">
        <v>1</v>
      </c>
      <c r="K782" s="377">
        <v>664</v>
      </c>
      <c r="L782" s="377"/>
      <c r="M782" s="377">
        <v>664</v>
      </c>
      <c r="N782" s="377">
        <v>1</v>
      </c>
      <c r="O782" s="377">
        <v>672</v>
      </c>
      <c r="P782" s="422"/>
      <c r="Q782" s="378">
        <v>672</v>
      </c>
    </row>
    <row r="783" spans="1:17" ht="14.4" customHeight="1" x14ac:dyDescent="0.3">
      <c r="A783" s="373" t="s">
        <v>965</v>
      </c>
      <c r="B783" s="374" t="s">
        <v>771</v>
      </c>
      <c r="C783" s="374" t="s">
        <v>772</v>
      </c>
      <c r="D783" s="374" t="s">
        <v>817</v>
      </c>
      <c r="E783" s="374" t="s">
        <v>818</v>
      </c>
      <c r="F783" s="377">
        <v>9</v>
      </c>
      <c r="G783" s="377">
        <v>2520</v>
      </c>
      <c r="H783" s="377">
        <v>1</v>
      </c>
      <c r="I783" s="377">
        <v>280</v>
      </c>
      <c r="J783" s="377">
        <v>7</v>
      </c>
      <c r="K783" s="377">
        <v>1967</v>
      </c>
      <c r="L783" s="377">
        <v>0.78055555555555556</v>
      </c>
      <c r="M783" s="377">
        <v>281</v>
      </c>
      <c r="N783" s="377">
        <v>14</v>
      </c>
      <c r="O783" s="377">
        <v>3952</v>
      </c>
      <c r="P783" s="422">
        <v>1.5682539682539682</v>
      </c>
      <c r="Q783" s="378">
        <v>282.28571428571428</v>
      </c>
    </row>
    <row r="784" spans="1:17" ht="14.4" customHeight="1" x14ac:dyDescent="0.3">
      <c r="A784" s="373" t="s">
        <v>965</v>
      </c>
      <c r="B784" s="374" t="s">
        <v>771</v>
      </c>
      <c r="C784" s="374" t="s">
        <v>772</v>
      </c>
      <c r="D784" s="374" t="s">
        <v>819</v>
      </c>
      <c r="E784" s="374" t="s">
        <v>820</v>
      </c>
      <c r="F784" s="377">
        <v>2</v>
      </c>
      <c r="G784" s="377">
        <v>6826</v>
      </c>
      <c r="H784" s="377">
        <v>1</v>
      </c>
      <c r="I784" s="377">
        <v>3413</v>
      </c>
      <c r="J784" s="377">
        <v>3</v>
      </c>
      <c r="K784" s="377">
        <v>10317</v>
      </c>
      <c r="L784" s="377">
        <v>1.5114268971579257</v>
      </c>
      <c r="M784" s="377">
        <v>3439</v>
      </c>
      <c r="N784" s="377">
        <v>3</v>
      </c>
      <c r="O784" s="377">
        <v>10317</v>
      </c>
      <c r="P784" s="422">
        <v>1.5114268971579257</v>
      </c>
      <c r="Q784" s="378">
        <v>3439</v>
      </c>
    </row>
    <row r="785" spans="1:17" ht="14.4" customHeight="1" x14ac:dyDescent="0.3">
      <c r="A785" s="373" t="s">
        <v>965</v>
      </c>
      <c r="B785" s="374" t="s">
        <v>771</v>
      </c>
      <c r="C785" s="374" t="s">
        <v>772</v>
      </c>
      <c r="D785" s="374" t="s">
        <v>821</v>
      </c>
      <c r="E785" s="374" t="s">
        <v>822</v>
      </c>
      <c r="F785" s="377">
        <v>1</v>
      </c>
      <c r="G785" s="377">
        <v>453</v>
      </c>
      <c r="H785" s="377">
        <v>1</v>
      </c>
      <c r="I785" s="377">
        <v>453</v>
      </c>
      <c r="J785" s="377">
        <v>2</v>
      </c>
      <c r="K785" s="377">
        <v>912</v>
      </c>
      <c r="L785" s="377">
        <v>2.0132450331125828</v>
      </c>
      <c r="M785" s="377">
        <v>456</v>
      </c>
      <c r="N785" s="377">
        <v>4</v>
      </c>
      <c r="O785" s="377">
        <v>1824</v>
      </c>
      <c r="P785" s="422">
        <v>4.0264900662251657</v>
      </c>
      <c r="Q785" s="378">
        <v>456</v>
      </c>
    </row>
    <row r="786" spans="1:17" ht="14.4" customHeight="1" x14ac:dyDescent="0.3">
      <c r="A786" s="373" t="s">
        <v>965</v>
      </c>
      <c r="B786" s="374" t="s">
        <v>771</v>
      </c>
      <c r="C786" s="374" t="s">
        <v>772</v>
      </c>
      <c r="D786" s="374" t="s">
        <v>825</v>
      </c>
      <c r="E786" s="374" t="s">
        <v>826</v>
      </c>
      <c r="F786" s="377">
        <v>10</v>
      </c>
      <c r="G786" s="377">
        <v>3450</v>
      </c>
      <c r="H786" s="377">
        <v>1</v>
      </c>
      <c r="I786" s="377">
        <v>345</v>
      </c>
      <c r="J786" s="377">
        <v>11</v>
      </c>
      <c r="K786" s="377">
        <v>3828</v>
      </c>
      <c r="L786" s="377">
        <v>1.1095652173913044</v>
      </c>
      <c r="M786" s="377">
        <v>348</v>
      </c>
      <c r="N786" s="377">
        <v>19</v>
      </c>
      <c r="O786" s="377">
        <v>6654</v>
      </c>
      <c r="P786" s="422">
        <v>1.9286956521739131</v>
      </c>
      <c r="Q786" s="378">
        <v>350.21052631578948</v>
      </c>
    </row>
    <row r="787" spans="1:17" ht="14.4" customHeight="1" x14ac:dyDescent="0.3">
      <c r="A787" s="373" t="s">
        <v>965</v>
      </c>
      <c r="B787" s="374" t="s">
        <v>771</v>
      </c>
      <c r="C787" s="374" t="s">
        <v>772</v>
      </c>
      <c r="D787" s="374" t="s">
        <v>831</v>
      </c>
      <c r="E787" s="374" t="s">
        <v>832</v>
      </c>
      <c r="F787" s="377"/>
      <c r="G787" s="377"/>
      <c r="H787" s="377"/>
      <c r="I787" s="377"/>
      <c r="J787" s="377"/>
      <c r="K787" s="377"/>
      <c r="L787" s="377"/>
      <c r="M787" s="377"/>
      <c r="N787" s="377">
        <v>1</v>
      </c>
      <c r="O787" s="377">
        <v>103</v>
      </c>
      <c r="P787" s="422"/>
      <c r="Q787" s="378">
        <v>103</v>
      </c>
    </row>
    <row r="788" spans="1:17" ht="14.4" customHeight="1" x14ac:dyDescent="0.3">
      <c r="A788" s="373" t="s">
        <v>965</v>
      </c>
      <c r="B788" s="374" t="s">
        <v>771</v>
      </c>
      <c r="C788" s="374" t="s">
        <v>772</v>
      </c>
      <c r="D788" s="374" t="s">
        <v>833</v>
      </c>
      <c r="E788" s="374" t="s">
        <v>834</v>
      </c>
      <c r="F788" s="377"/>
      <c r="G788" s="377"/>
      <c r="H788" s="377"/>
      <c r="I788" s="377"/>
      <c r="J788" s="377">
        <v>2</v>
      </c>
      <c r="K788" s="377">
        <v>230</v>
      </c>
      <c r="L788" s="377"/>
      <c r="M788" s="377">
        <v>115</v>
      </c>
      <c r="N788" s="377">
        <v>1</v>
      </c>
      <c r="O788" s="377">
        <v>116</v>
      </c>
      <c r="P788" s="422"/>
      <c r="Q788" s="378">
        <v>116</v>
      </c>
    </row>
    <row r="789" spans="1:17" ht="14.4" customHeight="1" x14ac:dyDescent="0.3">
      <c r="A789" s="373" t="s">
        <v>965</v>
      </c>
      <c r="B789" s="374" t="s">
        <v>771</v>
      </c>
      <c r="C789" s="374" t="s">
        <v>772</v>
      </c>
      <c r="D789" s="374" t="s">
        <v>839</v>
      </c>
      <c r="E789" s="374" t="s">
        <v>840</v>
      </c>
      <c r="F789" s="377">
        <v>4</v>
      </c>
      <c r="G789" s="377">
        <v>1700</v>
      </c>
      <c r="H789" s="377">
        <v>1</v>
      </c>
      <c r="I789" s="377">
        <v>425</v>
      </c>
      <c r="J789" s="377">
        <v>9</v>
      </c>
      <c r="K789" s="377">
        <v>3861</v>
      </c>
      <c r="L789" s="377">
        <v>2.2711764705882351</v>
      </c>
      <c r="M789" s="377">
        <v>429</v>
      </c>
      <c r="N789" s="377">
        <v>1</v>
      </c>
      <c r="O789" s="377">
        <v>429</v>
      </c>
      <c r="P789" s="422">
        <v>0.25235294117647061</v>
      </c>
      <c r="Q789" s="378">
        <v>429</v>
      </c>
    </row>
    <row r="790" spans="1:17" ht="14.4" customHeight="1" x14ac:dyDescent="0.3">
      <c r="A790" s="373" t="s">
        <v>965</v>
      </c>
      <c r="B790" s="374" t="s">
        <v>771</v>
      </c>
      <c r="C790" s="374" t="s">
        <v>772</v>
      </c>
      <c r="D790" s="374" t="s">
        <v>841</v>
      </c>
      <c r="E790" s="374" t="s">
        <v>842</v>
      </c>
      <c r="F790" s="377">
        <v>8</v>
      </c>
      <c r="G790" s="377">
        <v>424</v>
      </c>
      <c r="H790" s="377">
        <v>1</v>
      </c>
      <c r="I790" s="377">
        <v>53</v>
      </c>
      <c r="J790" s="377"/>
      <c r="K790" s="377"/>
      <c r="L790" s="377"/>
      <c r="M790" s="377"/>
      <c r="N790" s="377">
        <v>6</v>
      </c>
      <c r="O790" s="377">
        <v>318</v>
      </c>
      <c r="P790" s="422">
        <v>0.75</v>
      </c>
      <c r="Q790" s="378">
        <v>53</v>
      </c>
    </row>
    <row r="791" spans="1:17" ht="14.4" customHeight="1" x14ac:dyDescent="0.3">
      <c r="A791" s="373" t="s">
        <v>965</v>
      </c>
      <c r="B791" s="374" t="s">
        <v>771</v>
      </c>
      <c r="C791" s="374" t="s">
        <v>772</v>
      </c>
      <c r="D791" s="374" t="s">
        <v>845</v>
      </c>
      <c r="E791" s="374" t="s">
        <v>846</v>
      </c>
      <c r="F791" s="377">
        <v>41</v>
      </c>
      <c r="G791" s="377">
        <v>6724</v>
      </c>
      <c r="H791" s="377">
        <v>1</v>
      </c>
      <c r="I791" s="377">
        <v>164</v>
      </c>
      <c r="J791" s="377">
        <v>81</v>
      </c>
      <c r="K791" s="377">
        <v>13365</v>
      </c>
      <c r="L791" s="377">
        <v>1.9876561570493754</v>
      </c>
      <c r="M791" s="377">
        <v>165</v>
      </c>
      <c r="N791" s="377">
        <v>54</v>
      </c>
      <c r="O791" s="377">
        <v>8949</v>
      </c>
      <c r="P791" s="422">
        <v>1.3309042236763831</v>
      </c>
      <c r="Q791" s="378">
        <v>165.72222222222223</v>
      </c>
    </row>
    <row r="792" spans="1:17" ht="14.4" customHeight="1" x14ac:dyDescent="0.3">
      <c r="A792" s="373" t="s">
        <v>965</v>
      </c>
      <c r="B792" s="374" t="s">
        <v>771</v>
      </c>
      <c r="C792" s="374" t="s">
        <v>772</v>
      </c>
      <c r="D792" s="374" t="s">
        <v>847</v>
      </c>
      <c r="E792" s="374" t="s">
        <v>848</v>
      </c>
      <c r="F792" s="377"/>
      <c r="G792" s="377"/>
      <c r="H792" s="377"/>
      <c r="I792" s="377"/>
      <c r="J792" s="377">
        <v>6</v>
      </c>
      <c r="K792" s="377">
        <v>474</v>
      </c>
      <c r="L792" s="377"/>
      <c r="M792" s="377">
        <v>79</v>
      </c>
      <c r="N792" s="377">
        <v>2</v>
      </c>
      <c r="O792" s="377">
        <v>160</v>
      </c>
      <c r="P792" s="422"/>
      <c r="Q792" s="378">
        <v>80</v>
      </c>
    </row>
    <row r="793" spans="1:17" ht="14.4" customHeight="1" x14ac:dyDescent="0.3">
      <c r="A793" s="373" t="s">
        <v>965</v>
      </c>
      <c r="B793" s="374" t="s">
        <v>771</v>
      </c>
      <c r="C793" s="374" t="s">
        <v>772</v>
      </c>
      <c r="D793" s="374" t="s">
        <v>849</v>
      </c>
      <c r="E793" s="374" t="s">
        <v>850</v>
      </c>
      <c r="F793" s="377"/>
      <c r="G793" s="377"/>
      <c r="H793" s="377"/>
      <c r="I793" s="377"/>
      <c r="J793" s="377">
        <v>1</v>
      </c>
      <c r="K793" s="377">
        <v>160</v>
      </c>
      <c r="L793" s="377"/>
      <c r="M793" s="377">
        <v>160</v>
      </c>
      <c r="N793" s="377">
        <v>1</v>
      </c>
      <c r="O793" s="377">
        <v>160</v>
      </c>
      <c r="P793" s="422"/>
      <c r="Q793" s="378">
        <v>160</v>
      </c>
    </row>
    <row r="794" spans="1:17" ht="14.4" customHeight="1" x14ac:dyDescent="0.3">
      <c r="A794" s="373" t="s">
        <v>965</v>
      </c>
      <c r="B794" s="374" t="s">
        <v>771</v>
      </c>
      <c r="C794" s="374" t="s">
        <v>772</v>
      </c>
      <c r="D794" s="374" t="s">
        <v>855</v>
      </c>
      <c r="E794" s="374" t="s">
        <v>856</v>
      </c>
      <c r="F794" s="377"/>
      <c r="G794" s="377"/>
      <c r="H794" s="377"/>
      <c r="I794" s="377"/>
      <c r="J794" s="377">
        <v>1</v>
      </c>
      <c r="K794" s="377">
        <v>167</v>
      </c>
      <c r="L794" s="377"/>
      <c r="M794" s="377">
        <v>167</v>
      </c>
      <c r="N794" s="377"/>
      <c r="O794" s="377"/>
      <c r="P794" s="422"/>
      <c r="Q794" s="378"/>
    </row>
    <row r="795" spans="1:17" ht="14.4" customHeight="1" x14ac:dyDescent="0.3">
      <c r="A795" s="373" t="s">
        <v>965</v>
      </c>
      <c r="B795" s="374" t="s">
        <v>771</v>
      </c>
      <c r="C795" s="374" t="s">
        <v>772</v>
      </c>
      <c r="D795" s="374" t="s">
        <v>859</v>
      </c>
      <c r="E795" s="374" t="s">
        <v>860</v>
      </c>
      <c r="F795" s="377"/>
      <c r="G795" s="377"/>
      <c r="H795" s="377"/>
      <c r="I795" s="377"/>
      <c r="J795" s="377">
        <v>2</v>
      </c>
      <c r="K795" s="377">
        <v>486</v>
      </c>
      <c r="L795" s="377"/>
      <c r="M795" s="377">
        <v>243</v>
      </c>
      <c r="N795" s="377">
        <v>1</v>
      </c>
      <c r="O795" s="377">
        <v>246</v>
      </c>
      <c r="P795" s="422"/>
      <c r="Q795" s="378">
        <v>246</v>
      </c>
    </row>
    <row r="796" spans="1:17" ht="14.4" customHeight="1" x14ac:dyDescent="0.3">
      <c r="A796" s="373" t="s">
        <v>965</v>
      </c>
      <c r="B796" s="374" t="s">
        <v>771</v>
      </c>
      <c r="C796" s="374" t="s">
        <v>772</v>
      </c>
      <c r="D796" s="374" t="s">
        <v>865</v>
      </c>
      <c r="E796" s="374" t="s">
        <v>866</v>
      </c>
      <c r="F796" s="377">
        <v>2</v>
      </c>
      <c r="G796" s="377">
        <v>798</v>
      </c>
      <c r="H796" s="377">
        <v>1</v>
      </c>
      <c r="I796" s="377">
        <v>399</v>
      </c>
      <c r="J796" s="377">
        <v>4</v>
      </c>
      <c r="K796" s="377">
        <v>1616</v>
      </c>
      <c r="L796" s="377">
        <v>2.0250626566416039</v>
      </c>
      <c r="M796" s="377">
        <v>404</v>
      </c>
      <c r="N796" s="377">
        <v>3</v>
      </c>
      <c r="O796" s="377">
        <v>1212</v>
      </c>
      <c r="P796" s="422">
        <v>1.518796992481203</v>
      </c>
      <c r="Q796" s="378">
        <v>404</v>
      </c>
    </row>
    <row r="797" spans="1:17" ht="14.4" customHeight="1" x14ac:dyDescent="0.3">
      <c r="A797" s="373" t="s">
        <v>965</v>
      </c>
      <c r="B797" s="374" t="s">
        <v>771</v>
      </c>
      <c r="C797" s="374" t="s">
        <v>772</v>
      </c>
      <c r="D797" s="374" t="s">
        <v>867</v>
      </c>
      <c r="E797" s="374" t="s">
        <v>868</v>
      </c>
      <c r="F797" s="377">
        <v>1</v>
      </c>
      <c r="G797" s="377">
        <v>783</v>
      </c>
      <c r="H797" s="377">
        <v>1</v>
      </c>
      <c r="I797" s="377">
        <v>783</v>
      </c>
      <c r="J797" s="377">
        <v>1</v>
      </c>
      <c r="K797" s="377">
        <v>791</v>
      </c>
      <c r="L797" s="377">
        <v>1.0102171136653895</v>
      </c>
      <c r="M797" s="377">
        <v>791</v>
      </c>
      <c r="N797" s="377"/>
      <c r="O797" s="377"/>
      <c r="P797" s="422"/>
      <c r="Q797" s="378"/>
    </row>
    <row r="798" spans="1:17" ht="14.4" customHeight="1" x14ac:dyDescent="0.3">
      <c r="A798" s="373" t="s">
        <v>965</v>
      </c>
      <c r="B798" s="374" t="s">
        <v>771</v>
      </c>
      <c r="C798" s="374" t="s">
        <v>772</v>
      </c>
      <c r="D798" s="374" t="s">
        <v>876</v>
      </c>
      <c r="E798" s="374" t="s">
        <v>877</v>
      </c>
      <c r="F798" s="377">
        <v>2</v>
      </c>
      <c r="G798" s="377">
        <v>2028</v>
      </c>
      <c r="H798" s="377">
        <v>1</v>
      </c>
      <c r="I798" s="377">
        <v>1014</v>
      </c>
      <c r="J798" s="377">
        <v>2</v>
      </c>
      <c r="K798" s="377">
        <v>2048</v>
      </c>
      <c r="L798" s="377">
        <v>1.0098619329388561</v>
      </c>
      <c r="M798" s="377">
        <v>1024</v>
      </c>
      <c r="N798" s="377">
        <v>3</v>
      </c>
      <c r="O798" s="377">
        <v>3072</v>
      </c>
      <c r="P798" s="422">
        <v>1.514792899408284</v>
      </c>
      <c r="Q798" s="378">
        <v>1024</v>
      </c>
    </row>
    <row r="799" spans="1:17" ht="14.4" customHeight="1" x14ac:dyDescent="0.3">
      <c r="A799" s="373" t="s">
        <v>965</v>
      </c>
      <c r="B799" s="374" t="s">
        <v>771</v>
      </c>
      <c r="C799" s="374" t="s">
        <v>772</v>
      </c>
      <c r="D799" s="374" t="s">
        <v>880</v>
      </c>
      <c r="E799" s="374" t="s">
        <v>881</v>
      </c>
      <c r="F799" s="377">
        <v>1</v>
      </c>
      <c r="G799" s="377">
        <v>224</v>
      </c>
      <c r="H799" s="377">
        <v>1</v>
      </c>
      <c r="I799" s="377">
        <v>224</v>
      </c>
      <c r="J799" s="377"/>
      <c r="K799" s="377"/>
      <c r="L799" s="377"/>
      <c r="M799" s="377"/>
      <c r="N799" s="377"/>
      <c r="O799" s="377"/>
      <c r="P799" s="422"/>
      <c r="Q799" s="378"/>
    </row>
    <row r="800" spans="1:17" ht="14.4" customHeight="1" x14ac:dyDescent="0.3">
      <c r="A800" s="373" t="s">
        <v>965</v>
      </c>
      <c r="B800" s="374" t="s">
        <v>888</v>
      </c>
      <c r="C800" s="374" t="s">
        <v>772</v>
      </c>
      <c r="D800" s="374" t="s">
        <v>837</v>
      </c>
      <c r="E800" s="374" t="s">
        <v>838</v>
      </c>
      <c r="F800" s="377"/>
      <c r="G800" s="377"/>
      <c r="H800" s="377"/>
      <c r="I800" s="377"/>
      <c r="J800" s="377">
        <v>37</v>
      </c>
      <c r="K800" s="377">
        <v>46065</v>
      </c>
      <c r="L800" s="377"/>
      <c r="M800" s="377">
        <v>1245</v>
      </c>
      <c r="N800" s="377"/>
      <c r="O800" s="377"/>
      <c r="P800" s="422"/>
      <c r="Q800" s="378"/>
    </row>
    <row r="801" spans="1:17" ht="14.4" customHeight="1" x14ac:dyDescent="0.3">
      <c r="A801" s="373" t="s">
        <v>965</v>
      </c>
      <c r="B801" s="374" t="s">
        <v>888</v>
      </c>
      <c r="C801" s="374" t="s">
        <v>772</v>
      </c>
      <c r="D801" s="374" t="s">
        <v>857</v>
      </c>
      <c r="E801" s="374" t="s">
        <v>858</v>
      </c>
      <c r="F801" s="377"/>
      <c r="G801" s="377"/>
      <c r="H801" s="377"/>
      <c r="I801" s="377"/>
      <c r="J801" s="377">
        <v>111</v>
      </c>
      <c r="K801" s="377">
        <v>247863</v>
      </c>
      <c r="L801" s="377"/>
      <c r="M801" s="377">
        <v>2233</v>
      </c>
      <c r="N801" s="377"/>
      <c r="O801" s="377"/>
      <c r="P801" s="422"/>
      <c r="Q801" s="378"/>
    </row>
    <row r="802" spans="1:17" ht="14.4" customHeight="1" x14ac:dyDescent="0.3">
      <c r="A802" s="373" t="s">
        <v>965</v>
      </c>
      <c r="B802" s="374" t="s">
        <v>888</v>
      </c>
      <c r="C802" s="374" t="s">
        <v>772</v>
      </c>
      <c r="D802" s="374" t="s">
        <v>893</v>
      </c>
      <c r="E802" s="374" t="s">
        <v>894</v>
      </c>
      <c r="F802" s="377"/>
      <c r="G802" s="377"/>
      <c r="H802" s="377"/>
      <c r="I802" s="377"/>
      <c r="J802" s="377">
        <v>111</v>
      </c>
      <c r="K802" s="377">
        <v>18981</v>
      </c>
      <c r="L802" s="377"/>
      <c r="M802" s="377">
        <v>171</v>
      </c>
      <c r="N802" s="377"/>
      <c r="O802" s="377"/>
      <c r="P802" s="422"/>
      <c r="Q802" s="378"/>
    </row>
    <row r="803" spans="1:17" ht="14.4" customHeight="1" x14ac:dyDescent="0.3">
      <c r="A803" s="373" t="s">
        <v>966</v>
      </c>
      <c r="B803" s="374" t="s">
        <v>771</v>
      </c>
      <c r="C803" s="374" t="s">
        <v>772</v>
      </c>
      <c r="D803" s="374" t="s">
        <v>773</v>
      </c>
      <c r="E803" s="374" t="s">
        <v>774</v>
      </c>
      <c r="F803" s="377">
        <v>1</v>
      </c>
      <c r="G803" s="377">
        <v>2049</v>
      </c>
      <c r="H803" s="377">
        <v>1</v>
      </c>
      <c r="I803" s="377">
        <v>2049</v>
      </c>
      <c r="J803" s="377">
        <v>3</v>
      </c>
      <c r="K803" s="377">
        <v>6192</v>
      </c>
      <c r="L803" s="377">
        <v>3.0219619326500733</v>
      </c>
      <c r="M803" s="377">
        <v>2064</v>
      </c>
      <c r="N803" s="377">
        <v>3</v>
      </c>
      <c r="O803" s="377">
        <v>6219</v>
      </c>
      <c r="P803" s="422">
        <v>3.0351390922401169</v>
      </c>
      <c r="Q803" s="378">
        <v>2073</v>
      </c>
    </row>
    <row r="804" spans="1:17" ht="14.4" customHeight="1" x14ac:dyDescent="0.3">
      <c r="A804" s="373" t="s">
        <v>966</v>
      </c>
      <c r="B804" s="374" t="s">
        <v>771</v>
      </c>
      <c r="C804" s="374" t="s">
        <v>772</v>
      </c>
      <c r="D804" s="374" t="s">
        <v>777</v>
      </c>
      <c r="E804" s="374" t="s">
        <v>778</v>
      </c>
      <c r="F804" s="377">
        <v>248</v>
      </c>
      <c r="G804" s="377">
        <v>13144</v>
      </c>
      <c r="H804" s="377">
        <v>1</v>
      </c>
      <c r="I804" s="377">
        <v>53</v>
      </c>
      <c r="J804" s="377">
        <v>274</v>
      </c>
      <c r="K804" s="377">
        <v>14522</v>
      </c>
      <c r="L804" s="377">
        <v>1.1048387096774193</v>
      </c>
      <c r="M804" s="377">
        <v>53</v>
      </c>
      <c r="N804" s="377">
        <v>324</v>
      </c>
      <c r="O804" s="377">
        <v>17260</v>
      </c>
      <c r="P804" s="422">
        <v>1.3131466828971394</v>
      </c>
      <c r="Q804" s="378">
        <v>53.271604938271608</v>
      </c>
    </row>
    <row r="805" spans="1:17" ht="14.4" customHeight="1" x14ac:dyDescent="0.3">
      <c r="A805" s="373" t="s">
        <v>966</v>
      </c>
      <c r="B805" s="374" t="s">
        <v>771</v>
      </c>
      <c r="C805" s="374" t="s">
        <v>772</v>
      </c>
      <c r="D805" s="374" t="s">
        <v>779</v>
      </c>
      <c r="E805" s="374" t="s">
        <v>780</v>
      </c>
      <c r="F805" s="377">
        <v>488</v>
      </c>
      <c r="G805" s="377">
        <v>58560</v>
      </c>
      <c r="H805" s="377">
        <v>1</v>
      </c>
      <c r="I805" s="377">
        <v>120</v>
      </c>
      <c r="J805" s="377">
        <v>463</v>
      </c>
      <c r="K805" s="377">
        <v>56023</v>
      </c>
      <c r="L805" s="377">
        <v>0.956676912568306</v>
      </c>
      <c r="M805" s="377">
        <v>121</v>
      </c>
      <c r="N805" s="377">
        <v>487</v>
      </c>
      <c r="O805" s="377">
        <v>59081</v>
      </c>
      <c r="P805" s="422">
        <v>1.0088968579234974</v>
      </c>
      <c r="Q805" s="378">
        <v>121.31622176591375</v>
      </c>
    </row>
    <row r="806" spans="1:17" ht="14.4" customHeight="1" x14ac:dyDescent="0.3">
      <c r="A806" s="373" t="s">
        <v>966</v>
      </c>
      <c r="B806" s="374" t="s">
        <v>771</v>
      </c>
      <c r="C806" s="374" t="s">
        <v>772</v>
      </c>
      <c r="D806" s="374" t="s">
        <v>781</v>
      </c>
      <c r="E806" s="374" t="s">
        <v>782</v>
      </c>
      <c r="F806" s="377">
        <v>32</v>
      </c>
      <c r="G806" s="377">
        <v>5536</v>
      </c>
      <c r="H806" s="377">
        <v>1</v>
      </c>
      <c r="I806" s="377">
        <v>173</v>
      </c>
      <c r="J806" s="377">
        <v>34</v>
      </c>
      <c r="K806" s="377">
        <v>5916</v>
      </c>
      <c r="L806" s="377">
        <v>1.0686416184971099</v>
      </c>
      <c r="M806" s="377">
        <v>174</v>
      </c>
      <c r="N806" s="377">
        <v>35</v>
      </c>
      <c r="O806" s="377">
        <v>6112</v>
      </c>
      <c r="P806" s="422">
        <v>1.1040462427745665</v>
      </c>
      <c r="Q806" s="378">
        <v>174.62857142857143</v>
      </c>
    </row>
    <row r="807" spans="1:17" ht="14.4" customHeight="1" x14ac:dyDescent="0.3">
      <c r="A807" s="373" t="s">
        <v>966</v>
      </c>
      <c r="B807" s="374" t="s">
        <v>771</v>
      </c>
      <c r="C807" s="374" t="s">
        <v>772</v>
      </c>
      <c r="D807" s="374" t="s">
        <v>783</v>
      </c>
      <c r="E807" s="374" t="s">
        <v>784</v>
      </c>
      <c r="F807" s="377">
        <v>57</v>
      </c>
      <c r="G807" s="377">
        <v>21603</v>
      </c>
      <c r="H807" s="377">
        <v>1</v>
      </c>
      <c r="I807" s="377">
        <v>379</v>
      </c>
      <c r="J807" s="377">
        <v>48</v>
      </c>
      <c r="K807" s="377">
        <v>18240</v>
      </c>
      <c r="L807" s="377">
        <v>0.84432717678100266</v>
      </c>
      <c r="M807" s="377">
        <v>380</v>
      </c>
      <c r="N807" s="377">
        <v>72</v>
      </c>
      <c r="O807" s="377">
        <v>27417</v>
      </c>
      <c r="P807" s="422">
        <v>1.2691292875989446</v>
      </c>
      <c r="Q807" s="378">
        <v>380.79166666666669</v>
      </c>
    </row>
    <row r="808" spans="1:17" ht="14.4" customHeight="1" x14ac:dyDescent="0.3">
      <c r="A808" s="373" t="s">
        <v>966</v>
      </c>
      <c r="B808" s="374" t="s">
        <v>771</v>
      </c>
      <c r="C808" s="374" t="s">
        <v>772</v>
      </c>
      <c r="D808" s="374" t="s">
        <v>785</v>
      </c>
      <c r="E808" s="374" t="s">
        <v>786</v>
      </c>
      <c r="F808" s="377">
        <v>44</v>
      </c>
      <c r="G808" s="377">
        <v>7348</v>
      </c>
      <c r="H808" s="377">
        <v>1</v>
      </c>
      <c r="I808" s="377">
        <v>167</v>
      </c>
      <c r="J808" s="377">
        <v>48</v>
      </c>
      <c r="K808" s="377">
        <v>8064</v>
      </c>
      <c r="L808" s="377">
        <v>1.0974414806750137</v>
      </c>
      <c r="M808" s="377">
        <v>168</v>
      </c>
      <c r="N808" s="377">
        <v>16</v>
      </c>
      <c r="O808" s="377">
        <v>2697</v>
      </c>
      <c r="P808" s="422">
        <v>0.36703864997278168</v>
      </c>
      <c r="Q808" s="378">
        <v>168.5625</v>
      </c>
    </row>
    <row r="809" spans="1:17" ht="14.4" customHeight="1" x14ac:dyDescent="0.3">
      <c r="A809" s="373" t="s">
        <v>966</v>
      </c>
      <c r="B809" s="374" t="s">
        <v>771</v>
      </c>
      <c r="C809" s="374" t="s">
        <v>772</v>
      </c>
      <c r="D809" s="374" t="s">
        <v>789</v>
      </c>
      <c r="E809" s="374" t="s">
        <v>790</v>
      </c>
      <c r="F809" s="377">
        <v>41</v>
      </c>
      <c r="G809" s="377">
        <v>12833</v>
      </c>
      <c r="H809" s="377">
        <v>1</v>
      </c>
      <c r="I809" s="377">
        <v>313</v>
      </c>
      <c r="J809" s="377">
        <v>31</v>
      </c>
      <c r="K809" s="377">
        <v>9796</v>
      </c>
      <c r="L809" s="377">
        <v>0.76334450245460916</v>
      </c>
      <c r="M809" s="377">
        <v>316</v>
      </c>
      <c r="N809" s="377">
        <v>13</v>
      </c>
      <c r="O809" s="377">
        <v>4124</v>
      </c>
      <c r="P809" s="422">
        <v>0.3213589963375672</v>
      </c>
      <c r="Q809" s="378">
        <v>317.23076923076923</v>
      </c>
    </row>
    <row r="810" spans="1:17" ht="14.4" customHeight="1" x14ac:dyDescent="0.3">
      <c r="A810" s="373" t="s">
        <v>966</v>
      </c>
      <c r="B810" s="374" t="s">
        <v>771</v>
      </c>
      <c r="C810" s="374" t="s">
        <v>772</v>
      </c>
      <c r="D810" s="374" t="s">
        <v>793</v>
      </c>
      <c r="E810" s="374" t="s">
        <v>794</v>
      </c>
      <c r="F810" s="377">
        <v>108</v>
      </c>
      <c r="G810" s="377">
        <v>36396</v>
      </c>
      <c r="H810" s="377">
        <v>1</v>
      </c>
      <c r="I810" s="377">
        <v>337</v>
      </c>
      <c r="J810" s="377">
        <v>204</v>
      </c>
      <c r="K810" s="377">
        <v>68952</v>
      </c>
      <c r="L810" s="377">
        <v>1.8944939004286185</v>
      </c>
      <c r="M810" s="377">
        <v>338</v>
      </c>
      <c r="N810" s="377">
        <v>172</v>
      </c>
      <c r="O810" s="377">
        <v>58182</v>
      </c>
      <c r="P810" s="422">
        <v>1.5985822617870096</v>
      </c>
      <c r="Q810" s="378">
        <v>338.26744186046511</v>
      </c>
    </row>
    <row r="811" spans="1:17" ht="14.4" customHeight="1" x14ac:dyDescent="0.3">
      <c r="A811" s="373" t="s">
        <v>966</v>
      </c>
      <c r="B811" s="374" t="s">
        <v>771</v>
      </c>
      <c r="C811" s="374" t="s">
        <v>772</v>
      </c>
      <c r="D811" s="374" t="s">
        <v>801</v>
      </c>
      <c r="E811" s="374" t="s">
        <v>802</v>
      </c>
      <c r="F811" s="377">
        <v>24</v>
      </c>
      <c r="G811" s="377">
        <v>2568</v>
      </c>
      <c r="H811" s="377">
        <v>1</v>
      </c>
      <c r="I811" s="377">
        <v>107</v>
      </c>
      <c r="J811" s="377">
        <v>23</v>
      </c>
      <c r="K811" s="377">
        <v>2484</v>
      </c>
      <c r="L811" s="377">
        <v>0.96728971962616828</v>
      </c>
      <c r="M811" s="377">
        <v>108</v>
      </c>
      <c r="N811" s="377">
        <v>33</v>
      </c>
      <c r="O811" s="377">
        <v>3575</v>
      </c>
      <c r="P811" s="422">
        <v>1.3921339563862929</v>
      </c>
      <c r="Q811" s="378">
        <v>108.33333333333333</v>
      </c>
    </row>
    <row r="812" spans="1:17" ht="14.4" customHeight="1" x14ac:dyDescent="0.3">
      <c r="A812" s="373" t="s">
        <v>966</v>
      </c>
      <c r="B812" s="374" t="s">
        <v>771</v>
      </c>
      <c r="C812" s="374" t="s">
        <v>772</v>
      </c>
      <c r="D812" s="374" t="s">
        <v>805</v>
      </c>
      <c r="E812" s="374" t="s">
        <v>806</v>
      </c>
      <c r="F812" s="377">
        <v>1</v>
      </c>
      <c r="G812" s="377">
        <v>361</v>
      </c>
      <c r="H812" s="377">
        <v>1</v>
      </c>
      <c r="I812" s="377">
        <v>361</v>
      </c>
      <c r="J812" s="377">
        <v>3</v>
      </c>
      <c r="K812" s="377">
        <v>1095</v>
      </c>
      <c r="L812" s="377">
        <v>3.033240997229917</v>
      </c>
      <c r="M812" s="377">
        <v>365</v>
      </c>
      <c r="N812" s="377"/>
      <c r="O812" s="377"/>
      <c r="P812" s="422"/>
      <c r="Q812" s="378"/>
    </row>
    <row r="813" spans="1:17" ht="14.4" customHeight="1" x14ac:dyDescent="0.3">
      <c r="A813" s="373" t="s">
        <v>966</v>
      </c>
      <c r="B813" s="374" t="s">
        <v>771</v>
      </c>
      <c r="C813" s="374" t="s">
        <v>772</v>
      </c>
      <c r="D813" s="374" t="s">
        <v>807</v>
      </c>
      <c r="E813" s="374" t="s">
        <v>808</v>
      </c>
      <c r="F813" s="377">
        <v>16</v>
      </c>
      <c r="G813" s="377">
        <v>576</v>
      </c>
      <c r="H813" s="377">
        <v>1</v>
      </c>
      <c r="I813" s="377">
        <v>36</v>
      </c>
      <c r="J813" s="377">
        <v>16</v>
      </c>
      <c r="K813" s="377">
        <v>592</v>
      </c>
      <c r="L813" s="377">
        <v>1.0277777777777777</v>
      </c>
      <c r="M813" s="377">
        <v>37</v>
      </c>
      <c r="N813" s="377">
        <v>24</v>
      </c>
      <c r="O813" s="377">
        <v>888</v>
      </c>
      <c r="P813" s="422">
        <v>1.5416666666666667</v>
      </c>
      <c r="Q813" s="378">
        <v>37</v>
      </c>
    </row>
    <row r="814" spans="1:17" ht="14.4" customHeight="1" x14ac:dyDescent="0.3">
      <c r="A814" s="373" t="s">
        <v>966</v>
      </c>
      <c r="B814" s="374" t="s">
        <v>771</v>
      </c>
      <c r="C814" s="374" t="s">
        <v>772</v>
      </c>
      <c r="D814" s="374" t="s">
        <v>813</v>
      </c>
      <c r="E814" s="374" t="s">
        <v>814</v>
      </c>
      <c r="F814" s="377">
        <v>2</v>
      </c>
      <c r="G814" s="377">
        <v>1320</v>
      </c>
      <c r="H814" s="377">
        <v>1</v>
      </c>
      <c r="I814" s="377">
        <v>660</v>
      </c>
      <c r="J814" s="377">
        <v>3</v>
      </c>
      <c r="K814" s="377">
        <v>1992</v>
      </c>
      <c r="L814" s="377">
        <v>1.509090909090909</v>
      </c>
      <c r="M814" s="377">
        <v>664</v>
      </c>
      <c r="N814" s="377"/>
      <c r="O814" s="377"/>
      <c r="P814" s="422"/>
      <c r="Q814" s="378"/>
    </row>
    <row r="815" spans="1:17" ht="14.4" customHeight="1" x14ac:dyDescent="0.3">
      <c r="A815" s="373" t="s">
        <v>966</v>
      </c>
      <c r="B815" s="374" t="s">
        <v>771</v>
      </c>
      <c r="C815" s="374" t="s">
        <v>772</v>
      </c>
      <c r="D815" s="374" t="s">
        <v>815</v>
      </c>
      <c r="E815" s="374" t="s">
        <v>816</v>
      </c>
      <c r="F815" s="377"/>
      <c r="G815" s="377"/>
      <c r="H815" s="377"/>
      <c r="I815" s="377"/>
      <c r="J815" s="377">
        <v>1</v>
      </c>
      <c r="K815" s="377">
        <v>136</v>
      </c>
      <c r="L815" s="377"/>
      <c r="M815" s="377">
        <v>136</v>
      </c>
      <c r="N815" s="377">
        <v>1</v>
      </c>
      <c r="O815" s="377">
        <v>136</v>
      </c>
      <c r="P815" s="422"/>
      <c r="Q815" s="378">
        <v>136</v>
      </c>
    </row>
    <row r="816" spans="1:17" ht="14.4" customHeight="1" x14ac:dyDescent="0.3">
      <c r="A816" s="373" t="s">
        <v>966</v>
      </c>
      <c r="B816" s="374" t="s">
        <v>771</v>
      </c>
      <c r="C816" s="374" t="s">
        <v>772</v>
      </c>
      <c r="D816" s="374" t="s">
        <v>817</v>
      </c>
      <c r="E816" s="374" t="s">
        <v>818</v>
      </c>
      <c r="F816" s="377">
        <v>246</v>
      </c>
      <c r="G816" s="377">
        <v>68880</v>
      </c>
      <c r="H816" s="377">
        <v>1</v>
      </c>
      <c r="I816" s="377">
        <v>280</v>
      </c>
      <c r="J816" s="377">
        <v>215</v>
      </c>
      <c r="K816" s="377">
        <v>60415</v>
      </c>
      <c r="L816" s="377">
        <v>0.87710511033681771</v>
      </c>
      <c r="M816" s="377">
        <v>281</v>
      </c>
      <c r="N816" s="377">
        <v>238</v>
      </c>
      <c r="O816" s="377">
        <v>67082</v>
      </c>
      <c r="P816" s="422">
        <v>0.97389663182346109</v>
      </c>
      <c r="Q816" s="378">
        <v>281.85714285714283</v>
      </c>
    </row>
    <row r="817" spans="1:17" ht="14.4" customHeight="1" x14ac:dyDescent="0.3">
      <c r="A817" s="373" t="s">
        <v>966</v>
      </c>
      <c r="B817" s="374" t="s">
        <v>771</v>
      </c>
      <c r="C817" s="374" t="s">
        <v>772</v>
      </c>
      <c r="D817" s="374" t="s">
        <v>819</v>
      </c>
      <c r="E817" s="374" t="s">
        <v>820</v>
      </c>
      <c r="F817" s="377">
        <v>5</v>
      </c>
      <c r="G817" s="377">
        <v>17065</v>
      </c>
      <c r="H817" s="377">
        <v>1</v>
      </c>
      <c r="I817" s="377">
        <v>3413</v>
      </c>
      <c r="J817" s="377">
        <v>2</v>
      </c>
      <c r="K817" s="377">
        <v>6878</v>
      </c>
      <c r="L817" s="377">
        <v>0.40304717257544681</v>
      </c>
      <c r="M817" s="377">
        <v>3439</v>
      </c>
      <c r="N817" s="377">
        <v>3</v>
      </c>
      <c r="O817" s="377">
        <v>10409</v>
      </c>
      <c r="P817" s="422">
        <v>0.60996191034280689</v>
      </c>
      <c r="Q817" s="378">
        <v>3469.6666666666665</v>
      </c>
    </row>
    <row r="818" spans="1:17" ht="14.4" customHeight="1" x14ac:dyDescent="0.3">
      <c r="A818" s="373" t="s">
        <v>966</v>
      </c>
      <c r="B818" s="374" t="s">
        <v>771</v>
      </c>
      <c r="C818" s="374" t="s">
        <v>772</v>
      </c>
      <c r="D818" s="374" t="s">
        <v>821</v>
      </c>
      <c r="E818" s="374" t="s">
        <v>822</v>
      </c>
      <c r="F818" s="377">
        <v>140</v>
      </c>
      <c r="G818" s="377">
        <v>63420</v>
      </c>
      <c r="H818" s="377">
        <v>1</v>
      </c>
      <c r="I818" s="377">
        <v>453</v>
      </c>
      <c r="J818" s="377">
        <v>153</v>
      </c>
      <c r="K818" s="377">
        <v>69768</v>
      </c>
      <c r="L818" s="377">
        <v>1.1000946073793756</v>
      </c>
      <c r="M818" s="377">
        <v>456</v>
      </c>
      <c r="N818" s="377">
        <v>177</v>
      </c>
      <c r="O818" s="377">
        <v>80888</v>
      </c>
      <c r="P818" s="422">
        <v>1.2754336171554714</v>
      </c>
      <c r="Q818" s="378">
        <v>456.99435028248587</v>
      </c>
    </row>
    <row r="819" spans="1:17" ht="14.4" customHeight="1" x14ac:dyDescent="0.3">
      <c r="A819" s="373" t="s">
        <v>966</v>
      </c>
      <c r="B819" s="374" t="s">
        <v>771</v>
      </c>
      <c r="C819" s="374" t="s">
        <v>772</v>
      </c>
      <c r="D819" s="374" t="s">
        <v>823</v>
      </c>
      <c r="E819" s="374" t="s">
        <v>824</v>
      </c>
      <c r="F819" s="377">
        <v>1</v>
      </c>
      <c r="G819" s="377">
        <v>6049</v>
      </c>
      <c r="H819" s="377">
        <v>1</v>
      </c>
      <c r="I819" s="377">
        <v>6049</v>
      </c>
      <c r="J819" s="377">
        <v>1</v>
      </c>
      <c r="K819" s="377">
        <v>6094</v>
      </c>
      <c r="L819" s="377">
        <v>1.0074392461563895</v>
      </c>
      <c r="M819" s="377">
        <v>6094</v>
      </c>
      <c r="N819" s="377">
        <v>1</v>
      </c>
      <c r="O819" s="377">
        <v>6094</v>
      </c>
      <c r="P819" s="422">
        <v>1.0074392461563895</v>
      </c>
      <c r="Q819" s="378">
        <v>6094</v>
      </c>
    </row>
    <row r="820" spans="1:17" ht="14.4" customHeight="1" x14ac:dyDescent="0.3">
      <c r="A820" s="373" t="s">
        <v>966</v>
      </c>
      <c r="B820" s="374" t="s">
        <v>771</v>
      </c>
      <c r="C820" s="374" t="s">
        <v>772</v>
      </c>
      <c r="D820" s="374" t="s">
        <v>825</v>
      </c>
      <c r="E820" s="374" t="s">
        <v>826</v>
      </c>
      <c r="F820" s="377">
        <v>343</v>
      </c>
      <c r="G820" s="377">
        <v>118335</v>
      </c>
      <c r="H820" s="377">
        <v>1</v>
      </c>
      <c r="I820" s="377">
        <v>345</v>
      </c>
      <c r="J820" s="377">
        <v>333</v>
      </c>
      <c r="K820" s="377">
        <v>115884</v>
      </c>
      <c r="L820" s="377">
        <v>0.97928761566738498</v>
      </c>
      <c r="M820" s="377">
        <v>348</v>
      </c>
      <c r="N820" s="377">
        <v>360</v>
      </c>
      <c r="O820" s="377">
        <v>125928</v>
      </c>
      <c r="P820" s="422">
        <v>1.0641652934465711</v>
      </c>
      <c r="Q820" s="378">
        <v>349.8</v>
      </c>
    </row>
    <row r="821" spans="1:17" ht="14.4" customHeight="1" x14ac:dyDescent="0.3">
      <c r="A821" s="373" t="s">
        <v>966</v>
      </c>
      <c r="B821" s="374" t="s">
        <v>771</v>
      </c>
      <c r="C821" s="374" t="s">
        <v>772</v>
      </c>
      <c r="D821" s="374" t="s">
        <v>827</v>
      </c>
      <c r="E821" s="374" t="s">
        <v>828</v>
      </c>
      <c r="F821" s="377">
        <v>2</v>
      </c>
      <c r="G821" s="377">
        <v>5748</v>
      </c>
      <c r="H821" s="377">
        <v>1</v>
      </c>
      <c r="I821" s="377">
        <v>2874</v>
      </c>
      <c r="J821" s="377"/>
      <c r="K821" s="377"/>
      <c r="L821" s="377"/>
      <c r="M821" s="377"/>
      <c r="N821" s="377">
        <v>1</v>
      </c>
      <c r="O821" s="377">
        <v>2907</v>
      </c>
      <c r="P821" s="422">
        <v>0.50574112734864296</v>
      </c>
      <c r="Q821" s="378">
        <v>2907</v>
      </c>
    </row>
    <row r="822" spans="1:17" ht="14.4" customHeight="1" x14ac:dyDescent="0.3">
      <c r="A822" s="373" t="s">
        <v>966</v>
      </c>
      <c r="B822" s="374" t="s">
        <v>771</v>
      </c>
      <c r="C822" s="374" t="s">
        <v>772</v>
      </c>
      <c r="D822" s="374" t="s">
        <v>829</v>
      </c>
      <c r="E822" s="374" t="s">
        <v>830</v>
      </c>
      <c r="F822" s="377">
        <v>1</v>
      </c>
      <c r="G822" s="377">
        <v>12774</v>
      </c>
      <c r="H822" s="377">
        <v>1</v>
      </c>
      <c r="I822" s="377">
        <v>12774</v>
      </c>
      <c r="J822" s="377"/>
      <c r="K822" s="377"/>
      <c r="L822" s="377"/>
      <c r="M822" s="377"/>
      <c r="N822" s="377"/>
      <c r="O822" s="377"/>
      <c r="P822" s="422"/>
      <c r="Q822" s="378"/>
    </row>
    <row r="823" spans="1:17" ht="14.4" customHeight="1" x14ac:dyDescent="0.3">
      <c r="A823" s="373" t="s">
        <v>966</v>
      </c>
      <c r="B823" s="374" t="s">
        <v>771</v>
      </c>
      <c r="C823" s="374" t="s">
        <v>772</v>
      </c>
      <c r="D823" s="374" t="s">
        <v>831</v>
      </c>
      <c r="E823" s="374" t="s">
        <v>832</v>
      </c>
      <c r="F823" s="377">
        <v>1</v>
      </c>
      <c r="G823" s="377">
        <v>102</v>
      </c>
      <c r="H823" s="377">
        <v>1</v>
      </c>
      <c r="I823" s="377">
        <v>102</v>
      </c>
      <c r="J823" s="377">
        <v>3</v>
      </c>
      <c r="K823" s="377">
        <v>309</v>
      </c>
      <c r="L823" s="377">
        <v>3.0294117647058822</v>
      </c>
      <c r="M823" s="377">
        <v>103</v>
      </c>
      <c r="N823" s="377"/>
      <c r="O823" s="377"/>
      <c r="P823" s="422"/>
      <c r="Q823" s="378"/>
    </row>
    <row r="824" spans="1:17" ht="14.4" customHeight="1" x14ac:dyDescent="0.3">
      <c r="A824" s="373" t="s">
        <v>966</v>
      </c>
      <c r="B824" s="374" t="s">
        <v>771</v>
      </c>
      <c r="C824" s="374" t="s">
        <v>772</v>
      </c>
      <c r="D824" s="374" t="s">
        <v>833</v>
      </c>
      <c r="E824" s="374" t="s">
        <v>834</v>
      </c>
      <c r="F824" s="377">
        <v>21</v>
      </c>
      <c r="G824" s="377">
        <v>2415</v>
      </c>
      <c r="H824" s="377">
        <v>1</v>
      </c>
      <c r="I824" s="377">
        <v>115</v>
      </c>
      <c r="J824" s="377">
        <v>21</v>
      </c>
      <c r="K824" s="377">
        <v>2415</v>
      </c>
      <c r="L824" s="377">
        <v>1</v>
      </c>
      <c r="M824" s="377">
        <v>115</v>
      </c>
      <c r="N824" s="377">
        <v>18</v>
      </c>
      <c r="O824" s="377">
        <v>2082</v>
      </c>
      <c r="P824" s="422">
        <v>0.86211180124223608</v>
      </c>
      <c r="Q824" s="378">
        <v>115.66666666666667</v>
      </c>
    </row>
    <row r="825" spans="1:17" ht="14.4" customHeight="1" x14ac:dyDescent="0.3">
      <c r="A825" s="373" t="s">
        <v>966</v>
      </c>
      <c r="B825" s="374" t="s">
        <v>771</v>
      </c>
      <c r="C825" s="374" t="s">
        <v>772</v>
      </c>
      <c r="D825" s="374" t="s">
        <v>835</v>
      </c>
      <c r="E825" s="374" t="s">
        <v>836</v>
      </c>
      <c r="F825" s="377">
        <v>32</v>
      </c>
      <c r="G825" s="377">
        <v>14528</v>
      </c>
      <c r="H825" s="377">
        <v>1</v>
      </c>
      <c r="I825" s="377">
        <v>454</v>
      </c>
      <c r="J825" s="377">
        <v>26</v>
      </c>
      <c r="K825" s="377">
        <v>11882</v>
      </c>
      <c r="L825" s="377">
        <v>0.81786894273127753</v>
      </c>
      <c r="M825" s="377">
        <v>457</v>
      </c>
      <c r="N825" s="377">
        <v>34</v>
      </c>
      <c r="O825" s="377">
        <v>15586</v>
      </c>
      <c r="P825" s="422">
        <v>1.0728248898678414</v>
      </c>
      <c r="Q825" s="378">
        <v>458.41176470588238</v>
      </c>
    </row>
    <row r="826" spans="1:17" ht="14.4" customHeight="1" x14ac:dyDescent="0.3">
      <c r="A826" s="373" t="s">
        <v>966</v>
      </c>
      <c r="B826" s="374" t="s">
        <v>771</v>
      </c>
      <c r="C826" s="374" t="s">
        <v>772</v>
      </c>
      <c r="D826" s="374" t="s">
        <v>839</v>
      </c>
      <c r="E826" s="374" t="s">
        <v>840</v>
      </c>
      <c r="F826" s="377">
        <v>10</v>
      </c>
      <c r="G826" s="377">
        <v>4250</v>
      </c>
      <c r="H826" s="377">
        <v>1</v>
      </c>
      <c r="I826" s="377">
        <v>425</v>
      </c>
      <c r="J826" s="377">
        <v>10</v>
      </c>
      <c r="K826" s="377">
        <v>4290</v>
      </c>
      <c r="L826" s="377">
        <v>1.0094117647058825</v>
      </c>
      <c r="M826" s="377">
        <v>429</v>
      </c>
      <c r="N826" s="377"/>
      <c r="O826" s="377"/>
      <c r="P826" s="422"/>
      <c r="Q826" s="378"/>
    </row>
    <row r="827" spans="1:17" ht="14.4" customHeight="1" x14ac:dyDescent="0.3">
      <c r="A827" s="373" t="s">
        <v>966</v>
      </c>
      <c r="B827" s="374" t="s">
        <v>771</v>
      </c>
      <c r="C827" s="374" t="s">
        <v>772</v>
      </c>
      <c r="D827" s="374" t="s">
        <v>841</v>
      </c>
      <c r="E827" s="374" t="s">
        <v>842</v>
      </c>
      <c r="F827" s="377">
        <v>22</v>
      </c>
      <c r="G827" s="377">
        <v>1166</v>
      </c>
      <c r="H827" s="377">
        <v>1</v>
      </c>
      <c r="I827" s="377">
        <v>53</v>
      </c>
      <c r="J827" s="377">
        <v>10</v>
      </c>
      <c r="K827" s="377">
        <v>530</v>
      </c>
      <c r="L827" s="377">
        <v>0.45454545454545453</v>
      </c>
      <c r="M827" s="377">
        <v>53</v>
      </c>
      <c r="N827" s="377">
        <v>28</v>
      </c>
      <c r="O827" s="377">
        <v>1496</v>
      </c>
      <c r="P827" s="422">
        <v>1.2830188679245282</v>
      </c>
      <c r="Q827" s="378">
        <v>53.428571428571431</v>
      </c>
    </row>
    <row r="828" spans="1:17" ht="14.4" customHeight="1" x14ac:dyDescent="0.3">
      <c r="A828" s="373" t="s">
        <v>966</v>
      </c>
      <c r="B828" s="374" t="s">
        <v>771</v>
      </c>
      <c r="C828" s="374" t="s">
        <v>772</v>
      </c>
      <c r="D828" s="374" t="s">
        <v>843</v>
      </c>
      <c r="E828" s="374" t="s">
        <v>844</v>
      </c>
      <c r="F828" s="377">
        <v>1</v>
      </c>
      <c r="G828" s="377">
        <v>2161</v>
      </c>
      <c r="H828" s="377">
        <v>1</v>
      </c>
      <c r="I828" s="377">
        <v>2161</v>
      </c>
      <c r="J828" s="377">
        <v>1</v>
      </c>
      <c r="K828" s="377">
        <v>2164</v>
      </c>
      <c r="L828" s="377">
        <v>1.0013882461823229</v>
      </c>
      <c r="M828" s="377">
        <v>2164</v>
      </c>
      <c r="N828" s="377">
        <v>1</v>
      </c>
      <c r="O828" s="377">
        <v>2164</v>
      </c>
      <c r="P828" s="422">
        <v>1.0013882461823229</v>
      </c>
      <c r="Q828" s="378">
        <v>2164</v>
      </c>
    </row>
    <row r="829" spans="1:17" ht="14.4" customHeight="1" x14ac:dyDescent="0.3">
      <c r="A829" s="373" t="s">
        <v>966</v>
      </c>
      <c r="B829" s="374" t="s">
        <v>771</v>
      </c>
      <c r="C829" s="374" t="s">
        <v>772</v>
      </c>
      <c r="D829" s="374" t="s">
        <v>845</v>
      </c>
      <c r="E829" s="374" t="s">
        <v>846</v>
      </c>
      <c r="F829" s="377">
        <v>1821</v>
      </c>
      <c r="G829" s="377">
        <v>298644</v>
      </c>
      <c r="H829" s="377">
        <v>1</v>
      </c>
      <c r="I829" s="377">
        <v>164</v>
      </c>
      <c r="J829" s="377">
        <v>1902</v>
      </c>
      <c r="K829" s="377">
        <v>313830</v>
      </c>
      <c r="L829" s="377">
        <v>1.0508498412825973</v>
      </c>
      <c r="M829" s="377">
        <v>165</v>
      </c>
      <c r="N829" s="377">
        <v>2014</v>
      </c>
      <c r="O829" s="377">
        <v>333702</v>
      </c>
      <c r="P829" s="422">
        <v>1.1173906055370273</v>
      </c>
      <c r="Q829" s="378">
        <v>165.69116186693148</v>
      </c>
    </row>
    <row r="830" spans="1:17" ht="14.4" customHeight="1" x14ac:dyDescent="0.3">
      <c r="A830" s="373" t="s">
        <v>966</v>
      </c>
      <c r="B830" s="374" t="s">
        <v>771</v>
      </c>
      <c r="C830" s="374" t="s">
        <v>772</v>
      </c>
      <c r="D830" s="374" t="s">
        <v>847</v>
      </c>
      <c r="E830" s="374" t="s">
        <v>848</v>
      </c>
      <c r="F830" s="377">
        <v>4</v>
      </c>
      <c r="G830" s="377">
        <v>312</v>
      </c>
      <c r="H830" s="377">
        <v>1</v>
      </c>
      <c r="I830" s="377">
        <v>78</v>
      </c>
      <c r="J830" s="377">
        <v>8</v>
      </c>
      <c r="K830" s="377">
        <v>632</v>
      </c>
      <c r="L830" s="377">
        <v>2.0256410256410255</v>
      </c>
      <c r="M830" s="377">
        <v>79</v>
      </c>
      <c r="N830" s="377"/>
      <c r="O830" s="377"/>
      <c r="P830" s="422"/>
      <c r="Q830" s="378"/>
    </row>
    <row r="831" spans="1:17" ht="14.4" customHeight="1" x14ac:dyDescent="0.3">
      <c r="A831" s="373" t="s">
        <v>966</v>
      </c>
      <c r="B831" s="374" t="s">
        <v>771</v>
      </c>
      <c r="C831" s="374" t="s">
        <v>772</v>
      </c>
      <c r="D831" s="374" t="s">
        <v>934</v>
      </c>
      <c r="E831" s="374" t="s">
        <v>935</v>
      </c>
      <c r="F831" s="377"/>
      <c r="G831" s="377"/>
      <c r="H831" s="377"/>
      <c r="I831" s="377"/>
      <c r="J831" s="377">
        <v>2</v>
      </c>
      <c r="K831" s="377">
        <v>328</v>
      </c>
      <c r="L831" s="377"/>
      <c r="M831" s="377">
        <v>164</v>
      </c>
      <c r="N831" s="377"/>
      <c r="O831" s="377"/>
      <c r="P831" s="422"/>
      <c r="Q831" s="378"/>
    </row>
    <row r="832" spans="1:17" ht="14.4" customHeight="1" x14ac:dyDescent="0.3">
      <c r="A832" s="373" t="s">
        <v>966</v>
      </c>
      <c r="B832" s="374" t="s">
        <v>771</v>
      </c>
      <c r="C832" s="374" t="s">
        <v>772</v>
      </c>
      <c r="D832" s="374" t="s">
        <v>849</v>
      </c>
      <c r="E832" s="374" t="s">
        <v>850</v>
      </c>
      <c r="F832" s="377">
        <v>15</v>
      </c>
      <c r="G832" s="377">
        <v>2385</v>
      </c>
      <c r="H832" s="377">
        <v>1</v>
      </c>
      <c r="I832" s="377">
        <v>159</v>
      </c>
      <c r="J832" s="377">
        <v>16</v>
      </c>
      <c r="K832" s="377">
        <v>2560</v>
      </c>
      <c r="L832" s="377">
        <v>1.0733752620545074</v>
      </c>
      <c r="M832" s="377">
        <v>160</v>
      </c>
      <c r="N832" s="377">
        <v>12</v>
      </c>
      <c r="O832" s="377">
        <v>1924</v>
      </c>
      <c r="P832" s="422">
        <v>0.80670859538784068</v>
      </c>
      <c r="Q832" s="378">
        <v>160.33333333333334</v>
      </c>
    </row>
    <row r="833" spans="1:17" ht="14.4" customHeight="1" x14ac:dyDescent="0.3">
      <c r="A833" s="373" t="s">
        <v>966</v>
      </c>
      <c r="B833" s="374" t="s">
        <v>771</v>
      </c>
      <c r="C833" s="374" t="s">
        <v>772</v>
      </c>
      <c r="D833" s="374" t="s">
        <v>855</v>
      </c>
      <c r="E833" s="374" t="s">
        <v>856</v>
      </c>
      <c r="F833" s="377"/>
      <c r="G833" s="377"/>
      <c r="H833" s="377"/>
      <c r="I833" s="377"/>
      <c r="J833" s="377">
        <v>1</v>
      </c>
      <c r="K833" s="377">
        <v>167</v>
      </c>
      <c r="L833" s="377"/>
      <c r="M833" s="377">
        <v>167</v>
      </c>
      <c r="N833" s="377"/>
      <c r="O833" s="377"/>
      <c r="P833" s="422"/>
      <c r="Q833" s="378"/>
    </row>
    <row r="834" spans="1:17" ht="14.4" customHeight="1" x14ac:dyDescent="0.3">
      <c r="A834" s="373" t="s">
        <v>966</v>
      </c>
      <c r="B834" s="374" t="s">
        <v>771</v>
      </c>
      <c r="C834" s="374" t="s">
        <v>772</v>
      </c>
      <c r="D834" s="374" t="s">
        <v>859</v>
      </c>
      <c r="E834" s="374" t="s">
        <v>860</v>
      </c>
      <c r="F834" s="377">
        <v>1</v>
      </c>
      <c r="G834" s="377">
        <v>242</v>
      </c>
      <c r="H834" s="377">
        <v>1</v>
      </c>
      <c r="I834" s="377">
        <v>242</v>
      </c>
      <c r="J834" s="377">
        <v>2</v>
      </c>
      <c r="K834" s="377">
        <v>486</v>
      </c>
      <c r="L834" s="377">
        <v>2.0082644628099175</v>
      </c>
      <c r="M834" s="377">
        <v>243</v>
      </c>
      <c r="N834" s="377"/>
      <c r="O834" s="377"/>
      <c r="P834" s="422"/>
      <c r="Q834" s="378"/>
    </row>
    <row r="835" spans="1:17" ht="14.4" customHeight="1" x14ac:dyDescent="0.3">
      <c r="A835" s="373" t="s">
        <v>966</v>
      </c>
      <c r="B835" s="374" t="s">
        <v>771</v>
      </c>
      <c r="C835" s="374" t="s">
        <v>772</v>
      </c>
      <c r="D835" s="374" t="s">
        <v>861</v>
      </c>
      <c r="E835" s="374" t="s">
        <v>862</v>
      </c>
      <c r="F835" s="377">
        <v>4</v>
      </c>
      <c r="G835" s="377">
        <v>7940</v>
      </c>
      <c r="H835" s="377">
        <v>1</v>
      </c>
      <c r="I835" s="377">
        <v>1985</v>
      </c>
      <c r="J835" s="377">
        <v>5</v>
      </c>
      <c r="K835" s="377">
        <v>9965</v>
      </c>
      <c r="L835" s="377">
        <v>1.2550377833753148</v>
      </c>
      <c r="M835" s="377">
        <v>1993</v>
      </c>
      <c r="N835" s="377">
        <v>5</v>
      </c>
      <c r="O835" s="377">
        <v>9965</v>
      </c>
      <c r="P835" s="422">
        <v>1.2550377833753148</v>
      </c>
      <c r="Q835" s="378">
        <v>1993</v>
      </c>
    </row>
    <row r="836" spans="1:17" ht="14.4" customHeight="1" x14ac:dyDescent="0.3">
      <c r="A836" s="373" t="s">
        <v>966</v>
      </c>
      <c r="B836" s="374" t="s">
        <v>771</v>
      </c>
      <c r="C836" s="374" t="s">
        <v>772</v>
      </c>
      <c r="D836" s="374" t="s">
        <v>863</v>
      </c>
      <c r="E836" s="374" t="s">
        <v>864</v>
      </c>
      <c r="F836" s="377">
        <v>32</v>
      </c>
      <c r="G836" s="377">
        <v>7104</v>
      </c>
      <c r="H836" s="377">
        <v>1</v>
      </c>
      <c r="I836" s="377">
        <v>222</v>
      </c>
      <c r="J836" s="377">
        <v>32</v>
      </c>
      <c r="K836" s="377">
        <v>7136</v>
      </c>
      <c r="L836" s="377">
        <v>1.0045045045045045</v>
      </c>
      <c r="M836" s="377">
        <v>223</v>
      </c>
      <c r="N836" s="377">
        <v>37</v>
      </c>
      <c r="O836" s="377">
        <v>8277</v>
      </c>
      <c r="P836" s="422">
        <v>1.1651182432432432</v>
      </c>
      <c r="Q836" s="378">
        <v>223.70270270270271</v>
      </c>
    </row>
    <row r="837" spans="1:17" ht="14.4" customHeight="1" x14ac:dyDescent="0.3">
      <c r="A837" s="373" t="s">
        <v>966</v>
      </c>
      <c r="B837" s="374" t="s">
        <v>771</v>
      </c>
      <c r="C837" s="374" t="s">
        <v>772</v>
      </c>
      <c r="D837" s="374" t="s">
        <v>865</v>
      </c>
      <c r="E837" s="374" t="s">
        <v>866</v>
      </c>
      <c r="F837" s="377">
        <v>8</v>
      </c>
      <c r="G837" s="377">
        <v>3192</v>
      </c>
      <c r="H837" s="377">
        <v>1</v>
      </c>
      <c r="I837" s="377">
        <v>399</v>
      </c>
      <c r="J837" s="377">
        <v>3</v>
      </c>
      <c r="K837" s="377">
        <v>1212</v>
      </c>
      <c r="L837" s="377">
        <v>0.37969924812030076</v>
      </c>
      <c r="M837" s="377">
        <v>404</v>
      </c>
      <c r="N837" s="377">
        <v>5</v>
      </c>
      <c r="O837" s="377">
        <v>2040</v>
      </c>
      <c r="P837" s="422">
        <v>0.63909774436090228</v>
      </c>
      <c r="Q837" s="378">
        <v>408</v>
      </c>
    </row>
    <row r="838" spans="1:17" ht="14.4" customHeight="1" x14ac:dyDescent="0.3">
      <c r="A838" s="373" t="s">
        <v>966</v>
      </c>
      <c r="B838" s="374" t="s">
        <v>771</v>
      </c>
      <c r="C838" s="374" t="s">
        <v>772</v>
      </c>
      <c r="D838" s="374" t="s">
        <v>867</v>
      </c>
      <c r="E838" s="374" t="s">
        <v>868</v>
      </c>
      <c r="F838" s="377">
        <v>2</v>
      </c>
      <c r="G838" s="377">
        <v>1566</v>
      </c>
      <c r="H838" s="377">
        <v>1</v>
      </c>
      <c r="I838" s="377">
        <v>783</v>
      </c>
      <c r="J838" s="377"/>
      <c r="K838" s="377"/>
      <c r="L838" s="377"/>
      <c r="M838" s="377"/>
      <c r="N838" s="377">
        <v>1</v>
      </c>
      <c r="O838" s="377">
        <v>791</v>
      </c>
      <c r="P838" s="422">
        <v>0.50510855683269473</v>
      </c>
      <c r="Q838" s="378">
        <v>791</v>
      </c>
    </row>
    <row r="839" spans="1:17" ht="14.4" customHeight="1" x14ac:dyDescent="0.3">
      <c r="A839" s="373" t="s">
        <v>966</v>
      </c>
      <c r="B839" s="374" t="s">
        <v>771</v>
      </c>
      <c r="C839" s="374" t="s">
        <v>772</v>
      </c>
      <c r="D839" s="374" t="s">
        <v>872</v>
      </c>
      <c r="E839" s="374" t="s">
        <v>873</v>
      </c>
      <c r="F839" s="377"/>
      <c r="G839" s="377"/>
      <c r="H839" s="377"/>
      <c r="I839" s="377"/>
      <c r="J839" s="377"/>
      <c r="K839" s="377"/>
      <c r="L839" s="377"/>
      <c r="M839" s="377"/>
      <c r="N839" s="377">
        <v>15</v>
      </c>
      <c r="O839" s="377">
        <v>15506</v>
      </c>
      <c r="P839" s="422"/>
      <c r="Q839" s="378">
        <v>1033.7333333333333</v>
      </c>
    </row>
    <row r="840" spans="1:17" ht="14.4" customHeight="1" x14ac:dyDescent="0.3">
      <c r="A840" s="373" t="s">
        <v>966</v>
      </c>
      <c r="B840" s="374" t="s">
        <v>771</v>
      </c>
      <c r="C840" s="374" t="s">
        <v>772</v>
      </c>
      <c r="D840" s="374" t="s">
        <v>874</v>
      </c>
      <c r="E840" s="374" t="s">
        <v>875</v>
      </c>
      <c r="F840" s="377">
        <v>2</v>
      </c>
      <c r="G840" s="377">
        <v>530</v>
      </c>
      <c r="H840" s="377">
        <v>1</v>
      </c>
      <c r="I840" s="377">
        <v>265</v>
      </c>
      <c r="J840" s="377"/>
      <c r="K840" s="377"/>
      <c r="L840" s="377"/>
      <c r="M840" s="377"/>
      <c r="N840" s="377">
        <v>1</v>
      </c>
      <c r="O840" s="377">
        <v>266</v>
      </c>
      <c r="P840" s="422">
        <v>0.50188679245283019</v>
      </c>
      <c r="Q840" s="378">
        <v>266</v>
      </c>
    </row>
    <row r="841" spans="1:17" ht="14.4" customHeight="1" thickBot="1" x14ac:dyDescent="0.35">
      <c r="A841" s="379" t="s">
        <v>966</v>
      </c>
      <c r="B841" s="380" t="s">
        <v>771</v>
      </c>
      <c r="C841" s="380" t="s">
        <v>772</v>
      </c>
      <c r="D841" s="380" t="s">
        <v>876</v>
      </c>
      <c r="E841" s="380" t="s">
        <v>877</v>
      </c>
      <c r="F841" s="383">
        <v>7</v>
      </c>
      <c r="G841" s="383">
        <v>7098</v>
      </c>
      <c r="H841" s="383">
        <v>1</v>
      </c>
      <c r="I841" s="383">
        <v>1014</v>
      </c>
      <c r="J841" s="383"/>
      <c r="K841" s="383"/>
      <c r="L841" s="383"/>
      <c r="M841" s="383"/>
      <c r="N841" s="383">
        <v>2</v>
      </c>
      <c r="O841" s="383">
        <v>2066</v>
      </c>
      <c r="P841" s="425">
        <v>0.29106790645252184</v>
      </c>
      <c r="Q841" s="384">
        <v>1033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2014-05-22T10:04:08Z</dcterms:modified>
</cp:coreProperties>
</file>