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H" sheetId="410" r:id="rId17"/>
    <sheet name="ZV Vykáz.-H Detail" sheetId="377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5" hidden="1">'ZV Vykáz.-A Detail'!$A$5:$P$5</definedName>
    <definedName name="_xlnm._FilterDatabase" localSheetId="14" hidden="1">'ZV Vykáz.-A Lékaři'!$A$4:$A$5</definedName>
    <definedName name="_xlnm._FilterDatabase" localSheetId="17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C23" i="419" s="1"/>
  <c r="AB20" i="419"/>
  <c r="AA20" i="419"/>
  <c r="Z20" i="419"/>
  <c r="Y20" i="419"/>
  <c r="X20" i="419"/>
  <c r="W20" i="419"/>
  <c r="V20" i="419"/>
  <c r="U20" i="419"/>
  <c r="U23" i="419" s="1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D18" i="419" s="1"/>
  <c r="AC16" i="419"/>
  <c r="AB16" i="419"/>
  <c r="AA16" i="419"/>
  <c r="Z16" i="419"/>
  <c r="Z18" i="419" s="1"/>
  <c r="Y16" i="419"/>
  <c r="X16" i="419"/>
  <c r="W16" i="419"/>
  <c r="V16" i="419"/>
  <c r="V18" i="419" s="1"/>
  <c r="U16" i="419"/>
  <c r="T16" i="419"/>
  <c r="S16" i="419"/>
  <c r="R16" i="419"/>
  <c r="R18" i="419" s="1"/>
  <c r="Q16" i="419"/>
  <c r="P16" i="419"/>
  <c r="O16" i="419"/>
  <c r="N16" i="419"/>
  <c r="N18" i="419" s="1"/>
  <c r="M16" i="419"/>
  <c r="L16" i="419"/>
  <c r="K16" i="419"/>
  <c r="J16" i="419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H18" i="419" l="1"/>
  <c r="L18" i="419"/>
  <c r="P18" i="419"/>
  <c r="T18" i="419"/>
  <c r="X18" i="419"/>
  <c r="AB18" i="419"/>
  <c r="AF18" i="419"/>
  <c r="J18" i="419"/>
  <c r="J23" i="419"/>
  <c r="N23" i="419"/>
  <c r="R23" i="419"/>
  <c r="Z23" i="419"/>
  <c r="AD23" i="419"/>
  <c r="N22" i="419"/>
  <c r="AD22" i="419"/>
  <c r="M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0" i="383"/>
  <c r="G3" i="429"/>
  <c r="F3" i="429"/>
  <c r="E3" i="429"/>
  <c r="D3" i="429"/>
  <c r="C3" i="429"/>
  <c r="B3" i="429"/>
  <c r="A8" i="414" l="1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H26" i="419" l="1"/>
  <c r="AH25" i="419"/>
  <c r="C11" i="340" l="1"/>
  <c r="A14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AC6" i="419"/>
  <c r="Y6" i="419"/>
  <c r="U6" i="419"/>
  <c r="I6" i="419"/>
  <c r="AF6" i="419"/>
  <c r="AB6" i="419"/>
  <c r="X6" i="419"/>
  <c r="T6" i="419"/>
  <c r="P6" i="419"/>
  <c r="L6" i="419"/>
  <c r="H6" i="419"/>
  <c r="V6" i="419"/>
  <c r="J6" i="419"/>
  <c r="AH6" i="419"/>
  <c r="AE6" i="419"/>
  <c r="AA6" i="419"/>
  <c r="W6" i="419"/>
  <c r="S6" i="419"/>
  <c r="O6" i="419"/>
  <c r="K6" i="419"/>
  <c r="Z6" i="419"/>
  <c r="N6" i="419"/>
  <c r="M6" i="419"/>
  <c r="AD6" i="419"/>
  <c r="R6" i="419"/>
  <c r="Q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7" i="414" s="1"/>
  <c r="C11" i="339"/>
  <c r="H11" i="339" l="1"/>
  <c r="G11" i="339"/>
  <c r="A18" i="414"/>
  <c r="A17" i="414"/>
  <c r="A12" i="414"/>
  <c r="A7" i="414"/>
  <c r="A13" i="414"/>
  <c r="A4" i="414"/>
  <c r="A6" i="339" l="1"/>
  <c r="A5" i="339"/>
  <c r="C13" i="414"/>
  <c r="D4" i="414"/>
  <c r="C16" i="414"/>
  <c r="D16" i="414"/>
  <c r="D13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N3" i="220"/>
  <c r="L3" i="220" s="1"/>
  <c r="D19" i="414"/>
  <c r="C19" i="414"/>
  <c r="F13" i="339" l="1"/>
  <c r="E13" i="339"/>
  <c r="E15" i="339" s="1"/>
  <c r="H12" i="339"/>
  <c r="G12" i="339"/>
  <c r="A4" i="383"/>
  <c r="A23" i="383"/>
  <c r="A22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5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<sst xmlns="http://schemas.openxmlformats.org/spreadsheetml/2006/main" count="6394" uniqueCount="950">
  <si>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</si>
  <si>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</si>
  <si>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</si>
  <si>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</si>
  <si>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</si>
  <si>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</si>
  <si>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</si>
  <si>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</si>
  <si>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</si>
  <si>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</si>
  <si>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</si>
  <si>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</si>
  <si>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</si>
  <si>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</si>
  <si>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</si>
  <si>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</si>
  <si>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</si>
  <si>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</si>
  <si>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</si>
  <si>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</si>
  <si>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</si>
  <si>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</si>
  <si>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</si>
  <si>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</si>
  <si>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</si>
  <si>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</si>
  <si>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</si>
  <si>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</si>
  <si>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</si>
  <si>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</si>
  <si>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</si>
  <si>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</si>
  <si>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</si>
  <si>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</si>
  <si>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</si>
  <si>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</si>
  <si>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</si>
  <si>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</si>
  <si>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</si>
  <si>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</si>
  <si>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</si>
  <si>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</si>
  <si>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</si>
  <si>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</si>
  <si>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</si>
  <si>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</si>
  <si>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</si>
  <si>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</si>
  <si>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</si>
  <si>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</si>
  <si>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</si>
  <si>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</si>
  <si>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</si>
  <si>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</si>
  <si>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</si>
  <si>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</si>
  <si>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</si>
  <si>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</si>
  <si>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</si>
  <si>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</si>
  <si>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</si>
  <si>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</si>
  <si>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</si>
  <si>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</si>
  <si>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</si>
  <si>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</si>
  <si>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</si>
  <si>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</si>
  <si>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</si>
  <si>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</si>
  <si>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</si>
  <si>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</si>
  <si>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</si>
  <si>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</si>
  <si>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</si>
  <si>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</si>
  <si>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</si>
  <si>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</si>
  <si>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</si>
  <si>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</si>
  <si>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</si>
  <si>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</si>
  <si>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</si>
  <si>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</si>
  <si>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</si>
  <si>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</si>
  <si>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</si>
  <si>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</si>
  <si>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</si>
  <si>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</si>
  <si>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</si>
  <si>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</si>
  <si>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</si>
  <si>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</si>
  <si>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</si>
  <si>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</si>
  <si>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</si>
  <si>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</si>
  <si>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</si>
  <si>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</si>
  <si>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</si>
  <si>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</si>
  <si>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</si>
  <si>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</si>
  <si>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</si>
  <si>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</si>
  <si>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</si>
  <si>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</si>
  <si>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</si>
  <si>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</si>
  <si>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</si>
  <si>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</si>
  <si>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</si>
  <si>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</si>
  <si>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</si>
  <si>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</si>
  <si>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</si>
  <si>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</si>
  <si>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</si>
  <si>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</si>
  <si>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</si>
  <si>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</si>
  <si>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</si>
  <si>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</si>
  <si>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</si>
  <si>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</si>
  <si>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</si>
  <si>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</si>
  <si>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</si>
  <si>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</si>
  <si>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</si>
  <si>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</si>
  <si>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</si>
  <si>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</si>
  <si>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</si>
  <si>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</si>
  <si>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</si>
  <si>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</si>
  <si>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</si>
  <si>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</si>
  <si>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</si>
  <si>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</si>
  <si>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</si>
  <si>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</si>
  <si>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</si>
  <si>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</si>
  <si>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</si>
  <si>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</si>
  <si>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</si>
  <si>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</si>
  <si>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</si>
  <si>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</si>
  <si>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</si>
  <si>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</si>
  <si>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</si>
  <si>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</si>
  <si>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</si>
  <si>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</si>
  <si>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</si>
  <si>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</si>
  <si>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</si>
  <si>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</si>
  <si>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</si>
  <si>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</si>
  <si>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</si>
  <si>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</si>
  <si>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</si>
  <si>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</si>
  <si>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</si>
  <si>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</si>
  <si>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</si>
  <si>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</si>
  <si>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</si>
  <si>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</si>
  <si>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</si>
  <si>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</si>
  <si>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</si>
  <si>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</si>
  <si>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</si>
  <si>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</si>
  <si>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</si>
  <si>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</si>
  <si>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</si>
  <si>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</si>
  <si>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</si>
  <si>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</si>
  <si>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</si>
  <si>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</si>
  <si>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</si>
  <si>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</si>
  <si>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</si>
  <si>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</si>
  <si>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</si>
  <si>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</si>
  <si>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</si>
  <si>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</si>
  <si>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</si>
  <si>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</si>
  <si>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</si>
  <si>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</si>
  <si>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</si>
  <si>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</si>
  <si>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</si>
  <si>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</si>
  <si>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</si>
  <si>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</si>
  <si>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</si>
  <si>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</si>
  <si>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</si>
  <si>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</si>
  <si>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</si>
  <si>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</si>
  <si>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</si>
  <si>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</si>
  <si>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</si>
  <si>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</si>
  <si>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</si>
  <si>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</si>
  <si>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</si>
  <si>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</si>
  <si>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</si>
  <si>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</si>
  <si>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</si>
  <si>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</si>
  <si>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</si>
  <si>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</si>
  <si>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</si>
  <si>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</si>
  <si>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</si>
  <si>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</si>
  <si>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</si>
  <si>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</si>
  <si>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</si>
  <si>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</si>
  <si>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</si>
  <si>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</si>
  <si>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</si>
  <si>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</si>
  <si>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</si>
  <si>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</si>
  <si>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</si>
  <si>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</si>
  <si>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</si>
  <si>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</si>
  <si>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</si>
  <si>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</si>
  <si>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</si>
  <si>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</si>
  <si>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</si>
  <si>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</si>
  <si>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</si>
  <si>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</si>
  <si>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</si>
  <si>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</si>
  <si>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</si>
  <si>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</si>
  <si>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</si>
  <si>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</si>
  <si>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50113013     léky (paušál) - antibiotika (LEK)</t>
  </si>
  <si>
    <t>50113190     medicinální plyny</t>
  </si>
  <si>
    <t>--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</si>
  <si>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</si>
  <si>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</si>
  <si>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</si>
  <si>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</si>
  <si>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</si>
  <si>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</si>
  <si>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</si>
  <si>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50115090     ostatní ZPr - zubolékařský materiál (sk.Z_509)</t>
  </si>
  <si>
    <t>50116     Potraviny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</si>
  <si>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</si>
  <si>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</si>
  <si>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</si>
  <si>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</si>
  <si>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</si>
  <si>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</si>
  <si>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</si>
  <si>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</si>
  <si>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50117015     IT - spotřební materiál (sk. P37, 48)</t>
  </si>
  <si>
    <t>50117020     všeob.mat. - nábytek (V30) do 1tis.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</si>
  <si>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</si>
  <si>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</si>
  <si>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</si>
  <si>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</si>
  <si>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</si>
  <si>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</si>
  <si>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</si>
  <si>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</si>
  <si>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</si>
  <si>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</si>
  <si>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</si>
  <si>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50210     Spotřeba energie</t>
  </si>
  <si>
    <t>50210071     elektřina</t>
  </si>
  <si>
    <t>51     Služby</t>
  </si>
  <si>
    <t>51102     Technika a stavby</t>
  </si>
  <si>
    <t>51102021     opravy zdravotnické techniky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</si>
  <si>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</si>
  <si>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</si>
  <si>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</si>
  <si>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</si>
  <si>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</si>
  <si>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</si>
  <si>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</si>
  <si>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</si>
  <si>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</si>
  <si>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</si>
  <si>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</si>
  <si>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</si>
  <si>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</si>
  <si>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</si>
  <si>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</si>
  <si>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</si>
  <si>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</si>
  <si>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</si>
  <si>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</si>
  <si>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</si>
  <si>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</si>
  <si>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</si>
  <si>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</si>
  <si>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51874001     ostatní služby - provozní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</si>
  <si>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</si>
  <si>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</si>
  <si>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</si>
  <si>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</si>
  <si>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</si>
  <si>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</si>
  <si>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</si>
  <si>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</si>
  <si>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</si>
  <si>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</si>
  <si>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</si>
  <si>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</si>
  <si>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</si>
  <si>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</si>
  <si>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</si>
  <si>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</si>
  <si>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</si>
  <si>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</si>
  <si>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</si>
  <si>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</si>
  <si>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</si>
  <si>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</si>
  <si>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</si>
  <si>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</si>
  <si>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</si>
  <si>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</si>
  <si>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</si>
  <si>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</si>
  <si>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</si>
  <si>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</si>
  <si>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</si>
  <si>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</si>
  <si>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</si>
  <si>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</si>
  <si>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</si>
  <si>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</si>
  <si>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</si>
  <si>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</si>
  <si>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</si>
  <si>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</si>
  <si>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</si>
  <si>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</si>
  <si>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</si>
  <si>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</si>
  <si>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</si>
  <si>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</si>
  <si>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</si>
  <si>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</si>
  <si>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</si>
  <si>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</si>
  <si>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</si>
  <si>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</si>
  <si>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</si>
  <si>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</si>
  <si>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</si>
  <si>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</si>
  <si>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</si>
  <si>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</si>
  <si>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</si>
  <si>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</si>
  <si>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</si>
  <si>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</si>
  <si>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</si>
  <si>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</si>
  <si>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</si>
  <si>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</si>
  <si>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</si>
  <si>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</si>
  <si>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</si>
  <si>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</si>
  <si>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</si>
  <si>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</si>
  <si>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</si>
  <si>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</si>
  <si>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</si>
  <si>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</si>
  <si>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</si>
  <si>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</si>
  <si>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64924449     ostatní provoz.sl.-hl.čin.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</si>
  <si>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</si>
  <si>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</si>
  <si>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</si>
  <si>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</si>
  <si>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</si>
  <si>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</si>
  <si>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</si>
  <si>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</si>
  <si>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</si>
  <si>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</si>
  <si>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</si>
  <si>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</si>
  <si>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</si>
  <si>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</si>
  <si>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</si>
  <si>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</si>
  <si>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</si>
  <si>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</si>
  <si>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</si>
  <si>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</si>
  <si>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</si>
  <si>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</si>
  <si>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</si>
  <si>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</si>
  <si>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Ústav klinické a molekulární patologie</t>
  </si>
  <si>
    <t/>
  </si>
  <si>
    <t>Ústav klinické a molekulární patologie Celkem</t>
  </si>
  <si>
    <t>SumaKL</t>
  </si>
  <si>
    <t>3741</t>
  </si>
  <si>
    <t>laboratoř</t>
  </si>
  <si>
    <t>laboratoř Celkem</t>
  </si>
  <si>
    <t>SumaNS</t>
  </si>
  <si>
    <t>mezeraNS</t>
  </si>
  <si>
    <t>3742</t>
  </si>
  <si>
    <t>laboratoř - referenční diagnostika</t>
  </si>
  <si>
    <t>laboratoř - referenční diagnostika Celkem</t>
  </si>
  <si>
    <t>3743</t>
  </si>
  <si>
    <t>(prázdné)</t>
  </si>
  <si>
    <t>(prázdné) Celkem</t>
  </si>
  <si>
    <t>50113001</t>
  </si>
  <si>
    <t>O</t>
  </si>
  <si>
    <t>110502</t>
  </si>
  <si>
    <t>10502</t>
  </si>
  <si>
    <t>ENTEROL</t>
  </si>
  <si>
    <t>POR CPS DUR10X250MG</t>
  </si>
  <si>
    <t>148888</t>
  </si>
  <si>
    <t>48888</t>
  </si>
  <si>
    <t>ATARALGIN</t>
  </si>
  <si>
    <t>POR TBL NOB 20</t>
  </si>
  <si>
    <t>773465</t>
  </si>
  <si>
    <t>Indulona Rakytníková</t>
  </si>
  <si>
    <t>840169</t>
  </si>
  <si>
    <t>Indulona  Měsíčková 100g</t>
  </si>
  <si>
    <t>841059</t>
  </si>
  <si>
    <t>Indulona olivová ung.100g</t>
  </si>
  <si>
    <t>847713</t>
  </si>
  <si>
    <t>125526</t>
  </si>
  <si>
    <t>APO-IBUPROFEN 400 MG</t>
  </si>
  <si>
    <t>POR TBL FLM 100X400MG</t>
  </si>
  <si>
    <t>849941</t>
  </si>
  <si>
    <t>162142</t>
  </si>
  <si>
    <t>PARALEN 500</t>
  </si>
  <si>
    <t>POR TBL NOB 24X500MG</t>
  </si>
  <si>
    <t>988466</t>
  </si>
  <si>
    <t>192729</t>
  </si>
  <si>
    <t>NO-SPA</t>
  </si>
  <si>
    <t>POR TBL NOB 24X40MG</t>
  </si>
  <si>
    <t>113803</t>
  </si>
  <si>
    <t>13803</t>
  </si>
  <si>
    <t>PANTHENOL SPRAY</t>
  </si>
  <si>
    <t>DRM SPR SUS 1X130GM</t>
  </si>
  <si>
    <t>705608</t>
  </si>
  <si>
    <t>Indulona modrá 100ml</t>
  </si>
  <si>
    <t>841498</t>
  </si>
  <si>
    <t>Carbosorb tbl.20-blistr</t>
  </si>
  <si>
    <t>846813</t>
  </si>
  <si>
    <t>137120</t>
  </si>
  <si>
    <t>MAGNESIUM 250 MG PHARMAVIT</t>
  </si>
  <si>
    <t>POR TBL EFF 20</t>
  </si>
  <si>
    <t>900321</t>
  </si>
  <si>
    <t>KL PRIPRAVEK</t>
  </si>
  <si>
    <t>500474</t>
  </si>
  <si>
    <t>MO SUD</t>
  </si>
  <si>
    <t>920144</t>
  </si>
  <si>
    <t>KL ETHANOLUM B.DENAT SUD 200 l</t>
  </si>
  <si>
    <t>UN 1170</t>
  </si>
  <si>
    <t>900405</t>
  </si>
  <si>
    <t>KL ETHANOLUM BENZINO DEN. 8 KG</t>
  </si>
  <si>
    <t>200863</t>
  </si>
  <si>
    <t>OPHTHALMO-SEPTONEX</t>
  </si>
  <si>
    <t>OPH GTT SOL 1X10ML PLAST</t>
  </si>
  <si>
    <t>202924</t>
  </si>
  <si>
    <t>ENDIARON</t>
  </si>
  <si>
    <t>POR TBL FLM 10X250MG</t>
  </si>
  <si>
    <t>171031</t>
  </si>
  <si>
    <t>NASIVIN SENSITIVE 0,05%</t>
  </si>
  <si>
    <t>NAS SPR SOL 1X10ML/5MG</t>
  </si>
  <si>
    <t>989978</t>
  </si>
  <si>
    <t>Indulona antimikrobiální 100g</t>
  </si>
  <si>
    <t>Ústav patologie, laboratoř</t>
  </si>
  <si>
    <t>Lékárna - léčiva</t>
  </si>
  <si>
    <t>37 - Ústav klinické a molekulární patologie</t>
  </si>
  <si>
    <t>3741 - laboratoř</t>
  </si>
  <si>
    <t>ZA090</t>
  </si>
  <si>
    <t>Vata buničitá přířezy 37 x 57 cm 2730152</t>
  </si>
  <si>
    <t>ZA451</t>
  </si>
  <si>
    <t>Náplast omniplast 5 cm x 9,2 m 9004540 (900429)</t>
  </si>
  <si>
    <t>ZB404</t>
  </si>
  <si>
    <t>Náplast cosmos 8 cm x 1 m 5403353</t>
  </si>
  <si>
    <t>ZA728</t>
  </si>
  <si>
    <t>Lopatka lékařská nesterilní dřevěná ústní bal. á 100 ks 1320100655</t>
  </si>
  <si>
    <t>ZA751</t>
  </si>
  <si>
    <t>Papír filtrační archy 50 x 50 cm bal. 12,5 kg 624890805050</t>
  </si>
  <si>
    <t>ZA817</t>
  </si>
  <si>
    <t>Zkumavka PS 10 ml sterilní 400914</t>
  </si>
  <si>
    <t>ZA952</t>
  </si>
  <si>
    <t>Cryospray 200 40-0110-00</t>
  </si>
  <si>
    <t>ZB370</t>
  </si>
  <si>
    <t>Pipeta pasteurova 1 ml nesterilní bal. á 500 ks 1501</t>
  </si>
  <si>
    <t>ZB523</t>
  </si>
  <si>
    <t>Kazeta standard bez víčka-bílá 3001</t>
  </si>
  <si>
    <t>ZB558</t>
  </si>
  <si>
    <t>Žiletka mikrotomová á 50 ks JP-BR35</t>
  </si>
  <si>
    <t>ZC757</t>
  </si>
  <si>
    <t>Čepelka skalpelová 24 BB524</t>
  </si>
  <si>
    <t>ZA816</t>
  </si>
  <si>
    <t>Zkumavka PS 15 ml sterilní 400915</t>
  </si>
  <si>
    <t>ZL678</t>
  </si>
  <si>
    <t>Kazeta mega bílá bal. á 100 ks vel. 75 x 52 x 17 mm 38VSP59060E</t>
  </si>
  <si>
    <t>ZG830</t>
  </si>
  <si>
    <t>Dóza na mikroskla dle Hellendahla vyšší 632211002954</t>
  </si>
  <si>
    <t>ZJ035</t>
  </si>
  <si>
    <t>Papír bílý filtrační do cytocentrifugy á 200 ks 599 1022</t>
  </si>
  <si>
    <t>ZE157</t>
  </si>
  <si>
    <t>Špička epDuafilter Tips 0,1-10 ul M bal. á 960 ks 0030077512</t>
  </si>
  <si>
    <t>ZL677</t>
  </si>
  <si>
    <t>Sklo krycí bal. á 100 ks vel. 44 x 64 mm 3800172G</t>
  </si>
  <si>
    <t>ZK055</t>
  </si>
  <si>
    <t>Fólie coverslipping film 5 x 70 m  4770</t>
  </si>
  <si>
    <t>ZK339</t>
  </si>
  <si>
    <t>Sklo podložní matovaná bal. á 100 ks PAR002A</t>
  </si>
  <si>
    <t>ZL676</t>
  </si>
  <si>
    <t>Sklo podložní bal. á 100 ks vel. 50 x 75 x 1-1,2 mm 3808158G</t>
  </si>
  <si>
    <t>ZC079</t>
  </si>
  <si>
    <t>Sklo mikroskopické SuperFrost plus 9646, bal. á 72 ks 2530</t>
  </si>
  <si>
    <t>ZA863</t>
  </si>
  <si>
    <t>Špička pipetovací žlutá krátká manžeta 1105</t>
  </si>
  <si>
    <t>ZB581</t>
  </si>
  <si>
    <t>Špička loudovací 1-200ul U220600.1</t>
  </si>
  <si>
    <t>ZD594</t>
  </si>
  <si>
    <t>Špička epDualfilter TIPS 2-100ul bal. á 960 ks 0030077547</t>
  </si>
  <si>
    <t>ZC062</t>
  </si>
  <si>
    <t>Sklo krycí 24 x 50 mm, á 1000 ks BD2450</t>
  </si>
  <si>
    <t>ZK473</t>
  </si>
  <si>
    <t>Rukavice operační latexové s pudrem ansell medigrip plus vel. 6,0 303502EU (302762)</t>
  </si>
  <si>
    <t>ZK474</t>
  </si>
  <si>
    <t>Rukavice operační latexové s pudrem ansell medigrip plus vel. 6,5 303503</t>
  </si>
  <si>
    <t>ZK475</t>
  </si>
  <si>
    <t>Rukavice operační latexové s pudrem ansell medigrip plus vel. 7,0 303504 (303364)</t>
  </si>
  <si>
    <t>ZK476</t>
  </si>
  <si>
    <t>Rukavice operační latexové s pudrem ansell medigrip plus vel. 7,5 303505 (302925)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</si>
  <si>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</si>
  <si>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</si>
  <si>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</si>
  <si>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</si>
  <si>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</si>
  <si>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</si>
  <si>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DE430</t>
  </si>
  <si>
    <t>EnVision™+/HRP, Dual Link  Rabbit/Mouse  110ml</t>
  </si>
  <si>
    <t>DG145</t>
  </si>
  <si>
    <t>kyselina CHLOROVOD.35% P.A.</t>
  </si>
  <si>
    <t>DE251</t>
  </si>
  <si>
    <t>Reaction buffer (2l)</t>
  </si>
  <si>
    <t>DA827</t>
  </si>
  <si>
    <t>Ultra view DAB detection kit</t>
  </si>
  <si>
    <t>DG209</t>
  </si>
  <si>
    <t>MAY-GRUNWALD</t>
  </si>
  <si>
    <t>DC166</t>
  </si>
  <si>
    <t>ETHANOL 99,5%,  P.A.</t>
  </si>
  <si>
    <t>DB434</t>
  </si>
  <si>
    <t>Liquid DAB+ 110ml</t>
  </si>
  <si>
    <t>DC209</t>
  </si>
  <si>
    <t>RB A-HU C-ERB-2 ONCOPROTEIN</t>
  </si>
  <si>
    <t>DC982</t>
  </si>
  <si>
    <t>CHEMMATE Antibody Diluent, 250 ml</t>
  </si>
  <si>
    <t>DB849</t>
  </si>
  <si>
    <t>ROZTOK KYS.CHROMSIROVE</t>
  </si>
  <si>
    <t>DA208</t>
  </si>
  <si>
    <t>FLEX MAb Mo X-H Cytokeratin HMW, Clone 34</t>
  </si>
  <si>
    <t>DC400</t>
  </si>
  <si>
    <t>Mo A-Hu BCL6 Protein, Clone PG-B6p</t>
  </si>
  <si>
    <t>DG130</t>
  </si>
  <si>
    <t>CALLA (CD10) 1 ml (Novocastra)</t>
  </si>
  <si>
    <t>DA964</t>
  </si>
  <si>
    <t>Paraffinum solidum pecky</t>
  </si>
  <si>
    <t>DC681</t>
  </si>
  <si>
    <t>GOLD/III/CHLORIDE HYDRATE - 1g</t>
  </si>
  <si>
    <t>DA730</t>
  </si>
  <si>
    <t>ULTRA LCS roche</t>
  </si>
  <si>
    <t>DC490</t>
  </si>
  <si>
    <t>TTF-1 Thyroid &amp; Lung Epithelial 6ml</t>
  </si>
  <si>
    <t>DC342</t>
  </si>
  <si>
    <t>ACETON P.A.</t>
  </si>
  <si>
    <t>DE995</t>
  </si>
  <si>
    <t>HercepTest 35 test</t>
  </si>
  <si>
    <t>DF697</t>
  </si>
  <si>
    <t>Proteinový precipitační roztok  50ml</t>
  </si>
  <si>
    <t>DC312</t>
  </si>
  <si>
    <t>ESTROGEN RECEPT ER,1D5/DK 1ml</t>
  </si>
  <si>
    <t>DA876</t>
  </si>
  <si>
    <t>Peroxid vodíku p.a.,vodný roztok 30%,</t>
  </si>
  <si>
    <t>DD079</t>
  </si>
  <si>
    <t>AMONIAK VODNY ROZTOK 25%</t>
  </si>
  <si>
    <t>DA551</t>
  </si>
  <si>
    <t>c-Myc Rabbit Monoclonal (Y69)</t>
  </si>
  <si>
    <t>DB868</t>
  </si>
  <si>
    <t>A-Hu-Mo CD 34 class 11 QBE nd 10</t>
  </si>
  <si>
    <t>DF259</t>
  </si>
  <si>
    <t>Cell Lysis (125 ml) (D-5002)</t>
  </si>
  <si>
    <t>DG167</t>
  </si>
  <si>
    <t>CHLORID SODNY P.A.</t>
  </si>
  <si>
    <t>DC309</t>
  </si>
  <si>
    <t>PROPYLENOXID P.A.</t>
  </si>
  <si>
    <t>DD352</t>
  </si>
  <si>
    <t>A-HU CD138.MI15/DK</t>
  </si>
  <si>
    <t>DE740</t>
  </si>
  <si>
    <t>CINtec p16 INK 4a Histology kit</t>
  </si>
  <si>
    <t>DA683</t>
  </si>
  <si>
    <t>Decalcifier DC1 2500 ml</t>
  </si>
  <si>
    <t>DE810</t>
  </si>
  <si>
    <t>A-Hu-Mo PSA, Clone ER-PR8, 0,2 ml</t>
  </si>
  <si>
    <t>DE076</t>
  </si>
  <si>
    <t>Rabbit polyclonal A-Hu C4D</t>
  </si>
  <si>
    <t>DG922</t>
  </si>
  <si>
    <t>Dekontaminační roztok UMONIUM 38 Medical Equipment 1 L</t>
  </si>
  <si>
    <t>DF866</t>
  </si>
  <si>
    <t>ANTI-BCL2-ONCOPROTEIN 100 (10 ml)</t>
  </si>
  <si>
    <t>DG970</t>
  </si>
  <si>
    <t>NCL-CD1a-235 Clone MTB1 - 1 ml</t>
  </si>
  <si>
    <t>DH177</t>
  </si>
  <si>
    <t>Guanidin hydrochlorid 25g</t>
  </si>
  <si>
    <t>DH207</t>
  </si>
  <si>
    <t>GeneProof Mycobacterium tbc., 25reakcí</t>
  </si>
  <si>
    <t>DF464</t>
  </si>
  <si>
    <t>Mo A-Hu Caldesmon,Clone h-CD 1ml</t>
  </si>
  <si>
    <t>DH169</t>
  </si>
  <si>
    <t>Anti-MSR1 /Anti CD204/ 100ul</t>
  </si>
  <si>
    <t>DG203</t>
  </si>
  <si>
    <t>CHLORID VAPENATÝ.BEZV. P.A.</t>
  </si>
  <si>
    <t>DH175</t>
  </si>
  <si>
    <t>Tetrahydroboritan sodný 25g</t>
  </si>
  <si>
    <t>DH176</t>
  </si>
  <si>
    <t>Jodistan sodný 25g</t>
  </si>
  <si>
    <t>DA648</t>
  </si>
  <si>
    <t>Anti-Annexin A1 Ab, 50 ug (Mo Poly)</t>
  </si>
  <si>
    <t>DH178</t>
  </si>
  <si>
    <t>DIHYDROGENFOSFOREČNAN.SODNÝ.H2O p.a. 250g</t>
  </si>
  <si>
    <t>DB259</t>
  </si>
  <si>
    <t>Epstein-Barr Virus (EBER) PNA Probe/Fluorescein</t>
  </si>
  <si>
    <t>DB522</t>
  </si>
  <si>
    <t>Mo a-Hu Cytokeratin 20, Clone Ks 20.8</t>
  </si>
  <si>
    <t>DD639</t>
  </si>
  <si>
    <t>Mo A-Hu Smooth Muscle Actin,Clone 1A4</t>
  </si>
  <si>
    <t>DA684</t>
  </si>
  <si>
    <t>Ultra CC1 (2 litry)</t>
  </si>
  <si>
    <t>DF621</t>
  </si>
  <si>
    <t>SSC  Concentrate 10x</t>
  </si>
  <si>
    <t>DH214</t>
  </si>
  <si>
    <t>Sox11 (klonMRQ-58) 0,1ml</t>
  </si>
  <si>
    <t>DC738</t>
  </si>
  <si>
    <t>Polyclon. Rb A-Hu IgA, 6 ml</t>
  </si>
  <si>
    <t>DB078</t>
  </si>
  <si>
    <t>Polyclon. Rb A-Hu IgG, 6 ml</t>
  </si>
  <si>
    <t>DF264</t>
  </si>
  <si>
    <t>Mo a-Hu CD61, Platelet Glycoprotein IIIa,Y2/51</t>
  </si>
  <si>
    <t>DG615</t>
  </si>
  <si>
    <t>Renal Cell Carcinoma Marker, clone SPM314- 6 ml</t>
  </si>
  <si>
    <t>DA500</t>
  </si>
  <si>
    <t>Mo A-HU EMA,Clone E29, 12 ml</t>
  </si>
  <si>
    <t>DE443</t>
  </si>
  <si>
    <t>Mo a-Hu Cytokeratin 7, Clone OV-TL 12/30</t>
  </si>
  <si>
    <t>DE845</t>
  </si>
  <si>
    <t>Mo a-Hu E-Cadherin, Clone NCH-38, 1ml</t>
  </si>
  <si>
    <t>DG755</t>
  </si>
  <si>
    <t>EnVision™ FLEX Plus, Mouse, High pH</t>
  </si>
  <si>
    <t>DE535</t>
  </si>
  <si>
    <t>Mo A-Hu CD21,Clone 1F8 (1ml)</t>
  </si>
  <si>
    <t>DE934</t>
  </si>
  <si>
    <t>RNase A (650 µl) (D-5006)</t>
  </si>
  <si>
    <t>DE332</t>
  </si>
  <si>
    <t>Mo A-Human Progesterone rec. Clone PgR 636</t>
  </si>
  <si>
    <t>DG379</t>
  </si>
  <si>
    <t>Doprava 21%</t>
  </si>
  <si>
    <t>ZI758</t>
  </si>
  <si>
    <t>Rukavice vinyl bez p. M á 100 ks EFEKTVR03</t>
  </si>
  <si>
    <t>DF571</t>
  </si>
  <si>
    <t>Formaldehyd 36-38% p.a., 5 L</t>
  </si>
  <si>
    <t>DD659</t>
  </si>
  <si>
    <t>kyselina octová p.a.</t>
  </si>
  <si>
    <t>DG224</t>
  </si>
  <si>
    <t>XYLEN CISTY</t>
  </si>
  <si>
    <t>DG229</t>
  </si>
  <si>
    <t>METHANOL P.A.</t>
  </si>
  <si>
    <t>DG230</t>
  </si>
  <si>
    <t>ISOPROPYLALKOHOL P.A.</t>
  </si>
  <si>
    <t>DE518</t>
  </si>
  <si>
    <t>BigDye XTerminator Purif kit 2ml</t>
  </si>
  <si>
    <t>DD425</t>
  </si>
  <si>
    <t>UHLIČITAN VAPENATY SRAZ. P.A.</t>
  </si>
  <si>
    <t>DH187</t>
  </si>
  <si>
    <t>c-erbB-2 Oncoprotein Mouse Monoclonal Antibody</t>
  </si>
  <si>
    <t>DA344</t>
  </si>
  <si>
    <t>2,4,6-Tris(dimethylaminomethyl)phenol</t>
  </si>
  <si>
    <t>DE749</t>
  </si>
  <si>
    <t>GIEMSAS AZUR EOSIN METHYLENE BLUE SOLUTION</t>
  </si>
  <si>
    <t>DE013</t>
  </si>
  <si>
    <t>OXID FOSFOREČNÝ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</si>
  <si>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</si>
  <si>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</si>
  <si>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</si>
  <si>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</si>
  <si>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</si>
  <si>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</si>
  <si>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</si>
  <si>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</si>
  <si>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50115020</t>
  </si>
  <si>
    <t>Diagnostika (112 04 004, 132 01 004)</t>
  </si>
  <si>
    <t>Ústav patologie, laboratoř-referenční diagnostika</t>
  </si>
  <si>
    <t>Spotřeba zdravotnického materiálu - orientační přehled</t>
  </si>
  <si>
    <t>ON Data</t>
  </si>
  <si>
    <t>807 - Pracoviště patologické anatomie</t>
  </si>
  <si>
    <t>813 - Laboratoř alergologická a imunologická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</si>
  <si>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</si>
  <si>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</si>
  <si>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</si>
  <si>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</si>
  <si>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</si>
  <si>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Brychtová Světlana</t>
  </si>
  <si>
    <t>Dušková Milada</t>
  </si>
  <si>
    <t>Ehrmann Jiří</t>
  </si>
  <si>
    <t>Flodr Patrik</t>
  </si>
  <si>
    <t>Geierová Marie</t>
  </si>
  <si>
    <t>Hlobilková Alice</t>
  </si>
  <si>
    <t>Janková Jana</t>
  </si>
  <si>
    <t>Kolář Zdeněk</t>
  </si>
  <si>
    <t>Krajsová Barbora</t>
  </si>
  <si>
    <t>Kučerová Ladislava</t>
  </si>
  <si>
    <t>Látalová Pavla</t>
  </si>
  <si>
    <t>Michálek Jaroslav</t>
  </si>
  <si>
    <t>Prouzová Zuzana</t>
  </si>
  <si>
    <t>Škarda Jozef</t>
  </si>
  <si>
    <t>Šrámková-Kojecká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</si>
  <si>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</si>
  <si>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</si>
  <si>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</si>
  <si>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</si>
  <si>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</si>
  <si>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807</t>
  </si>
  <si>
    <t>V</t>
  </si>
  <si>
    <t>87113</t>
  </si>
  <si>
    <t>PITVA TECHNICKY OBTÍŽNÁ (SLOŽITÉ ANATOMICKÉ VZTAHY</t>
  </si>
  <si>
    <t>87121</t>
  </si>
  <si>
    <t>PITVA MÍCHY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</si>
  <si>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</si>
  <si>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</si>
  <si>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</si>
  <si>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</si>
  <si>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</si>
  <si>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</si>
  <si>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87137</t>
  </si>
  <si>
    <t>VYŠETŘENÍ DENZITOMETRICKÉ - ZA KAŽDÝ PARAMETR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</si>
  <si>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</si>
  <si>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</si>
  <si>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</si>
  <si>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</si>
  <si>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</si>
  <si>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</si>
  <si>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</si>
  <si>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</si>
  <si>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</si>
  <si>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</si>
  <si>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</si>
  <si>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</si>
  <si>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</si>
  <si>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</si>
  <si>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87237</t>
  </si>
  <si>
    <t>METODA NEODVÁPNĚNÝCH ŘEZŮ Z TVRDÝCH TKÁNÍ Z UMĚLÝC</t>
  </si>
  <si>
    <t>87317</t>
  </si>
  <si>
    <t>VYŠETŘENÍ ELEKTRONOVĚ MIKROSKOPICKÉ STANDARDNÍ S F</t>
  </si>
  <si>
    <t>87413</t>
  </si>
  <si>
    <t>CYTOLOGICKÉ OTISKY A STĚRY -  ZA 1-3 PREPARÁTY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</si>
  <si>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</si>
  <si>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</si>
  <si>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</si>
  <si>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</si>
  <si>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</si>
  <si>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</si>
  <si>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</si>
  <si>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</si>
  <si>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87441</t>
  </si>
  <si>
    <t>ENZYMOVÁ CYTOCHEMIE I.  -  ZA KAŽDÝ MARKER Z JEDNO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</si>
  <si>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</si>
  <si>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</si>
  <si>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</si>
  <si>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</si>
  <si>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</si>
  <si>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</si>
  <si>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</si>
  <si>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</si>
  <si>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</si>
  <si>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</si>
  <si>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</si>
  <si>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</si>
  <si>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</si>
  <si>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</si>
  <si>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</si>
  <si>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</si>
  <si>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</si>
  <si>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</si>
  <si>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</si>
  <si>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</si>
  <si>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</si>
  <si>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</si>
  <si>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</si>
  <si>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</si>
  <si>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</si>
  <si>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IZOLACE A UCHOVÁNÍ LIDSKÉ DNA (RNA)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</si>
  <si>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</si>
  <si>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</si>
  <si>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</si>
  <si>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</si>
  <si>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</si>
  <si>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</si>
  <si>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</si>
  <si>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</si>
  <si>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</si>
  <si>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</si>
  <si>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</si>
  <si>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</si>
  <si>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</si>
  <si>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</si>
  <si>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</si>
  <si>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>AMPLIFIKACE METODOU PCR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</si>
  <si>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</si>
  <si>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</si>
  <si>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</si>
  <si>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</si>
  <si>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</si>
  <si>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</si>
  <si>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</si>
  <si>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</si>
  <si>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</si>
  <si>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</si>
  <si>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</si>
  <si>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</si>
  <si>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</si>
  <si>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>STANOVENÍ PITEVNÍ DIAGNÓZY I. STUPNĚ OBTÍŽNOSTI</t>
  </si>
  <si>
    <t>87125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</si>
  <si>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</si>
  <si>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</si>
  <si>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</si>
  <si>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</si>
  <si>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</si>
  <si>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</si>
  <si>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</si>
  <si>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</si>
  <si>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</si>
  <si>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</si>
  <si>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87445</t>
  </si>
  <si>
    <t>IMUNOCYTOCHEMIE -  ZA KAŽDÝ MARKER Z 1 VZORKU</t>
  </si>
  <si>
    <t>87119</t>
  </si>
  <si>
    <t>PITVA FIXOVANÉHO MOZKU (NEUROPATOLOGICKÁ)</t>
  </si>
  <si>
    <t>87229</t>
  </si>
  <si>
    <t>ENZYMOVÁ HISTOCHEMIE II. (ZA KAŽDÝ MARKER Z 1 BLOK</t>
  </si>
  <si>
    <t>99790</t>
  </si>
  <si>
    <t>(VZP) EXPRESE HER2-IHC</t>
  </si>
  <si>
    <t>813</t>
  </si>
  <si>
    <t>91197</t>
  </si>
  <si>
    <t>STANOVENÍ CYTOKINU ELISA</t>
  </si>
  <si>
    <t>91427</t>
  </si>
  <si>
    <t>IZOLACE MONONUKLEÁRŮ Z PERIFERNÍ KRVE GRADIENTOVOU</t>
  </si>
  <si>
    <t>94215</t>
  </si>
  <si>
    <t>DOT BLOTTING DNA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</si>
  <si>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</si>
  <si>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</si>
  <si>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</si>
  <si>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</si>
  <si>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</si>
  <si>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</si>
  <si>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</si>
  <si>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</si>
  <si>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</si>
  <si>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</si>
  <si>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</si>
  <si>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</si>
  <si>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</si>
  <si>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</si>
  <si>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</si>
  <si>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</si>
  <si>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</si>
  <si>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</si>
  <si>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</si>
  <si>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</si>
  <si>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</si>
  <si>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</si>
  <si>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</si>
  <si>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</si>
  <si>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</si>
  <si>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</si>
  <si>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</si>
  <si>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</si>
  <si>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</si>
  <si>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87211</t>
  </si>
  <si>
    <t>ZMRAZOVACÍ HISTOLOGICKÉ  VYŠETŘENÍ PITEVNÍHO MATER</t>
  </si>
  <si>
    <t>02</t>
  </si>
  <si>
    <t>87443</t>
  </si>
  <si>
    <t>ENZYMOVÁ CYTOCHEMIE II. -  ZA KAŽDÝ MARKER Z 1 VZO</t>
  </si>
  <si>
    <t>03</t>
  </si>
  <si>
    <t>04</t>
  </si>
  <si>
    <t>87415</t>
  </si>
  <si>
    <t>CYTOLOGICKÉ OTISKY A STĚRY -  ZA 4-10 PREPARÁTŮ</t>
  </si>
  <si>
    <t>05</t>
  </si>
  <si>
    <t>06</t>
  </si>
  <si>
    <t>07</t>
  </si>
  <si>
    <t>08</t>
  </si>
  <si>
    <t>87123</t>
  </si>
  <si>
    <t>ODBĚR ALLOGENNÍHO ŠTĚPU Z TĚLA ZEMŘELÉHO</t>
  </si>
  <si>
    <t>09</t>
  </si>
  <si>
    <t>10</t>
  </si>
  <si>
    <t>11</t>
  </si>
  <si>
    <t>12</t>
  </si>
  <si>
    <t>13</t>
  </si>
  <si>
    <t>14</t>
  </si>
  <si>
    <t>16</t>
  </si>
  <si>
    <t>87439</t>
  </si>
  <si>
    <t>SPECIÁLNÍ CYTOLOGICKÉ BARVENÍ - 1-3  PREPARÁTY,  J</t>
  </si>
  <si>
    <t>17</t>
  </si>
  <si>
    <t>18</t>
  </si>
  <si>
    <t>20</t>
  </si>
  <si>
    <t>21</t>
  </si>
  <si>
    <t>25</t>
  </si>
  <si>
    <t>26</t>
  </si>
  <si>
    <t>29</t>
  </si>
  <si>
    <t>30</t>
  </si>
  <si>
    <t>31</t>
  </si>
  <si>
    <t>32</t>
  </si>
  <si>
    <t>94115</t>
  </si>
  <si>
    <t>IN SITU HYBRIDIZACE LIDSKÉ DNA SE ZNAČENOU SONDOU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</si>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</sst>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97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2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49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50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5" fillId="2" borderId="34" xfId="1" applyFont="1" applyFill="1" applyBorder="1" applyAlignment="1">
      <alignment horizontal="left" indent="4"/>
    </xf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7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1" fontId="40" fillId="0" borderId="0" xfId="0" applyNumberFormat="1" applyFont="1" applyFill="1"/>
    <xf numFmtId="172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1" applyFont="1" applyFill="1"/>
    <xf numFmtId="0" fontId="50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2" fillId="8" borderId="60" xfId="0" applyNumberFormat="1" applyFont="1" applyFill="1" applyBorder="1"/>
    <xf numFmtId="3" fontId="52" fillId="8" borderId="59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3" xfId="0" applyNumberFormat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4" fillId="2" borderId="66" xfId="0" applyNumberFormat="1" applyFont="1" applyFill="1" applyBorder="1" applyAlignment="1">
      <alignment horizontal="center" vertical="center" wrapText="1"/>
    </xf>
    <xf numFmtId="0" fontId="54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7" xfId="0" applyFont="1" applyBorder="1"/>
    <xf numFmtId="3" fontId="32" fillId="0" borderId="87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6" xfId="0" applyNumberFormat="1" applyFont="1" applyFill="1" applyBorder="1" applyAlignment="1">
      <alignment horizontal="center" vertical="center"/>
    </xf>
    <xf numFmtId="3" fontId="54" fillId="2" borderId="84" xfId="0" applyNumberFormat="1" applyFont="1" applyFill="1" applyBorder="1" applyAlignment="1">
      <alignment horizontal="center" vertical="center" wrapText="1"/>
    </xf>
    <xf numFmtId="173" fontId="39" fillId="4" borderId="70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2" xfId="0" applyNumberFormat="1" applyFont="1" applyBorder="1"/>
    <xf numFmtId="173" fontId="32" fillId="0" borderId="76" xfId="0" applyNumberFormat="1" applyFont="1" applyBorder="1"/>
    <xf numFmtId="173" fontId="32" fillId="0" borderId="74" xfId="0" applyNumberFormat="1" applyFont="1" applyBorder="1"/>
    <xf numFmtId="173" fontId="39" fillId="0" borderId="83" xfId="0" applyNumberFormat="1" applyFont="1" applyBorder="1"/>
    <xf numFmtId="173" fontId="32" fillId="0" borderId="84" xfId="0" applyNumberFormat="1" applyFont="1" applyBorder="1"/>
    <xf numFmtId="173" fontId="32" fillId="0" borderId="67" xfId="0" applyNumberFormat="1" applyFont="1" applyBorder="1"/>
    <xf numFmtId="173" fontId="39" fillId="2" borderId="85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8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70" xfId="0" applyNumberFormat="1" applyFont="1" applyBorder="1"/>
    <xf numFmtId="173" fontId="32" fillId="0" borderId="86" xfId="0" applyNumberFormat="1" applyFont="1" applyBorder="1"/>
    <xf numFmtId="173" fontId="32" fillId="0" borderId="64" xfId="0" applyNumberFormat="1" applyFont="1" applyBorder="1"/>
    <xf numFmtId="174" fontId="39" fillId="2" borderId="70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174" fontId="32" fillId="0" borderId="76" xfId="0" applyNumberFormat="1" applyFont="1" applyBorder="1"/>
    <xf numFmtId="174" fontId="39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3" fontId="39" fillId="4" borderId="70" xfId="0" applyNumberFormat="1" applyFont="1" applyFill="1" applyBorder="1" applyAlignment="1">
      <alignment horizontal="center"/>
    </xf>
    <xf numFmtId="175" fontId="39" fillId="0" borderId="78" xfId="0" applyNumberFormat="1" applyFont="1" applyBorder="1"/>
    <xf numFmtId="0" fontId="31" fillId="2" borderId="93" xfId="74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7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2" xfId="0" applyNumberFormat="1" applyFont="1" applyBorder="1"/>
    <xf numFmtId="9" fontId="32" fillId="0" borderId="76" xfId="0" applyNumberFormat="1" applyFont="1" applyBorder="1"/>
    <xf numFmtId="9" fontId="32" fillId="0" borderId="74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4" xfId="26" applyNumberFormat="1" applyFont="1" applyFill="1" applyBorder="1" applyAlignment="1">
      <alignment horizontal="center"/>
    </xf>
    <xf numFmtId="3" fontId="31" fillId="2" borderId="87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3" fillId="2" borderId="43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3" fillId="2" borderId="43" xfId="0" applyNumberFormat="1" applyFont="1" applyFill="1" applyBorder="1" applyAlignment="1">
      <alignment horizontal="center" vertical="top"/>
    </xf>
    <xf numFmtId="3" fontId="33" fillId="9" borderId="98" xfId="0" applyNumberFormat="1" applyFont="1" applyFill="1" applyBorder="1" applyAlignment="1">
      <alignment horizontal="right" vertical="top"/>
    </xf>
    <xf numFmtId="3" fontId="33" fillId="9" borderId="99" xfId="0" applyNumberFormat="1" applyFont="1" applyFill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3" fillId="0" borderId="98" xfId="0" applyNumberFormat="1" applyFont="1" applyBorder="1" applyAlignment="1">
      <alignment horizontal="right" vertical="top"/>
    </xf>
    <xf numFmtId="176" fontId="33" fillId="9" borderId="101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176" fontId="35" fillId="9" borderId="106" xfId="0" applyNumberFormat="1" applyFont="1" applyFill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0" fontId="35" fillId="0" borderId="109" xfId="0" applyFont="1" applyBorder="1" applyAlignment="1">
      <alignment horizontal="right" vertical="top"/>
    </xf>
    <xf numFmtId="176" fontId="35" fillId="9" borderId="110" xfId="0" applyNumberFormat="1" applyFont="1" applyFill="1" applyBorder="1" applyAlignment="1">
      <alignment horizontal="right" vertical="top"/>
    </xf>
    <xf numFmtId="0" fontId="37" fillId="10" borderId="97" xfId="0" applyFont="1" applyFill="1" applyBorder="1" applyAlignment="1">
      <alignment vertical="top"/>
    </xf>
    <xf numFmtId="0" fontId="37" fillId="10" borderId="97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 indent="6"/>
    </xf>
    <xf numFmtId="0" fontId="37" fillId="10" borderId="97" xfId="0" applyFont="1" applyFill="1" applyBorder="1" applyAlignment="1">
      <alignment vertical="top" indent="8"/>
    </xf>
    <xf numFmtId="0" fontId="38" fillId="10" borderId="102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6"/>
    </xf>
    <xf numFmtId="0" fontId="38" fillId="10" borderId="102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/>
    </xf>
    <xf numFmtId="0" fontId="32" fillId="10" borderId="97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1" xfId="53" applyNumberFormat="1" applyFont="1" applyFill="1" applyBorder="1" applyAlignment="1">
      <alignment horizontal="left"/>
    </xf>
    <xf numFmtId="164" fontId="31" fillId="2" borderId="112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80" xfId="80" applyNumberFormat="1" applyFont="1" applyFill="1" applyBorder="1"/>
    <xf numFmtId="3" fontId="3" fillId="2" borderId="8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0" fontId="39" fillId="0" borderId="63" xfId="0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93" xfId="0" applyFont="1" applyFill="1" applyBorder="1"/>
    <xf numFmtId="0" fontId="39" fillId="0" borderId="92" xfId="0" applyFont="1" applyFill="1" applyBorder="1" applyAlignment="1">
      <alignment horizontal="left" indent="1"/>
    </xf>
    <xf numFmtId="9" fontId="32" fillId="0" borderId="86" xfId="0" applyNumberFormat="1" applyFont="1" applyFill="1" applyBorder="1"/>
    <xf numFmtId="9" fontId="32" fillId="0" borderId="84" xfId="0" applyNumberFormat="1" applyFont="1" applyFill="1" applyBorder="1"/>
    <xf numFmtId="3" fontId="32" fillId="0" borderId="63" xfId="0" applyNumberFormat="1" applyFont="1" applyFill="1" applyBorder="1"/>
    <xf numFmtId="3" fontId="32" fillId="0" borderId="66" xfId="0" applyNumberFormat="1" applyFont="1" applyFill="1" applyBorder="1"/>
    <xf numFmtId="9" fontId="32" fillId="0" borderId="90" xfId="0" applyNumberFormat="1" applyFont="1" applyFill="1" applyBorder="1"/>
    <xf numFmtId="9" fontId="32" fillId="0" borderId="89" xfId="0" applyNumberFormat="1" applyFont="1" applyFill="1" applyBorder="1"/>
    <xf numFmtId="173" fontId="39" fillId="4" borderId="113" xfId="0" applyNumberFormat="1" applyFont="1" applyFill="1" applyBorder="1" applyAlignment="1">
      <alignment horizontal="center"/>
    </xf>
    <xf numFmtId="173" fontId="39" fillId="4" borderId="114" xfId="0" applyNumberFormat="1" applyFont="1" applyFill="1" applyBorder="1" applyAlignment="1">
      <alignment horizontal="center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175" fontId="32" fillId="0" borderId="115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39" fillId="2" borderId="90" xfId="0" applyFont="1" applyFill="1" applyBorder="1" applyAlignment="1">
      <alignment horizontal="center" vertical="center"/>
    </xf>
    <xf numFmtId="0" fontId="54" fillId="2" borderId="89" xfId="0" applyFont="1" applyFill="1" applyBorder="1" applyAlignment="1">
      <alignment horizontal="center" vertical="center" wrapText="1"/>
    </xf>
    <xf numFmtId="174" fontId="32" fillId="2" borderId="90" xfId="0" applyNumberFormat="1" applyFont="1" applyFill="1" applyBorder="1" applyAlignment="1"/>
    <xf numFmtId="174" fontId="32" fillId="0" borderId="88" xfId="0" applyNumberFormat="1" applyFont="1" applyBorder="1"/>
    <xf numFmtId="174" fontId="32" fillId="0" borderId="119" xfId="0" applyNumberFormat="1" applyFont="1" applyBorder="1"/>
    <xf numFmtId="173" fontId="39" fillId="4" borderId="90" xfId="0" applyNumberFormat="1" applyFont="1" applyFill="1" applyBorder="1" applyAlignment="1"/>
    <xf numFmtId="173" fontId="32" fillId="0" borderId="88" xfId="0" applyNumberFormat="1" applyFont="1" applyBorder="1"/>
    <xf numFmtId="173" fontId="32" fillId="0" borderId="89" xfId="0" applyNumberFormat="1" applyFont="1" applyBorder="1"/>
    <xf numFmtId="173" fontId="39" fillId="2" borderId="90" xfId="0" applyNumberFormat="1" applyFont="1" applyFill="1" applyBorder="1" applyAlignment="1"/>
    <xf numFmtId="173" fontId="32" fillId="0" borderId="119" xfId="0" applyNumberFormat="1" applyFont="1" applyBorder="1"/>
    <xf numFmtId="173" fontId="32" fillId="0" borderId="90" xfId="0" applyNumberFormat="1" applyFont="1" applyBorder="1"/>
    <xf numFmtId="9" fontId="32" fillId="0" borderId="88" xfId="0" applyNumberFormat="1" applyFont="1" applyBorder="1"/>
    <xf numFmtId="173" fontId="39" fillId="4" borderId="120" xfId="0" applyNumberFormat="1" applyFont="1" applyFill="1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175" fontId="32" fillId="0" borderId="121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0" fontId="0" fillId="0" borderId="15" xfId="0" applyBorder="1"/>
    <xf numFmtId="173" fontId="39" fillId="4" borderId="69" xfId="0" applyNumberFormat="1" applyFont="1" applyFill="1" applyBorder="1" applyAlignment="1">
      <alignment horizontal="center"/>
    </xf>
    <xf numFmtId="173" fontId="32" fillId="0" borderId="71" xfId="0" applyNumberFormat="1" applyFont="1" applyBorder="1" applyAlignment="1">
      <alignment horizontal="right"/>
    </xf>
    <xf numFmtId="175" fontId="32" fillId="0" borderId="71" xfId="0" applyNumberFormat="1" applyFont="1" applyBorder="1" applyAlignment="1">
      <alignment horizontal="right"/>
    </xf>
    <xf numFmtId="173" fontId="32" fillId="0" borderId="82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4" xfId="0" applyNumberFormat="1" applyFont="1" applyFill="1" applyBorder="1"/>
    <xf numFmtId="169" fontId="32" fillId="0" borderId="67" xfId="0" applyNumberFormat="1" applyFont="1" applyFill="1" applyBorder="1"/>
    <xf numFmtId="0" fontId="39" fillId="0" borderId="66" xfId="0" applyFont="1" applyFill="1" applyBorder="1"/>
    <xf numFmtId="169" fontId="32" fillId="0" borderId="74" xfId="0" applyNumberFormat="1" applyFont="1" applyFill="1" applyBorder="1"/>
    <xf numFmtId="9" fontId="32" fillId="0" borderId="74" xfId="0" applyNumberFormat="1" applyFont="1" applyFill="1" applyBorder="1"/>
    <xf numFmtId="9" fontId="32" fillId="0" borderId="75" xfId="0" applyNumberFormat="1" applyFont="1" applyFill="1" applyBorder="1"/>
    <xf numFmtId="0" fontId="39" fillId="0" borderId="73" xfId="0" applyFont="1" applyFill="1" applyBorder="1"/>
    <xf numFmtId="0" fontId="58" fillId="0" borderId="0" xfId="0" applyFont="1" applyFill="1"/>
    <xf numFmtId="0" fontId="59" fillId="0" borderId="0" xfId="0" applyFont="1" applyFill="1"/>
    <xf numFmtId="0" fontId="31" fillId="2" borderId="16" xfId="26" applyNumberFormat="1" applyFont="1" applyFill="1" applyBorder="1"/>
    <xf numFmtId="169" fontId="32" fillId="0" borderId="65" xfId="0" applyNumberFormat="1" applyFont="1" applyFill="1" applyBorder="1"/>
    <xf numFmtId="169" fontId="32" fillId="0" borderId="75" xfId="0" applyNumberFormat="1" applyFont="1" applyFill="1" applyBorder="1"/>
    <xf numFmtId="169" fontId="32" fillId="0" borderId="68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1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1.0235807564670756</c:v>
                </c:pt>
                <c:pt idx="1">
                  <c:v>1.0833238074721867</c:v>
                </c:pt>
                <c:pt idx="2">
                  <c:v>1.1406631467619672</c:v>
                </c:pt>
                <c:pt idx="3">
                  <c:v>1.0459118461620653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203048"/>
        <c:axId val="99520344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1.1280987054795721</c:v>
                </c:pt>
                <c:pt idx="1">
                  <c:v>1.1280987054795721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5203832"/>
        <c:axId val="995201480"/>
      </c:scatterChart>
      <c:catAx>
        <c:axId val="995203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5203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52034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95203048"/>
        <c:crosses val="autoZero"/>
        <c:crossBetween val="between"/>
      </c:valAx>
      <c:valAx>
        <c:axId val="99520383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95201480"/>
        <c:crosses val="max"/>
        <c:crossBetween val="midCat"/>
      </c:valAx>
      <c:valAx>
        <c:axId val="99520148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9520383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93" t="s">
        <v>94</v>
      </c>
      <c r="B1" s="293"/>
    </row>
    <row r="2" spans="1:3" ht="14.4" customHeight="1" thickBot="1" x14ac:dyDescent="0.35">
      <c r="A2" s="203" t="s">
        <v>247</v>
      </c>
      <c r="B2" s="41"/>
    </row>
    <row r="3" spans="1:3" ht="14.4" customHeight="1" thickBot="1" x14ac:dyDescent="0.35">
      <c r="A3" s="289" t="s">
        <v>117</v>
      </c>
      <c r="B3" s="290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105</v>
      </c>
      <c r="C4" s="42" t="s">
        <v>106</v>
      </c>
    </row>
    <row r="5" spans="1:3" ht="14.4" customHeight="1" x14ac:dyDescent="0.3">
      <c r="A5" s="119" t="str">
        <f t="shared" si="0"/>
        <v>HI</v>
      </c>
      <c r="B5" s="65" t="s">
        <v>114</v>
      </c>
      <c r="C5" s="42" t="s">
        <v>97</v>
      </c>
    </row>
    <row r="6" spans="1:3" ht="14.4" customHeight="1" x14ac:dyDescent="0.3">
      <c r="A6" s="120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20" t="str">
        <f t="shared" si="0"/>
        <v>Man Tab</v>
      </c>
      <c r="B7" s="66" t="s">
        <v>249</v>
      </c>
      <c r="C7" s="42" t="s">
        <v>99</v>
      </c>
    </row>
    <row r="8" spans="1:3" ht="14.4" customHeight="1" thickBot="1" x14ac:dyDescent="0.35">
      <c r="A8" s="121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1" t="s">
        <v>95</v>
      </c>
      <c r="B10" s="290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115</v>
      </c>
      <c r="C11" s="42" t="s">
        <v>100</v>
      </c>
    </row>
    <row r="12" spans="1:3" ht="14.4" customHeight="1" x14ac:dyDescent="0.3">
      <c r="A12" s="120" t="str">
        <f t="shared" ref="A12:A16" si="2">HYPERLINK("#'"&amp;C12&amp;"'!A1",C12)</f>
        <v>LŽ Detail</v>
      </c>
      <c r="B12" s="66" t="s">
        <v>132</v>
      </c>
      <c r="C12" s="42" t="s">
        <v>101</v>
      </c>
    </row>
    <row r="13" spans="1:3" ht="14.4" customHeight="1" x14ac:dyDescent="0.3">
      <c r="A13" s="120" t="str">
        <f t="shared" si="2"/>
        <v>LŽ Statim</v>
      </c>
      <c r="B13" s="277" t="s">
        <v>210</v>
      </c>
      <c r="C13" s="42" t="s">
        <v>220</v>
      </c>
    </row>
    <row r="14" spans="1:3" ht="14.4" customHeight="1" x14ac:dyDescent="0.3">
      <c r="A14" s="122" t="str">
        <f t="shared" ref="A14" si="3">HYPERLINK("#'"&amp;C14&amp;"'!A1",C14)</f>
        <v>Materiál Žádanky</v>
      </c>
      <c r="B14" s="66" t="s">
        <v>116</v>
      </c>
      <c r="C14" s="42" t="s">
        <v>102</v>
      </c>
    </row>
    <row r="15" spans="1:3" ht="14.4" customHeight="1" x14ac:dyDescent="0.3">
      <c r="A15" s="120" t="str">
        <f t="shared" si="2"/>
        <v>MŽ Detail</v>
      </c>
      <c r="B15" s="66" t="s">
        <v>727</v>
      </c>
      <c r="C15" s="42" t="s">
        <v>103</v>
      </c>
    </row>
    <row r="16" spans="1:3" ht="14.4" customHeight="1" thickBot="1" x14ac:dyDescent="0.35">
      <c r="A16" s="122" t="str">
        <f t="shared" si="2"/>
        <v>Osobní náklady</v>
      </c>
      <c r="B16" s="66" t="s">
        <v>92</v>
      </c>
      <c r="C16" s="42" t="s">
        <v>104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2" t="s">
        <v>96</v>
      </c>
      <c r="B18" s="290"/>
    </row>
    <row r="19" spans="1:3" ht="14.4" customHeight="1" x14ac:dyDescent="0.3">
      <c r="A19" s="123" t="str">
        <f t="shared" ref="A19:A23" si="4">HYPERLINK("#'"&amp;C19&amp;"'!A1",C19)</f>
        <v>ZV Vykáz.-A</v>
      </c>
      <c r="B19" s="65" t="s">
        <v>731</v>
      </c>
      <c r="C19" s="42" t="s">
        <v>107</v>
      </c>
    </row>
    <row r="20" spans="1:3" ht="14.4" customHeight="1" x14ac:dyDescent="0.3">
      <c r="A20" s="120" t="str">
        <f t="shared" ref="A20" si="5">HYPERLINK("#'"&amp;C20&amp;"'!A1",C20)</f>
        <v>ZV Vykáz.-A Lékaři</v>
      </c>
      <c r="B20" s="66" t="s">
        <v>755</v>
      </c>
      <c r="C20" s="42" t="s">
        <v>223</v>
      </c>
    </row>
    <row r="21" spans="1:3" ht="14.4" customHeight="1" x14ac:dyDescent="0.3">
      <c r="A21" s="120" t="str">
        <f t="shared" si="4"/>
        <v>ZV Vykáz.-A Detail</v>
      </c>
      <c r="B21" s="66" t="s">
        <v>882</v>
      </c>
      <c r="C21" s="42" t="s">
        <v>108</v>
      </c>
    </row>
    <row r="22" spans="1:3" ht="14.4" customHeight="1" x14ac:dyDescent="0.3">
      <c r="A22" s="120" t="str">
        <f t="shared" si="4"/>
        <v>ZV Vykáz.-H</v>
      </c>
      <c r="B22" s="66" t="s">
        <v>111</v>
      </c>
      <c r="C22" s="42" t="s">
        <v>109</v>
      </c>
    </row>
    <row r="23" spans="1:3" ht="14.4" customHeight="1" x14ac:dyDescent="0.3">
      <c r="A23" s="120" t="str">
        <f t="shared" si="4"/>
        <v>ZV Vykáz.-H Detail</v>
      </c>
      <c r="B23" s="66" t="s">
        <v>949</v>
      </c>
      <c r="C23" s="42" t="s">
        <v>110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2" customWidth="1"/>
    <col min="2" max="2" width="61.109375" style="182" customWidth="1"/>
    <col min="3" max="3" width="9.5546875" style="105" customWidth="1"/>
    <col min="4" max="4" width="9.5546875" style="183" customWidth="1"/>
    <col min="5" max="5" width="2.21875" style="183" customWidth="1"/>
    <col min="6" max="6" width="9.5546875" style="184" customWidth="1"/>
    <col min="7" max="7" width="9.5546875" style="181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116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3" t="s">
        <v>247</v>
      </c>
      <c r="B2" s="180"/>
      <c r="C2" s="180"/>
      <c r="D2" s="180"/>
      <c r="E2" s="180"/>
      <c r="F2" s="180"/>
    </row>
    <row r="3" spans="1:10" ht="14.4" customHeight="1" thickBot="1" x14ac:dyDescent="0.35">
      <c r="A3" s="203"/>
      <c r="B3" s="180"/>
      <c r="C3" s="261">
        <v>2013</v>
      </c>
      <c r="D3" s="262">
        <v>2014</v>
      </c>
      <c r="E3" s="7"/>
      <c r="F3" s="317">
        <v>2015</v>
      </c>
      <c r="G3" s="318"/>
      <c r="H3" s="318"/>
      <c r="I3" s="319"/>
    </row>
    <row r="4" spans="1:10" ht="14.4" customHeight="1" thickBot="1" x14ac:dyDescent="0.35">
      <c r="A4" s="266" t="s">
        <v>0</v>
      </c>
      <c r="B4" s="267" t="s">
        <v>209</v>
      </c>
      <c r="C4" s="320" t="s">
        <v>59</v>
      </c>
      <c r="D4" s="321"/>
      <c r="E4" s="268"/>
      <c r="F4" s="263" t="s">
        <v>59</v>
      </c>
      <c r="G4" s="264" t="s">
        <v>60</v>
      </c>
      <c r="H4" s="264" t="s">
        <v>54</v>
      </c>
      <c r="I4" s="265" t="s">
        <v>61</v>
      </c>
    </row>
    <row r="5" spans="1:10" ht="14.4" customHeight="1" x14ac:dyDescent="0.3">
      <c r="A5" s="389" t="s">
        <v>422</v>
      </c>
      <c r="B5" s="390" t="s">
        <v>423</v>
      </c>
      <c r="C5" s="391" t="s">
        <v>424</v>
      </c>
      <c r="D5" s="391" t="s">
        <v>424</v>
      </c>
      <c r="E5" s="391"/>
      <c r="F5" s="391" t="s">
        <v>424</v>
      </c>
      <c r="G5" s="391" t="s">
        <v>424</v>
      </c>
      <c r="H5" s="391" t="s">
        <v>424</v>
      </c>
      <c r="I5" s="392" t="s">
        <v>424</v>
      </c>
      <c r="J5" s="393" t="s">
        <v>55</v>
      </c>
    </row>
    <row r="6" spans="1:10" ht="14.4" customHeight="1" x14ac:dyDescent="0.3">
      <c r="A6" s="389" t="s">
        <v>422</v>
      </c>
      <c r="B6" s="390" t="s">
        <v>262</v>
      </c>
      <c r="C6" s="391">
        <v>948.80005000000006</v>
      </c>
      <c r="D6" s="391">
        <v>1234.420880000001</v>
      </c>
      <c r="E6" s="391"/>
      <c r="F6" s="391">
        <v>1082.9462800000001</v>
      </c>
      <c r="G6" s="391">
        <v>1028.6666342661606</v>
      </c>
      <c r="H6" s="391">
        <v>54.279645733839516</v>
      </c>
      <c r="I6" s="392">
        <v>1.0527669936262316</v>
      </c>
      <c r="J6" s="393" t="s">
        <v>1</v>
      </c>
    </row>
    <row r="7" spans="1:10" ht="14.4" customHeight="1" x14ac:dyDescent="0.3">
      <c r="A7" s="389" t="s">
        <v>422</v>
      </c>
      <c r="B7" s="390" t="s">
        <v>263</v>
      </c>
      <c r="C7" s="391">
        <v>175.735199999999</v>
      </c>
      <c r="D7" s="391">
        <v>174.51175000000001</v>
      </c>
      <c r="E7" s="391"/>
      <c r="F7" s="391">
        <v>186.35935999999998</v>
      </c>
      <c r="G7" s="391">
        <v>168.99999520186898</v>
      </c>
      <c r="H7" s="391">
        <v>17.359364798130997</v>
      </c>
      <c r="I7" s="392">
        <v>1.1027181378164856</v>
      </c>
      <c r="J7" s="393" t="s">
        <v>1</v>
      </c>
    </row>
    <row r="8" spans="1:10" ht="14.4" customHeight="1" x14ac:dyDescent="0.3">
      <c r="A8" s="389" t="s">
        <v>422</v>
      </c>
      <c r="B8" s="390" t="s">
        <v>264</v>
      </c>
      <c r="C8" s="391">
        <v>5.2624000000000004</v>
      </c>
      <c r="D8" s="391">
        <v>3.5275400000000001</v>
      </c>
      <c r="E8" s="391"/>
      <c r="F8" s="391">
        <v>4.9357300000000004</v>
      </c>
      <c r="G8" s="391">
        <v>8.3333330708533335</v>
      </c>
      <c r="H8" s="391">
        <v>-3.3976030708533331</v>
      </c>
      <c r="I8" s="392">
        <v>0.5922876186556385</v>
      </c>
      <c r="J8" s="393" t="s">
        <v>1</v>
      </c>
    </row>
    <row r="9" spans="1:10" ht="14.4" customHeight="1" x14ac:dyDescent="0.3">
      <c r="A9" s="389" t="s">
        <v>422</v>
      </c>
      <c r="B9" s="390" t="s">
        <v>265</v>
      </c>
      <c r="C9" s="391">
        <v>106.72689</v>
      </c>
      <c r="D9" s="391">
        <v>95.162419999999997</v>
      </c>
      <c r="E9" s="391"/>
      <c r="F9" s="391">
        <v>94.350180000000009</v>
      </c>
      <c r="G9" s="391">
        <v>103.99999693423599</v>
      </c>
      <c r="H9" s="391">
        <v>-9.6498169342359859</v>
      </c>
      <c r="I9" s="392">
        <v>0.90721329597405653</v>
      </c>
      <c r="J9" s="393" t="s">
        <v>1</v>
      </c>
    </row>
    <row r="10" spans="1:10" ht="14.4" customHeight="1" x14ac:dyDescent="0.3">
      <c r="A10" s="389" t="s">
        <v>422</v>
      </c>
      <c r="B10" s="390" t="s">
        <v>266</v>
      </c>
      <c r="C10" s="391">
        <v>0</v>
      </c>
      <c r="D10" s="391">
        <v>0</v>
      </c>
      <c r="E10" s="391"/>
      <c r="F10" s="391">
        <v>0</v>
      </c>
      <c r="G10" s="391">
        <v>3.1999998991999998E-2</v>
      </c>
      <c r="H10" s="391">
        <v>-3.1999998991999998E-2</v>
      </c>
      <c r="I10" s="392">
        <v>0</v>
      </c>
      <c r="J10" s="393" t="s">
        <v>1</v>
      </c>
    </row>
    <row r="11" spans="1:10" ht="14.4" customHeight="1" x14ac:dyDescent="0.3">
      <c r="A11" s="389" t="s">
        <v>422</v>
      </c>
      <c r="B11" s="390" t="s">
        <v>267</v>
      </c>
      <c r="C11" s="391">
        <v>5.3220000000000001</v>
      </c>
      <c r="D11" s="391">
        <v>5.3406000000000002</v>
      </c>
      <c r="E11" s="391"/>
      <c r="F11" s="391">
        <v>8.3610000000000007</v>
      </c>
      <c r="G11" s="391">
        <v>9.2111543897993329</v>
      </c>
      <c r="H11" s="391">
        <v>-0.85015438979933222</v>
      </c>
      <c r="I11" s="392">
        <v>0.90770381715229798</v>
      </c>
      <c r="J11" s="393" t="s">
        <v>1</v>
      </c>
    </row>
    <row r="12" spans="1:10" ht="14.4" customHeight="1" x14ac:dyDescent="0.3">
      <c r="A12" s="389" t="s">
        <v>422</v>
      </c>
      <c r="B12" s="390" t="s">
        <v>268</v>
      </c>
      <c r="C12" s="391">
        <v>0</v>
      </c>
      <c r="D12" s="391">
        <v>0</v>
      </c>
      <c r="E12" s="391"/>
      <c r="F12" s="391" t="s">
        <v>424</v>
      </c>
      <c r="G12" s="391" t="s">
        <v>424</v>
      </c>
      <c r="H12" s="391" t="s">
        <v>424</v>
      </c>
      <c r="I12" s="392" t="s">
        <v>424</v>
      </c>
      <c r="J12" s="393" t="s">
        <v>1</v>
      </c>
    </row>
    <row r="13" spans="1:10" ht="14.4" customHeight="1" x14ac:dyDescent="0.3">
      <c r="A13" s="389" t="s">
        <v>422</v>
      </c>
      <c r="B13" s="390" t="s">
        <v>425</v>
      </c>
      <c r="C13" s="391">
        <v>1241.8465399999989</v>
      </c>
      <c r="D13" s="391">
        <v>1512.9631900000013</v>
      </c>
      <c r="E13" s="391"/>
      <c r="F13" s="391">
        <v>1376.95255</v>
      </c>
      <c r="G13" s="391">
        <v>1319.2431138619102</v>
      </c>
      <c r="H13" s="391">
        <v>57.709436138089814</v>
      </c>
      <c r="I13" s="392">
        <v>1.043744352751748</v>
      </c>
      <c r="J13" s="393" t="s">
        <v>426</v>
      </c>
    </row>
    <row r="15" spans="1:10" ht="14.4" customHeight="1" x14ac:dyDescent="0.3">
      <c r="A15" s="389" t="s">
        <v>422</v>
      </c>
      <c r="B15" s="390" t="s">
        <v>423</v>
      </c>
      <c r="C15" s="391" t="s">
        <v>424</v>
      </c>
      <c r="D15" s="391" t="s">
        <v>424</v>
      </c>
      <c r="E15" s="391"/>
      <c r="F15" s="391" t="s">
        <v>424</v>
      </c>
      <c r="G15" s="391" t="s">
        <v>424</v>
      </c>
      <c r="H15" s="391" t="s">
        <v>424</v>
      </c>
      <c r="I15" s="392" t="s">
        <v>424</v>
      </c>
      <c r="J15" s="393" t="s">
        <v>55</v>
      </c>
    </row>
    <row r="16" spans="1:10" ht="14.4" customHeight="1" x14ac:dyDescent="0.3">
      <c r="A16" s="389" t="s">
        <v>427</v>
      </c>
      <c r="B16" s="390" t="s">
        <v>428</v>
      </c>
      <c r="C16" s="391" t="s">
        <v>424</v>
      </c>
      <c r="D16" s="391" t="s">
        <v>424</v>
      </c>
      <c r="E16" s="391"/>
      <c r="F16" s="391" t="s">
        <v>424</v>
      </c>
      <c r="G16" s="391" t="s">
        <v>424</v>
      </c>
      <c r="H16" s="391" t="s">
        <v>424</v>
      </c>
      <c r="I16" s="392" t="s">
        <v>424</v>
      </c>
      <c r="J16" s="393" t="s">
        <v>0</v>
      </c>
    </row>
    <row r="17" spans="1:10" ht="14.4" customHeight="1" x14ac:dyDescent="0.3">
      <c r="A17" s="389" t="s">
        <v>427</v>
      </c>
      <c r="B17" s="390" t="s">
        <v>262</v>
      </c>
      <c r="C17" s="391">
        <v>657.58555999999999</v>
      </c>
      <c r="D17" s="391">
        <v>984.837140000001</v>
      </c>
      <c r="E17" s="391"/>
      <c r="F17" s="391">
        <v>1006.817000000001</v>
      </c>
      <c r="G17" s="391">
        <v>946.81123726775002</v>
      </c>
      <c r="H17" s="391">
        <v>60.005762732251014</v>
      </c>
      <c r="I17" s="392">
        <v>1.0633766904852249</v>
      </c>
      <c r="J17" s="393" t="s">
        <v>1</v>
      </c>
    </row>
    <row r="18" spans="1:10" ht="14.4" customHeight="1" x14ac:dyDescent="0.3">
      <c r="A18" s="389" t="s">
        <v>427</v>
      </c>
      <c r="B18" s="390" t="s">
        <v>263</v>
      </c>
      <c r="C18" s="391">
        <v>122.070129999999</v>
      </c>
      <c r="D18" s="391">
        <v>164.40825000000001</v>
      </c>
      <c r="E18" s="391"/>
      <c r="F18" s="391">
        <v>186.35935999999998</v>
      </c>
      <c r="G18" s="391">
        <v>168.99999520186898</v>
      </c>
      <c r="H18" s="391">
        <v>17.359364798130997</v>
      </c>
      <c r="I18" s="392">
        <v>1.1027181378164856</v>
      </c>
      <c r="J18" s="393" t="s">
        <v>1</v>
      </c>
    </row>
    <row r="19" spans="1:10" ht="14.4" customHeight="1" x14ac:dyDescent="0.3">
      <c r="A19" s="389" t="s">
        <v>427</v>
      </c>
      <c r="B19" s="390" t="s">
        <v>264</v>
      </c>
      <c r="C19" s="391">
        <v>5.2624000000000004</v>
      </c>
      <c r="D19" s="391">
        <v>3.5275400000000001</v>
      </c>
      <c r="E19" s="391"/>
      <c r="F19" s="391">
        <v>4.9357300000000004</v>
      </c>
      <c r="G19" s="391">
        <v>6.1103744629049999</v>
      </c>
      <c r="H19" s="391">
        <v>-1.1746444629049995</v>
      </c>
      <c r="I19" s="392">
        <v>0.80776227872185935</v>
      </c>
      <c r="J19" s="393" t="s">
        <v>1</v>
      </c>
    </row>
    <row r="20" spans="1:10" ht="14.4" customHeight="1" x14ac:dyDescent="0.3">
      <c r="A20" s="389" t="s">
        <v>427</v>
      </c>
      <c r="B20" s="390" t="s">
        <v>265</v>
      </c>
      <c r="C20" s="391">
        <v>97.251710000000003</v>
      </c>
      <c r="D20" s="391">
        <v>93.847149999999999</v>
      </c>
      <c r="E20" s="391"/>
      <c r="F20" s="391">
        <v>94.350180000000009</v>
      </c>
      <c r="G20" s="391">
        <v>103.99999693423599</v>
      </c>
      <c r="H20" s="391">
        <v>-9.6498169342359859</v>
      </c>
      <c r="I20" s="392">
        <v>0.90721329597405653</v>
      </c>
      <c r="J20" s="393" t="s">
        <v>1</v>
      </c>
    </row>
    <row r="21" spans="1:10" ht="14.4" customHeight="1" x14ac:dyDescent="0.3">
      <c r="A21" s="389" t="s">
        <v>427</v>
      </c>
      <c r="B21" s="390" t="s">
        <v>266</v>
      </c>
      <c r="C21" s="391">
        <v>0</v>
      </c>
      <c r="D21" s="391">
        <v>0</v>
      </c>
      <c r="E21" s="391"/>
      <c r="F21" s="391">
        <v>0</v>
      </c>
      <c r="G21" s="391">
        <v>3.1999998991999998E-2</v>
      </c>
      <c r="H21" s="391">
        <v>-3.1999998991999998E-2</v>
      </c>
      <c r="I21" s="392">
        <v>0</v>
      </c>
      <c r="J21" s="393" t="s">
        <v>1</v>
      </c>
    </row>
    <row r="22" spans="1:10" ht="14.4" customHeight="1" x14ac:dyDescent="0.3">
      <c r="A22" s="389" t="s">
        <v>427</v>
      </c>
      <c r="B22" s="390" t="s">
        <v>267</v>
      </c>
      <c r="C22" s="391">
        <v>5.3220000000000001</v>
      </c>
      <c r="D22" s="391">
        <v>5.1215999999999999</v>
      </c>
      <c r="E22" s="391"/>
      <c r="F22" s="391">
        <v>8.2149999999999999</v>
      </c>
      <c r="G22" s="391">
        <v>8.1874200430596655</v>
      </c>
      <c r="H22" s="391">
        <v>2.7579956940334327E-2</v>
      </c>
      <c r="I22" s="392">
        <v>1.0033685772557515</v>
      </c>
      <c r="J22" s="393" t="s">
        <v>1</v>
      </c>
    </row>
    <row r="23" spans="1:10" ht="14.4" customHeight="1" x14ac:dyDescent="0.3">
      <c r="A23" s="389" t="s">
        <v>427</v>
      </c>
      <c r="B23" s="390" t="s">
        <v>268</v>
      </c>
      <c r="C23" s="391">
        <v>0</v>
      </c>
      <c r="D23" s="391">
        <v>0</v>
      </c>
      <c r="E23" s="391"/>
      <c r="F23" s="391" t="s">
        <v>424</v>
      </c>
      <c r="G23" s="391" t="s">
        <v>424</v>
      </c>
      <c r="H23" s="391" t="s">
        <v>424</v>
      </c>
      <c r="I23" s="392" t="s">
        <v>424</v>
      </c>
      <c r="J23" s="393" t="s">
        <v>1</v>
      </c>
    </row>
    <row r="24" spans="1:10" ht="14.4" customHeight="1" x14ac:dyDescent="0.3">
      <c r="A24" s="389" t="s">
        <v>427</v>
      </c>
      <c r="B24" s="390" t="s">
        <v>429</v>
      </c>
      <c r="C24" s="391">
        <v>887.49179999999899</v>
      </c>
      <c r="D24" s="391">
        <v>1251.741680000001</v>
      </c>
      <c r="E24" s="391"/>
      <c r="F24" s="391">
        <v>1300.6772700000008</v>
      </c>
      <c r="G24" s="391">
        <v>1234.1410239088116</v>
      </c>
      <c r="H24" s="391">
        <v>66.536246091189241</v>
      </c>
      <c r="I24" s="392">
        <v>1.0539130008663462</v>
      </c>
      <c r="J24" s="393" t="s">
        <v>430</v>
      </c>
    </row>
    <row r="25" spans="1:10" ht="14.4" customHeight="1" x14ac:dyDescent="0.3">
      <c r="A25" s="389" t="s">
        <v>424</v>
      </c>
      <c r="B25" s="390" t="s">
        <v>424</v>
      </c>
      <c r="C25" s="391" t="s">
        <v>424</v>
      </c>
      <c r="D25" s="391" t="s">
        <v>424</v>
      </c>
      <c r="E25" s="391"/>
      <c r="F25" s="391" t="s">
        <v>424</v>
      </c>
      <c r="G25" s="391" t="s">
        <v>424</v>
      </c>
      <c r="H25" s="391" t="s">
        <v>424</v>
      </c>
      <c r="I25" s="392" t="s">
        <v>424</v>
      </c>
      <c r="J25" s="393" t="s">
        <v>431</v>
      </c>
    </row>
    <row r="26" spans="1:10" ht="14.4" customHeight="1" x14ac:dyDescent="0.3">
      <c r="A26" s="389" t="s">
        <v>432</v>
      </c>
      <c r="B26" s="390" t="s">
        <v>433</v>
      </c>
      <c r="C26" s="391" t="s">
        <v>424</v>
      </c>
      <c r="D26" s="391" t="s">
        <v>424</v>
      </c>
      <c r="E26" s="391"/>
      <c r="F26" s="391" t="s">
        <v>424</v>
      </c>
      <c r="G26" s="391" t="s">
        <v>424</v>
      </c>
      <c r="H26" s="391" t="s">
        <v>424</v>
      </c>
      <c r="I26" s="392" t="s">
        <v>424</v>
      </c>
      <c r="J26" s="393" t="s">
        <v>0</v>
      </c>
    </row>
    <row r="27" spans="1:10" ht="14.4" customHeight="1" x14ac:dyDescent="0.3">
      <c r="A27" s="389" t="s">
        <v>432</v>
      </c>
      <c r="B27" s="390" t="s">
        <v>262</v>
      </c>
      <c r="C27" s="391">
        <v>66.396109999999993</v>
      </c>
      <c r="D27" s="391">
        <v>101.73505</v>
      </c>
      <c r="E27" s="391"/>
      <c r="F27" s="391">
        <v>76.129279999999</v>
      </c>
      <c r="G27" s="391">
        <v>81.855396998410669</v>
      </c>
      <c r="H27" s="391">
        <v>-5.7261169984116691</v>
      </c>
      <c r="I27" s="392">
        <v>0.93004594433128396</v>
      </c>
      <c r="J27" s="393" t="s">
        <v>1</v>
      </c>
    </row>
    <row r="28" spans="1:10" ht="14.4" customHeight="1" x14ac:dyDescent="0.3">
      <c r="A28" s="389" t="s">
        <v>432</v>
      </c>
      <c r="B28" s="390" t="s">
        <v>264</v>
      </c>
      <c r="C28" s="391">
        <v>0</v>
      </c>
      <c r="D28" s="391">
        <v>0</v>
      </c>
      <c r="E28" s="391"/>
      <c r="F28" s="391">
        <v>0</v>
      </c>
      <c r="G28" s="391">
        <v>2.2229586079483332</v>
      </c>
      <c r="H28" s="391">
        <v>-2.2229586079483332</v>
      </c>
      <c r="I28" s="392">
        <v>0</v>
      </c>
      <c r="J28" s="393" t="s">
        <v>1</v>
      </c>
    </row>
    <row r="29" spans="1:10" ht="14.4" customHeight="1" x14ac:dyDescent="0.3">
      <c r="A29" s="389" t="s">
        <v>432</v>
      </c>
      <c r="B29" s="390" t="s">
        <v>267</v>
      </c>
      <c r="C29" s="391">
        <v>0</v>
      </c>
      <c r="D29" s="391">
        <v>0</v>
      </c>
      <c r="E29" s="391"/>
      <c r="F29" s="391">
        <v>0.14599999999999999</v>
      </c>
      <c r="G29" s="391">
        <v>1.0237343467396667</v>
      </c>
      <c r="H29" s="391">
        <v>-0.87773434673966666</v>
      </c>
      <c r="I29" s="392">
        <v>0.14261512321528805</v>
      </c>
      <c r="J29" s="393" t="s">
        <v>1</v>
      </c>
    </row>
    <row r="30" spans="1:10" ht="14.4" customHeight="1" x14ac:dyDescent="0.3">
      <c r="A30" s="389" t="s">
        <v>432</v>
      </c>
      <c r="B30" s="390" t="s">
        <v>434</v>
      </c>
      <c r="C30" s="391">
        <v>66.396109999999993</v>
      </c>
      <c r="D30" s="391">
        <v>101.73505</v>
      </c>
      <c r="E30" s="391"/>
      <c r="F30" s="391">
        <v>76.275279999999</v>
      </c>
      <c r="G30" s="391">
        <v>85.10208995309867</v>
      </c>
      <c r="H30" s="391">
        <v>-8.8268099530996693</v>
      </c>
      <c r="I30" s="392">
        <v>0.8962797510852637</v>
      </c>
      <c r="J30" s="393" t="s">
        <v>430</v>
      </c>
    </row>
    <row r="31" spans="1:10" ht="14.4" customHeight="1" x14ac:dyDescent="0.3">
      <c r="A31" s="389" t="s">
        <v>424</v>
      </c>
      <c r="B31" s="390" t="s">
        <v>424</v>
      </c>
      <c r="C31" s="391" t="s">
        <v>424</v>
      </c>
      <c r="D31" s="391" t="s">
        <v>424</v>
      </c>
      <c r="E31" s="391"/>
      <c r="F31" s="391" t="s">
        <v>424</v>
      </c>
      <c r="G31" s="391" t="s">
        <v>424</v>
      </c>
      <c r="H31" s="391" t="s">
        <v>424</v>
      </c>
      <c r="I31" s="392" t="s">
        <v>424</v>
      </c>
      <c r="J31" s="393" t="s">
        <v>431</v>
      </c>
    </row>
    <row r="32" spans="1:10" ht="14.4" customHeight="1" x14ac:dyDescent="0.3">
      <c r="A32" s="389" t="s">
        <v>435</v>
      </c>
      <c r="B32" s="390" t="s">
        <v>436</v>
      </c>
      <c r="C32" s="391" t="s">
        <v>424</v>
      </c>
      <c r="D32" s="391" t="s">
        <v>424</v>
      </c>
      <c r="E32" s="391"/>
      <c r="F32" s="391" t="s">
        <v>424</v>
      </c>
      <c r="G32" s="391" t="s">
        <v>424</v>
      </c>
      <c r="H32" s="391" t="s">
        <v>424</v>
      </c>
      <c r="I32" s="392" t="s">
        <v>424</v>
      </c>
      <c r="J32" s="393" t="s">
        <v>0</v>
      </c>
    </row>
    <row r="33" spans="1:10" ht="14.4" customHeight="1" x14ac:dyDescent="0.3">
      <c r="A33" s="389" t="s">
        <v>435</v>
      </c>
      <c r="B33" s="390" t="s">
        <v>262</v>
      </c>
      <c r="C33" s="391">
        <v>224.81837999999999</v>
      </c>
      <c r="D33" s="391">
        <v>147.84868999999998</v>
      </c>
      <c r="E33" s="391"/>
      <c r="F33" s="391" t="s">
        <v>424</v>
      </c>
      <c r="G33" s="391" t="s">
        <v>424</v>
      </c>
      <c r="H33" s="391" t="s">
        <v>424</v>
      </c>
      <c r="I33" s="392" t="s">
        <v>424</v>
      </c>
      <c r="J33" s="393" t="s">
        <v>1</v>
      </c>
    </row>
    <row r="34" spans="1:10" ht="14.4" customHeight="1" x14ac:dyDescent="0.3">
      <c r="A34" s="389" t="s">
        <v>435</v>
      </c>
      <c r="B34" s="390" t="s">
        <v>263</v>
      </c>
      <c r="C34" s="391">
        <v>53.66507</v>
      </c>
      <c r="D34" s="391">
        <v>10.1035</v>
      </c>
      <c r="E34" s="391"/>
      <c r="F34" s="391" t="s">
        <v>424</v>
      </c>
      <c r="G34" s="391" t="s">
        <v>424</v>
      </c>
      <c r="H34" s="391" t="s">
        <v>424</v>
      </c>
      <c r="I34" s="392" t="s">
        <v>424</v>
      </c>
      <c r="J34" s="393" t="s">
        <v>1</v>
      </c>
    </row>
    <row r="35" spans="1:10" ht="14.4" customHeight="1" x14ac:dyDescent="0.3">
      <c r="A35" s="389" t="s">
        <v>435</v>
      </c>
      <c r="B35" s="390" t="s">
        <v>265</v>
      </c>
      <c r="C35" s="391">
        <v>9.4751799999999999</v>
      </c>
      <c r="D35" s="391">
        <v>1.3152699999999999</v>
      </c>
      <c r="E35" s="391"/>
      <c r="F35" s="391" t="s">
        <v>424</v>
      </c>
      <c r="G35" s="391" t="s">
        <v>424</v>
      </c>
      <c r="H35" s="391" t="s">
        <v>424</v>
      </c>
      <c r="I35" s="392" t="s">
        <v>424</v>
      </c>
      <c r="J35" s="393" t="s">
        <v>1</v>
      </c>
    </row>
    <row r="36" spans="1:10" ht="14.4" customHeight="1" x14ac:dyDescent="0.3">
      <c r="A36" s="389" t="s">
        <v>435</v>
      </c>
      <c r="B36" s="390" t="s">
        <v>267</v>
      </c>
      <c r="C36" s="391">
        <v>0</v>
      </c>
      <c r="D36" s="391">
        <v>0.219</v>
      </c>
      <c r="E36" s="391"/>
      <c r="F36" s="391" t="s">
        <v>424</v>
      </c>
      <c r="G36" s="391" t="s">
        <v>424</v>
      </c>
      <c r="H36" s="391" t="s">
        <v>424</v>
      </c>
      <c r="I36" s="392" t="s">
        <v>424</v>
      </c>
      <c r="J36" s="393" t="s">
        <v>1</v>
      </c>
    </row>
    <row r="37" spans="1:10" ht="14.4" customHeight="1" x14ac:dyDescent="0.3">
      <c r="A37" s="389" t="s">
        <v>435</v>
      </c>
      <c r="B37" s="390" t="s">
        <v>437</v>
      </c>
      <c r="C37" s="391">
        <v>287.95863000000003</v>
      </c>
      <c r="D37" s="391">
        <v>159.48645999999997</v>
      </c>
      <c r="E37" s="391"/>
      <c r="F37" s="391" t="s">
        <v>424</v>
      </c>
      <c r="G37" s="391" t="s">
        <v>424</v>
      </c>
      <c r="H37" s="391" t="s">
        <v>424</v>
      </c>
      <c r="I37" s="392" t="s">
        <v>424</v>
      </c>
      <c r="J37" s="393" t="s">
        <v>430</v>
      </c>
    </row>
    <row r="38" spans="1:10" ht="14.4" customHeight="1" x14ac:dyDescent="0.3">
      <c r="A38" s="389" t="s">
        <v>424</v>
      </c>
      <c r="B38" s="390" t="s">
        <v>424</v>
      </c>
      <c r="C38" s="391" t="s">
        <v>424</v>
      </c>
      <c r="D38" s="391" t="s">
        <v>424</v>
      </c>
      <c r="E38" s="391"/>
      <c r="F38" s="391" t="s">
        <v>424</v>
      </c>
      <c r="G38" s="391" t="s">
        <v>424</v>
      </c>
      <c r="H38" s="391" t="s">
        <v>424</v>
      </c>
      <c r="I38" s="392" t="s">
        <v>424</v>
      </c>
      <c r="J38" s="393" t="s">
        <v>431</v>
      </c>
    </row>
    <row r="39" spans="1:10" ht="14.4" customHeight="1" x14ac:dyDescent="0.3">
      <c r="A39" s="389" t="s">
        <v>422</v>
      </c>
      <c r="B39" s="390" t="s">
        <v>425</v>
      </c>
      <c r="C39" s="391">
        <v>1241.8465399999989</v>
      </c>
      <c r="D39" s="391">
        <v>1512.9631900000011</v>
      </c>
      <c r="E39" s="391"/>
      <c r="F39" s="391">
        <v>1376.9525499999997</v>
      </c>
      <c r="G39" s="391">
        <v>1319.2431138619104</v>
      </c>
      <c r="H39" s="391">
        <v>57.709436138089359</v>
      </c>
      <c r="I39" s="392">
        <v>1.0437443527517476</v>
      </c>
      <c r="J39" s="393" t="s">
        <v>426</v>
      </c>
    </row>
  </sheetData>
  <mergeCells count="3">
    <mergeCell ref="A1:I1"/>
    <mergeCell ref="F3:I3"/>
    <mergeCell ref="C4:D4"/>
  </mergeCells>
  <conditionalFormatting sqref="F14 F40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39">
    <cfRule type="expression" dxfId="11" priority="5">
      <formula>$H15&gt;0</formula>
    </cfRule>
  </conditionalFormatting>
  <conditionalFormatting sqref="A15:A39">
    <cfRule type="expression" dxfId="10" priority="2">
      <formula>AND($J15&lt;&gt;"mezeraKL",$J15&lt;&gt;"")</formula>
    </cfRule>
  </conditionalFormatting>
  <conditionalFormatting sqref="I15:I39">
    <cfRule type="expression" dxfId="9" priority="6">
      <formula>$I15&gt;1</formula>
    </cfRule>
  </conditionalFormatting>
  <conditionalFormatting sqref="B15:B39">
    <cfRule type="expression" dxfId="8" priority="1">
      <formula>OR($J15="NS",$J15="SumaNS",$J15="Účet")</formula>
    </cfRule>
  </conditionalFormatting>
  <conditionalFormatting sqref="A15:D39 F15:I39">
    <cfRule type="expression" dxfId="7" priority="8">
      <formula>AND($J15&lt;&gt;"",$J15&lt;&gt;"mezeraKL")</formula>
    </cfRule>
  </conditionalFormatting>
  <conditionalFormatting sqref="B15:D39 F15:I39">
    <cfRule type="expression" dxfId="6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9 F15:I39">
    <cfRule type="expression" dxfId="5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2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3" bestFit="1" customWidth="1" collapsed="1"/>
    <col min="4" max="4" width="18.77734375" style="187" customWidth="1"/>
    <col min="5" max="5" width="9" style="183" bestFit="1" customWidth="1"/>
    <col min="6" max="6" width="18.77734375" style="187" customWidth="1"/>
    <col min="7" max="7" width="12.44140625" style="183" hidden="1" customWidth="1" outlineLevel="1"/>
    <col min="8" max="8" width="25.77734375" style="183" customWidth="1" collapsed="1"/>
    <col min="9" max="9" width="7.77734375" style="181" customWidth="1"/>
    <col min="10" max="10" width="10" style="181" customWidth="1"/>
    <col min="11" max="11" width="11.109375" style="181" customWidth="1"/>
    <col min="12" max="16384" width="8.88671875" style="105"/>
  </cols>
  <sheetData>
    <row r="1" spans="1:11" ht="18.600000000000001" customHeight="1" thickBot="1" x14ac:dyDescent="0.4">
      <c r="A1" s="329" t="s">
        <v>727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4.4" customHeight="1" thickBot="1" x14ac:dyDescent="0.35">
      <c r="A2" s="203" t="s">
        <v>247</v>
      </c>
      <c r="B2" s="57"/>
      <c r="C2" s="185"/>
      <c r="D2" s="185"/>
      <c r="E2" s="185"/>
      <c r="F2" s="185"/>
      <c r="G2" s="185"/>
      <c r="H2" s="185"/>
      <c r="I2" s="186"/>
      <c r="J2" s="186"/>
      <c r="K2" s="186"/>
    </row>
    <row r="3" spans="1:11" ht="14.4" customHeight="1" thickBot="1" x14ac:dyDescent="0.35">
      <c r="A3" s="57"/>
      <c r="B3" s="57"/>
      <c r="C3" s="325"/>
      <c r="D3" s="326"/>
      <c r="E3" s="326"/>
      <c r="F3" s="326"/>
      <c r="G3" s="326"/>
      <c r="H3" s="117" t="s">
        <v>112</v>
      </c>
      <c r="I3" s="74">
        <f>IF(J3&lt;&gt;0,K3/J3,0)</f>
        <v>11.729470322586131</v>
      </c>
      <c r="J3" s="74">
        <f>SUBTOTAL(9,J5:J1048576)</f>
        <v>117581</v>
      </c>
      <c r="K3" s="75">
        <f>SUBTOTAL(9,K5:K1048576)</f>
        <v>1379162.8499999999</v>
      </c>
    </row>
    <row r="4" spans="1:11" s="182" customFormat="1" ht="14.4" customHeight="1" thickBot="1" x14ac:dyDescent="0.35">
      <c r="A4" s="394" t="s">
        <v>4</v>
      </c>
      <c r="B4" s="395" t="s">
        <v>5</v>
      </c>
      <c r="C4" s="395" t="s">
        <v>0</v>
      </c>
      <c r="D4" s="395" t="s">
        <v>6</v>
      </c>
      <c r="E4" s="395" t="s">
        <v>7</v>
      </c>
      <c r="F4" s="395" t="s">
        <v>1</v>
      </c>
      <c r="G4" s="395" t="s">
        <v>57</v>
      </c>
      <c r="H4" s="396" t="s">
        <v>11</v>
      </c>
      <c r="I4" s="397" t="s">
        <v>119</v>
      </c>
      <c r="J4" s="397" t="s">
        <v>13</v>
      </c>
      <c r="K4" s="398" t="s">
        <v>127</v>
      </c>
    </row>
    <row r="5" spans="1:11" ht="14.4" customHeight="1" x14ac:dyDescent="0.3">
      <c r="A5" s="399" t="s">
        <v>422</v>
      </c>
      <c r="B5" s="400" t="s">
        <v>423</v>
      </c>
      <c r="C5" s="401" t="s">
        <v>427</v>
      </c>
      <c r="D5" s="402" t="s">
        <v>498</v>
      </c>
      <c r="E5" s="401" t="s">
        <v>716</v>
      </c>
      <c r="F5" s="402" t="s">
        <v>717</v>
      </c>
      <c r="G5" s="401" t="s">
        <v>502</v>
      </c>
      <c r="H5" s="401" t="s">
        <v>503</v>
      </c>
      <c r="I5" s="403">
        <v>260.3</v>
      </c>
      <c r="J5" s="403">
        <v>18</v>
      </c>
      <c r="K5" s="404">
        <v>4685.3999999999996</v>
      </c>
    </row>
    <row r="6" spans="1:11" ht="14.4" customHeight="1" x14ac:dyDescent="0.3">
      <c r="A6" s="405" t="s">
        <v>422</v>
      </c>
      <c r="B6" s="406" t="s">
        <v>423</v>
      </c>
      <c r="C6" s="407" t="s">
        <v>427</v>
      </c>
      <c r="D6" s="408" t="s">
        <v>498</v>
      </c>
      <c r="E6" s="407" t="s">
        <v>716</v>
      </c>
      <c r="F6" s="408" t="s">
        <v>717</v>
      </c>
      <c r="G6" s="407" t="s">
        <v>504</v>
      </c>
      <c r="H6" s="407" t="s">
        <v>505</v>
      </c>
      <c r="I6" s="409">
        <v>39.65</v>
      </c>
      <c r="J6" s="409">
        <v>5</v>
      </c>
      <c r="K6" s="410">
        <v>198.25</v>
      </c>
    </row>
    <row r="7" spans="1:11" ht="14.4" customHeight="1" x14ac:dyDescent="0.3">
      <c r="A7" s="405" t="s">
        <v>422</v>
      </c>
      <c r="B7" s="406" t="s">
        <v>423</v>
      </c>
      <c r="C7" s="407" t="s">
        <v>427</v>
      </c>
      <c r="D7" s="408" t="s">
        <v>498</v>
      </c>
      <c r="E7" s="407" t="s">
        <v>716</v>
      </c>
      <c r="F7" s="408" t="s">
        <v>717</v>
      </c>
      <c r="G7" s="407" t="s">
        <v>506</v>
      </c>
      <c r="H7" s="407" t="s">
        <v>507</v>
      </c>
      <c r="I7" s="409">
        <v>13.02</v>
      </c>
      <c r="J7" s="409">
        <v>4</v>
      </c>
      <c r="K7" s="410">
        <v>52.08</v>
      </c>
    </row>
    <row r="8" spans="1:11" ht="14.4" customHeight="1" x14ac:dyDescent="0.3">
      <c r="A8" s="405" t="s">
        <v>422</v>
      </c>
      <c r="B8" s="406" t="s">
        <v>423</v>
      </c>
      <c r="C8" s="407" t="s">
        <v>427</v>
      </c>
      <c r="D8" s="408" t="s">
        <v>498</v>
      </c>
      <c r="E8" s="407" t="s">
        <v>718</v>
      </c>
      <c r="F8" s="408" t="s">
        <v>719</v>
      </c>
      <c r="G8" s="407" t="s">
        <v>508</v>
      </c>
      <c r="H8" s="407" t="s">
        <v>509</v>
      </c>
      <c r="I8" s="409">
        <v>0.245</v>
      </c>
      <c r="J8" s="409">
        <v>200</v>
      </c>
      <c r="K8" s="410">
        <v>49</v>
      </c>
    </row>
    <row r="9" spans="1:11" ht="14.4" customHeight="1" x14ac:dyDescent="0.3">
      <c r="A9" s="405" t="s">
        <v>422</v>
      </c>
      <c r="B9" s="406" t="s">
        <v>423</v>
      </c>
      <c r="C9" s="407" t="s">
        <v>427</v>
      </c>
      <c r="D9" s="408" t="s">
        <v>498</v>
      </c>
      <c r="E9" s="407" t="s">
        <v>718</v>
      </c>
      <c r="F9" s="408" t="s">
        <v>719</v>
      </c>
      <c r="G9" s="407" t="s">
        <v>510</v>
      </c>
      <c r="H9" s="407" t="s">
        <v>511</v>
      </c>
      <c r="I9" s="409">
        <v>106.25</v>
      </c>
      <c r="J9" s="409">
        <v>25</v>
      </c>
      <c r="K9" s="410">
        <v>2656.24</v>
      </c>
    </row>
    <row r="10" spans="1:11" ht="14.4" customHeight="1" x14ac:dyDescent="0.3">
      <c r="A10" s="405" t="s">
        <v>422</v>
      </c>
      <c r="B10" s="406" t="s">
        <v>423</v>
      </c>
      <c r="C10" s="407" t="s">
        <v>427</v>
      </c>
      <c r="D10" s="408" t="s">
        <v>498</v>
      </c>
      <c r="E10" s="407" t="s">
        <v>718</v>
      </c>
      <c r="F10" s="408" t="s">
        <v>719</v>
      </c>
      <c r="G10" s="407" t="s">
        <v>512</v>
      </c>
      <c r="H10" s="407" t="s">
        <v>513</v>
      </c>
      <c r="I10" s="409">
        <v>1.84</v>
      </c>
      <c r="J10" s="409">
        <v>300</v>
      </c>
      <c r="K10" s="410">
        <v>552</v>
      </c>
    </row>
    <row r="11" spans="1:11" ht="14.4" customHeight="1" x14ac:dyDescent="0.3">
      <c r="A11" s="405" t="s">
        <v>422</v>
      </c>
      <c r="B11" s="406" t="s">
        <v>423</v>
      </c>
      <c r="C11" s="407" t="s">
        <v>427</v>
      </c>
      <c r="D11" s="408" t="s">
        <v>498</v>
      </c>
      <c r="E11" s="407" t="s">
        <v>718</v>
      </c>
      <c r="F11" s="408" t="s">
        <v>719</v>
      </c>
      <c r="G11" s="407" t="s">
        <v>514</v>
      </c>
      <c r="H11" s="407" t="s">
        <v>515</v>
      </c>
      <c r="I11" s="409">
        <v>182.35000000000002</v>
      </c>
      <c r="J11" s="409">
        <v>16</v>
      </c>
      <c r="K11" s="410">
        <v>2917.8199999999997</v>
      </c>
    </row>
    <row r="12" spans="1:11" ht="14.4" customHeight="1" x14ac:dyDescent="0.3">
      <c r="A12" s="405" t="s">
        <v>422</v>
      </c>
      <c r="B12" s="406" t="s">
        <v>423</v>
      </c>
      <c r="C12" s="407" t="s">
        <v>427</v>
      </c>
      <c r="D12" s="408" t="s">
        <v>498</v>
      </c>
      <c r="E12" s="407" t="s">
        <v>718</v>
      </c>
      <c r="F12" s="408" t="s">
        <v>719</v>
      </c>
      <c r="G12" s="407" t="s">
        <v>516</v>
      </c>
      <c r="H12" s="407" t="s">
        <v>517</v>
      </c>
      <c r="I12" s="409">
        <v>0.65</v>
      </c>
      <c r="J12" s="409">
        <v>500</v>
      </c>
      <c r="K12" s="410">
        <v>325</v>
      </c>
    </row>
    <row r="13" spans="1:11" ht="14.4" customHeight="1" x14ac:dyDescent="0.3">
      <c r="A13" s="405" t="s">
        <v>422</v>
      </c>
      <c r="B13" s="406" t="s">
        <v>423</v>
      </c>
      <c r="C13" s="407" t="s">
        <v>427</v>
      </c>
      <c r="D13" s="408" t="s">
        <v>498</v>
      </c>
      <c r="E13" s="407" t="s">
        <v>718</v>
      </c>
      <c r="F13" s="408" t="s">
        <v>719</v>
      </c>
      <c r="G13" s="407" t="s">
        <v>518</v>
      </c>
      <c r="H13" s="407" t="s">
        <v>519</v>
      </c>
      <c r="I13" s="409">
        <v>0.81</v>
      </c>
      <c r="J13" s="409">
        <v>40000</v>
      </c>
      <c r="K13" s="410">
        <v>32374.239999999998</v>
      </c>
    </row>
    <row r="14" spans="1:11" ht="14.4" customHeight="1" x14ac:dyDescent="0.3">
      <c r="A14" s="405" t="s">
        <v>422</v>
      </c>
      <c r="B14" s="406" t="s">
        <v>423</v>
      </c>
      <c r="C14" s="407" t="s">
        <v>427</v>
      </c>
      <c r="D14" s="408" t="s">
        <v>498</v>
      </c>
      <c r="E14" s="407" t="s">
        <v>718</v>
      </c>
      <c r="F14" s="408" t="s">
        <v>719</v>
      </c>
      <c r="G14" s="407" t="s">
        <v>520</v>
      </c>
      <c r="H14" s="407" t="s">
        <v>521</v>
      </c>
      <c r="I14" s="409">
        <v>56.167500000000004</v>
      </c>
      <c r="J14" s="409">
        <v>800</v>
      </c>
      <c r="K14" s="410">
        <v>44933.259999999995</v>
      </c>
    </row>
    <row r="15" spans="1:11" ht="14.4" customHeight="1" x14ac:dyDescent="0.3">
      <c r="A15" s="405" t="s">
        <v>422</v>
      </c>
      <c r="B15" s="406" t="s">
        <v>423</v>
      </c>
      <c r="C15" s="407" t="s">
        <v>427</v>
      </c>
      <c r="D15" s="408" t="s">
        <v>498</v>
      </c>
      <c r="E15" s="407" t="s">
        <v>718</v>
      </c>
      <c r="F15" s="408" t="s">
        <v>719</v>
      </c>
      <c r="G15" s="407" t="s">
        <v>522</v>
      </c>
      <c r="H15" s="407" t="s">
        <v>523</v>
      </c>
      <c r="I15" s="409">
        <v>2.91</v>
      </c>
      <c r="J15" s="409">
        <v>100</v>
      </c>
      <c r="K15" s="410">
        <v>291</v>
      </c>
    </row>
    <row r="16" spans="1:11" ht="14.4" customHeight="1" x14ac:dyDescent="0.3">
      <c r="A16" s="405" t="s">
        <v>422</v>
      </c>
      <c r="B16" s="406" t="s">
        <v>423</v>
      </c>
      <c r="C16" s="407" t="s">
        <v>427</v>
      </c>
      <c r="D16" s="408" t="s">
        <v>498</v>
      </c>
      <c r="E16" s="407" t="s">
        <v>718</v>
      </c>
      <c r="F16" s="408" t="s">
        <v>719</v>
      </c>
      <c r="G16" s="407" t="s">
        <v>524</v>
      </c>
      <c r="H16" s="407" t="s">
        <v>525</v>
      </c>
      <c r="I16" s="409">
        <v>2.0099999999999998</v>
      </c>
      <c r="J16" s="409">
        <v>300</v>
      </c>
      <c r="K16" s="410">
        <v>603</v>
      </c>
    </row>
    <row r="17" spans="1:11" ht="14.4" customHeight="1" x14ac:dyDescent="0.3">
      <c r="A17" s="405" t="s">
        <v>422</v>
      </c>
      <c r="B17" s="406" t="s">
        <v>423</v>
      </c>
      <c r="C17" s="407" t="s">
        <v>427</v>
      </c>
      <c r="D17" s="408" t="s">
        <v>498</v>
      </c>
      <c r="E17" s="407" t="s">
        <v>718</v>
      </c>
      <c r="F17" s="408" t="s">
        <v>719</v>
      </c>
      <c r="G17" s="407" t="s">
        <v>526</v>
      </c>
      <c r="H17" s="407" t="s">
        <v>527</v>
      </c>
      <c r="I17" s="409">
        <v>35.83</v>
      </c>
      <c r="J17" s="409">
        <v>200</v>
      </c>
      <c r="K17" s="410">
        <v>7165.22</v>
      </c>
    </row>
    <row r="18" spans="1:11" ht="14.4" customHeight="1" x14ac:dyDescent="0.3">
      <c r="A18" s="405" t="s">
        <v>422</v>
      </c>
      <c r="B18" s="406" t="s">
        <v>423</v>
      </c>
      <c r="C18" s="407" t="s">
        <v>427</v>
      </c>
      <c r="D18" s="408" t="s">
        <v>498</v>
      </c>
      <c r="E18" s="407" t="s">
        <v>718</v>
      </c>
      <c r="F18" s="408" t="s">
        <v>719</v>
      </c>
      <c r="G18" s="407" t="s">
        <v>528</v>
      </c>
      <c r="H18" s="407" t="s">
        <v>529</v>
      </c>
      <c r="I18" s="409">
        <v>227.48</v>
      </c>
      <c r="J18" s="409">
        <v>5</v>
      </c>
      <c r="K18" s="410">
        <v>1137.4000000000001</v>
      </c>
    </row>
    <row r="19" spans="1:11" ht="14.4" customHeight="1" x14ac:dyDescent="0.3">
      <c r="A19" s="405" t="s">
        <v>422</v>
      </c>
      <c r="B19" s="406" t="s">
        <v>423</v>
      </c>
      <c r="C19" s="407" t="s">
        <v>427</v>
      </c>
      <c r="D19" s="408" t="s">
        <v>498</v>
      </c>
      <c r="E19" s="407" t="s">
        <v>718</v>
      </c>
      <c r="F19" s="408" t="s">
        <v>719</v>
      </c>
      <c r="G19" s="407" t="s">
        <v>530</v>
      </c>
      <c r="H19" s="407" t="s">
        <v>531</v>
      </c>
      <c r="I19" s="409">
        <v>6.29</v>
      </c>
      <c r="J19" s="409">
        <v>200</v>
      </c>
      <c r="K19" s="410">
        <v>1257.3</v>
      </c>
    </row>
    <row r="20" spans="1:11" ht="14.4" customHeight="1" x14ac:dyDescent="0.3">
      <c r="A20" s="405" t="s">
        <v>422</v>
      </c>
      <c r="B20" s="406" t="s">
        <v>423</v>
      </c>
      <c r="C20" s="407" t="s">
        <v>427</v>
      </c>
      <c r="D20" s="408" t="s">
        <v>498</v>
      </c>
      <c r="E20" s="407" t="s">
        <v>720</v>
      </c>
      <c r="F20" s="408" t="s">
        <v>721</v>
      </c>
      <c r="G20" s="407" t="s">
        <v>532</v>
      </c>
      <c r="H20" s="407" t="s">
        <v>533</v>
      </c>
      <c r="I20" s="409">
        <v>4.2300000000000004</v>
      </c>
      <c r="J20" s="409">
        <v>1920</v>
      </c>
      <c r="K20" s="410">
        <v>8114.74</v>
      </c>
    </row>
    <row r="21" spans="1:11" ht="14.4" customHeight="1" x14ac:dyDescent="0.3">
      <c r="A21" s="405" t="s">
        <v>422</v>
      </c>
      <c r="B21" s="406" t="s">
        <v>423</v>
      </c>
      <c r="C21" s="407" t="s">
        <v>427</v>
      </c>
      <c r="D21" s="408" t="s">
        <v>498</v>
      </c>
      <c r="E21" s="407" t="s">
        <v>720</v>
      </c>
      <c r="F21" s="408" t="s">
        <v>721</v>
      </c>
      <c r="G21" s="407" t="s">
        <v>534</v>
      </c>
      <c r="H21" s="407" t="s">
        <v>535</v>
      </c>
      <c r="I21" s="409">
        <v>10.515000000000001</v>
      </c>
      <c r="J21" s="409">
        <v>500</v>
      </c>
      <c r="K21" s="410">
        <v>5243.0100000000011</v>
      </c>
    </row>
    <row r="22" spans="1:11" ht="14.4" customHeight="1" x14ac:dyDescent="0.3">
      <c r="A22" s="405" t="s">
        <v>422</v>
      </c>
      <c r="B22" s="406" t="s">
        <v>423</v>
      </c>
      <c r="C22" s="407" t="s">
        <v>427</v>
      </c>
      <c r="D22" s="408" t="s">
        <v>498</v>
      </c>
      <c r="E22" s="407" t="s">
        <v>720</v>
      </c>
      <c r="F22" s="408" t="s">
        <v>721</v>
      </c>
      <c r="G22" s="407" t="s">
        <v>536</v>
      </c>
      <c r="H22" s="407" t="s">
        <v>537</v>
      </c>
      <c r="I22" s="409">
        <v>15717.9</v>
      </c>
      <c r="J22" s="409">
        <v>4</v>
      </c>
      <c r="K22" s="410">
        <v>62871.6</v>
      </c>
    </row>
    <row r="23" spans="1:11" ht="14.4" customHeight="1" x14ac:dyDescent="0.3">
      <c r="A23" s="405" t="s">
        <v>422</v>
      </c>
      <c r="B23" s="406" t="s">
        <v>423</v>
      </c>
      <c r="C23" s="407" t="s">
        <v>427</v>
      </c>
      <c r="D23" s="408" t="s">
        <v>498</v>
      </c>
      <c r="E23" s="407" t="s">
        <v>720</v>
      </c>
      <c r="F23" s="408" t="s">
        <v>721</v>
      </c>
      <c r="G23" s="407" t="s">
        <v>538</v>
      </c>
      <c r="H23" s="407" t="s">
        <v>539</v>
      </c>
      <c r="I23" s="409">
        <v>0.70750000000000002</v>
      </c>
      <c r="J23" s="409">
        <v>35000</v>
      </c>
      <c r="K23" s="410">
        <v>25168</v>
      </c>
    </row>
    <row r="24" spans="1:11" ht="14.4" customHeight="1" x14ac:dyDescent="0.3">
      <c r="A24" s="405" t="s">
        <v>422</v>
      </c>
      <c r="B24" s="406" t="s">
        <v>423</v>
      </c>
      <c r="C24" s="407" t="s">
        <v>427</v>
      </c>
      <c r="D24" s="408" t="s">
        <v>498</v>
      </c>
      <c r="E24" s="407" t="s">
        <v>720</v>
      </c>
      <c r="F24" s="408" t="s">
        <v>721</v>
      </c>
      <c r="G24" s="407" t="s">
        <v>540</v>
      </c>
      <c r="H24" s="407" t="s">
        <v>541</v>
      </c>
      <c r="I24" s="409">
        <v>23.137500000000003</v>
      </c>
      <c r="J24" s="409">
        <v>500</v>
      </c>
      <c r="K24" s="410">
        <v>11534.659999999998</v>
      </c>
    </row>
    <row r="25" spans="1:11" ht="14.4" customHeight="1" x14ac:dyDescent="0.3">
      <c r="A25" s="405" t="s">
        <v>422</v>
      </c>
      <c r="B25" s="406" t="s">
        <v>423</v>
      </c>
      <c r="C25" s="407" t="s">
        <v>427</v>
      </c>
      <c r="D25" s="408" t="s">
        <v>498</v>
      </c>
      <c r="E25" s="407" t="s">
        <v>720</v>
      </c>
      <c r="F25" s="408" t="s">
        <v>721</v>
      </c>
      <c r="G25" s="407" t="s">
        <v>542</v>
      </c>
      <c r="H25" s="407" t="s">
        <v>543</v>
      </c>
      <c r="I25" s="409">
        <v>7.1399999999999988</v>
      </c>
      <c r="J25" s="409">
        <v>9360</v>
      </c>
      <c r="K25" s="410">
        <v>66823.900000000009</v>
      </c>
    </row>
    <row r="26" spans="1:11" ht="14.4" customHeight="1" x14ac:dyDescent="0.3">
      <c r="A26" s="405" t="s">
        <v>422</v>
      </c>
      <c r="B26" s="406" t="s">
        <v>423</v>
      </c>
      <c r="C26" s="407" t="s">
        <v>427</v>
      </c>
      <c r="D26" s="408" t="s">
        <v>498</v>
      </c>
      <c r="E26" s="407" t="s">
        <v>720</v>
      </c>
      <c r="F26" s="408" t="s">
        <v>721</v>
      </c>
      <c r="G26" s="407" t="s">
        <v>544</v>
      </c>
      <c r="H26" s="407" t="s">
        <v>545</v>
      </c>
      <c r="I26" s="409">
        <v>0.27</v>
      </c>
      <c r="J26" s="409">
        <v>6000</v>
      </c>
      <c r="K26" s="410">
        <v>1597.1999999999998</v>
      </c>
    </row>
    <row r="27" spans="1:11" ht="14.4" customHeight="1" x14ac:dyDescent="0.3">
      <c r="A27" s="405" t="s">
        <v>422</v>
      </c>
      <c r="B27" s="406" t="s">
        <v>423</v>
      </c>
      <c r="C27" s="407" t="s">
        <v>427</v>
      </c>
      <c r="D27" s="408" t="s">
        <v>498</v>
      </c>
      <c r="E27" s="407" t="s">
        <v>720</v>
      </c>
      <c r="F27" s="408" t="s">
        <v>721</v>
      </c>
      <c r="G27" s="407" t="s">
        <v>546</v>
      </c>
      <c r="H27" s="407" t="s">
        <v>547</v>
      </c>
      <c r="I27" s="409">
        <v>1.25</v>
      </c>
      <c r="J27" s="409">
        <v>1000</v>
      </c>
      <c r="K27" s="410">
        <v>1245.0899999999999</v>
      </c>
    </row>
    <row r="28" spans="1:11" ht="14.4" customHeight="1" x14ac:dyDescent="0.3">
      <c r="A28" s="405" t="s">
        <v>422</v>
      </c>
      <c r="B28" s="406" t="s">
        <v>423</v>
      </c>
      <c r="C28" s="407" t="s">
        <v>427</v>
      </c>
      <c r="D28" s="408" t="s">
        <v>498</v>
      </c>
      <c r="E28" s="407" t="s">
        <v>720</v>
      </c>
      <c r="F28" s="408" t="s">
        <v>721</v>
      </c>
      <c r="G28" s="407" t="s">
        <v>548</v>
      </c>
      <c r="H28" s="407" t="s">
        <v>549</v>
      </c>
      <c r="I28" s="409">
        <v>4.05</v>
      </c>
      <c r="J28" s="409">
        <v>960</v>
      </c>
      <c r="K28" s="410">
        <v>3886.64</v>
      </c>
    </row>
    <row r="29" spans="1:11" ht="14.4" customHeight="1" x14ac:dyDescent="0.3">
      <c r="A29" s="405" t="s">
        <v>422</v>
      </c>
      <c r="B29" s="406" t="s">
        <v>423</v>
      </c>
      <c r="C29" s="407" t="s">
        <v>427</v>
      </c>
      <c r="D29" s="408" t="s">
        <v>498</v>
      </c>
      <c r="E29" s="407" t="s">
        <v>720</v>
      </c>
      <c r="F29" s="408" t="s">
        <v>721</v>
      </c>
      <c r="G29" s="407" t="s">
        <v>550</v>
      </c>
      <c r="H29" s="407" t="s">
        <v>551</v>
      </c>
      <c r="I29" s="409">
        <v>0.27</v>
      </c>
      <c r="J29" s="409">
        <v>8000</v>
      </c>
      <c r="K29" s="410">
        <v>2173.52</v>
      </c>
    </row>
    <row r="30" spans="1:11" ht="14.4" customHeight="1" x14ac:dyDescent="0.3">
      <c r="A30" s="405" t="s">
        <v>422</v>
      </c>
      <c r="B30" s="406" t="s">
        <v>423</v>
      </c>
      <c r="C30" s="407" t="s">
        <v>427</v>
      </c>
      <c r="D30" s="408" t="s">
        <v>498</v>
      </c>
      <c r="E30" s="407" t="s">
        <v>722</v>
      </c>
      <c r="F30" s="408" t="s">
        <v>723</v>
      </c>
      <c r="G30" s="407" t="s">
        <v>552</v>
      </c>
      <c r="H30" s="407" t="s">
        <v>553</v>
      </c>
      <c r="I30" s="409">
        <v>7.5</v>
      </c>
      <c r="J30" s="409">
        <v>50</v>
      </c>
      <c r="K30" s="410">
        <v>375</v>
      </c>
    </row>
    <row r="31" spans="1:11" ht="14.4" customHeight="1" x14ac:dyDescent="0.3">
      <c r="A31" s="405" t="s">
        <v>422</v>
      </c>
      <c r="B31" s="406" t="s">
        <v>423</v>
      </c>
      <c r="C31" s="407" t="s">
        <v>427</v>
      </c>
      <c r="D31" s="408" t="s">
        <v>498</v>
      </c>
      <c r="E31" s="407" t="s">
        <v>722</v>
      </c>
      <c r="F31" s="408" t="s">
        <v>723</v>
      </c>
      <c r="G31" s="407" t="s">
        <v>554</v>
      </c>
      <c r="H31" s="407" t="s">
        <v>555</v>
      </c>
      <c r="I31" s="409">
        <v>7.51</v>
      </c>
      <c r="J31" s="409">
        <v>50</v>
      </c>
      <c r="K31" s="410">
        <v>375.5</v>
      </c>
    </row>
    <row r="32" spans="1:11" ht="14.4" customHeight="1" x14ac:dyDescent="0.3">
      <c r="A32" s="405" t="s">
        <v>422</v>
      </c>
      <c r="B32" s="406" t="s">
        <v>423</v>
      </c>
      <c r="C32" s="407" t="s">
        <v>427</v>
      </c>
      <c r="D32" s="408" t="s">
        <v>498</v>
      </c>
      <c r="E32" s="407" t="s">
        <v>722</v>
      </c>
      <c r="F32" s="408" t="s">
        <v>723</v>
      </c>
      <c r="G32" s="407" t="s">
        <v>556</v>
      </c>
      <c r="H32" s="407" t="s">
        <v>557</v>
      </c>
      <c r="I32" s="409">
        <v>7.51</v>
      </c>
      <c r="J32" s="409">
        <v>50</v>
      </c>
      <c r="K32" s="410">
        <v>375.5</v>
      </c>
    </row>
    <row r="33" spans="1:11" ht="14.4" customHeight="1" x14ac:dyDescent="0.3">
      <c r="A33" s="405" t="s">
        <v>422</v>
      </c>
      <c r="B33" s="406" t="s">
        <v>423</v>
      </c>
      <c r="C33" s="407" t="s">
        <v>427</v>
      </c>
      <c r="D33" s="408" t="s">
        <v>498</v>
      </c>
      <c r="E33" s="407" t="s">
        <v>722</v>
      </c>
      <c r="F33" s="408" t="s">
        <v>723</v>
      </c>
      <c r="G33" s="407" t="s">
        <v>558</v>
      </c>
      <c r="H33" s="407" t="s">
        <v>559</v>
      </c>
      <c r="I33" s="409">
        <v>7.5</v>
      </c>
      <c r="J33" s="409">
        <v>150</v>
      </c>
      <c r="K33" s="410">
        <v>1125</v>
      </c>
    </row>
    <row r="34" spans="1:11" ht="14.4" customHeight="1" x14ac:dyDescent="0.3">
      <c r="A34" s="405" t="s">
        <v>422</v>
      </c>
      <c r="B34" s="406" t="s">
        <v>423</v>
      </c>
      <c r="C34" s="407" t="s">
        <v>427</v>
      </c>
      <c r="D34" s="408" t="s">
        <v>498</v>
      </c>
      <c r="E34" s="407" t="s">
        <v>722</v>
      </c>
      <c r="F34" s="408" t="s">
        <v>723</v>
      </c>
      <c r="G34" s="407" t="s">
        <v>560</v>
      </c>
      <c r="H34" s="407" t="s">
        <v>561</v>
      </c>
      <c r="I34" s="409">
        <v>0.71</v>
      </c>
      <c r="J34" s="409">
        <v>3600</v>
      </c>
      <c r="K34" s="410">
        <v>2556</v>
      </c>
    </row>
    <row r="35" spans="1:11" ht="14.4" customHeight="1" x14ac:dyDescent="0.3">
      <c r="A35" s="405" t="s">
        <v>422</v>
      </c>
      <c r="B35" s="406" t="s">
        <v>423</v>
      </c>
      <c r="C35" s="407" t="s">
        <v>427</v>
      </c>
      <c r="D35" s="408" t="s">
        <v>498</v>
      </c>
      <c r="E35" s="407" t="s">
        <v>722</v>
      </c>
      <c r="F35" s="408" t="s">
        <v>723</v>
      </c>
      <c r="G35" s="407" t="s">
        <v>562</v>
      </c>
      <c r="H35" s="407" t="s">
        <v>563</v>
      </c>
      <c r="I35" s="409">
        <v>0.71</v>
      </c>
      <c r="J35" s="409">
        <v>2800</v>
      </c>
      <c r="K35" s="410">
        <v>1988</v>
      </c>
    </row>
    <row r="36" spans="1:11" ht="14.4" customHeight="1" x14ac:dyDescent="0.3">
      <c r="A36" s="405" t="s">
        <v>422</v>
      </c>
      <c r="B36" s="406" t="s">
        <v>423</v>
      </c>
      <c r="C36" s="407" t="s">
        <v>427</v>
      </c>
      <c r="D36" s="408" t="s">
        <v>498</v>
      </c>
      <c r="E36" s="407" t="s">
        <v>722</v>
      </c>
      <c r="F36" s="408" t="s">
        <v>723</v>
      </c>
      <c r="G36" s="407" t="s">
        <v>564</v>
      </c>
      <c r="H36" s="407" t="s">
        <v>565</v>
      </c>
      <c r="I36" s="409">
        <v>0.71</v>
      </c>
      <c r="J36" s="409">
        <v>2000</v>
      </c>
      <c r="K36" s="410">
        <v>1420</v>
      </c>
    </row>
    <row r="37" spans="1:11" ht="14.4" customHeight="1" x14ac:dyDescent="0.3">
      <c r="A37" s="405" t="s">
        <v>422</v>
      </c>
      <c r="B37" s="406" t="s">
        <v>423</v>
      </c>
      <c r="C37" s="407" t="s">
        <v>427</v>
      </c>
      <c r="D37" s="408" t="s">
        <v>498</v>
      </c>
      <c r="E37" s="407" t="s">
        <v>724</v>
      </c>
      <c r="F37" s="408" t="s">
        <v>725</v>
      </c>
      <c r="G37" s="407" t="s">
        <v>566</v>
      </c>
      <c r="H37" s="407" t="s">
        <v>567</v>
      </c>
      <c r="I37" s="409">
        <v>22978.022499999999</v>
      </c>
      <c r="J37" s="409">
        <v>4</v>
      </c>
      <c r="K37" s="410">
        <v>91912.09</v>
      </c>
    </row>
    <row r="38" spans="1:11" ht="14.4" customHeight="1" x14ac:dyDescent="0.3">
      <c r="A38" s="405" t="s">
        <v>422</v>
      </c>
      <c r="B38" s="406" t="s">
        <v>423</v>
      </c>
      <c r="C38" s="407" t="s">
        <v>427</v>
      </c>
      <c r="D38" s="408" t="s">
        <v>498</v>
      </c>
      <c r="E38" s="407" t="s">
        <v>724</v>
      </c>
      <c r="F38" s="408" t="s">
        <v>725</v>
      </c>
      <c r="G38" s="407" t="s">
        <v>568</v>
      </c>
      <c r="H38" s="407" t="s">
        <v>569</v>
      </c>
      <c r="I38" s="409">
        <v>62.92</v>
      </c>
      <c r="J38" s="409">
        <v>1</v>
      </c>
      <c r="K38" s="410">
        <v>62.92</v>
      </c>
    </row>
    <row r="39" spans="1:11" ht="14.4" customHeight="1" x14ac:dyDescent="0.3">
      <c r="A39" s="405" t="s">
        <v>422</v>
      </c>
      <c r="B39" s="406" t="s">
        <v>423</v>
      </c>
      <c r="C39" s="407" t="s">
        <v>427</v>
      </c>
      <c r="D39" s="408" t="s">
        <v>498</v>
      </c>
      <c r="E39" s="407" t="s">
        <v>724</v>
      </c>
      <c r="F39" s="408" t="s">
        <v>725</v>
      </c>
      <c r="G39" s="407" t="s">
        <v>570</v>
      </c>
      <c r="H39" s="407" t="s">
        <v>571</v>
      </c>
      <c r="I39" s="409">
        <v>1349.15</v>
      </c>
      <c r="J39" s="409">
        <v>4</v>
      </c>
      <c r="K39" s="410">
        <v>5396.6</v>
      </c>
    </row>
    <row r="40" spans="1:11" ht="14.4" customHeight="1" x14ac:dyDescent="0.3">
      <c r="A40" s="405" t="s">
        <v>422</v>
      </c>
      <c r="B40" s="406" t="s">
        <v>423</v>
      </c>
      <c r="C40" s="407" t="s">
        <v>427</v>
      </c>
      <c r="D40" s="408" t="s">
        <v>498</v>
      </c>
      <c r="E40" s="407" t="s">
        <v>724</v>
      </c>
      <c r="F40" s="408" t="s">
        <v>725</v>
      </c>
      <c r="G40" s="407" t="s">
        <v>572</v>
      </c>
      <c r="H40" s="407" t="s">
        <v>573</v>
      </c>
      <c r="I40" s="409">
        <v>21296</v>
      </c>
      <c r="J40" s="409">
        <v>2</v>
      </c>
      <c r="K40" s="410">
        <v>42592</v>
      </c>
    </row>
    <row r="41" spans="1:11" ht="14.4" customHeight="1" x14ac:dyDescent="0.3">
      <c r="A41" s="405" t="s">
        <v>422</v>
      </c>
      <c r="B41" s="406" t="s">
        <v>423</v>
      </c>
      <c r="C41" s="407" t="s">
        <v>427</v>
      </c>
      <c r="D41" s="408" t="s">
        <v>498</v>
      </c>
      <c r="E41" s="407" t="s">
        <v>724</v>
      </c>
      <c r="F41" s="408" t="s">
        <v>725</v>
      </c>
      <c r="G41" s="407" t="s">
        <v>574</v>
      </c>
      <c r="H41" s="407" t="s">
        <v>575</v>
      </c>
      <c r="I41" s="409">
        <v>410.18</v>
      </c>
      <c r="J41" s="409">
        <v>3</v>
      </c>
      <c r="K41" s="410">
        <v>1230.55</v>
      </c>
    </row>
    <row r="42" spans="1:11" ht="14.4" customHeight="1" x14ac:dyDescent="0.3">
      <c r="A42" s="405" t="s">
        <v>422</v>
      </c>
      <c r="B42" s="406" t="s">
        <v>423</v>
      </c>
      <c r="C42" s="407" t="s">
        <v>427</v>
      </c>
      <c r="D42" s="408" t="s">
        <v>498</v>
      </c>
      <c r="E42" s="407" t="s">
        <v>724</v>
      </c>
      <c r="F42" s="408" t="s">
        <v>725</v>
      </c>
      <c r="G42" s="407" t="s">
        <v>576</v>
      </c>
      <c r="H42" s="407" t="s">
        <v>577</v>
      </c>
      <c r="I42" s="409">
        <v>784</v>
      </c>
      <c r="J42" s="409">
        <v>2</v>
      </c>
      <c r="K42" s="410">
        <v>1568</v>
      </c>
    </row>
    <row r="43" spans="1:11" ht="14.4" customHeight="1" x14ac:dyDescent="0.3">
      <c r="A43" s="405" t="s">
        <v>422</v>
      </c>
      <c r="B43" s="406" t="s">
        <v>423</v>
      </c>
      <c r="C43" s="407" t="s">
        <v>427</v>
      </c>
      <c r="D43" s="408" t="s">
        <v>498</v>
      </c>
      <c r="E43" s="407" t="s">
        <v>724</v>
      </c>
      <c r="F43" s="408" t="s">
        <v>725</v>
      </c>
      <c r="G43" s="407" t="s">
        <v>578</v>
      </c>
      <c r="H43" s="407" t="s">
        <v>579</v>
      </c>
      <c r="I43" s="409">
        <v>4078.93</v>
      </c>
      <c r="J43" s="409">
        <v>1</v>
      </c>
      <c r="K43" s="410">
        <v>4078.93</v>
      </c>
    </row>
    <row r="44" spans="1:11" ht="14.4" customHeight="1" x14ac:dyDescent="0.3">
      <c r="A44" s="405" t="s">
        <v>422</v>
      </c>
      <c r="B44" s="406" t="s">
        <v>423</v>
      </c>
      <c r="C44" s="407" t="s">
        <v>427</v>
      </c>
      <c r="D44" s="408" t="s">
        <v>498</v>
      </c>
      <c r="E44" s="407" t="s">
        <v>724</v>
      </c>
      <c r="F44" s="408" t="s">
        <v>725</v>
      </c>
      <c r="G44" s="407" t="s">
        <v>580</v>
      </c>
      <c r="H44" s="407" t="s">
        <v>581</v>
      </c>
      <c r="I44" s="409">
        <v>4054</v>
      </c>
      <c r="J44" s="409">
        <v>1</v>
      </c>
      <c r="K44" s="410">
        <v>4054</v>
      </c>
    </row>
    <row r="45" spans="1:11" ht="14.4" customHeight="1" x14ac:dyDescent="0.3">
      <c r="A45" s="405" t="s">
        <v>422</v>
      </c>
      <c r="B45" s="406" t="s">
        <v>423</v>
      </c>
      <c r="C45" s="407" t="s">
        <v>427</v>
      </c>
      <c r="D45" s="408" t="s">
        <v>498</v>
      </c>
      <c r="E45" s="407" t="s">
        <v>724</v>
      </c>
      <c r="F45" s="408" t="s">
        <v>725</v>
      </c>
      <c r="G45" s="407" t="s">
        <v>582</v>
      </c>
      <c r="H45" s="407" t="s">
        <v>583</v>
      </c>
      <c r="I45" s="409">
        <v>7047.49</v>
      </c>
      <c r="J45" s="409">
        <v>1</v>
      </c>
      <c r="K45" s="410">
        <v>7047.49</v>
      </c>
    </row>
    <row r="46" spans="1:11" ht="14.4" customHeight="1" x14ac:dyDescent="0.3">
      <c r="A46" s="405" t="s">
        <v>422</v>
      </c>
      <c r="B46" s="406" t="s">
        <v>423</v>
      </c>
      <c r="C46" s="407" t="s">
        <v>427</v>
      </c>
      <c r="D46" s="408" t="s">
        <v>498</v>
      </c>
      <c r="E46" s="407" t="s">
        <v>724</v>
      </c>
      <c r="F46" s="408" t="s">
        <v>725</v>
      </c>
      <c r="G46" s="407" t="s">
        <v>584</v>
      </c>
      <c r="H46" s="407" t="s">
        <v>585</v>
      </c>
      <c r="I46" s="409">
        <v>339.69</v>
      </c>
      <c r="J46" s="409">
        <v>5</v>
      </c>
      <c r="K46" s="410">
        <v>1698.45</v>
      </c>
    </row>
    <row r="47" spans="1:11" ht="14.4" customHeight="1" x14ac:dyDescent="0.3">
      <c r="A47" s="405" t="s">
        <v>422</v>
      </c>
      <c r="B47" s="406" t="s">
        <v>423</v>
      </c>
      <c r="C47" s="407" t="s">
        <v>427</v>
      </c>
      <c r="D47" s="408" t="s">
        <v>498</v>
      </c>
      <c r="E47" s="407" t="s">
        <v>724</v>
      </c>
      <c r="F47" s="408" t="s">
        <v>725</v>
      </c>
      <c r="G47" s="407" t="s">
        <v>586</v>
      </c>
      <c r="H47" s="407" t="s">
        <v>587</v>
      </c>
      <c r="I47" s="409">
        <v>7139.17</v>
      </c>
      <c r="J47" s="409">
        <v>1</v>
      </c>
      <c r="K47" s="410">
        <v>7139.17</v>
      </c>
    </row>
    <row r="48" spans="1:11" ht="14.4" customHeight="1" x14ac:dyDescent="0.3">
      <c r="A48" s="405" t="s">
        <v>422</v>
      </c>
      <c r="B48" s="406" t="s">
        <v>423</v>
      </c>
      <c r="C48" s="407" t="s">
        <v>427</v>
      </c>
      <c r="D48" s="408" t="s">
        <v>498</v>
      </c>
      <c r="E48" s="407" t="s">
        <v>724</v>
      </c>
      <c r="F48" s="408" t="s">
        <v>725</v>
      </c>
      <c r="G48" s="407" t="s">
        <v>588</v>
      </c>
      <c r="H48" s="407" t="s">
        <v>589</v>
      </c>
      <c r="I48" s="409">
        <v>18177.97</v>
      </c>
      <c r="J48" s="409">
        <v>2</v>
      </c>
      <c r="K48" s="410">
        <v>36355.94</v>
      </c>
    </row>
    <row r="49" spans="1:11" ht="14.4" customHeight="1" x14ac:dyDescent="0.3">
      <c r="A49" s="405" t="s">
        <v>422</v>
      </c>
      <c r="B49" s="406" t="s">
        <v>423</v>
      </c>
      <c r="C49" s="407" t="s">
        <v>427</v>
      </c>
      <c r="D49" s="408" t="s">
        <v>498</v>
      </c>
      <c r="E49" s="407" t="s">
        <v>724</v>
      </c>
      <c r="F49" s="408" t="s">
        <v>725</v>
      </c>
      <c r="G49" s="407" t="s">
        <v>590</v>
      </c>
      <c r="H49" s="407" t="s">
        <v>591</v>
      </c>
      <c r="I49" s="409">
        <v>23986</v>
      </c>
      <c r="J49" s="409">
        <v>1</v>
      </c>
      <c r="K49" s="410">
        <v>23986</v>
      </c>
    </row>
    <row r="50" spans="1:11" ht="14.4" customHeight="1" x14ac:dyDescent="0.3">
      <c r="A50" s="405" t="s">
        <v>422</v>
      </c>
      <c r="B50" s="406" t="s">
        <v>423</v>
      </c>
      <c r="C50" s="407" t="s">
        <v>427</v>
      </c>
      <c r="D50" s="408" t="s">
        <v>498</v>
      </c>
      <c r="E50" s="407" t="s">
        <v>724</v>
      </c>
      <c r="F50" s="408" t="s">
        <v>725</v>
      </c>
      <c r="G50" s="407" t="s">
        <v>592</v>
      </c>
      <c r="H50" s="407" t="s">
        <v>593</v>
      </c>
      <c r="I50" s="409">
        <v>617.1</v>
      </c>
      <c r="J50" s="409">
        <v>30</v>
      </c>
      <c r="K50" s="410">
        <v>18513</v>
      </c>
    </row>
    <row r="51" spans="1:11" ht="14.4" customHeight="1" x14ac:dyDescent="0.3">
      <c r="A51" s="405" t="s">
        <v>422</v>
      </c>
      <c r="B51" s="406" t="s">
        <v>423</v>
      </c>
      <c r="C51" s="407" t="s">
        <v>427</v>
      </c>
      <c r="D51" s="408" t="s">
        <v>498</v>
      </c>
      <c r="E51" s="407" t="s">
        <v>724</v>
      </c>
      <c r="F51" s="408" t="s">
        <v>725</v>
      </c>
      <c r="G51" s="407" t="s">
        <v>594</v>
      </c>
      <c r="H51" s="407" t="s">
        <v>595</v>
      </c>
      <c r="I51" s="409">
        <v>6419.7</v>
      </c>
      <c r="J51" s="409">
        <v>1</v>
      </c>
      <c r="K51" s="410">
        <v>6419.7</v>
      </c>
    </row>
    <row r="52" spans="1:11" ht="14.4" customHeight="1" x14ac:dyDescent="0.3">
      <c r="A52" s="405" t="s">
        <v>422</v>
      </c>
      <c r="B52" s="406" t="s">
        <v>423</v>
      </c>
      <c r="C52" s="407" t="s">
        <v>427</v>
      </c>
      <c r="D52" s="408" t="s">
        <v>498</v>
      </c>
      <c r="E52" s="407" t="s">
        <v>724</v>
      </c>
      <c r="F52" s="408" t="s">
        <v>725</v>
      </c>
      <c r="G52" s="407" t="s">
        <v>596</v>
      </c>
      <c r="H52" s="407" t="s">
        <v>597</v>
      </c>
      <c r="I52" s="409">
        <v>2153.8000000000002</v>
      </c>
      <c r="J52" s="409">
        <v>19</v>
      </c>
      <c r="K52" s="410">
        <v>40414</v>
      </c>
    </row>
    <row r="53" spans="1:11" ht="14.4" customHeight="1" x14ac:dyDescent="0.3">
      <c r="A53" s="405" t="s">
        <v>422</v>
      </c>
      <c r="B53" s="406" t="s">
        <v>423</v>
      </c>
      <c r="C53" s="407" t="s">
        <v>427</v>
      </c>
      <c r="D53" s="408" t="s">
        <v>498</v>
      </c>
      <c r="E53" s="407" t="s">
        <v>724</v>
      </c>
      <c r="F53" s="408" t="s">
        <v>725</v>
      </c>
      <c r="G53" s="407" t="s">
        <v>598</v>
      </c>
      <c r="H53" s="407" t="s">
        <v>599</v>
      </c>
      <c r="I53" s="409">
        <v>11045.333333333334</v>
      </c>
      <c r="J53" s="409">
        <v>3</v>
      </c>
      <c r="K53" s="410">
        <v>33136</v>
      </c>
    </row>
    <row r="54" spans="1:11" ht="14.4" customHeight="1" x14ac:dyDescent="0.3">
      <c r="A54" s="405" t="s">
        <v>422</v>
      </c>
      <c r="B54" s="406" t="s">
        <v>423</v>
      </c>
      <c r="C54" s="407" t="s">
        <v>427</v>
      </c>
      <c r="D54" s="408" t="s">
        <v>498</v>
      </c>
      <c r="E54" s="407" t="s">
        <v>724</v>
      </c>
      <c r="F54" s="408" t="s">
        <v>725</v>
      </c>
      <c r="G54" s="407" t="s">
        <v>600</v>
      </c>
      <c r="H54" s="407" t="s">
        <v>601</v>
      </c>
      <c r="I54" s="409">
        <v>87.12</v>
      </c>
      <c r="J54" s="409">
        <v>10</v>
      </c>
      <c r="K54" s="410">
        <v>871.2</v>
      </c>
    </row>
    <row r="55" spans="1:11" ht="14.4" customHeight="1" x14ac:dyDescent="0.3">
      <c r="A55" s="405" t="s">
        <v>422</v>
      </c>
      <c r="B55" s="406" t="s">
        <v>423</v>
      </c>
      <c r="C55" s="407" t="s">
        <v>427</v>
      </c>
      <c r="D55" s="408" t="s">
        <v>498</v>
      </c>
      <c r="E55" s="407" t="s">
        <v>724</v>
      </c>
      <c r="F55" s="408" t="s">
        <v>725</v>
      </c>
      <c r="G55" s="407" t="s">
        <v>602</v>
      </c>
      <c r="H55" s="407" t="s">
        <v>603</v>
      </c>
      <c r="I55" s="409">
        <v>37328.917499999996</v>
      </c>
      <c r="J55" s="409">
        <v>6</v>
      </c>
      <c r="K55" s="410">
        <v>223973</v>
      </c>
    </row>
    <row r="56" spans="1:11" ht="14.4" customHeight="1" x14ac:dyDescent="0.3">
      <c r="A56" s="405" t="s">
        <v>422</v>
      </c>
      <c r="B56" s="406" t="s">
        <v>423</v>
      </c>
      <c r="C56" s="407" t="s">
        <v>427</v>
      </c>
      <c r="D56" s="408" t="s">
        <v>498</v>
      </c>
      <c r="E56" s="407" t="s">
        <v>724</v>
      </c>
      <c r="F56" s="408" t="s">
        <v>725</v>
      </c>
      <c r="G56" s="407" t="s">
        <v>604</v>
      </c>
      <c r="H56" s="407" t="s">
        <v>605</v>
      </c>
      <c r="I56" s="409">
        <v>2662</v>
      </c>
      <c r="J56" s="409">
        <v>1</v>
      </c>
      <c r="K56" s="410">
        <v>2662</v>
      </c>
    </row>
    <row r="57" spans="1:11" ht="14.4" customHeight="1" x14ac:dyDescent="0.3">
      <c r="A57" s="405" t="s">
        <v>422</v>
      </c>
      <c r="B57" s="406" t="s">
        <v>423</v>
      </c>
      <c r="C57" s="407" t="s">
        <v>427</v>
      </c>
      <c r="D57" s="408" t="s">
        <v>498</v>
      </c>
      <c r="E57" s="407" t="s">
        <v>724</v>
      </c>
      <c r="F57" s="408" t="s">
        <v>725</v>
      </c>
      <c r="G57" s="407" t="s">
        <v>606</v>
      </c>
      <c r="H57" s="407" t="s">
        <v>607</v>
      </c>
      <c r="I57" s="409">
        <v>15959.08</v>
      </c>
      <c r="J57" s="409">
        <v>1</v>
      </c>
      <c r="K57" s="410">
        <v>15959.08</v>
      </c>
    </row>
    <row r="58" spans="1:11" ht="14.4" customHeight="1" x14ac:dyDescent="0.3">
      <c r="A58" s="405" t="s">
        <v>422</v>
      </c>
      <c r="B58" s="406" t="s">
        <v>423</v>
      </c>
      <c r="C58" s="407" t="s">
        <v>427</v>
      </c>
      <c r="D58" s="408" t="s">
        <v>498</v>
      </c>
      <c r="E58" s="407" t="s">
        <v>724</v>
      </c>
      <c r="F58" s="408" t="s">
        <v>725</v>
      </c>
      <c r="G58" s="407" t="s">
        <v>608</v>
      </c>
      <c r="H58" s="407" t="s">
        <v>609</v>
      </c>
      <c r="I58" s="409">
        <v>143.99</v>
      </c>
      <c r="J58" s="409">
        <v>5</v>
      </c>
      <c r="K58" s="410">
        <v>719.95</v>
      </c>
    </row>
    <row r="59" spans="1:11" ht="14.4" customHeight="1" x14ac:dyDescent="0.3">
      <c r="A59" s="405" t="s">
        <v>422</v>
      </c>
      <c r="B59" s="406" t="s">
        <v>423</v>
      </c>
      <c r="C59" s="407" t="s">
        <v>427</v>
      </c>
      <c r="D59" s="408" t="s">
        <v>498</v>
      </c>
      <c r="E59" s="407" t="s">
        <v>724</v>
      </c>
      <c r="F59" s="408" t="s">
        <v>725</v>
      </c>
      <c r="G59" s="407" t="s">
        <v>610</v>
      </c>
      <c r="H59" s="407" t="s">
        <v>611</v>
      </c>
      <c r="I59" s="409">
        <v>68.97</v>
      </c>
      <c r="J59" s="409">
        <v>1</v>
      </c>
      <c r="K59" s="410">
        <v>68.97</v>
      </c>
    </row>
    <row r="60" spans="1:11" ht="14.4" customHeight="1" x14ac:dyDescent="0.3">
      <c r="A60" s="405" t="s">
        <v>422</v>
      </c>
      <c r="B60" s="406" t="s">
        <v>423</v>
      </c>
      <c r="C60" s="407" t="s">
        <v>427</v>
      </c>
      <c r="D60" s="408" t="s">
        <v>498</v>
      </c>
      <c r="E60" s="407" t="s">
        <v>724</v>
      </c>
      <c r="F60" s="408" t="s">
        <v>725</v>
      </c>
      <c r="G60" s="407" t="s">
        <v>612</v>
      </c>
      <c r="H60" s="407" t="s">
        <v>613</v>
      </c>
      <c r="I60" s="409">
        <v>22269</v>
      </c>
      <c r="J60" s="409">
        <v>1</v>
      </c>
      <c r="K60" s="410">
        <v>22269</v>
      </c>
    </row>
    <row r="61" spans="1:11" ht="14.4" customHeight="1" x14ac:dyDescent="0.3">
      <c r="A61" s="405" t="s">
        <v>422</v>
      </c>
      <c r="B61" s="406" t="s">
        <v>423</v>
      </c>
      <c r="C61" s="407" t="s">
        <v>427</v>
      </c>
      <c r="D61" s="408" t="s">
        <v>498</v>
      </c>
      <c r="E61" s="407" t="s">
        <v>724</v>
      </c>
      <c r="F61" s="408" t="s">
        <v>725</v>
      </c>
      <c r="G61" s="407" t="s">
        <v>614</v>
      </c>
      <c r="H61" s="407" t="s">
        <v>615</v>
      </c>
      <c r="I61" s="409">
        <v>9008.49</v>
      </c>
      <c r="J61" s="409">
        <v>1</v>
      </c>
      <c r="K61" s="410">
        <v>9008.49</v>
      </c>
    </row>
    <row r="62" spans="1:11" ht="14.4" customHeight="1" x14ac:dyDescent="0.3">
      <c r="A62" s="405" t="s">
        <v>422</v>
      </c>
      <c r="B62" s="406" t="s">
        <v>423</v>
      </c>
      <c r="C62" s="407" t="s">
        <v>427</v>
      </c>
      <c r="D62" s="408" t="s">
        <v>498</v>
      </c>
      <c r="E62" s="407" t="s">
        <v>724</v>
      </c>
      <c r="F62" s="408" t="s">
        <v>725</v>
      </c>
      <c r="G62" s="407" t="s">
        <v>616</v>
      </c>
      <c r="H62" s="407" t="s">
        <v>617</v>
      </c>
      <c r="I62" s="409">
        <v>2662</v>
      </c>
      <c r="J62" s="409">
        <v>1</v>
      </c>
      <c r="K62" s="410">
        <v>2662</v>
      </c>
    </row>
    <row r="63" spans="1:11" ht="14.4" customHeight="1" x14ac:dyDescent="0.3">
      <c r="A63" s="405" t="s">
        <v>422</v>
      </c>
      <c r="B63" s="406" t="s">
        <v>423</v>
      </c>
      <c r="C63" s="407" t="s">
        <v>427</v>
      </c>
      <c r="D63" s="408" t="s">
        <v>498</v>
      </c>
      <c r="E63" s="407" t="s">
        <v>724</v>
      </c>
      <c r="F63" s="408" t="s">
        <v>725</v>
      </c>
      <c r="G63" s="407" t="s">
        <v>618</v>
      </c>
      <c r="H63" s="407" t="s">
        <v>619</v>
      </c>
      <c r="I63" s="409">
        <v>70.809999999999988</v>
      </c>
      <c r="J63" s="409">
        <v>7</v>
      </c>
      <c r="K63" s="410">
        <v>493.82999999999993</v>
      </c>
    </row>
    <row r="64" spans="1:11" ht="14.4" customHeight="1" x14ac:dyDescent="0.3">
      <c r="A64" s="405" t="s">
        <v>422</v>
      </c>
      <c r="B64" s="406" t="s">
        <v>423</v>
      </c>
      <c r="C64" s="407" t="s">
        <v>427</v>
      </c>
      <c r="D64" s="408" t="s">
        <v>498</v>
      </c>
      <c r="E64" s="407" t="s">
        <v>724</v>
      </c>
      <c r="F64" s="408" t="s">
        <v>725</v>
      </c>
      <c r="G64" s="407" t="s">
        <v>620</v>
      </c>
      <c r="H64" s="407" t="s">
        <v>621</v>
      </c>
      <c r="I64" s="409">
        <v>1558.4</v>
      </c>
      <c r="J64" s="409">
        <v>1</v>
      </c>
      <c r="K64" s="410">
        <v>1558.4</v>
      </c>
    </row>
    <row r="65" spans="1:11" ht="14.4" customHeight="1" x14ac:dyDescent="0.3">
      <c r="A65" s="405" t="s">
        <v>422</v>
      </c>
      <c r="B65" s="406" t="s">
        <v>423</v>
      </c>
      <c r="C65" s="407" t="s">
        <v>427</v>
      </c>
      <c r="D65" s="408" t="s">
        <v>498</v>
      </c>
      <c r="E65" s="407" t="s">
        <v>724</v>
      </c>
      <c r="F65" s="408" t="s">
        <v>725</v>
      </c>
      <c r="G65" s="407" t="s">
        <v>622</v>
      </c>
      <c r="H65" s="407" t="s">
        <v>623</v>
      </c>
      <c r="I65" s="409">
        <v>8432</v>
      </c>
      <c r="J65" s="409">
        <v>1</v>
      </c>
      <c r="K65" s="410">
        <v>8432</v>
      </c>
    </row>
    <row r="66" spans="1:11" ht="14.4" customHeight="1" x14ac:dyDescent="0.3">
      <c r="A66" s="405" t="s">
        <v>422</v>
      </c>
      <c r="B66" s="406" t="s">
        <v>423</v>
      </c>
      <c r="C66" s="407" t="s">
        <v>427</v>
      </c>
      <c r="D66" s="408" t="s">
        <v>498</v>
      </c>
      <c r="E66" s="407" t="s">
        <v>724</v>
      </c>
      <c r="F66" s="408" t="s">
        <v>725</v>
      </c>
      <c r="G66" s="407" t="s">
        <v>624</v>
      </c>
      <c r="H66" s="407" t="s">
        <v>625</v>
      </c>
      <c r="I66" s="409">
        <v>14120.7</v>
      </c>
      <c r="J66" s="409">
        <v>1</v>
      </c>
      <c r="K66" s="410">
        <v>14120.7</v>
      </c>
    </row>
    <row r="67" spans="1:11" ht="14.4" customHeight="1" x14ac:dyDescent="0.3">
      <c r="A67" s="405" t="s">
        <v>422</v>
      </c>
      <c r="B67" s="406" t="s">
        <v>423</v>
      </c>
      <c r="C67" s="407" t="s">
        <v>427</v>
      </c>
      <c r="D67" s="408" t="s">
        <v>498</v>
      </c>
      <c r="E67" s="407" t="s">
        <v>724</v>
      </c>
      <c r="F67" s="408" t="s">
        <v>725</v>
      </c>
      <c r="G67" s="407" t="s">
        <v>626</v>
      </c>
      <c r="H67" s="407" t="s">
        <v>627</v>
      </c>
      <c r="I67" s="409">
        <v>1138.6099999999999</v>
      </c>
      <c r="J67" s="409">
        <v>2</v>
      </c>
      <c r="K67" s="410">
        <v>2277.2199999999998</v>
      </c>
    </row>
    <row r="68" spans="1:11" ht="14.4" customHeight="1" x14ac:dyDescent="0.3">
      <c r="A68" s="405" t="s">
        <v>422</v>
      </c>
      <c r="B68" s="406" t="s">
        <v>423</v>
      </c>
      <c r="C68" s="407" t="s">
        <v>427</v>
      </c>
      <c r="D68" s="408" t="s">
        <v>498</v>
      </c>
      <c r="E68" s="407" t="s">
        <v>724</v>
      </c>
      <c r="F68" s="408" t="s">
        <v>725</v>
      </c>
      <c r="G68" s="407" t="s">
        <v>628</v>
      </c>
      <c r="H68" s="407" t="s">
        <v>629</v>
      </c>
      <c r="I68" s="409">
        <v>5736.75</v>
      </c>
      <c r="J68" s="409">
        <v>1</v>
      </c>
      <c r="K68" s="410">
        <v>5736.75</v>
      </c>
    </row>
    <row r="69" spans="1:11" ht="14.4" customHeight="1" x14ac:dyDescent="0.3">
      <c r="A69" s="405" t="s">
        <v>422</v>
      </c>
      <c r="B69" s="406" t="s">
        <v>423</v>
      </c>
      <c r="C69" s="407" t="s">
        <v>427</v>
      </c>
      <c r="D69" s="408" t="s">
        <v>498</v>
      </c>
      <c r="E69" s="407" t="s">
        <v>724</v>
      </c>
      <c r="F69" s="408" t="s">
        <v>725</v>
      </c>
      <c r="G69" s="407" t="s">
        <v>630</v>
      </c>
      <c r="H69" s="407" t="s">
        <v>631</v>
      </c>
      <c r="I69" s="409">
        <v>6833</v>
      </c>
      <c r="J69" s="409">
        <v>1</v>
      </c>
      <c r="K69" s="410">
        <v>6833</v>
      </c>
    </row>
    <row r="70" spans="1:11" ht="14.4" customHeight="1" x14ac:dyDescent="0.3">
      <c r="A70" s="405" t="s">
        <v>422</v>
      </c>
      <c r="B70" s="406" t="s">
        <v>423</v>
      </c>
      <c r="C70" s="407" t="s">
        <v>427</v>
      </c>
      <c r="D70" s="408" t="s">
        <v>498</v>
      </c>
      <c r="E70" s="407" t="s">
        <v>724</v>
      </c>
      <c r="F70" s="408" t="s">
        <v>725</v>
      </c>
      <c r="G70" s="407" t="s">
        <v>632</v>
      </c>
      <c r="H70" s="407" t="s">
        <v>633</v>
      </c>
      <c r="I70" s="409">
        <v>580.79999999999995</v>
      </c>
      <c r="J70" s="409">
        <v>1</v>
      </c>
      <c r="K70" s="410">
        <v>580.79999999999995</v>
      </c>
    </row>
    <row r="71" spans="1:11" ht="14.4" customHeight="1" x14ac:dyDescent="0.3">
      <c r="A71" s="405" t="s">
        <v>422</v>
      </c>
      <c r="B71" s="406" t="s">
        <v>423</v>
      </c>
      <c r="C71" s="407" t="s">
        <v>427</v>
      </c>
      <c r="D71" s="408" t="s">
        <v>498</v>
      </c>
      <c r="E71" s="407" t="s">
        <v>724</v>
      </c>
      <c r="F71" s="408" t="s">
        <v>725</v>
      </c>
      <c r="G71" s="407" t="s">
        <v>634</v>
      </c>
      <c r="H71" s="407" t="s">
        <v>635</v>
      </c>
      <c r="I71" s="409">
        <v>17621</v>
      </c>
      <c r="J71" s="409">
        <v>1</v>
      </c>
      <c r="K71" s="410">
        <v>17621</v>
      </c>
    </row>
    <row r="72" spans="1:11" ht="14.4" customHeight="1" x14ac:dyDescent="0.3">
      <c r="A72" s="405" t="s">
        <v>422</v>
      </c>
      <c r="B72" s="406" t="s">
        <v>423</v>
      </c>
      <c r="C72" s="407" t="s">
        <v>427</v>
      </c>
      <c r="D72" s="408" t="s">
        <v>498</v>
      </c>
      <c r="E72" s="407" t="s">
        <v>724</v>
      </c>
      <c r="F72" s="408" t="s">
        <v>725</v>
      </c>
      <c r="G72" s="407" t="s">
        <v>636</v>
      </c>
      <c r="H72" s="407" t="s">
        <v>637</v>
      </c>
      <c r="I72" s="409">
        <v>18140</v>
      </c>
      <c r="J72" s="409">
        <v>1</v>
      </c>
      <c r="K72" s="410">
        <v>18140</v>
      </c>
    </row>
    <row r="73" spans="1:11" ht="14.4" customHeight="1" x14ac:dyDescent="0.3">
      <c r="A73" s="405" t="s">
        <v>422</v>
      </c>
      <c r="B73" s="406" t="s">
        <v>423</v>
      </c>
      <c r="C73" s="407" t="s">
        <v>427</v>
      </c>
      <c r="D73" s="408" t="s">
        <v>498</v>
      </c>
      <c r="E73" s="407" t="s">
        <v>724</v>
      </c>
      <c r="F73" s="408" t="s">
        <v>725</v>
      </c>
      <c r="G73" s="407" t="s">
        <v>638</v>
      </c>
      <c r="H73" s="407" t="s">
        <v>639</v>
      </c>
      <c r="I73" s="409">
        <v>735.1</v>
      </c>
      <c r="J73" s="409">
        <v>1</v>
      </c>
      <c r="K73" s="410">
        <v>735.1</v>
      </c>
    </row>
    <row r="74" spans="1:11" ht="14.4" customHeight="1" x14ac:dyDescent="0.3">
      <c r="A74" s="405" t="s">
        <v>422</v>
      </c>
      <c r="B74" s="406" t="s">
        <v>423</v>
      </c>
      <c r="C74" s="407" t="s">
        <v>427</v>
      </c>
      <c r="D74" s="408" t="s">
        <v>498</v>
      </c>
      <c r="E74" s="407" t="s">
        <v>724</v>
      </c>
      <c r="F74" s="408" t="s">
        <v>725</v>
      </c>
      <c r="G74" s="407" t="s">
        <v>640</v>
      </c>
      <c r="H74" s="407" t="s">
        <v>641</v>
      </c>
      <c r="I74" s="409">
        <v>5445</v>
      </c>
      <c r="J74" s="409">
        <v>1</v>
      </c>
      <c r="K74" s="410">
        <v>5445</v>
      </c>
    </row>
    <row r="75" spans="1:11" ht="14.4" customHeight="1" x14ac:dyDescent="0.3">
      <c r="A75" s="405" t="s">
        <v>422</v>
      </c>
      <c r="B75" s="406" t="s">
        <v>423</v>
      </c>
      <c r="C75" s="407" t="s">
        <v>427</v>
      </c>
      <c r="D75" s="408" t="s">
        <v>498</v>
      </c>
      <c r="E75" s="407" t="s">
        <v>724</v>
      </c>
      <c r="F75" s="408" t="s">
        <v>725</v>
      </c>
      <c r="G75" s="407" t="s">
        <v>642</v>
      </c>
      <c r="H75" s="407" t="s">
        <v>643</v>
      </c>
      <c r="I75" s="409">
        <v>13029</v>
      </c>
      <c r="J75" s="409">
        <v>1</v>
      </c>
      <c r="K75" s="410">
        <v>13029</v>
      </c>
    </row>
    <row r="76" spans="1:11" ht="14.4" customHeight="1" x14ac:dyDescent="0.3">
      <c r="A76" s="405" t="s">
        <v>422</v>
      </c>
      <c r="B76" s="406" t="s">
        <v>423</v>
      </c>
      <c r="C76" s="407" t="s">
        <v>427</v>
      </c>
      <c r="D76" s="408" t="s">
        <v>498</v>
      </c>
      <c r="E76" s="407" t="s">
        <v>724</v>
      </c>
      <c r="F76" s="408" t="s">
        <v>725</v>
      </c>
      <c r="G76" s="407" t="s">
        <v>644</v>
      </c>
      <c r="H76" s="407" t="s">
        <v>645</v>
      </c>
      <c r="I76" s="409">
        <v>11271.2</v>
      </c>
      <c r="J76" s="409">
        <v>1</v>
      </c>
      <c r="K76" s="410">
        <v>11271.2</v>
      </c>
    </row>
    <row r="77" spans="1:11" ht="14.4" customHeight="1" x14ac:dyDescent="0.3">
      <c r="A77" s="405" t="s">
        <v>422</v>
      </c>
      <c r="B77" s="406" t="s">
        <v>423</v>
      </c>
      <c r="C77" s="407" t="s">
        <v>427</v>
      </c>
      <c r="D77" s="408" t="s">
        <v>498</v>
      </c>
      <c r="E77" s="407" t="s">
        <v>724</v>
      </c>
      <c r="F77" s="408" t="s">
        <v>725</v>
      </c>
      <c r="G77" s="407" t="s">
        <v>646</v>
      </c>
      <c r="H77" s="407" t="s">
        <v>647</v>
      </c>
      <c r="I77" s="409">
        <v>85.91</v>
      </c>
      <c r="J77" s="409">
        <v>1</v>
      </c>
      <c r="K77" s="410">
        <v>85.91</v>
      </c>
    </row>
    <row r="78" spans="1:11" ht="14.4" customHeight="1" x14ac:dyDescent="0.3">
      <c r="A78" s="405" t="s">
        <v>422</v>
      </c>
      <c r="B78" s="406" t="s">
        <v>423</v>
      </c>
      <c r="C78" s="407" t="s">
        <v>427</v>
      </c>
      <c r="D78" s="408" t="s">
        <v>498</v>
      </c>
      <c r="E78" s="407" t="s">
        <v>724</v>
      </c>
      <c r="F78" s="408" t="s">
        <v>725</v>
      </c>
      <c r="G78" s="407" t="s">
        <v>648</v>
      </c>
      <c r="H78" s="407" t="s">
        <v>649</v>
      </c>
      <c r="I78" s="409">
        <v>1208.83</v>
      </c>
      <c r="J78" s="409">
        <v>1</v>
      </c>
      <c r="K78" s="410">
        <v>1208.83</v>
      </c>
    </row>
    <row r="79" spans="1:11" ht="14.4" customHeight="1" x14ac:dyDescent="0.3">
      <c r="A79" s="405" t="s">
        <v>422</v>
      </c>
      <c r="B79" s="406" t="s">
        <v>423</v>
      </c>
      <c r="C79" s="407" t="s">
        <v>427</v>
      </c>
      <c r="D79" s="408" t="s">
        <v>498</v>
      </c>
      <c r="E79" s="407" t="s">
        <v>724</v>
      </c>
      <c r="F79" s="408" t="s">
        <v>725</v>
      </c>
      <c r="G79" s="407" t="s">
        <v>650</v>
      </c>
      <c r="H79" s="407" t="s">
        <v>651</v>
      </c>
      <c r="I79" s="409">
        <v>1074.8699999999999</v>
      </c>
      <c r="J79" s="409">
        <v>1</v>
      </c>
      <c r="K79" s="410">
        <v>1074.8699999999999</v>
      </c>
    </row>
    <row r="80" spans="1:11" ht="14.4" customHeight="1" x14ac:dyDescent="0.3">
      <c r="A80" s="405" t="s">
        <v>422</v>
      </c>
      <c r="B80" s="406" t="s">
        <v>423</v>
      </c>
      <c r="C80" s="407" t="s">
        <v>427</v>
      </c>
      <c r="D80" s="408" t="s">
        <v>498</v>
      </c>
      <c r="E80" s="407" t="s">
        <v>724</v>
      </c>
      <c r="F80" s="408" t="s">
        <v>725</v>
      </c>
      <c r="G80" s="407" t="s">
        <v>652</v>
      </c>
      <c r="H80" s="407" t="s">
        <v>653</v>
      </c>
      <c r="I80" s="409">
        <v>20180</v>
      </c>
      <c r="J80" s="409">
        <v>1</v>
      </c>
      <c r="K80" s="410">
        <v>20180</v>
      </c>
    </row>
    <row r="81" spans="1:11" ht="14.4" customHeight="1" x14ac:dyDescent="0.3">
      <c r="A81" s="405" t="s">
        <v>422</v>
      </c>
      <c r="B81" s="406" t="s">
        <v>423</v>
      </c>
      <c r="C81" s="407" t="s">
        <v>427</v>
      </c>
      <c r="D81" s="408" t="s">
        <v>498</v>
      </c>
      <c r="E81" s="407" t="s">
        <v>724</v>
      </c>
      <c r="F81" s="408" t="s">
        <v>725</v>
      </c>
      <c r="G81" s="407" t="s">
        <v>654</v>
      </c>
      <c r="H81" s="407" t="s">
        <v>655</v>
      </c>
      <c r="I81" s="409">
        <v>1081.4000000000001</v>
      </c>
      <c r="J81" s="409">
        <v>1</v>
      </c>
      <c r="K81" s="410">
        <v>1081.4000000000001</v>
      </c>
    </row>
    <row r="82" spans="1:11" ht="14.4" customHeight="1" x14ac:dyDescent="0.3">
      <c r="A82" s="405" t="s">
        <v>422</v>
      </c>
      <c r="B82" s="406" t="s">
        <v>423</v>
      </c>
      <c r="C82" s="407" t="s">
        <v>427</v>
      </c>
      <c r="D82" s="408" t="s">
        <v>498</v>
      </c>
      <c r="E82" s="407" t="s">
        <v>724</v>
      </c>
      <c r="F82" s="408" t="s">
        <v>725</v>
      </c>
      <c r="G82" s="407" t="s">
        <v>656</v>
      </c>
      <c r="H82" s="407" t="s">
        <v>657</v>
      </c>
      <c r="I82" s="409">
        <v>23897.599999999999</v>
      </c>
      <c r="J82" s="409">
        <v>1</v>
      </c>
      <c r="K82" s="410">
        <v>23897.599999999999</v>
      </c>
    </row>
    <row r="83" spans="1:11" ht="14.4" customHeight="1" x14ac:dyDescent="0.3">
      <c r="A83" s="405" t="s">
        <v>422</v>
      </c>
      <c r="B83" s="406" t="s">
        <v>423</v>
      </c>
      <c r="C83" s="407" t="s">
        <v>427</v>
      </c>
      <c r="D83" s="408" t="s">
        <v>498</v>
      </c>
      <c r="E83" s="407" t="s">
        <v>724</v>
      </c>
      <c r="F83" s="408" t="s">
        <v>725</v>
      </c>
      <c r="G83" s="407" t="s">
        <v>658</v>
      </c>
      <c r="H83" s="407" t="s">
        <v>659</v>
      </c>
      <c r="I83" s="409">
        <v>24813</v>
      </c>
      <c r="J83" s="409">
        <v>1</v>
      </c>
      <c r="K83" s="410">
        <v>24813</v>
      </c>
    </row>
    <row r="84" spans="1:11" ht="14.4" customHeight="1" x14ac:dyDescent="0.3">
      <c r="A84" s="405" t="s">
        <v>422</v>
      </c>
      <c r="B84" s="406" t="s">
        <v>423</v>
      </c>
      <c r="C84" s="407" t="s">
        <v>427</v>
      </c>
      <c r="D84" s="408" t="s">
        <v>498</v>
      </c>
      <c r="E84" s="407" t="s">
        <v>724</v>
      </c>
      <c r="F84" s="408" t="s">
        <v>725</v>
      </c>
      <c r="G84" s="407" t="s">
        <v>660</v>
      </c>
      <c r="H84" s="407" t="s">
        <v>661</v>
      </c>
      <c r="I84" s="409">
        <v>9573.86</v>
      </c>
      <c r="J84" s="409">
        <v>1</v>
      </c>
      <c r="K84" s="410">
        <v>9573.86</v>
      </c>
    </row>
    <row r="85" spans="1:11" ht="14.4" customHeight="1" x14ac:dyDescent="0.3">
      <c r="A85" s="405" t="s">
        <v>422</v>
      </c>
      <c r="B85" s="406" t="s">
        <v>423</v>
      </c>
      <c r="C85" s="407" t="s">
        <v>427</v>
      </c>
      <c r="D85" s="408" t="s">
        <v>498</v>
      </c>
      <c r="E85" s="407" t="s">
        <v>724</v>
      </c>
      <c r="F85" s="408" t="s">
        <v>725</v>
      </c>
      <c r="G85" s="407" t="s">
        <v>662</v>
      </c>
      <c r="H85" s="407" t="s">
        <v>663</v>
      </c>
      <c r="I85" s="409">
        <v>10145.85</v>
      </c>
      <c r="J85" s="409">
        <v>6</v>
      </c>
      <c r="K85" s="410">
        <v>60875.100000000006</v>
      </c>
    </row>
    <row r="86" spans="1:11" ht="14.4" customHeight="1" x14ac:dyDescent="0.3">
      <c r="A86" s="405" t="s">
        <v>422</v>
      </c>
      <c r="B86" s="406" t="s">
        <v>423</v>
      </c>
      <c r="C86" s="407" t="s">
        <v>427</v>
      </c>
      <c r="D86" s="408" t="s">
        <v>498</v>
      </c>
      <c r="E86" s="407" t="s">
        <v>724</v>
      </c>
      <c r="F86" s="408" t="s">
        <v>725</v>
      </c>
      <c r="G86" s="407" t="s">
        <v>664</v>
      </c>
      <c r="H86" s="407" t="s">
        <v>665</v>
      </c>
      <c r="I86" s="409">
        <v>3267</v>
      </c>
      <c r="J86" s="409">
        <v>2</v>
      </c>
      <c r="K86" s="410">
        <v>6534</v>
      </c>
    </row>
    <row r="87" spans="1:11" ht="14.4" customHeight="1" x14ac:dyDescent="0.3">
      <c r="A87" s="405" t="s">
        <v>422</v>
      </c>
      <c r="B87" s="406" t="s">
        <v>423</v>
      </c>
      <c r="C87" s="407" t="s">
        <v>427</v>
      </c>
      <c r="D87" s="408" t="s">
        <v>498</v>
      </c>
      <c r="E87" s="407" t="s">
        <v>724</v>
      </c>
      <c r="F87" s="408" t="s">
        <v>725</v>
      </c>
      <c r="G87" s="407" t="s">
        <v>666</v>
      </c>
      <c r="H87" s="407" t="s">
        <v>667</v>
      </c>
      <c r="I87" s="409">
        <v>7129.3</v>
      </c>
      <c r="J87" s="409">
        <v>1</v>
      </c>
      <c r="K87" s="410">
        <v>7129.3</v>
      </c>
    </row>
    <row r="88" spans="1:11" ht="14.4" customHeight="1" x14ac:dyDescent="0.3">
      <c r="A88" s="405" t="s">
        <v>422</v>
      </c>
      <c r="B88" s="406" t="s">
        <v>423</v>
      </c>
      <c r="C88" s="407" t="s">
        <v>427</v>
      </c>
      <c r="D88" s="408" t="s">
        <v>498</v>
      </c>
      <c r="E88" s="407" t="s">
        <v>724</v>
      </c>
      <c r="F88" s="408" t="s">
        <v>725</v>
      </c>
      <c r="G88" s="407" t="s">
        <v>668</v>
      </c>
      <c r="H88" s="407" t="s">
        <v>669</v>
      </c>
      <c r="I88" s="409">
        <v>4515</v>
      </c>
      <c r="J88" s="409">
        <v>1</v>
      </c>
      <c r="K88" s="410">
        <v>4515</v>
      </c>
    </row>
    <row r="89" spans="1:11" ht="14.4" customHeight="1" x14ac:dyDescent="0.3">
      <c r="A89" s="405" t="s">
        <v>422</v>
      </c>
      <c r="B89" s="406" t="s">
        <v>423</v>
      </c>
      <c r="C89" s="407" t="s">
        <v>427</v>
      </c>
      <c r="D89" s="408" t="s">
        <v>498</v>
      </c>
      <c r="E89" s="407" t="s">
        <v>724</v>
      </c>
      <c r="F89" s="408" t="s">
        <v>725</v>
      </c>
      <c r="G89" s="407" t="s">
        <v>670</v>
      </c>
      <c r="H89" s="407" t="s">
        <v>671</v>
      </c>
      <c r="I89" s="409">
        <v>3849.14</v>
      </c>
      <c r="J89" s="409">
        <v>1</v>
      </c>
      <c r="K89" s="410">
        <v>3849.14</v>
      </c>
    </row>
    <row r="90" spans="1:11" ht="14.4" customHeight="1" x14ac:dyDescent="0.3">
      <c r="A90" s="405" t="s">
        <v>422</v>
      </c>
      <c r="B90" s="406" t="s">
        <v>423</v>
      </c>
      <c r="C90" s="407" t="s">
        <v>427</v>
      </c>
      <c r="D90" s="408" t="s">
        <v>498</v>
      </c>
      <c r="E90" s="407" t="s">
        <v>724</v>
      </c>
      <c r="F90" s="408" t="s">
        <v>725</v>
      </c>
      <c r="G90" s="407" t="s">
        <v>672</v>
      </c>
      <c r="H90" s="407" t="s">
        <v>673</v>
      </c>
      <c r="I90" s="409">
        <v>8570.4</v>
      </c>
      <c r="J90" s="409">
        <v>1</v>
      </c>
      <c r="K90" s="410">
        <v>8570.4</v>
      </c>
    </row>
    <row r="91" spans="1:11" ht="14.4" customHeight="1" x14ac:dyDescent="0.3">
      <c r="A91" s="405" t="s">
        <v>422</v>
      </c>
      <c r="B91" s="406" t="s">
        <v>423</v>
      </c>
      <c r="C91" s="407" t="s">
        <v>427</v>
      </c>
      <c r="D91" s="408" t="s">
        <v>498</v>
      </c>
      <c r="E91" s="407" t="s">
        <v>724</v>
      </c>
      <c r="F91" s="408" t="s">
        <v>725</v>
      </c>
      <c r="G91" s="407" t="s">
        <v>674</v>
      </c>
      <c r="H91" s="407" t="s">
        <v>675</v>
      </c>
      <c r="I91" s="409">
        <v>3849</v>
      </c>
      <c r="J91" s="409">
        <v>1</v>
      </c>
      <c r="K91" s="410">
        <v>3849</v>
      </c>
    </row>
    <row r="92" spans="1:11" ht="14.4" customHeight="1" x14ac:dyDescent="0.3">
      <c r="A92" s="405" t="s">
        <v>422</v>
      </c>
      <c r="B92" s="406" t="s">
        <v>423</v>
      </c>
      <c r="C92" s="407" t="s">
        <v>427</v>
      </c>
      <c r="D92" s="408" t="s">
        <v>498</v>
      </c>
      <c r="E92" s="407" t="s">
        <v>724</v>
      </c>
      <c r="F92" s="408" t="s">
        <v>725</v>
      </c>
      <c r="G92" s="407" t="s">
        <v>676</v>
      </c>
      <c r="H92" s="407" t="s">
        <v>677</v>
      </c>
      <c r="I92" s="409">
        <v>7138.98</v>
      </c>
      <c r="J92" s="409">
        <v>1</v>
      </c>
      <c r="K92" s="410">
        <v>7138.98</v>
      </c>
    </row>
    <row r="93" spans="1:11" ht="14.4" customHeight="1" x14ac:dyDescent="0.3">
      <c r="A93" s="405" t="s">
        <v>422</v>
      </c>
      <c r="B93" s="406" t="s">
        <v>423</v>
      </c>
      <c r="C93" s="407" t="s">
        <v>427</v>
      </c>
      <c r="D93" s="408" t="s">
        <v>498</v>
      </c>
      <c r="E93" s="407" t="s">
        <v>724</v>
      </c>
      <c r="F93" s="408" t="s">
        <v>725</v>
      </c>
      <c r="G93" s="407" t="s">
        <v>678</v>
      </c>
      <c r="H93" s="407" t="s">
        <v>679</v>
      </c>
      <c r="I93" s="409">
        <v>14342.09</v>
      </c>
      <c r="J93" s="409">
        <v>1</v>
      </c>
      <c r="K93" s="410">
        <v>14342.09</v>
      </c>
    </row>
    <row r="94" spans="1:11" ht="14.4" customHeight="1" x14ac:dyDescent="0.3">
      <c r="A94" s="405" t="s">
        <v>422</v>
      </c>
      <c r="B94" s="406" t="s">
        <v>423</v>
      </c>
      <c r="C94" s="407" t="s">
        <v>427</v>
      </c>
      <c r="D94" s="408" t="s">
        <v>498</v>
      </c>
      <c r="E94" s="407" t="s">
        <v>724</v>
      </c>
      <c r="F94" s="408" t="s">
        <v>725</v>
      </c>
      <c r="G94" s="407" t="s">
        <v>680</v>
      </c>
      <c r="H94" s="407" t="s">
        <v>681</v>
      </c>
      <c r="I94" s="409">
        <v>12510.15</v>
      </c>
      <c r="J94" s="409">
        <v>1</v>
      </c>
      <c r="K94" s="410">
        <v>12510.15</v>
      </c>
    </row>
    <row r="95" spans="1:11" ht="14.4" customHeight="1" x14ac:dyDescent="0.3">
      <c r="A95" s="405" t="s">
        <v>422</v>
      </c>
      <c r="B95" s="406" t="s">
        <v>423</v>
      </c>
      <c r="C95" s="407" t="s">
        <v>427</v>
      </c>
      <c r="D95" s="408" t="s">
        <v>498</v>
      </c>
      <c r="E95" s="407" t="s">
        <v>724</v>
      </c>
      <c r="F95" s="408" t="s">
        <v>725</v>
      </c>
      <c r="G95" s="407" t="s">
        <v>682</v>
      </c>
      <c r="H95" s="407" t="s">
        <v>683</v>
      </c>
      <c r="I95" s="409">
        <v>39558.379999999997</v>
      </c>
      <c r="J95" s="409">
        <v>1</v>
      </c>
      <c r="K95" s="410">
        <v>39558.379999999997</v>
      </c>
    </row>
    <row r="96" spans="1:11" ht="14.4" customHeight="1" x14ac:dyDescent="0.3">
      <c r="A96" s="405" t="s">
        <v>422</v>
      </c>
      <c r="B96" s="406" t="s">
        <v>423</v>
      </c>
      <c r="C96" s="407" t="s">
        <v>427</v>
      </c>
      <c r="D96" s="408" t="s">
        <v>498</v>
      </c>
      <c r="E96" s="407" t="s">
        <v>724</v>
      </c>
      <c r="F96" s="408" t="s">
        <v>725</v>
      </c>
      <c r="G96" s="407" t="s">
        <v>684</v>
      </c>
      <c r="H96" s="407" t="s">
        <v>685</v>
      </c>
      <c r="I96" s="409">
        <v>9385</v>
      </c>
      <c r="J96" s="409">
        <v>1</v>
      </c>
      <c r="K96" s="410">
        <v>9385</v>
      </c>
    </row>
    <row r="97" spans="1:11" ht="14.4" customHeight="1" x14ac:dyDescent="0.3">
      <c r="A97" s="405" t="s">
        <v>422</v>
      </c>
      <c r="B97" s="406" t="s">
        <v>423</v>
      </c>
      <c r="C97" s="407" t="s">
        <v>427</v>
      </c>
      <c r="D97" s="408" t="s">
        <v>498</v>
      </c>
      <c r="E97" s="407" t="s">
        <v>724</v>
      </c>
      <c r="F97" s="408" t="s">
        <v>725</v>
      </c>
      <c r="G97" s="407" t="s">
        <v>686</v>
      </c>
      <c r="H97" s="407" t="s">
        <v>687</v>
      </c>
      <c r="I97" s="409">
        <v>2662</v>
      </c>
      <c r="J97" s="409">
        <v>1</v>
      </c>
      <c r="K97" s="410">
        <v>2662</v>
      </c>
    </row>
    <row r="98" spans="1:11" ht="14.4" customHeight="1" x14ac:dyDescent="0.3">
      <c r="A98" s="405" t="s">
        <v>422</v>
      </c>
      <c r="B98" s="406" t="s">
        <v>423</v>
      </c>
      <c r="C98" s="407" t="s">
        <v>427</v>
      </c>
      <c r="D98" s="408" t="s">
        <v>498</v>
      </c>
      <c r="E98" s="407" t="s">
        <v>724</v>
      </c>
      <c r="F98" s="408" t="s">
        <v>725</v>
      </c>
      <c r="G98" s="407" t="s">
        <v>688</v>
      </c>
      <c r="H98" s="407" t="s">
        <v>689</v>
      </c>
      <c r="I98" s="409">
        <v>33244.949999999997</v>
      </c>
      <c r="J98" s="409">
        <v>1</v>
      </c>
      <c r="K98" s="410">
        <v>33244.949999999997</v>
      </c>
    </row>
    <row r="99" spans="1:11" ht="14.4" customHeight="1" x14ac:dyDescent="0.3">
      <c r="A99" s="405" t="s">
        <v>422</v>
      </c>
      <c r="B99" s="406" t="s">
        <v>423</v>
      </c>
      <c r="C99" s="407" t="s">
        <v>427</v>
      </c>
      <c r="D99" s="408" t="s">
        <v>498</v>
      </c>
      <c r="E99" s="407" t="s">
        <v>724</v>
      </c>
      <c r="F99" s="408" t="s">
        <v>725</v>
      </c>
      <c r="G99" s="407" t="s">
        <v>690</v>
      </c>
      <c r="H99" s="407" t="s">
        <v>691</v>
      </c>
      <c r="I99" s="409">
        <v>665.51</v>
      </c>
      <c r="J99" s="409">
        <v>1</v>
      </c>
      <c r="K99" s="410">
        <v>665.51</v>
      </c>
    </row>
    <row r="100" spans="1:11" ht="14.4" customHeight="1" x14ac:dyDescent="0.3">
      <c r="A100" s="405" t="s">
        <v>422</v>
      </c>
      <c r="B100" s="406" t="s">
        <v>423</v>
      </c>
      <c r="C100" s="407" t="s">
        <v>432</v>
      </c>
      <c r="D100" s="408" t="s">
        <v>726</v>
      </c>
      <c r="E100" s="407" t="s">
        <v>722</v>
      </c>
      <c r="F100" s="408" t="s">
        <v>723</v>
      </c>
      <c r="G100" s="407" t="s">
        <v>692</v>
      </c>
      <c r="H100" s="407" t="s">
        <v>693</v>
      </c>
      <c r="I100" s="409">
        <v>0.73</v>
      </c>
      <c r="J100" s="409">
        <v>200</v>
      </c>
      <c r="K100" s="410">
        <v>146</v>
      </c>
    </row>
    <row r="101" spans="1:11" ht="14.4" customHeight="1" x14ac:dyDescent="0.3">
      <c r="A101" s="405" t="s">
        <v>422</v>
      </c>
      <c r="B101" s="406" t="s">
        <v>423</v>
      </c>
      <c r="C101" s="407" t="s">
        <v>432</v>
      </c>
      <c r="D101" s="408" t="s">
        <v>726</v>
      </c>
      <c r="E101" s="407" t="s">
        <v>724</v>
      </c>
      <c r="F101" s="408" t="s">
        <v>725</v>
      </c>
      <c r="G101" s="407" t="s">
        <v>568</v>
      </c>
      <c r="H101" s="407" t="s">
        <v>569</v>
      </c>
      <c r="I101" s="409">
        <v>62.92</v>
      </c>
      <c r="J101" s="409">
        <v>2</v>
      </c>
      <c r="K101" s="410">
        <v>125.84</v>
      </c>
    </row>
    <row r="102" spans="1:11" ht="14.4" customHeight="1" x14ac:dyDescent="0.3">
      <c r="A102" s="405" t="s">
        <v>422</v>
      </c>
      <c r="B102" s="406" t="s">
        <v>423</v>
      </c>
      <c r="C102" s="407" t="s">
        <v>432</v>
      </c>
      <c r="D102" s="408" t="s">
        <v>726</v>
      </c>
      <c r="E102" s="407" t="s">
        <v>724</v>
      </c>
      <c r="F102" s="408" t="s">
        <v>725</v>
      </c>
      <c r="G102" s="407" t="s">
        <v>694</v>
      </c>
      <c r="H102" s="407" t="s">
        <v>695</v>
      </c>
      <c r="I102" s="409">
        <v>461</v>
      </c>
      <c r="J102" s="409">
        <v>22</v>
      </c>
      <c r="K102" s="410">
        <v>10142</v>
      </c>
    </row>
    <row r="103" spans="1:11" ht="14.4" customHeight="1" x14ac:dyDescent="0.3">
      <c r="A103" s="405" t="s">
        <v>422</v>
      </c>
      <c r="B103" s="406" t="s">
        <v>423</v>
      </c>
      <c r="C103" s="407" t="s">
        <v>432</v>
      </c>
      <c r="D103" s="408" t="s">
        <v>726</v>
      </c>
      <c r="E103" s="407" t="s">
        <v>724</v>
      </c>
      <c r="F103" s="408" t="s">
        <v>725</v>
      </c>
      <c r="G103" s="407" t="s">
        <v>574</v>
      </c>
      <c r="H103" s="407" t="s">
        <v>575</v>
      </c>
      <c r="I103" s="409">
        <v>410.18</v>
      </c>
      <c r="J103" s="409">
        <v>3</v>
      </c>
      <c r="K103" s="410">
        <v>1230.55</v>
      </c>
    </row>
    <row r="104" spans="1:11" ht="14.4" customHeight="1" x14ac:dyDescent="0.3">
      <c r="A104" s="405" t="s">
        <v>422</v>
      </c>
      <c r="B104" s="406" t="s">
        <v>423</v>
      </c>
      <c r="C104" s="407" t="s">
        <v>432</v>
      </c>
      <c r="D104" s="408" t="s">
        <v>726</v>
      </c>
      <c r="E104" s="407" t="s">
        <v>724</v>
      </c>
      <c r="F104" s="408" t="s">
        <v>725</v>
      </c>
      <c r="G104" s="407" t="s">
        <v>696</v>
      </c>
      <c r="H104" s="407" t="s">
        <v>697</v>
      </c>
      <c r="I104" s="409">
        <v>119.185</v>
      </c>
      <c r="J104" s="409">
        <v>5</v>
      </c>
      <c r="K104" s="410">
        <v>575.96</v>
      </c>
    </row>
    <row r="105" spans="1:11" ht="14.4" customHeight="1" x14ac:dyDescent="0.3">
      <c r="A105" s="405" t="s">
        <v>422</v>
      </c>
      <c r="B105" s="406" t="s">
        <v>423</v>
      </c>
      <c r="C105" s="407" t="s">
        <v>432</v>
      </c>
      <c r="D105" s="408" t="s">
        <v>726</v>
      </c>
      <c r="E105" s="407" t="s">
        <v>724</v>
      </c>
      <c r="F105" s="408" t="s">
        <v>725</v>
      </c>
      <c r="G105" s="407" t="s">
        <v>576</v>
      </c>
      <c r="H105" s="407" t="s">
        <v>577</v>
      </c>
      <c r="I105" s="409">
        <v>784</v>
      </c>
      <c r="J105" s="409">
        <v>1</v>
      </c>
      <c r="K105" s="410">
        <v>784</v>
      </c>
    </row>
    <row r="106" spans="1:11" ht="14.4" customHeight="1" x14ac:dyDescent="0.3">
      <c r="A106" s="405" t="s">
        <v>422</v>
      </c>
      <c r="B106" s="406" t="s">
        <v>423</v>
      </c>
      <c r="C106" s="407" t="s">
        <v>432</v>
      </c>
      <c r="D106" s="408" t="s">
        <v>726</v>
      </c>
      <c r="E106" s="407" t="s">
        <v>724</v>
      </c>
      <c r="F106" s="408" t="s">
        <v>725</v>
      </c>
      <c r="G106" s="407" t="s">
        <v>698</v>
      </c>
      <c r="H106" s="407" t="s">
        <v>699</v>
      </c>
      <c r="I106" s="409">
        <v>100.61</v>
      </c>
      <c r="J106" s="409">
        <v>18</v>
      </c>
      <c r="K106" s="410">
        <v>1810.43</v>
      </c>
    </row>
    <row r="107" spans="1:11" ht="14.4" customHeight="1" x14ac:dyDescent="0.3">
      <c r="A107" s="405" t="s">
        <v>422</v>
      </c>
      <c r="B107" s="406" t="s">
        <v>423</v>
      </c>
      <c r="C107" s="407" t="s">
        <v>432</v>
      </c>
      <c r="D107" s="408" t="s">
        <v>726</v>
      </c>
      <c r="E107" s="407" t="s">
        <v>724</v>
      </c>
      <c r="F107" s="408" t="s">
        <v>725</v>
      </c>
      <c r="G107" s="407" t="s">
        <v>584</v>
      </c>
      <c r="H107" s="407" t="s">
        <v>585</v>
      </c>
      <c r="I107" s="409">
        <v>339.67</v>
      </c>
      <c r="J107" s="409">
        <v>4</v>
      </c>
      <c r="K107" s="410">
        <v>1358.66</v>
      </c>
    </row>
    <row r="108" spans="1:11" ht="14.4" customHeight="1" x14ac:dyDescent="0.3">
      <c r="A108" s="405" t="s">
        <v>422</v>
      </c>
      <c r="B108" s="406" t="s">
        <v>423</v>
      </c>
      <c r="C108" s="407" t="s">
        <v>432</v>
      </c>
      <c r="D108" s="408" t="s">
        <v>726</v>
      </c>
      <c r="E108" s="407" t="s">
        <v>724</v>
      </c>
      <c r="F108" s="408" t="s">
        <v>725</v>
      </c>
      <c r="G108" s="407" t="s">
        <v>592</v>
      </c>
      <c r="H108" s="407" t="s">
        <v>593</v>
      </c>
      <c r="I108" s="409">
        <v>617.07999999999993</v>
      </c>
      <c r="J108" s="409">
        <v>20</v>
      </c>
      <c r="K108" s="410">
        <v>12342</v>
      </c>
    </row>
    <row r="109" spans="1:11" ht="14.4" customHeight="1" x14ac:dyDescent="0.3">
      <c r="A109" s="405" t="s">
        <v>422</v>
      </c>
      <c r="B109" s="406" t="s">
        <v>423</v>
      </c>
      <c r="C109" s="407" t="s">
        <v>432</v>
      </c>
      <c r="D109" s="408" t="s">
        <v>726</v>
      </c>
      <c r="E109" s="407" t="s">
        <v>724</v>
      </c>
      <c r="F109" s="408" t="s">
        <v>725</v>
      </c>
      <c r="G109" s="407" t="s">
        <v>700</v>
      </c>
      <c r="H109" s="407" t="s">
        <v>701</v>
      </c>
      <c r="I109" s="409">
        <v>87.155000000000001</v>
      </c>
      <c r="J109" s="409">
        <v>8</v>
      </c>
      <c r="K109" s="410">
        <v>706.85</v>
      </c>
    </row>
    <row r="110" spans="1:11" ht="14.4" customHeight="1" x14ac:dyDescent="0.3">
      <c r="A110" s="405" t="s">
        <v>422</v>
      </c>
      <c r="B110" s="406" t="s">
        <v>423</v>
      </c>
      <c r="C110" s="407" t="s">
        <v>432</v>
      </c>
      <c r="D110" s="408" t="s">
        <v>726</v>
      </c>
      <c r="E110" s="407" t="s">
        <v>724</v>
      </c>
      <c r="F110" s="408" t="s">
        <v>725</v>
      </c>
      <c r="G110" s="407" t="s">
        <v>594</v>
      </c>
      <c r="H110" s="407" t="s">
        <v>595</v>
      </c>
      <c r="I110" s="409">
        <v>6419.7</v>
      </c>
      <c r="J110" s="409">
        <v>1</v>
      </c>
      <c r="K110" s="410">
        <v>6419.7</v>
      </c>
    </row>
    <row r="111" spans="1:11" ht="14.4" customHeight="1" x14ac:dyDescent="0.3">
      <c r="A111" s="405" t="s">
        <v>422</v>
      </c>
      <c r="B111" s="406" t="s">
        <v>423</v>
      </c>
      <c r="C111" s="407" t="s">
        <v>432</v>
      </c>
      <c r="D111" s="408" t="s">
        <v>726</v>
      </c>
      <c r="E111" s="407" t="s">
        <v>724</v>
      </c>
      <c r="F111" s="408" t="s">
        <v>725</v>
      </c>
      <c r="G111" s="407" t="s">
        <v>702</v>
      </c>
      <c r="H111" s="407" t="s">
        <v>703</v>
      </c>
      <c r="I111" s="409">
        <v>94.38</v>
      </c>
      <c r="J111" s="409">
        <v>2</v>
      </c>
      <c r="K111" s="410">
        <v>188.76</v>
      </c>
    </row>
    <row r="112" spans="1:11" ht="14.4" customHeight="1" x14ac:dyDescent="0.3">
      <c r="A112" s="405" t="s">
        <v>422</v>
      </c>
      <c r="B112" s="406" t="s">
        <v>423</v>
      </c>
      <c r="C112" s="407" t="s">
        <v>432</v>
      </c>
      <c r="D112" s="408" t="s">
        <v>726</v>
      </c>
      <c r="E112" s="407" t="s">
        <v>724</v>
      </c>
      <c r="F112" s="408" t="s">
        <v>725</v>
      </c>
      <c r="G112" s="407" t="s">
        <v>704</v>
      </c>
      <c r="H112" s="407" t="s">
        <v>705</v>
      </c>
      <c r="I112" s="409">
        <v>8566.7999999999993</v>
      </c>
      <c r="J112" s="409">
        <v>1</v>
      </c>
      <c r="K112" s="410">
        <v>8566.7999999999993</v>
      </c>
    </row>
    <row r="113" spans="1:11" ht="14.4" customHeight="1" x14ac:dyDescent="0.3">
      <c r="A113" s="405" t="s">
        <v>422</v>
      </c>
      <c r="B113" s="406" t="s">
        <v>423</v>
      </c>
      <c r="C113" s="407" t="s">
        <v>432</v>
      </c>
      <c r="D113" s="408" t="s">
        <v>726</v>
      </c>
      <c r="E113" s="407" t="s">
        <v>724</v>
      </c>
      <c r="F113" s="408" t="s">
        <v>725</v>
      </c>
      <c r="G113" s="407" t="s">
        <v>598</v>
      </c>
      <c r="H113" s="407" t="s">
        <v>599</v>
      </c>
      <c r="I113" s="409">
        <v>11319.6</v>
      </c>
      <c r="J113" s="409">
        <v>1</v>
      </c>
      <c r="K113" s="410">
        <v>11319.6</v>
      </c>
    </row>
    <row r="114" spans="1:11" ht="14.4" customHeight="1" x14ac:dyDescent="0.3">
      <c r="A114" s="405" t="s">
        <v>422</v>
      </c>
      <c r="B114" s="406" t="s">
        <v>423</v>
      </c>
      <c r="C114" s="407" t="s">
        <v>432</v>
      </c>
      <c r="D114" s="408" t="s">
        <v>726</v>
      </c>
      <c r="E114" s="407" t="s">
        <v>724</v>
      </c>
      <c r="F114" s="408" t="s">
        <v>725</v>
      </c>
      <c r="G114" s="407" t="s">
        <v>600</v>
      </c>
      <c r="H114" s="407" t="s">
        <v>601</v>
      </c>
      <c r="I114" s="409">
        <v>87.12</v>
      </c>
      <c r="J114" s="409">
        <v>6</v>
      </c>
      <c r="K114" s="410">
        <v>522.72</v>
      </c>
    </row>
    <row r="115" spans="1:11" ht="14.4" customHeight="1" x14ac:dyDescent="0.3">
      <c r="A115" s="405" t="s">
        <v>422</v>
      </c>
      <c r="B115" s="406" t="s">
        <v>423</v>
      </c>
      <c r="C115" s="407" t="s">
        <v>432</v>
      </c>
      <c r="D115" s="408" t="s">
        <v>726</v>
      </c>
      <c r="E115" s="407" t="s">
        <v>724</v>
      </c>
      <c r="F115" s="408" t="s">
        <v>725</v>
      </c>
      <c r="G115" s="407" t="s">
        <v>608</v>
      </c>
      <c r="H115" s="407" t="s">
        <v>609</v>
      </c>
      <c r="I115" s="409">
        <v>155.18</v>
      </c>
      <c r="J115" s="409">
        <v>5</v>
      </c>
      <c r="K115" s="410">
        <v>775.91</v>
      </c>
    </row>
    <row r="116" spans="1:11" ht="14.4" customHeight="1" x14ac:dyDescent="0.3">
      <c r="A116" s="405" t="s">
        <v>422</v>
      </c>
      <c r="B116" s="406" t="s">
        <v>423</v>
      </c>
      <c r="C116" s="407" t="s">
        <v>432</v>
      </c>
      <c r="D116" s="408" t="s">
        <v>726</v>
      </c>
      <c r="E116" s="407" t="s">
        <v>724</v>
      </c>
      <c r="F116" s="408" t="s">
        <v>725</v>
      </c>
      <c r="G116" s="407" t="s">
        <v>610</v>
      </c>
      <c r="H116" s="407" t="s">
        <v>611</v>
      </c>
      <c r="I116" s="409">
        <v>74.12</v>
      </c>
      <c r="J116" s="409">
        <v>1</v>
      </c>
      <c r="K116" s="410">
        <v>74.12</v>
      </c>
    </row>
    <row r="117" spans="1:11" ht="14.4" customHeight="1" x14ac:dyDescent="0.3">
      <c r="A117" s="405" t="s">
        <v>422</v>
      </c>
      <c r="B117" s="406" t="s">
        <v>423</v>
      </c>
      <c r="C117" s="407" t="s">
        <v>432</v>
      </c>
      <c r="D117" s="408" t="s">
        <v>726</v>
      </c>
      <c r="E117" s="407" t="s">
        <v>724</v>
      </c>
      <c r="F117" s="408" t="s">
        <v>725</v>
      </c>
      <c r="G117" s="407" t="s">
        <v>706</v>
      </c>
      <c r="H117" s="407" t="s">
        <v>707</v>
      </c>
      <c r="I117" s="409">
        <v>0.31</v>
      </c>
      <c r="J117" s="409">
        <v>2000</v>
      </c>
      <c r="K117" s="410">
        <v>622</v>
      </c>
    </row>
    <row r="118" spans="1:11" ht="14.4" customHeight="1" x14ac:dyDescent="0.3">
      <c r="A118" s="405" t="s">
        <v>422</v>
      </c>
      <c r="B118" s="406" t="s">
        <v>423</v>
      </c>
      <c r="C118" s="407" t="s">
        <v>432</v>
      </c>
      <c r="D118" s="408" t="s">
        <v>726</v>
      </c>
      <c r="E118" s="407" t="s">
        <v>724</v>
      </c>
      <c r="F118" s="408" t="s">
        <v>725</v>
      </c>
      <c r="G118" s="407" t="s">
        <v>626</v>
      </c>
      <c r="H118" s="407" t="s">
        <v>627</v>
      </c>
      <c r="I118" s="409">
        <v>1117.4349999999999</v>
      </c>
      <c r="J118" s="409">
        <v>3</v>
      </c>
      <c r="K118" s="410">
        <v>3373.4799999999996</v>
      </c>
    </row>
    <row r="119" spans="1:11" ht="14.4" customHeight="1" x14ac:dyDescent="0.3">
      <c r="A119" s="405" t="s">
        <v>422</v>
      </c>
      <c r="B119" s="406" t="s">
        <v>423</v>
      </c>
      <c r="C119" s="407" t="s">
        <v>432</v>
      </c>
      <c r="D119" s="408" t="s">
        <v>726</v>
      </c>
      <c r="E119" s="407" t="s">
        <v>724</v>
      </c>
      <c r="F119" s="408" t="s">
        <v>725</v>
      </c>
      <c r="G119" s="407" t="s">
        <v>708</v>
      </c>
      <c r="H119" s="407" t="s">
        <v>709</v>
      </c>
      <c r="I119" s="409">
        <v>11517</v>
      </c>
      <c r="J119" s="409">
        <v>1</v>
      </c>
      <c r="K119" s="410">
        <v>11517</v>
      </c>
    </row>
    <row r="120" spans="1:11" ht="14.4" customHeight="1" x14ac:dyDescent="0.3">
      <c r="A120" s="405" t="s">
        <v>422</v>
      </c>
      <c r="B120" s="406" t="s">
        <v>423</v>
      </c>
      <c r="C120" s="407" t="s">
        <v>432</v>
      </c>
      <c r="D120" s="408" t="s">
        <v>726</v>
      </c>
      <c r="E120" s="407" t="s">
        <v>724</v>
      </c>
      <c r="F120" s="408" t="s">
        <v>725</v>
      </c>
      <c r="G120" s="407" t="s">
        <v>710</v>
      </c>
      <c r="H120" s="407" t="s">
        <v>711</v>
      </c>
      <c r="I120" s="409">
        <v>1836.1</v>
      </c>
      <c r="J120" s="409">
        <v>1</v>
      </c>
      <c r="K120" s="410">
        <v>1836.1</v>
      </c>
    </row>
    <row r="121" spans="1:11" ht="14.4" customHeight="1" x14ac:dyDescent="0.3">
      <c r="A121" s="405" t="s">
        <v>422</v>
      </c>
      <c r="B121" s="406" t="s">
        <v>423</v>
      </c>
      <c r="C121" s="407" t="s">
        <v>432</v>
      </c>
      <c r="D121" s="408" t="s">
        <v>726</v>
      </c>
      <c r="E121" s="407" t="s">
        <v>724</v>
      </c>
      <c r="F121" s="408" t="s">
        <v>725</v>
      </c>
      <c r="G121" s="407" t="s">
        <v>712</v>
      </c>
      <c r="H121" s="407" t="s">
        <v>713</v>
      </c>
      <c r="I121" s="409">
        <v>1240.25</v>
      </c>
      <c r="J121" s="409">
        <v>1</v>
      </c>
      <c r="K121" s="410">
        <v>1240.25</v>
      </c>
    </row>
    <row r="122" spans="1:11" ht="14.4" customHeight="1" thickBot="1" x14ac:dyDescent="0.35">
      <c r="A122" s="411" t="s">
        <v>422</v>
      </c>
      <c r="B122" s="412" t="s">
        <v>423</v>
      </c>
      <c r="C122" s="413" t="s">
        <v>432</v>
      </c>
      <c r="D122" s="414" t="s">
        <v>726</v>
      </c>
      <c r="E122" s="413" t="s">
        <v>724</v>
      </c>
      <c r="F122" s="414" t="s">
        <v>725</v>
      </c>
      <c r="G122" s="413" t="s">
        <v>714</v>
      </c>
      <c r="H122" s="413" t="s">
        <v>715</v>
      </c>
      <c r="I122" s="415">
        <v>1.19</v>
      </c>
      <c r="J122" s="415">
        <v>500</v>
      </c>
      <c r="K122" s="416">
        <v>596.54999999999995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9" width="13.109375" hidden="1" customWidth="1"/>
    <col min="10" max="10" width="13.109375" customWidth="1"/>
    <col min="11" max="20" width="13.109375" hidden="1" customWidth="1"/>
    <col min="21" max="22" width="13.109375" customWidth="1"/>
    <col min="23" max="29" width="13.109375" hidden="1" customWidth="1"/>
    <col min="30" max="30" width="13.109375" customWidth="1"/>
    <col min="31" max="32" width="13.109375" hidden="1" customWidth="1"/>
    <col min="33" max="34" width="13.109375" customWidth="1"/>
  </cols>
  <sheetData>
    <row r="1" spans="1:35" ht="18.600000000000001" thickBot="1" x14ac:dyDescent="0.4">
      <c r="A1" s="337" t="s">
        <v>92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  <c r="AH1" s="324"/>
    </row>
    <row r="2" spans="1:35" ht="15" thickBot="1" x14ac:dyDescent="0.35">
      <c r="A2" s="203" t="s">
        <v>247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</row>
    <row r="3" spans="1:35" x14ac:dyDescent="0.3">
      <c r="A3" s="222" t="s">
        <v>170</v>
      </c>
      <c r="B3" s="338" t="s">
        <v>151</v>
      </c>
      <c r="C3" s="205">
        <v>0</v>
      </c>
      <c r="D3" s="206">
        <v>101</v>
      </c>
      <c r="E3" s="206">
        <v>102</v>
      </c>
      <c r="F3" s="225">
        <v>305</v>
      </c>
      <c r="G3" s="225">
        <v>306</v>
      </c>
      <c r="H3" s="225">
        <v>407</v>
      </c>
      <c r="I3" s="225">
        <v>408</v>
      </c>
      <c r="J3" s="225">
        <v>409</v>
      </c>
      <c r="K3" s="225">
        <v>410</v>
      </c>
      <c r="L3" s="225">
        <v>415</v>
      </c>
      <c r="M3" s="225">
        <v>416</v>
      </c>
      <c r="N3" s="225">
        <v>418</v>
      </c>
      <c r="O3" s="225">
        <v>419</v>
      </c>
      <c r="P3" s="225">
        <v>420</v>
      </c>
      <c r="Q3" s="225">
        <v>421</v>
      </c>
      <c r="R3" s="225">
        <v>522</v>
      </c>
      <c r="S3" s="225">
        <v>523</v>
      </c>
      <c r="T3" s="225">
        <v>524</v>
      </c>
      <c r="U3" s="225">
        <v>525</v>
      </c>
      <c r="V3" s="225">
        <v>526</v>
      </c>
      <c r="W3" s="225">
        <v>527</v>
      </c>
      <c r="X3" s="225">
        <v>528</v>
      </c>
      <c r="Y3" s="225">
        <v>629</v>
      </c>
      <c r="Z3" s="225">
        <v>630</v>
      </c>
      <c r="AA3" s="225">
        <v>636</v>
      </c>
      <c r="AB3" s="225">
        <v>637</v>
      </c>
      <c r="AC3" s="225">
        <v>640</v>
      </c>
      <c r="AD3" s="225">
        <v>642</v>
      </c>
      <c r="AE3" s="225">
        <v>743</v>
      </c>
      <c r="AF3" s="206">
        <v>745</v>
      </c>
      <c r="AG3" s="206">
        <v>746</v>
      </c>
      <c r="AH3" s="445">
        <v>930</v>
      </c>
      <c r="AI3" s="461"/>
    </row>
    <row r="4" spans="1:35" ht="36.6" outlineLevel="1" thickBot="1" x14ac:dyDescent="0.35">
      <c r="A4" s="223">
        <v>2015</v>
      </c>
      <c r="B4" s="339"/>
      <c r="C4" s="207" t="s">
        <v>152</v>
      </c>
      <c r="D4" s="208" t="s">
        <v>153</v>
      </c>
      <c r="E4" s="208" t="s">
        <v>154</v>
      </c>
      <c r="F4" s="226" t="s">
        <v>182</v>
      </c>
      <c r="G4" s="226" t="s">
        <v>183</v>
      </c>
      <c r="H4" s="226" t="s">
        <v>245</v>
      </c>
      <c r="I4" s="226" t="s">
        <v>184</v>
      </c>
      <c r="J4" s="226" t="s">
        <v>185</v>
      </c>
      <c r="K4" s="226" t="s">
        <v>186</v>
      </c>
      <c r="L4" s="226" t="s">
        <v>187</v>
      </c>
      <c r="M4" s="226" t="s">
        <v>188</v>
      </c>
      <c r="N4" s="226" t="s">
        <v>189</v>
      </c>
      <c r="O4" s="226" t="s">
        <v>190</v>
      </c>
      <c r="P4" s="226" t="s">
        <v>191</v>
      </c>
      <c r="Q4" s="226" t="s">
        <v>192</v>
      </c>
      <c r="R4" s="226" t="s">
        <v>193</v>
      </c>
      <c r="S4" s="226" t="s">
        <v>194</v>
      </c>
      <c r="T4" s="226" t="s">
        <v>195</v>
      </c>
      <c r="U4" s="226" t="s">
        <v>196</v>
      </c>
      <c r="V4" s="226" t="s">
        <v>197</v>
      </c>
      <c r="W4" s="226" t="s">
        <v>198</v>
      </c>
      <c r="X4" s="226" t="s">
        <v>207</v>
      </c>
      <c r="Y4" s="226" t="s">
        <v>199</v>
      </c>
      <c r="Z4" s="226" t="s">
        <v>208</v>
      </c>
      <c r="AA4" s="226" t="s">
        <v>200</v>
      </c>
      <c r="AB4" s="226" t="s">
        <v>201</v>
      </c>
      <c r="AC4" s="226" t="s">
        <v>202</v>
      </c>
      <c r="AD4" s="226" t="s">
        <v>203</v>
      </c>
      <c r="AE4" s="226" t="s">
        <v>204</v>
      </c>
      <c r="AF4" s="208" t="s">
        <v>205</v>
      </c>
      <c r="AG4" s="208" t="s">
        <v>206</v>
      </c>
      <c r="AH4" s="446" t="s">
        <v>172</v>
      </c>
      <c r="AI4" s="461"/>
    </row>
    <row r="5" spans="1:35" x14ac:dyDescent="0.3">
      <c r="A5" s="209" t="s">
        <v>155</v>
      </c>
      <c r="B5" s="245"/>
      <c r="C5" s="246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447"/>
      <c r="AI5" s="461"/>
    </row>
    <row r="6" spans="1:35" ht="15" collapsed="1" thickBot="1" x14ac:dyDescent="0.35">
      <c r="A6" s="210" t="s">
        <v>59</v>
      </c>
      <c r="B6" s="248">
        <f xml:space="preserve">
TRUNC(IF($A$4&lt;=12,SUMIFS('ON Data'!F:F,'ON Data'!$D:$D,$A$4,'ON Data'!$E:$E,1),SUMIFS('ON Data'!F:F,'ON Data'!$E:$E,1)/'ON Data'!$D$3),1)</f>
        <v>44.8</v>
      </c>
      <c r="C6" s="249">
        <f xml:space="preserve">
TRUNC(IF($A$4&lt;=12,SUMIFS('ON Data'!G:G,'ON Data'!$D:$D,$A$4,'ON Data'!$E:$E,1),SUMIFS('ON Data'!G:G,'ON Data'!$E:$E,1)/'ON Data'!$D$3),1)</f>
        <v>0</v>
      </c>
      <c r="D6" s="250">
        <f xml:space="preserve">
TRUNC(IF($A$4&lt;=12,SUMIFS('ON Data'!H:H,'ON Data'!$D:$D,$A$4,'ON Data'!$E:$E,1),SUMIFS('ON Data'!H:H,'ON Data'!$E:$E,1)/'ON Data'!$D$3),1)</f>
        <v>15.4</v>
      </c>
      <c r="E6" s="250">
        <f xml:space="preserve">
TRUNC(IF($A$4&lt;=12,SUMIFS('ON Data'!I:I,'ON Data'!$D:$D,$A$4,'ON Data'!$E:$E,1),SUMIFS('ON Data'!I:I,'ON Data'!$E:$E,1)/'ON Data'!$D$3),1)</f>
        <v>0</v>
      </c>
      <c r="F6" s="250">
        <f xml:space="preserve">
TRUNC(IF($A$4&lt;=12,SUMIFS('ON Data'!K:K,'ON Data'!$D:$D,$A$4,'ON Data'!$E:$E,1),SUMIFS('ON Data'!K:K,'ON Data'!$E:$E,1)/'ON Data'!$D$3),1)</f>
        <v>0</v>
      </c>
      <c r="G6" s="250">
        <f xml:space="preserve">
TRUNC(IF($A$4&lt;=12,SUMIFS('ON Data'!L:L,'ON Data'!$D:$D,$A$4,'ON Data'!$E:$E,1),SUMIFS('ON Data'!L:L,'ON Data'!$E:$E,1)/'ON Data'!$D$3),1)</f>
        <v>0</v>
      </c>
      <c r="H6" s="250">
        <f xml:space="preserve">
TRUNC(IF($A$4&lt;=12,SUMIFS('ON Data'!M:M,'ON Data'!$D:$D,$A$4,'ON Data'!$E:$E,1),SUMIFS('ON Data'!M:M,'ON Data'!$E:$E,1)/'ON Data'!$D$3),1)</f>
        <v>0</v>
      </c>
      <c r="I6" s="250">
        <f xml:space="preserve">
TRUNC(IF($A$4&lt;=12,SUMIFS('ON Data'!N:N,'ON Data'!$D:$D,$A$4,'ON Data'!$E:$E,1),SUMIFS('ON Data'!N:N,'ON Data'!$E:$E,1)/'ON Data'!$D$3),1)</f>
        <v>0</v>
      </c>
      <c r="J6" s="250">
        <f xml:space="preserve">
TRUNC(IF($A$4&lt;=12,SUMIFS('ON Data'!O:O,'ON Data'!$D:$D,$A$4,'ON Data'!$E:$E,1),SUMIFS('ON Data'!O:O,'ON Data'!$E:$E,1)/'ON Data'!$D$3),1)</f>
        <v>16.5</v>
      </c>
      <c r="K6" s="250">
        <f xml:space="preserve">
TRUNC(IF($A$4&lt;=12,SUMIFS('ON Data'!P:P,'ON Data'!$D:$D,$A$4,'ON Data'!$E:$E,1),SUMIFS('ON Data'!P:P,'ON Data'!$E:$E,1)/'ON Data'!$D$3),1)</f>
        <v>0</v>
      </c>
      <c r="L6" s="250">
        <f xml:space="preserve">
TRUNC(IF($A$4&lt;=12,SUMIFS('ON Data'!Q:Q,'ON Data'!$D:$D,$A$4,'ON Data'!$E:$E,1),SUMIFS('ON Data'!Q:Q,'ON Data'!$E:$E,1)/'ON Data'!$D$3),1)</f>
        <v>0</v>
      </c>
      <c r="M6" s="250">
        <f xml:space="preserve">
TRUNC(IF($A$4&lt;=12,SUMIFS('ON Data'!R:R,'ON Data'!$D:$D,$A$4,'ON Data'!$E:$E,1),SUMIFS('ON Data'!R:R,'ON Data'!$E:$E,1)/'ON Data'!$D$3),1)</f>
        <v>0</v>
      </c>
      <c r="N6" s="250">
        <f xml:space="preserve">
TRUNC(IF($A$4&lt;=12,SUMIFS('ON Data'!S:S,'ON Data'!$D:$D,$A$4,'ON Data'!$E:$E,1),SUMIFS('ON Data'!S:S,'ON Data'!$E:$E,1)/'ON Data'!$D$3),1)</f>
        <v>0</v>
      </c>
      <c r="O6" s="250">
        <f xml:space="preserve">
TRUNC(IF($A$4&lt;=12,SUMIFS('ON Data'!T:T,'ON Data'!$D:$D,$A$4,'ON Data'!$E:$E,1),SUMIFS('ON Data'!T:T,'ON Data'!$E:$E,1)/'ON Data'!$D$3),1)</f>
        <v>0</v>
      </c>
      <c r="P6" s="250">
        <f xml:space="preserve">
TRUNC(IF($A$4&lt;=12,SUMIFS('ON Data'!U:U,'ON Data'!$D:$D,$A$4,'ON Data'!$E:$E,1),SUMIFS('ON Data'!U:U,'ON Data'!$E:$E,1)/'ON Data'!$D$3),1)</f>
        <v>0</v>
      </c>
      <c r="Q6" s="250">
        <f xml:space="preserve">
TRUNC(IF($A$4&lt;=12,SUMIFS('ON Data'!V:V,'ON Data'!$D:$D,$A$4,'ON Data'!$E:$E,1),SUMIFS('ON Data'!V:V,'ON Data'!$E:$E,1)/'ON Data'!$D$3),1)</f>
        <v>0</v>
      </c>
      <c r="R6" s="250">
        <f xml:space="preserve">
TRUNC(IF($A$4&lt;=12,SUMIFS('ON Data'!W:W,'ON Data'!$D:$D,$A$4,'ON Data'!$E:$E,1),SUMIFS('ON Data'!W:W,'ON Data'!$E:$E,1)/'ON Data'!$D$3),1)</f>
        <v>0</v>
      </c>
      <c r="S6" s="250">
        <f xml:space="preserve">
TRUNC(IF($A$4&lt;=12,SUMIFS('ON Data'!X:X,'ON Data'!$D:$D,$A$4,'ON Data'!$E:$E,1),SUMIFS('ON Data'!X:X,'ON Data'!$E:$E,1)/'ON Data'!$D$3),1)</f>
        <v>0</v>
      </c>
      <c r="T6" s="250">
        <f xml:space="preserve">
TRUNC(IF($A$4&lt;=12,SUMIFS('ON Data'!Y:Y,'ON Data'!$D:$D,$A$4,'ON Data'!$E:$E,1),SUMIFS('ON Data'!Y:Y,'ON Data'!$E:$E,1)/'ON Data'!$D$3),1)</f>
        <v>0</v>
      </c>
      <c r="U6" s="250">
        <f xml:space="preserve">
TRUNC(IF($A$4&lt;=12,SUMIFS('ON Data'!Z:Z,'ON Data'!$D:$D,$A$4,'ON Data'!$E:$E,1),SUMIFS('ON Data'!Z:Z,'ON Data'!$E:$E,1)/'ON Data'!$D$3),1)</f>
        <v>1</v>
      </c>
      <c r="V6" s="250">
        <f xml:space="preserve">
TRUNC(IF($A$4&lt;=12,SUMIFS('ON Data'!AA:AA,'ON Data'!$D:$D,$A$4,'ON Data'!$E:$E,1),SUMIFS('ON Data'!AA:AA,'ON Data'!$E:$E,1)/'ON Data'!$D$3),1)</f>
        <v>0</v>
      </c>
      <c r="W6" s="250">
        <f xml:space="preserve">
TRUNC(IF($A$4&lt;=12,SUMIFS('ON Data'!AB:AB,'ON Data'!$D:$D,$A$4,'ON Data'!$E:$E,1),SUMIFS('ON Data'!AB:AB,'ON Data'!$E:$E,1)/'ON Data'!$D$3),1)</f>
        <v>0</v>
      </c>
      <c r="X6" s="250">
        <f xml:space="preserve">
TRUNC(IF($A$4&lt;=12,SUMIFS('ON Data'!AC:AC,'ON Data'!$D:$D,$A$4,'ON Data'!$E:$E,1),SUMIFS('ON Data'!AC:AC,'ON Data'!$E:$E,1)/'ON Data'!$D$3),1)</f>
        <v>0</v>
      </c>
      <c r="Y6" s="250">
        <f xml:space="preserve">
TRUNC(IF($A$4&lt;=12,SUMIFS('ON Data'!AD:AD,'ON Data'!$D:$D,$A$4,'ON Data'!$E:$E,1),SUMIFS('ON Data'!AD:AD,'ON Data'!$E:$E,1)/'ON Data'!$D$3),1)</f>
        <v>0</v>
      </c>
      <c r="Z6" s="250">
        <f xml:space="preserve">
TRUNC(IF($A$4&lt;=12,SUMIFS('ON Data'!AE:AE,'ON Data'!$D:$D,$A$4,'ON Data'!$E:$E,1),SUMIFS('ON Data'!AE:AE,'ON Data'!$E:$E,1)/'ON Data'!$D$3),1)</f>
        <v>0</v>
      </c>
      <c r="AA6" s="250">
        <f xml:space="preserve">
TRUNC(IF($A$4&lt;=12,SUMIFS('ON Data'!AF:AF,'ON Data'!$D:$D,$A$4,'ON Data'!$E:$E,1),SUMIFS('ON Data'!AF:AF,'ON Data'!$E:$E,1)/'ON Data'!$D$3),1)</f>
        <v>0</v>
      </c>
      <c r="AB6" s="250">
        <f xml:space="preserve">
TRUNC(IF($A$4&lt;=12,SUMIFS('ON Data'!AG:AG,'ON Data'!$D:$D,$A$4,'ON Data'!$E:$E,1),SUMIFS('ON Data'!AG:AG,'ON Data'!$E:$E,1)/'ON Data'!$D$3),1)</f>
        <v>0</v>
      </c>
      <c r="AC6" s="250">
        <f xml:space="preserve">
TRUNC(IF($A$4&lt;=12,SUMIFS('ON Data'!AH:AH,'ON Data'!$D:$D,$A$4,'ON Data'!$E:$E,1),SUMIFS('ON Data'!AH:AH,'ON Data'!$E:$E,1)/'ON Data'!$D$3),1)</f>
        <v>0</v>
      </c>
      <c r="AD6" s="250">
        <f xml:space="preserve">
TRUNC(IF($A$4&lt;=12,SUMIFS('ON Data'!AI:AI,'ON Data'!$D:$D,$A$4,'ON Data'!$E:$E,1),SUMIFS('ON Data'!AI:AI,'ON Data'!$E:$E,1)/'ON Data'!$D$3),1)</f>
        <v>5</v>
      </c>
      <c r="AE6" s="250">
        <f xml:space="preserve">
TRUNC(IF($A$4&lt;=12,SUMIFS('ON Data'!AJ:AJ,'ON Data'!$D:$D,$A$4,'ON Data'!$E:$E,1),SUMIFS('ON Data'!AJ:AJ,'ON Data'!$E:$E,1)/'ON Data'!$D$3),1)</f>
        <v>0</v>
      </c>
      <c r="AF6" s="250">
        <f xml:space="preserve">
TRUNC(IF($A$4&lt;=12,SUMIFS('ON Data'!AK:AK,'ON Data'!$D:$D,$A$4,'ON Data'!$E:$E,1),SUMIFS('ON Data'!AK:AK,'ON Data'!$E:$E,1)/'ON Data'!$D$3),1)</f>
        <v>0</v>
      </c>
      <c r="AG6" s="250">
        <f xml:space="preserve">
TRUNC(IF($A$4&lt;=12,SUMIFS('ON Data'!AL:AL,'ON Data'!$D:$D,$A$4,'ON Data'!$E:$E,1),SUMIFS('ON Data'!AL:AL,'ON Data'!$E:$E,1)/'ON Data'!$D$3),1)</f>
        <v>2.8</v>
      </c>
      <c r="AH6" s="448">
        <f xml:space="preserve">
TRUNC(IF($A$4&lt;=12,SUMIFS('ON Data'!AN:AN,'ON Data'!$D:$D,$A$4,'ON Data'!$E:$E,1),SUMIFS('ON Data'!AN:AN,'ON Data'!$E:$E,1)/'ON Data'!$D$3),1)</f>
        <v>4</v>
      </c>
      <c r="AI6" s="461"/>
    </row>
    <row r="7" spans="1:35" ht="15" hidden="1" outlineLevel="1" thickBot="1" x14ac:dyDescent="0.35">
      <c r="A7" s="210" t="s">
        <v>93</v>
      </c>
      <c r="B7" s="248"/>
      <c r="C7" s="251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  <c r="AH7" s="448"/>
      <c r="AI7" s="461"/>
    </row>
    <row r="8" spans="1:35" ht="15" hidden="1" outlineLevel="1" thickBot="1" x14ac:dyDescent="0.35">
      <c r="A8" s="210" t="s">
        <v>61</v>
      </c>
      <c r="B8" s="248"/>
      <c r="C8" s="251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50"/>
      <c r="AG8" s="250"/>
      <c r="AH8" s="448"/>
      <c r="AI8" s="461"/>
    </row>
    <row r="9" spans="1:35" ht="15" hidden="1" outlineLevel="1" thickBot="1" x14ac:dyDescent="0.35">
      <c r="A9" s="211" t="s">
        <v>54</v>
      </c>
      <c r="B9" s="252"/>
      <c r="C9" s="253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254"/>
      <c r="AH9" s="449"/>
      <c r="AI9" s="461"/>
    </row>
    <row r="10" spans="1:35" x14ac:dyDescent="0.3">
      <c r="A10" s="212" t="s">
        <v>156</v>
      </c>
      <c r="B10" s="227"/>
      <c r="C10" s="228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450"/>
      <c r="AI10" s="461"/>
    </row>
    <row r="11" spans="1:35" x14ac:dyDescent="0.3">
      <c r="A11" s="213" t="s">
        <v>157</v>
      </c>
      <c r="B11" s="230">
        <f xml:space="preserve">
IF($A$4&lt;=12,SUMIFS('ON Data'!F:F,'ON Data'!$D:$D,$A$4,'ON Data'!$E:$E,2),SUMIFS('ON Data'!F:F,'ON Data'!$E:$E,2))</f>
        <v>26842.239999999998</v>
      </c>
      <c r="C11" s="231">
        <f xml:space="preserve">
IF($A$4&lt;=12,SUMIFS('ON Data'!G:G,'ON Data'!$D:$D,$A$4,'ON Data'!$E:$E,2),SUMIFS('ON Data'!G:G,'ON Data'!$E:$E,2))</f>
        <v>0</v>
      </c>
      <c r="D11" s="232">
        <f xml:space="preserve">
IF($A$4&lt;=12,SUMIFS('ON Data'!H:H,'ON Data'!$D:$D,$A$4,'ON Data'!$E:$E,2),SUMIFS('ON Data'!H:H,'ON Data'!$E:$E,2))</f>
        <v>9955.0399999999991</v>
      </c>
      <c r="E11" s="232">
        <f xml:space="preserve">
IF($A$4&lt;=12,SUMIFS('ON Data'!I:I,'ON Data'!$D:$D,$A$4,'ON Data'!$E:$E,2),SUMIFS('ON Data'!I:I,'ON Data'!$E:$E,2))</f>
        <v>0</v>
      </c>
      <c r="F11" s="232">
        <f xml:space="preserve">
IF($A$4&lt;=12,SUMIFS('ON Data'!K:K,'ON Data'!$D:$D,$A$4,'ON Data'!$E:$E,2),SUMIFS('ON Data'!K:K,'ON Data'!$E:$E,2))</f>
        <v>0</v>
      </c>
      <c r="G11" s="232">
        <f xml:space="preserve">
IF($A$4&lt;=12,SUMIFS('ON Data'!L:L,'ON Data'!$D:$D,$A$4,'ON Data'!$E:$E,2),SUMIFS('ON Data'!L:L,'ON Data'!$E:$E,2))</f>
        <v>0</v>
      </c>
      <c r="H11" s="232">
        <f xml:space="preserve">
IF($A$4&lt;=12,SUMIFS('ON Data'!M:M,'ON Data'!$D:$D,$A$4,'ON Data'!$E:$E,2),SUMIFS('ON Data'!M:M,'ON Data'!$E:$E,2))</f>
        <v>0</v>
      </c>
      <c r="I11" s="232">
        <f xml:space="preserve">
IF($A$4&lt;=12,SUMIFS('ON Data'!N:N,'ON Data'!$D:$D,$A$4,'ON Data'!$E:$E,2),SUMIFS('ON Data'!N:N,'ON Data'!$E:$E,2))</f>
        <v>0</v>
      </c>
      <c r="J11" s="232">
        <f xml:space="preserve">
IF($A$4&lt;=12,SUMIFS('ON Data'!O:O,'ON Data'!$D:$D,$A$4,'ON Data'!$E:$E,2),SUMIFS('ON Data'!O:O,'ON Data'!$E:$E,2))</f>
        <v>9569.6</v>
      </c>
      <c r="K11" s="232">
        <f xml:space="preserve">
IF($A$4&lt;=12,SUMIFS('ON Data'!P:P,'ON Data'!$D:$D,$A$4,'ON Data'!$E:$E,2),SUMIFS('ON Data'!P:P,'ON Data'!$E:$E,2))</f>
        <v>0</v>
      </c>
      <c r="L11" s="232">
        <f xml:space="preserve">
IF($A$4&lt;=12,SUMIFS('ON Data'!Q:Q,'ON Data'!$D:$D,$A$4,'ON Data'!$E:$E,2),SUMIFS('ON Data'!Q:Q,'ON Data'!$E:$E,2))</f>
        <v>0</v>
      </c>
      <c r="M11" s="232">
        <f xml:space="preserve">
IF($A$4&lt;=12,SUMIFS('ON Data'!R:R,'ON Data'!$D:$D,$A$4,'ON Data'!$E:$E,2),SUMIFS('ON Data'!R:R,'ON Data'!$E:$E,2))</f>
        <v>0</v>
      </c>
      <c r="N11" s="232">
        <f xml:space="preserve">
IF($A$4&lt;=12,SUMIFS('ON Data'!S:S,'ON Data'!$D:$D,$A$4,'ON Data'!$E:$E,2),SUMIFS('ON Data'!S:S,'ON Data'!$E:$E,2))</f>
        <v>0</v>
      </c>
      <c r="O11" s="232">
        <f xml:space="preserve">
IF($A$4&lt;=12,SUMIFS('ON Data'!T:T,'ON Data'!$D:$D,$A$4,'ON Data'!$E:$E,2),SUMIFS('ON Data'!T:T,'ON Data'!$E:$E,2))</f>
        <v>0</v>
      </c>
      <c r="P11" s="232">
        <f xml:space="preserve">
IF($A$4&lt;=12,SUMIFS('ON Data'!U:U,'ON Data'!$D:$D,$A$4,'ON Data'!$E:$E,2),SUMIFS('ON Data'!U:U,'ON Data'!$E:$E,2))</f>
        <v>0</v>
      </c>
      <c r="Q11" s="232">
        <f xml:space="preserve">
IF($A$4&lt;=12,SUMIFS('ON Data'!V:V,'ON Data'!$D:$D,$A$4,'ON Data'!$E:$E,2),SUMIFS('ON Data'!V:V,'ON Data'!$E:$E,2))</f>
        <v>0</v>
      </c>
      <c r="R11" s="232">
        <f xml:space="preserve">
IF($A$4&lt;=12,SUMIFS('ON Data'!W:W,'ON Data'!$D:$D,$A$4,'ON Data'!$E:$E,2),SUMIFS('ON Data'!W:W,'ON Data'!$E:$E,2))</f>
        <v>0</v>
      </c>
      <c r="S11" s="232">
        <f xml:space="preserve">
IF($A$4&lt;=12,SUMIFS('ON Data'!X:X,'ON Data'!$D:$D,$A$4,'ON Data'!$E:$E,2),SUMIFS('ON Data'!X:X,'ON Data'!$E:$E,2))</f>
        <v>0</v>
      </c>
      <c r="T11" s="232">
        <f xml:space="preserve">
IF($A$4&lt;=12,SUMIFS('ON Data'!Y:Y,'ON Data'!$D:$D,$A$4,'ON Data'!$E:$E,2),SUMIFS('ON Data'!Y:Y,'ON Data'!$E:$E,2))</f>
        <v>0</v>
      </c>
      <c r="U11" s="232">
        <f xml:space="preserve">
IF($A$4&lt;=12,SUMIFS('ON Data'!Z:Z,'ON Data'!$D:$D,$A$4,'ON Data'!$E:$E,2),SUMIFS('ON Data'!Z:Z,'ON Data'!$E:$E,2))</f>
        <v>648</v>
      </c>
      <c r="V11" s="232">
        <f xml:space="preserve">
IF($A$4&lt;=12,SUMIFS('ON Data'!AA:AA,'ON Data'!$D:$D,$A$4,'ON Data'!$E:$E,2),SUMIFS('ON Data'!AA:AA,'ON Data'!$E:$E,2))</f>
        <v>26.4</v>
      </c>
      <c r="W11" s="232">
        <f xml:space="preserve">
IF($A$4&lt;=12,SUMIFS('ON Data'!AB:AB,'ON Data'!$D:$D,$A$4,'ON Data'!$E:$E,2),SUMIFS('ON Data'!AB:AB,'ON Data'!$E:$E,2))</f>
        <v>0</v>
      </c>
      <c r="X11" s="232">
        <f xml:space="preserve">
IF($A$4&lt;=12,SUMIFS('ON Data'!AC:AC,'ON Data'!$D:$D,$A$4,'ON Data'!$E:$E,2),SUMIFS('ON Data'!AC:AC,'ON Data'!$E:$E,2))</f>
        <v>0</v>
      </c>
      <c r="Y11" s="232">
        <f xml:space="preserve">
IF($A$4&lt;=12,SUMIFS('ON Data'!AD:AD,'ON Data'!$D:$D,$A$4,'ON Data'!$E:$E,2),SUMIFS('ON Data'!AD:AD,'ON Data'!$E:$E,2))</f>
        <v>0</v>
      </c>
      <c r="Z11" s="232">
        <f xml:space="preserve">
IF($A$4&lt;=12,SUMIFS('ON Data'!AE:AE,'ON Data'!$D:$D,$A$4,'ON Data'!$E:$E,2),SUMIFS('ON Data'!AE:AE,'ON Data'!$E:$E,2))</f>
        <v>0</v>
      </c>
      <c r="AA11" s="232">
        <f xml:space="preserve">
IF($A$4&lt;=12,SUMIFS('ON Data'!AF:AF,'ON Data'!$D:$D,$A$4,'ON Data'!$E:$E,2),SUMIFS('ON Data'!AF:AF,'ON Data'!$E:$E,2))</f>
        <v>0</v>
      </c>
      <c r="AB11" s="232">
        <f xml:space="preserve">
IF($A$4&lt;=12,SUMIFS('ON Data'!AG:AG,'ON Data'!$D:$D,$A$4,'ON Data'!$E:$E,2),SUMIFS('ON Data'!AG:AG,'ON Data'!$E:$E,2))</f>
        <v>0</v>
      </c>
      <c r="AC11" s="232">
        <f xml:space="preserve">
IF($A$4&lt;=12,SUMIFS('ON Data'!AH:AH,'ON Data'!$D:$D,$A$4,'ON Data'!$E:$E,2),SUMIFS('ON Data'!AH:AH,'ON Data'!$E:$E,2))</f>
        <v>0</v>
      </c>
      <c r="AD11" s="232">
        <f xml:space="preserve">
IF($A$4&lt;=12,SUMIFS('ON Data'!AI:AI,'ON Data'!$D:$D,$A$4,'ON Data'!$E:$E,2),SUMIFS('ON Data'!AI:AI,'ON Data'!$E:$E,2))</f>
        <v>2752</v>
      </c>
      <c r="AE11" s="232">
        <f xml:space="preserve">
IF($A$4&lt;=12,SUMIFS('ON Data'!AJ:AJ,'ON Data'!$D:$D,$A$4,'ON Data'!$E:$E,2),SUMIFS('ON Data'!AJ:AJ,'ON Data'!$E:$E,2))</f>
        <v>0</v>
      </c>
      <c r="AF11" s="232">
        <f xml:space="preserve">
IF($A$4&lt;=12,SUMIFS('ON Data'!AK:AK,'ON Data'!$D:$D,$A$4,'ON Data'!$E:$E,2),SUMIFS('ON Data'!AK:AK,'ON Data'!$E:$E,2))</f>
        <v>0</v>
      </c>
      <c r="AG11" s="232">
        <f xml:space="preserve">
IF($A$4&lt;=12,SUMIFS('ON Data'!AL:AL,'ON Data'!$D:$D,$A$4,'ON Data'!$E:$E,2),SUMIFS('ON Data'!AL:AL,'ON Data'!$E:$E,2))</f>
        <v>1699.2</v>
      </c>
      <c r="AH11" s="451">
        <f xml:space="preserve">
IF($A$4&lt;=12,SUMIFS('ON Data'!AN:AN,'ON Data'!$D:$D,$A$4,'ON Data'!$E:$E,2),SUMIFS('ON Data'!AN:AN,'ON Data'!$E:$E,2))</f>
        <v>2192</v>
      </c>
      <c r="AI11" s="461"/>
    </row>
    <row r="12" spans="1:35" x14ac:dyDescent="0.3">
      <c r="A12" s="213" t="s">
        <v>158</v>
      </c>
      <c r="B12" s="230">
        <f xml:space="preserve">
IF($A$4&lt;=12,SUMIFS('ON Data'!F:F,'ON Data'!$D:$D,$A$4,'ON Data'!$E:$E,3),SUMIFS('ON Data'!F:F,'ON Data'!$E:$E,3))</f>
        <v>11.4</v>
      </c>
      <c r="C12" s="231">
        <f xml:space="preserve">
IF($A$4&lt;=12,SUMIFS('ON Data'!G:G,'ON Data'!$D:$D,$A$4,'ON Data'!$E:$E,3),SUMIFS('ON Data'!G:G,'ON Data'!$E:$E,3))</f>
        <v>0</v>
      </c>
      <c r="D12" s="232">
        <f xml:space="preserve">
IF($A$4&lt;=12,SUMIFS('ON Data'!H:H,'ON Data'!$D:$D,$A$4,'ON Data'!$E:$E,3),SUMIFS('ON Data'!H:H,'ON Data'!$E:$E,3))</f>
        <v>11.4</v>
      </c>
      <c r="E12" s="232">
        <f xml:space="preserve">
IF($A$4&lt;=12,SUMIFS('ON Data'!I:I,'ON Data'!$D:$D,$A$4,'ON Data'!$E:$E,3),SUMIFS('ON Data'!I:I,'ON Data'!$E:$E,3))</f>
        <v>0</v>
      </c>
      <c r="F12" s="232">
        <f xml:space="preserve">
IF($A$4&lt;=12,SUMIFS('ON Data'!K:K,'ON Data'!$D:$D,$A$4,'ON Data'!$E:$E,3),SUMIFS('ON Data'!K:K,'ON Data'!$E:$E,3))</f>
        <v>0</v>
      </c>
      <c r="G12" s="232">
        <f xml:space="preserve">
IF($A$4&lt;=12,SUMIFS('ON Data'!L:L,'ON Data'!$D:$D,$A$4,'ON Data'!$E:$E,3),SUMIFS('ON Data'!L:L,'ON Data'!$E:$E,3))</f>
        <v>0</v>
      </c>
      <c r="H12" s="232">
        <f xml:space="preserve">
IF($A$4&lt;=12,SUMIFS('ON Data'!M:M,'ON Data'!$D:$D,$A$4,'ON Data'!$E:$E,3),SUMIFS('ON Data'!M:M,'ON Data'!$E:$E,3))</f>
        <v>0</v>
      </c>
      <c r="I12" s="232">
        <f xml:space="preserve">
IF($A$4&lt;=12,SUMIFS('ON Data'!N:N,'ON Data'!$D:$D,$A$4,'ON Data'!$E:$E,3),SUMIFS('ON Data'!N:N,'ON Data'!$E:$E,3))</f>
        <v>0</v>
      </c>
      <c r="J12" s="232">
        <f xml:space="preserve">
IF($A$4&lt;=12,SUMIFS('ON Data'!O:O,'ON Data'!$D:$D,$A$4,'ON Data'!$E:$E,3),SUMIFS('ON Data'!O:O,'ON Data'!$E:$E,3))</f>
        <v>0</v>
      </c>
      <c r="K12" s="232">
        <f xml:space="preserve">
IF($A$4&lt;=12,SUMIFS('ON Data'!P:P,'ON Data'!$D:$D,$A$4,'ON Data'!$E:$E,3),SUMIFS('ON Data'!P:P,'ON Data'!$E:$E,3))</f>
        <v>0</v>
      </c>
      <c r="L12" s="232">
        <f xml:space="preserve">
IF($A$4&lt;=12,SUMIFS('ON Data'!Q:Q,'ON Data'!$D:$D,$A$4,'ON Data'!$E:$E,3),SUMIFS('ON Data'!Q:Q,'ON Data'!$E:$E,3))</f>
        <v>0</v>
      </c>
      <c r="M12" s="232">
        <f xml:space="preserve">
IF($A$4&lt;=12,SUMIFS('ON Data'!R:R,'ON Data'!$D:$D,$A$4,'ON Data'!$E:$E,3),SUMIFS('ON Data'!R:R,'ON Data'!$E:$E,3))</f>
        <v>0</v>
      </c>
      <c r="N12" s="232">
        <f xml:space="preserve">
IF($A$4&lt;=12,SUMIFS('ON Data'!S:S,'ON Data'!$D:$D,$A$4,'ON Data'!$E:$E,3),SUMIFS('ON Data'!S:S,'ON Data'!$E:$E,3))</f>
        <v>0</v>
      </c>
      <c r="O12" s="232">
        <f xml:space="preserve">
IF($A$4&lt;=12,SUMIFS('ON Data'!T:T,'ON Data'!$D:$D,$A$4,'ON Data'!$E:$E,3),SUMIFS('ON Data'!T:T,'ON Data'!$E:$E,3))</f>
        <v>0</v>
      </c>
      <c r="P12" s="232">
        <f xml:space="preserve">
IF($A$4&lt;=12,SUMIFS('ON Data'!U:U,'ON Data'!$D:$D,$A$4,'ON Data'!$E:$E,3),SUMIFS('ON Data'!U:U,'ON Data'!$E:$E,3))</f>
        <v>0</v>
      </c>
      <c r="Q12" s="232">
        <f xml:space="preserve">
IF($A$4&lt;=12,SUMIFS('ON Data'!V:V,'ON Data'!$D:$D,$A$4,'ON Data'!$E:$E,3),SUMIFS('ON Data'!V:V,'ON Data'!$E:$E,3))</f>
        <v>0</v>
      </c>
      <c r="R12" s="232">
        <f xml:space="preserve">
IF($A$4&lt;=12,SUMIFS('ON Data'!W:W,'ON Data'!$D:$D,$A$4,'ON Data'!$E:$E,3),SUMIFS('ON Data'!W:W,'ON Data'!$E:$E,3))</f>
        <v>0</v>
      </c>
      <c r="S12" s="232">
        <f xml:space="preserve">
IF($A$4&lt;=12,SUMIFS('ON Data'!X:X,'ON Data'!$D:$D,$A$4,'ON Data'!$E:$E,3),SUMIFS('ON Data'!X:X,'ON Data'!$E:$E,3))</f>
        <v>0</v>
      </c>
      <c r="T12" s="232">
        <f xml:space="preserve">
IF($A$4&lt;=12,SUMIFS('ON Data'!Y:Y,'ON Data'!$D:$D,$A$4,'ON Data'!$E:$E,3),SUMIFS('ON Data'!Y:Y,'ON Data'!$E:$E,3))</f>
        <v>0</v>
      </c>
      <c r="U12" s="232">
        <f xml:space="preserve">
IF($A$4&lt;=12,SUMIFS('ON Data'!Z:Z,'ON Data'!$D:$D,$A$4,'ON Data'!$E:$E,3),SUMIFS('ON Data'!Z:Z,'ON Data'!$E:$E,3))</f>
        <v>0</v>
      </c>
      <c r="V12" s="232">
        <f xml:space="preserve">
IF($A$4&lt;=12,SUMIFS('ON Data'!AA:AA,'ON Data'!$D:$D,$A$4,'ON Data'!$E:$E,3),SUMIFS('ON Data'!AA:AA,'ON Data'!$E:$E,3))</f>
        <v>0</v>
      </c>
      <c r="W12" s="232">
        <f xml:space="preserve">
IF($A$4&lt;=12,SUMIFS('ON Data'!AB:AB,'ON Data'!$D:$D,$A$4,'ON Data'!$E:$E,3),SUMIFS('ON Data'!AB:AB,'ON Data'!$E:$E,3))</f>
        <v>0</v>
      </c>
      <c r="X12" s="232">
        <f xml:space="preserve">
IF($A$4&lt;=12,SUMIFS('ON Data'!AC:AC,'ON Data'!$D:$D,$A$4,'ON Data'!$E:$E,3),SUMIFS('ON Data'!AC:AC,'ON Data'!$E:$E,3))</f>
        <v>0</v>
      </c>
      <c r="Y12" s="232">
        <f xml:space="preserve">
IF($A$4&lt;=12,SUMIFS('ON Data'!AD:AD,'ON Data'!$D:$D,$A$4,'ON Data'!$E:$E,3),SUMIFS('ON Data'!AD:AD,'ON Data'!$E:$E,3))</f>
        <v>0</v>
      </c>
      <c r="Z12" s="232">
        <f xml:space="preserve">
IF($A$4&lt;=12,SUMIFS('ON Data'!AE:AE,'ON Data'!$D:$D,$A$4,'ON Data'!$E:$E,3),SUMIFS('ON Data'!AE:AE,'ON Data'!$E:$E,3))</f>
        <v>0</v>
      </c>
      <c r="AA12" s="232">
        <f xml:space="preserve">
IF($A$4&lt;=12,SUMIFS('ON Data'!AF:AF,'ON Data'!$D:$D,$A$4,'ON Data'!$E:$E,3),SUMIFS('ON Data'!AF:AF,'ON Data'!$E:$E,3))</f>
        <v>0</v>
      </c>
      <c r="AB12" s="232">
        <f xml:space="preserve">
IF($A$4&lt;=12,SUMIFS('ON Data'!AG:AG,'ON Data'!$D:$D,$A$4,'ON Data'!$E:$E,3),SUMIFS('ON Data'!AG:AG,'ON Data'!$E:$E,3))</f>
        <v>0</v>
      </c>
      <c r="AC12" s="232">
        <f xml:space="preserve">
IF($A$4&lt;=12,SUMIFS('ON Data'!AH:AH,'ON Data'!$D:$D,$A$4,'ON Data'!$E:$E,3),SUMIFS('ON Data'!AH:AH,'ON Data'!$E:$E,3))</f>
        <v>0</v>
      </c>
      <c r="AD12" s="232">
        <f xml:space="preserve">
IF($A$4&lt;=12,SUMIFS('ON Data'!AI:AI,'ON Data'!$D:$D,$A$4,'ON Data'!$E:$E,3),SUMIFS('ON Data'!AI:AI,'ON Data'!$E:$E,3))</f>
        <v>0</v>
      </c>
      <c r="AE12" s="232">
        <f xml:space="preserve">
IF($A$4&lt;=12,SUMIFS('ON Data'!AJ:AJ,'ON Data'!$D:$D,$A$4,'ON Data'!$E:$E,3),SUMIFS('ON Data'!AJ:AJ,'ON Data'!$E:$E,3))</f>
        <v>0</v>
      </c>
      <c r="AF12" s="232">
        <f xml:space="preserve">
IF($A$4&lt;=12,SUMIFS('ON Data'!AK:AK,'ON Data'!$D:$D,$A$4,'ON Data'!$E:$E,3),SUMIFS('ON Data'!AK:AK,'ON Data'!$E:$E,3))</f>
        <v>0</v>
      </c>
      <c r="AG12" s="232">
        <f xml:space="preserve">
IF($A$4&lt;=12,SUMIFS('ON Data'!AL:AL,'ON Data'!$D:$D,$A$4,'ON Data'!$E:$E,3),SUMIFS('ON Data'!AL:AL,'ON Data'!$E:$E,3))</f>
        <v>0</v>
      </c>
      <c r="AH12" s="451">
        <f xml:space="preserve">
IF($A$4&lt;=12,SUMIFS('ON Data'!AN:AN,'ON Data'!$D:$D,$A$4,'ON Data'!$E:$E,3),SUMIFS('ON Data'!AN:AN,'ON Data'!$E:$E,3))</f>
        <v>0</v>
      </c>
      <c r="AI12" s="461"/>
    </row>
    <row r="13" spans="1:35" x14ac:dyDescent="0.3">
      <c r="A13" s="213" t="s">
        <v>165</v>
      </c>
      <c r="B13" s="230">
        <f xml:space="preserve">
IF($A$4&lt;=12,SUMIFS('ON Data'!F:F,'ON Data'!$D:$D,$A$4,'ON Data'!$E:$E,4),SUMIFS('ON Data'!F:F,'ON Data'!$E:$E,4))</f>
        <v>21.5</v>
      </c>
      <c r="C13" s="231">
        <f xml:space="preserve">
IF($A$4&lt;=12,SUMIFS('ON Data'!G:G,'ON Data'!$D:$D,$A$4,'ON Data'!$E:$E,4),SUMIFS('ON Data'!G:G,'ON Data'!$E:$E,4))</f>
        <v>0</v>
      </c>
      <c r="D13" s="232">
        <f xml:space="preserve">
IF($A$4&lt;=12,SUMIFS('ON Data'!H:H,'ON Data'!$D:$D,$A$4,'ON Data'!$E:$E,4),SUMIFS('ON Data'!H:H,'ON Data'!$E:$E,4))</f>
        <v>1.5</v>
      </c>
      <c r="E13" s="232">
        <f xml:space="preserve">
IF($A$4&lt;=12,SUMIFS('ON Data'!I:I,'ON Data'!$D:$D,$A$4,'ON Data'!$E:$E,4),SUMIFS('ON Data'!I:I,'ON Data'!$E:$E,4))</f>
        <v>0</v>
      </c>
      <c r="F13" s="232">
        <f xml:space="preserve">
IF($A$4&lt;=12,SUMIFS('ON Data'!K:K,'ON Data'!$D:$D,$A$4,'ON Data'!$E:$E,4),SUMIFS('ON Data'!K:K,'ON Data'!$E:$E,4))</f>
        <v>0</v>
      </c>
      <c r="G13" s="232">
        <f xml:space="preserve">
IF($A$4&lt;=12,SUMIFS('ON Data'!L:L,'ON Data'!$D:$D,$A$4,'ON Data'!$E:$E,4),SUMIFS('ON Data'!L:L,'ON Data'!$E:$E,4))</f>
        <v>0</v>
      </c>
      <c r="H13" s="232">
        <f xml:space="preserve">
IF($A$4&lt;=12,SUMIFS('ON Data'!M:M,'ON Data'!$D:$D,$A$4,'ON Data'!$E:$E,4),SUMIFS('ON Data'!M:M,'ON Data'!$E:$E,4))</f>
        <v>0</v>
      </c>
      <c r="I13" s="232">
        <f xml:space="preserve">
IF($A$4&lt;=12,SUMIFS('ON Data'!N:N,'ON Data'!$D:$D,$A$4,'ON Data'!$E:$E,4),SUMIFS('ON Data'!N:N,'ON Data'!$E:$E,4))</f>
        <v>0</v>
      </c>
      <c r="J13" s="232">
        <f xml:space="preserve">
IF($A$4&lt;=12,SUMIFS('ON Data'!O:O,'ON Data'!$D:$D,$A$4,'ON Data'!$E:$E,4),SUMIFS('ON Data'!O:O,'ON Data'!$E:$E,4))</f>
        <v>20</v>
      </c>
      <c r="K13" s="232">
        <f xml:space="preserve">
IF($A$4&lt;=12,SUMIFS('ON Data'!P:P,'ON Data'!$D:$D,$A$4,'ON Data'!$E:$E,4),SUMIFS('ON Data'!P:P,'ON Data'!$E:$E,4))</f>
        <v>0</v>
      </c>
      <c r="L13" s="232">
        <f xml:space="preserve">
IF($A$4&lt;=12,SUMIFS('ON Data'!Q:Q,'ON Data'!$D:$D,$A$4,'ON Data'!$E:$E,4),SUMIFS('ON Data'!Q:Q,'ON Data'!$E:$E,4))</f>
        <v>0</v>
      </c>
      <c r="M13" s="232">
        <f xml:space="preserve">
IF($A$4&lt;=12,SUMIFS('ON Data'!R:R,'ON Data'!$D:$D,$A$4,'ON Data'!$E:$E,4),SUMIFS('ON Data'!R:R,'ON Data'!$E:$E,4))</f>
        <v>0</v>
      </c>
      <c r="N13" s="232">
        <f xml:space="preserve">
IF($A$4&lt;=12,SUMIFS('ON Data'!S:S,'ON Data'!$D:$D,$A$4,'ON Data'!$E:$E,4),SUMIFS('ON Data'!S:S,'ON Data'!$E:$E,4))</f>
        <v>0</v>
      </c>
      <c r="O13" s="232">
        <f xml:space="preserve">
IF($A$4&lt;=12,SUMIFS('ON Data'!T:T,'ON Data'!$D:$D,$A$4,'ON Data'!$E:$E,4),SUMIFS('ON Data'!T:T,'ON Data'!$E:$E,4))</f>
        <v>0</v>
      </c>
      <c r="P13" s="232">
        <f xml:space="preserve">
IF($A$4&lt;=12,SUMIFS('ON Data'!U:U,'ON Data'!$D:$D,$A$4,'ON Data'!$E:$E,4),SUMIFS('ON Data'!U:U,'ON Data'!$E:$E,4))</f>
        <v>0</v>
      </c>
      <c r="Q13" s="232">
        <f xml:space="preserve">
IF($A$4&lt;=12,SUMIFS('ON Data'!V:V,'ON Data'!$D:$D,$A$4,'ON Data'!$E:$E,4),SUMIFS('ON Data'!V:V,'ON Data'!$E:$E,4))</f>
        <v>0</v>
      </c>
      <c r="R13" s="232">
        <f xml:space="preserve">
IF($A$4&lt;=12,SUMIFS('ON Data'!W:W,'ON Data'!$D:$D,$A$4,'ON Data'!$E:$E,4),SUMIFS('ON Data'!W:W,'ON Data'!$E:$E,4))</f>
        <v>0</v>
      </c>
      <c r="S13" s="232">
        <f xml:space="preserve">
IF($A$4&lt;=12,SUMIFS('ON Data'!X:X,'ON Data'!$D:$D,$A$4,'ON Data'!$E:$E,4),SUMIFS('ON Data'!X:X,'ON Data'!$E:$E,4))</f>
        <v>0</v>
      </c>
      <c r="T13" s="232">
        <f xml:space="preserve">
IF($A$4&lt;=12,SUMIFS('ON Data'!Y:Y,'ON Data'!$D:$D,$A$4,'ON Data'!$E:$E,4),SUMIFS('ON Data'!Y:Y,'ON Data'!$E:$E,4))</f>
        <v>0</v>
      </c>
      <c r="U13" s="232">
        <f xml:space="preserve">
IF($A$4&lt;=12,SUMIFS('ON Data'!Z:Z,'ON Data'!$D:$D,$A$4,'ON Data'!$E:$E,4),SUMIFS('ON Data'!Z:Z,'ON Data'!$E:$E,4))</f>
        <v>0</v>
      </c>
      <c r="V13" s="232">
        <f xml:space="preserve">
IF($A$4&lt;=12,SUMIFS('ON Data'!AA:AA,'ON Data'!$D:$D,$A$4,'ON Data'!$E:$E,4),SUMIFS('ON Data'!AA:AA,'ON Data'!$E:$E,4))</f>
        <v>0</v>
      </c>
      <c r="W13" s="232">
        <f xml:space="preserve">
IF($A$4&lt;=12,SUMIFS('ON Data'!AB:AB,'ON Data'!$D:$D,$A$4,'ON Data'!$E:$E,4),SUMIFS('ON Data'!AB:AB,'ON Data'!$E:$E,4))</f>
        <v>0</v>
      </c>
      <c r="X13" s="232">
        <f xml:space="preserve">
IF($A$4&lt;=12,SUMIFS('ON Data'!AC:AC,'ON Data'!$D:$D,$A$4,'ON Data'!$E:$E,4),SUMIFS('ON Data'!AC:AC,'ON Data'!$E:$E,4))</f>
        <v>0</v>
      </c>
      <c r="Y13" s="232">
        <f xml:space="preserve">
IF($A$4&lt;=12,SUMIFS('ON Data'!AD:AD,'ON Data'!$D:$D,$A$4,'ON Data'!$E:$E,4),SUMIFS('ON Data'!AD:AD,'ON Data'!$E:$E,4))</f>
        <v>0</v>
      </c>
      <c r="Z13" s="232">
        <f xml:space="preserve">
IF($A$4&lt;=12,SUMIFS('ON Data'!AE:AE,'ON Data'!$D:$D,$A$4,'ON Data'!$E:$E,4),SUMIFS('ON Data'!AE:AE,'ON Data'!$E:$E,4))</f>
        <v>0</v>
      </c>
      <c r="AA13" s="232">
        <f xml:space="preserve">
IF($A$4&lt;=12,SUMIFS('ON Data'!AF:AF,'ON Data'!$D:$D,$A$4,'ON Data'!$E:$E,4),SUMIFS('ON Data'!AF:AF,'ON Data'!$E:$E,4))</f>
        <v>0</v>
      </c>
      <c r="AB13" s="232">
        <f xml:space="preserve">
IF($A$4&lt;=12,SUMIFS('ON Data'!AG:AG,'ON Data'!$D:$D,$A$4,'ON Data'!$E:$E,4),SUMIFS('ON Data'!AG:AG,'ON Data'!$E:$E,4))</f>
        <v>0</v>
      </c>
      <c r="AC13" s="232">
        <f xml:space="preserve">
IF($A$4&lt;=12,SUMIFS('ON Data'!AH:AH,'ON Data'!$D:$D,$A$4,'ON Data'!$E:$E,4),SUMIFS('ON Data'!AH:AH,'ON Data'!$E:$E,4))</f>
        <v>0</v>
      </c>
      <c r="AD13" s="232">
        <f xml:space="preserve">
IF($A$4&lt;=12,SUMIFS('ON Data'!AI:AI,'ON Data'!$D:$D,$A$4,'ON Data'!$E:$E,4),SUMIFS('ON Data'!AI:AI,'ON Data'!$E:$E,4))</f>
        <v>0</v>
      </c>
      <c r="AE13" s="232">
        <f xml:space="preserve">
IF($A$4&lt;=12,SUMIFS('ON Data'!AJ:AJ,'ON Data'!$D:$D,$A$4,'ON Data'!$E:$E,4),SUMIFS('ON Data'!AJ:AJ,'ON Data'!$E:$E,4))</f>
        <v>0</v>
      </c>
      <c r="AF13" s="232">
        <f xml:space="preserve">
IF($A$4&lt;=12,SUMIFS('ON Data'!AK:AK,'ON Data'!$D:$D,$A$4,'ON Data'!$E:$E,4),SUMIFS('ON Data'!AK:AK,'ON Data'!$E:$E,4))</f>
        <v>0</v>
      </c>
      <c r="AG13" s="232">
        <f xml:space="preserve">
IF($A$4&lt;=12,SUMIFS('ON Data'!AL:AL,'ON Data'!$D:$D,$A$4,'ON Data'!$E:$E,4),SUMIFS('ON Data'!AL:AL,'ON Data'!$E:$E,4))</f>
        <v>0</v>
      </c>
      <c r="AH13" s="451">
        <f xml:space="preserve">
IF($A$4&lt;=12,SUMIFS('ON Data'!AN:AN,'ON Data'!$D:$D,$A$4,'ON Data'!$E:$E,4),SUMIFS('ON Data'!AN:AN,'ON Data'!$E:$E,4))</f>
        <v>0</v>
      </c>
      <c r="AI13" s="461"/>
    </row>
    <row r="14" spans="1:35" ht="15" thickBot="1" x14ac:dyDescent="0.35">
      <c r="A14" s="214" t="s">
        <v>159</v>
      </c>
      <c r="B14" s="233">
        <f xml:space="preserve">
IF($A$4&lt;=12,SUMIFS('ON Data'!F:F,'ON Data'!$D:$D,$A$4,'ON Data'!$E:$E,5),SUMIFS('ON Data'!F:F,'ON Data'!$E:$E,5))</f>
        <v>64</v>
      </c>
      <c r="C14" s="234">
        <f xml:space="preserve">
IF($A$4&lt;=12,SUMIFS('ON Data'!G:G,'ON Data'!$D:$D,$A$4,'ON Data'!$E:$E,5),SUMIFS('ON Data'!G:G,'ON Data'!$E:$E,5))</f>
        <v>64</v>
      </c>
      <c r="D14" s="235">
        <f xml:space="preserve">
IF($A$4&lt;=12,SUMIFS('ON Data'!H:H,'ON Data'!$D:$D,$A$4,'ON Data'!$E:$E,5),SUMIFS('ON Data'!H:H,'ON Data'!$E:$E,5))</f>
        <v>0</v>
      </c>
      <c r="E14" s="235">
        <f xml:space="preserve">
IF($A$4&lt;=12,SUMIFS('ON Data'!I:I,'ON Data'!$D:$D,$A$4,'ON Data'!$E:$E,5),SUMIFS('ON Data'!I:I,'ON Data'!$E:$E,5))</f>
        <v>0</v>
      </c>
      <c r="F14" s="235">
        <f xml:space="preserve">
IF($A$4&lt;=12,SUMIFS('ON Data'!K:K,'ON Data'!$D:$D,$A$4,'ON Data'!$E:$E,5),SUMIFS('ON Data'!K:K,'ON Data'!$E:$E,5))</f>
        <v>0</v>
      </c>
      <c r="G14" s="235">
        <f xml:space="preserve">
IF($A$4&lt;=12,SUMIFS('ON Data'!L:L,'ON Data'!$D:$D,$A$4,'ON Data'!$E:$E,5),SUMIFS('ON Data'!L:L,'ON Data'!$E:$E,5))</f>
        <v>0</v>
      </c>
      <c r="H14" s="235">
        <f xml:space="preserve">
IF($A$4&lt;=12,SUMIFS('ON Data'!M:M,'ON Data'!$D:$D,$A$4,'ON Data'!$E:$E,5),SUMIFS('ON Data'!M:M,'ON Data'!$E:$E,5))</f>
        <v>0</v>
      </c>
      <c r="I14" s="235">
        <f xml:space="preserve">
IF($A$4&lt;=12,SUMIFS('ON Data'!N:N,'ON Data'!$D:$D,$A$4,'ON Data'!$E:$E,5),SUMIFS('ON Data'!N:N,'ON Data'!$E:$E,5))</f>
        <v>0</v>
      </c>
      <c r="J14" s="235">
        <f xml:space="preserve">
IF($A$4&lt;=12,SUMIFS('ON Data'!O:O,'ON Data'!$D:$D,$A$4,'ON Data'!$E:$E,5),SUMIFS('ON Data'!O:O,'ON Data'!$E:$E,5))</f>
        <v>0</v>
      </c>
      <c r="K14" s="235">
        <f xml:space="preserve">
IF($A$4&lt;=12,SUMIFS('ON Data'!P:P,'ON Data'!$D:$D,$A$4,'ON Data'!$E:$E,5),SUMIFS('ON Data'!P:P,'ON Data'!$E:$E,5))</f>
        <v>0</v>
      </c>
      <c r="L14" s="235">
        <f xml:space="preserve">
IF($A$4&lt;=12,SUMIFS('ON Data'!Q:Q,'ON Data'!$D:$D,$A$4,'ON Data'!$E:$E,5),SUMIFS('ON Data'!Q:Q,'ON Data'!$E:$E,5))</f>
        <v>0</v>
      </c>
      <c r="M14" s="235">
        <f xml:space="preserve">
IF($A$4&lt;=12,SUMIFS('ON Data'!R:R,'ON Data'!$D:$D,$A$4,'ON Data'!$E:$E,5),SUMIFS('ON Data'!R:R,'ON Data'!$E:$E,5))</f>
        <v>0</v>
      </c>
      <c r="N14" s="235">
        <f xml:space="preserve">
IF($A$4&lt;=12,SUMIFS('ON Data'!S:S,'ON Data'!$D:$D,$A$4,'ON Data'!$E:$E,5),SUMIFS('ON Data'!S:S,'ON Data'!$E:$E,5))</f>
        <v>0</v>
      </c>
      <c r="O14" s="235">
        <f xml:space="preserve">
IF($A$4&lt;=12,SUMIFS('ON Data'!T:T,'ON Data'!$D:$D,$A$4,'ON Data'!$E:$E,5),SUMIFS('ON Data'!T:T,'ON Data'!$E:$E,5))</f>
        <v>0</v>
      </c>
      <c r="P14" s="235">
        <f xml:space="preserve">
IF($A$4&lt;=12,SUMIFS('ON Data'!U:U,'ON Data'!$D:$D,$A$4,'ON Data'!$E:$E,5),SUMIFS('ON Data'!U:U,'ON Data'!$E:$E,5))</f>
        <v>0</v>
      </c>
      <c r="Q14" s="235">
        <f xml:space="preserve">
IF($A$4&lt;=12,SUMIFS('ON Data'!V:V,'ON Data'!$D:$D,$A$4,'ON Data'!$E:$E,5),SUMIFS('ON Data'!V:V,'ON Data'!$E:$E,5))</f>
        <v>0</v>
      </c>
      <c r="R14" s="235">
        <f xml:space="preserve">
IF($A$4&lt;=12,SUMIFS('ON Data'!W:W,'ON Data'!$D:$D,$A$4,'ON Data'!$E:$E,5),SUMIFS('ON Data'!W:W,'ON Data'!$E:$E,5))</f>
        <v>0</v>
      </c>
      <c r="S14" s="235">
        <f xml:space="preserve">
IF($A$4&lt;=12,SUMIFS('ON Data'!X:X,'ON Data'!$D:$D,$A$4,'ON Data'!$E:$E,5),SUMIFS('ON Data'!X:X,'ON Data'!$E:$E,5))</f>
        <v>0</v>
      </c>
      <c r="T14" s="235">
        <f xml:space="preserve">
IF($A$4&lt;=12,SUMIFS('ON Data'!Y:Y,'ON Data'!$D:$D,$A$4,'ON Data'!$E:$E,5),SUMIFS('ON Data'!Y:Y,'ON Data'!$E:$E,5))</f>
        <v>0</v>
      </c>
      <c r="U14" s="235">
        <f xml:space="preserve">
IF($A$4&lt;=12,SUMIFS('ON Data'!Z:Z,'ON Data'!$D:$D,$A$4,'ON Data'!$E:$E,5),SUMIFS('ON Data'!Z:Z,'ON Data'!$E:$E,5))</f>
        <v>0</v>
      </c>
      <c r="V14" s="235">
        <f xml:space="preserve">
IF($A$4&lt;=12,SUMIFS('ON Data'!AA:AA,'ON Data'!$D:$D,$A$4,'ON Data'!$E:$E,5),SUMIFS('ON Data'!AA:AA,'ON Data'!$E:$E,5))</f>
        <v>0</v>
      </c>
      <c r="W14" s="235">
        <f xml:space="preserve">
IF($A$4&lt;=12,SUMIFS('ON Data'!AB:AB,'ON Data'!$D:$D,$A$4,'ON Data'!$E:$E,5),SUMIFS('ON Data'!AB:AB,'ON Data'!$E:$E,5))</f>
        <v>0</v>
      </c>
      <c r="X14" s="235">
        <f xml:space="preserve">
IF($A$4&lt;=12,SUMIFS('ON Data'!AC:AC,'ON Data'!$D:$D,$A$4,'ON Data'!$E:$E,5),SUMIFS('ON Data'!AC:AC,'ON Data'!$E:$E,5))</f>
        <v>0</v>
      </c>
      <c r="Y14" s="235">
        <f xml:space="preserve">
IF($A$4&lt;=12,SUMIFS('ON Data'!AD:AD,'ON Data'!$D:$D,$A$4,'ON Data'!$E:$E,5),SUMIFS('ON Data'!AD:AD,'ON Data'!$E:$E,5))</f>
        <v>0</v>
      </c>
      <c r="Z14" s="235">
        <f xml:space="preserve">
IF($A$4&lt;=12,SUMIFS('ON Data'!AE:AE,'ON Data'!$D:$D,$A$4,'ON Data'!$E:$E,5),SUMIFS('ON Data'!AE:AE,'ON Data'!$E:$E,5))</f>
        <v>0</v>
      </c>
      <c r="AA14" s="235">
        <f xml:space="preserve">
IF($A$4&lt;=12,SUMIFS('ON Data'!AF:AF,'ON Data'!$D:$D,$A$4,'ON Data'!$E:$E,5),SUMIFS('ON Data'!AF:AF,'ON Data'!$E:$E,5))</f>
        <v>0</v>
      </c>
      <c r="AB14" s="235">
        <f xml:space="preserve">
IF($A$4&lt;=12,SUMIFS('ON Data'!AG:AG,'ON Data'!$D:$D,$A$4,'ON Data'!$E:$E,5),SUMIFS('ON Data'!AG:AG,'ON Data'!$E:$E,5))</f>
        <v>0</v>
      </c>
      <c r="AC14" s="235">
        <f xml:space="preserve">
IF($A$4&lt;=12,SUMIFS('ON Data'!AH:AH,'ON Data'!$D:$D,$A$4,'ON Data'!$E:$E,5),SUMIFS('ON Data'!AH:AH,'ON Data'!$E:$E,5))</f>
        <v>0</v>
      </c>
      <c r="AD14" s="235">
        <f xml:space="preserve">
IF($A$4&lt;=12,SUMIFS('ON Data'!AI:AI,'ON Data'!$D:$D,$A$4,'ON Data'!$E:$E,5),SUMIFS('ON Data'!AI:AI,'ON Data'!$E:$E,5))</f>
        <v>0</v>
      </c>
      <c r="AE14" s="235">
        <f xml:space="preserve">
IF($A$4&lt;=12,SUMIFS('ON Data'!AJ:AJ,'ON Data'!$D:$D,$A$4,'ON Data'!$E:$E,5),SUMIFS('ON Data'!AJ:AJ,'ON Data'!$E:$E,5))</f>
        <v>0</v>
      </c>
      <c r="AF14" s="235">
        <f xml:space="preserve">
IF($A$4&lt;=12,SUMIFS('ON Data'!AK:AK,'ON Data'!$D:$D,$A$4,'ON Data'!$E:$E,5),SUMIFS('ON Data'!AK:AK,'ON Data'!$E:$E,5))</f>
        <v>0</v>
      </c>
      <c r="AG14" s="235">
        <f xml:space="preserve">
IF($A$4&lt;=12,SUMIFS('ON Data'!AL:AL,'ON Data'!$D:$D,$A$4,'ON Data'!$E:$E,5),SUMIFS('ON Data'!AL:AL,'ON Data'!$E:$E,5))</f>
        <v>0</v>
      </c>
      <c r="AH14" s="452">
        <f xml:space="preserve">
IF($A$4&lt;=12,SUMIFS('ON Data'!AN:AN,'ON Data'!$D:$D,$A$4,'ON Data'!$E:$E,5),SUMIFS('ON Data'!AN:AN,'ON Data'!$E:$E,5))</f>
        <v>0</v>
      </c>
      <c r="AI14" s="461"/>
    </row>
    <row r="15" spans="1:35" x14ac:dyDescent="0.3">
      <c r="A15" s="136" t="s">
        <v>169</v>
      </c>
      <c r="B15" s="236"/>
      <c r="C15" s="237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453"/>
      <c r="AI15" s="461"/>
    </row>
    <row r="16" spans="1:35" x14ac:dyDescent="0.3">
      <c r="A16" s="215" t="s">
        <v>160</v>
      </c>
      <c r="B16" s="230">
        <f xml:space="preserve">
IF($A$4&lt;=12,SUMIFS('ON Data'!F:F,'ON Data'!$D:$D,$A$4,'ON Data'!$E:$E,7),SUMIFS('ON Data'!F:F,'ON Data'!$E:$E,7))</f>
        <v>0</v>
      </c>
      <c r="C16" s="231">
        <f xml:space="preserve">
IF($A$4&lt;=12,SUMIFS('ON Data'!G:G,'ON Data'!$D:$D,$A$4,'ON Data'!$E:$E,7),SUMIFS('ON Data'!G:G,'ON Data'!$E:$E,7))</f>
        <v>0</v>
      </c>
      <c r="D16" s="232">
        <f xml:space="preserve">
IF($A$4&lt;=12,SUMIFS('ON Data'!H:H,'ON Data'!$D:$D,$A$4,'ON Data'!$E:$E,7),SUMIFS('ON Data'!H:H,'ON Data'!$E:$E,7))</f>
        <v>0</v>
      </c>
      <c r="E16" s="232">
        <f xml:space="preserve">
IF($A$4&lt;=12,SUMIFS('ON Data'!I:I,'ON Data'!$D:$D,$A$4,'ON Data'!$E:$E,7),SUMIFS('ON Data'!I:I,'ON Data'!$E:$E,7))</f>
        <v>0</v>
      </c>
      <c r="F16" s="232">
        <f xml:space="preserve">
IF($A$4&lt;=12,SUMIFS('ON Data'!K:K,'ON Data'!$D:$D,$A$4,'ON Data'!$E:$E,7),SUMIFS('ON Data'!K:K,'ON Data'!$E:$E,7))</f>
        <v>0</v>
      </c>
      <c r="G16" s="232">
        <f xml:space="preserve">
IF($A$4&lt;=12,SUMIFS('ON Data'!L:L,'ON Data'!$D:$D,$A$4,'ON Data'!$E:$E,7),SUMIFS('ON Data'!L:L,'ON Data'!$E:$E,7))</f>
        <v>0</v>
      </c>
      <c r="H16" s="232">
        <f xml:space="preserve">
IF($A$4&lt;=12,SUMIFS('ON Data'!M:M,'ON Data'!$D:$D,$A$4,'ON Data'!$E:$E,7),SUMIFS('ON Data'!M:M,'ON Data'!$E:$E,7))</f>
        <v>0</v>
      </c>
      <c r="I16" s="232">
        <f xml:space="preserve">
IF($A$4&lt;=12,SUMIFS('ON Data'!N:N,'ON Data'!$D:$D,$A$4,'ON Data'!$E:$E,7),SUMIFS('ON Data'!N:N,'ON Data'!$E:$E,7))</f>
        <v>0</v>
      </c>
      <c r="J16" s="232">
        <f xml:space="preserve">
IF($A$4&lt;=12,SUMIFS('ON Data'!O:O,'ON Data'!$D:$D,$A$4,'ON Data'!$E:$E,7),SUMIFS('ON Data'!O:O,'ON Data'!$E:$E,7))</f>
        <v>0</v>
      </c>
      <c r="K16" s="232">
        <f xml:space="preserve">
IF($A$4&lt;=12,SUMIFS('ON Data'!P:P,'ON Data'!$D:$D,$A$4,'ON Data'!$E:$E,7),SUMIFS('ON Data'!P:P,'ON Data'!$E:$E,7))</f>
        <v>0</v>
      </c>
      <c r="L16" s="232">
        <f xml:space="preserve">
IF($A$4&lt;=12,SUMIFS('ON Data'!Q:Q,'ON Data'!$D:$D,$A$4,'ON Data'!$E:$E,7),SUMIFS('ON Data'!Q:Q,'ON Data'!$E:$E,7))</f>
        <v>0</v>
      </c>
      <c r="M16" s="232">
        <f xml:space="preserve">
IF($A$4&lt;=12,SUMIFS('ON Data'!R:R,'ON Data'!$D:$D,$A$4,'ON Data'!$E:$E,7),SUMIFS('ON Data'!R:R,'ON Data'!$E:$E,7))</f>
        <v>0</v>
      </c>
      <c r="N16" s="232">
        <f xml:space="preserve">
IF($A$4&lt;=12,SUMIFS('ON Data'!S:S,'ON Data'!$D:$D,$A$4,'ON Data'!$E:$E,7),SUMIFS('ON Data'!S:S,'ON Data'!$E:$E,7))</f>
        <v>0</v>
      </c>
      <c r="O16" s="232">
        <f xml:space="preserve">
IF($A$4&lt;=12,SUMIFS('ON Data'!T:T,'ON Data'!$D:$D,$A$4,'ON Data'!$E:$E,7),SUMIFS('ON Data'!T:T,'ON Data'!$E:$E,7))</f>
        <v>0</v>
      </c>
      <c r="P16" s="232">
        <f xml:space="preserve">
IF($A$4&lt;=12,SUMIFS('ON Data'!U:U,'ON Data'!$D:$D,$A$4,'ON Data'!$E:$E,7),SUMIFS('ON Data'!U:U,'ON Data'!$E:$E,7))</f>
        <v>0</v>
      </c>
      <c r="Q16" s="232">
        <f xml:space="preserve">
IF($A$4&lt;=12,SUMIFS('ON Data'!V:V,'ON Data'!$D:$D,$A$4,'ON Data'!$E:$E,7),SUMIFS('ON Data'!V:V,'ON Data'!$E:$E,7))</f>
        <v>0</v>
      </c>
      <c r="R16" s="232">
        <f xml:space="preserve">
IF($A$4&lt;=12,SUMIFS('ON Data'!W:W,'ON Data'!$D:$D,$A$4,'ON Data'!$E:$E,7),SUMIFS('ON Data'!W:W,'ON Data'!$E:$E,7))</f>
        <v>0</v>
      </c>
      <c r="S16" s="232">
        <f xml:space="preserve">
IF($A$4&lt;=12,SUMIFS('ON Data'!X:X,'ON Data'!$D:$D,$A$4,'ON Data'!$E:$E,7),SUMIFS('ON Data'!X:X,'ON Data'!$E:$E,7))</f>
        <v>0</v>
      </c>
      <c r="T16" s="232">
        <f xml:space="preserve">
IF($A$4&lt;=12,SUMIFS('ON Data'!Y:Y,'ON Data'!$D:$D,$A$4,'ON Data'!$E:$E,7),SUMIFS('ON Data'!Y:Y,'ON Data'!$E:$E,7))</f>
        <v>0</v>
      </c>
      <c r="U16" s="232">
        <f xml:space="preserve">
IF($A$4&lt;=12,SUMIFS('ON Data'!Z:Z,'ON Data'!$D:$D,$A$4,'ON Data'!$E:$E,7),SUMIFS('ON Data'!Z:Z,'ON Data'!$E:$E,7))</f>
        <v>0</v>
      </c>
      <c r="V16" s="232">
        <f xml:space="preserve">
IF($A$4&lt;=12,SUMIFS('ON Data'!AA:AA,'ON Data'!$D:$D,$A$4,'ON Data'!$E:$E,7),SUMIFS('ON Data'!AA:AA,'ON Data'!$E:$E,7))</f>
        <v>0</v>
      </c>
      <c r="W16" s="232">
        <f xml:space="preserve">
IF($A$4&lt;=12,SUMIFS('ON Data'!AB:AB,'ON Data'!$D:$D,$A$4,'ON Data'!$E:$E,7),SUMIFS('ON Data'!AB:AB,'ON Data'!$E:$E,7))</f>
        <v>0</v>
      </c>
      <c r="X16" s="232">
        <f xml:space="preserve">
IF($A$4&lt;=12,SUMIFS('ON Data'!AC:AC,'ON Data'!$D:$D,$A$4,'ON Data'!$E:$E,7),SUMIFS('ON Data'!AC:AC,'ON Data'!$E:$E,7))</f>
        <v>0</v>
      </c>
      <c r="Y16" s="232">
        <f xml:space="preserve">
IF($A$4&lt;=12,SUMIFS('ON Data'!AD:AD,'ON Data'!$D:$D,$A$4,'ON Data'!$E:$E,7),SUMIFS('ON Data'!AD:AD,'ON Data'!$E:$E,7))</f>
        <v>0</v>
      </c>
      <c r="Z16" s="232">
        <f xml:space="preserve">
IF($A$4&lt;=12,SUMIFS('ON Data'!AE:AE,'ON Data'!$D:$D,$A$4,'ON Data'!$E:$E,7),SUMIFS('ON Data'!AE:AE,'ON Data'!$E:$E,7))</f>
        <v>0</v>
      </c>
      <c r="AA16" s="232">
        <f xml:space="preserve">
IF($A$4&lt;=12,SUMIFS('ON Data'!AF:AF,'ON Data'!$D:$D,$A$4,'ON Data'!$E:$E,7),SUMIFS('ON Data'!AF:AF,'ON Data'!$E:$E,7))</f>
        <v>0</v>
      </c>
      <c r="AB16" s="232">
        <f xml:space="preserve">
IF($A$4&lt;=12,SUMIFS('ON Data'!AG:AG,'ON Data'!$D:$D,$A$4,'ON Data'!$E:$E,7),SUMIFS('ON Data'!AG:AG,'ON Data'!$E:$E,7))</f>
        <v>0</v>
      </c>
      <c r="AC16" s="232">
        <f xml:space="preserve">
IF($A$4&lt;=12,SUMIFS('ON Data'!AH:AH,'ON Data'!$D:$D,$A$4,'ON Data'!$E:$E,7),SUMIFS('ON Data'!AH:AH,'ON Data'!$E:$E,7))</f>
        <v>0</v>
      </c>
      <c r="AD16" s="232">
        <f xml:space="preserve">
IF($A$4&lt;=12,SUMIFS('ON Data'!AI:AI,'ON Data'!$D:$D,$A$4,'ON Data'!$E:$E,7),SUMIFS('ON Data'!AI:AI,'ON Data'!$E:$E,7))</f>
        <v>0</v>
      </c>
      <c r="AE16" s="232">
        <f xml:space="preserve">
IF($A$4&lt;=12,SUMIFS('ON Data'!AJ:AJ,'ON Data'!$D:$D,$A$4,'ON Data'!$E:$E,7),SUMIFS('ON Data'!AJ:AJ,'ON Data'!$E:$E,7))</f>
        <v>0</v>
      </c>
      <c r="AF16" s="232">
        <f xml:space="preserve">
IF($A$4&lt;=12,SUMIFS('ON Data'!AK:AK,'ON Data'!$D:$D,$A$4,'ON Data'!$E:$E,7),SUMIFS('ON Data'!AK:AK,'ON Data'!$E:$E,7))</f>
        <v>0</v>
      </c>
      <c r="AG16" s="232">
        <f xml:space="preserve">
IF($A$4&lt;=12,SUMIFS('ON Data'!AL:AL,'ON Data'!$D:$D,$A$4,'ON Data'!$E:$E,7),SUMIFS('ON Data'!AL:AL,'ON Data'!$E:$E,7))</f>
        <v>0</v>
      </c>
      <c r="AH16" s="451">
        <f xml:space="preserve">
IF($A$4&lt;=12,SUMIFS('ON Data'!AN:AN,'ON Data'!$D:$D,$A$4,'ON Data'!$E:$E,7),SUMIFS('ON Data'!AN:AN,'ON Data'!$E:$E,7))</f>
        <v>0</v>
      </c>
      <c r="AI16" s="461"/>
    </row>
    <row r="17" spans="1:35" x14ac:dyDescent="0.3">
      <c r="A17" s="215" t="s">
        <v>161</v>
      </c>
      <c r="B17" s="230">
        <f xml:space="preserve">
IF($A$4&lt;=12,SUMIFS('ON Data'!F:F,'ON Data'!$D:$D,$A$4,'ON Data'!$E:$E,8),SUMIFS('ON Data'!F:F,'ON Data'!$E:$E,8))</f>
        <v>0</v>
      </c>
      <c r="C17" s="231">
        <f xml:space="preserve">
IF($A$4&lt;=12,SUMIFS('ON Data'!G:G,'ON Data'!$D:$D,$A$4,'ON Data'!$E:$E,8),SUMIFS('ON Data'!G:G,'ON Data'!$E:$E,8))</f>
        <v>0</v>
      </c>
      <c r="D17" s="232">
        <f xml:space="preserve">
IF($A$4&lt;=12,SUMIFS('ON Data'!H:H,'ON Data'!$D:$D,$A$4,'ON Data'!$E:$E,8),SUMIFS('ON Data'!H:H,'ON Data'!$E:$E,8))</f>
        <v>0</v>
      </c>
      <c r="E17" s="232">
        <f xml:space="preserve">
IF($A$4&lt;=12,SUMIFS('ON Data'!I:I,'ON Data'!$D:$D,$A$4,'ON Data'!$E:$E,8),SUMIFS('ON Data'!I:I,'ON Data'!$E:$E,8))</f>
        <v>0</v>
      </c>
      <c r="F17" s="232">
        <f xml:space="preserve">
IF($A$4&lt;=12,SUMIFS('ON Data'!K:K,'ON Data'!$D:$D,$A$4,'ON Data'!$E:$E,8),SUMIFS('ON Data'!K:K,'ON Data'!$E:$E,8))</f>
        <v>0</v>
      </c>
      <c r="G17" s="232">
        <f xml:space="preserve">
IF($A$4&lt;=12,SUMIFS('ON Data'!L:L,'ON Data'!$D:$D,$A$4,'ON Data'!$E:$E,8),SUMIFS('ON Data'!L:L,'ON Data'!$E:$E,8))</f>
        <v>0</v>
      </c>
      <c r="H17" s="232">
        <f xml:space="preserve">
IF($A$4&lt;=12,SUMIFS('ON Data'!M:M,'ON Data'!$D:$D,$A$4,'ON Data'!$E:$E,8),SUMIFS('ON Data'!M:M,'ON Data'!$E:$E,8))</f>
        <v>0</v>
      </c>
      <c r="I17" s="232">
        <f xml:space="preserve">
IF($A$4&lt;=12,SUMIFS('ON Data'!N:N,'ON Data'!$D:$D,$A$4,'ON Data'!$E:$E,8),SUMIFS('ON Data'!N:N,'ON Data'!$E:$E,8))</f>
        <v>0</v>
      </c>
      <c r="J17" s="232">
        <f xml:space="preserve">
IF($A$4&lt;=12,SUMIFS('ON Data'!O:O,'ON Data'!$D:$D,$A$4,'ON Data'!$E:$E,8),SUMIFS('ON Data'!O:O,'ON Data'!$E:$E,8))</f>
        <v>0</v>
      </c>
      <c r="K17" s="232">
        <f xml:space="preserve">
IF($A$4&lt;=12,SUMIFS('ON Data'!P:P,'ON Data'!$D:$D,$A$4,'ON Data'!$E:$E,8),SUMIFS('ON Data'!P:P,'ON Data'!$E:$E,8))</f>
        <v>0</v>
      </c>
      <c r="L17" s="232">
        <f xml:space="preserve">
IF($A$4&lt;=12,SUMIFS('ON Data'!Q:Q,'ON Data'!$D:$D,$A$4,'ON Data'!$E:$E,8),SUMIFS('ON Data'!Q:Q,'ON Data'!$E:$E,8))</f>
        <v>0</v>
      </c>
      <c r="M17" s="232">
        <f xml:space="preserve">
IF($A$4&lt;=12,SUMIFS('ON Data'!R:R,'ON Data'!$D:$D,$A$4,'ON Data'!$E:$E,8),SUMIFS('ON Data'!R:R,'ON Data'!$E:$E,8))</f>
        <v>0</v>
      </c>
      <c r="N17" s="232">
        <f xml:space="preserve">
IF($A$4&lt;=12,SUMIFS('ON Data'!S:S,'ON Data'!$D:$D,$A$4,'ON Data'!$E:$E,8),SUMIFS('ON Data'!S:S,'ON Data'!$E:$E,8))</f>
        <v>0</v>
      </c>
      <c r="O17" s="232">
        <f xml:space="preserve">
IF($A$4&lt;=12,SUMIFS('ON Data'!T:T,'ON Data'!$D:$D,$A$4,'ON Data'!$E:$E,8),SUMIFS('ON Data'!T:T,'ON Data'!$E:$E,8))</f>
        <v>0</v>
      </c>
      <c r="P17" s="232">
        <f xml:space="preserve">
IF($A$4&lt;=12,SUMIFS('ON Data'!U:U,'ON Data'!$D:$D,$A$4,'ON Data'!$E:$E,8),SUMIFS('ON Data'!U:U,'ON Data'!$E:$E,8))</f>
        <v>0</v>
      </c>
      <c r="Q17" s="232">
        <f xml:space="preserve">
IF($A$4&lt;=12,SUMIFS('ON Data'!V:V,'ON Data'!$D:$D,$A$4,'ON Data'!$E:$E,8),SUMIFS('ON Data'!V:V,'ON Data'!$E:$E,8))</f>
        <v>0</v>
      </c>
      <c r="R17" s="232">
        <f xml:space="preserve">
IF($A$4&lt;=12,SUMIFS('ON Data'!W:W,'ON Data'!$D:$D,$A$4,'ON Data'!$E:$E,8),SUMIFS('ON Data'!W:W,'ON Data'!$E:$E,8))</f>
        <v>0</v>
      </c>
      <c r="S17" s="232">
        <f xml:space="preserve">
IF($A$4&lt;=12,SUMIFS('ON Data'!X:X,'ON Data'!$D:$D,$A$4,'ON Data'!$E:$E,8),SUMIFS('ON Data'!X:X,'ON Data'!$E:$E,8))</f>
        <v>0</v>
      </c>
      <c r="T17" s="232">
        <f xml:space="preserve">
IF($A$4&lt;=12,SUMIFS('ON Data'!Y:Y,'ON Data'!$D:$D,$A$4,'ON Data'!$E:$E,8),SUMIFS('ON Data'!Y:Y,'ON Data'!$E:$E,8))</f>
        <v>0</v>
      </c>
      <c r="U17" s="232">
        <f xml:space="preserve">
IF($A$4&lt;=12,SUMIFS('ON Data'!Z:Z,'ON Data'!$D:$D,$A$4,'ON Data'!$E:$E,8),SUMIFS('ON Data'!Z:Z,'ON Data'!$E:$E,8))</f>
        <v>0</v>
      </c>
      <c r="V17" s="232">
        <f xml:space="preserve">
IF($A$4&lt;=12,SUMIFS('ON Data'!AA:AA,'ON Data'!$D:$D,$A$4,'ON Data'!$E:$E,8),SUMIFS('ON Data'!AA:AA,'ON Data'!$E:$E,8))</f>
        <v>0</v>
      </c>
      <c r="W17" s="232">
        <f xml:space="preserve">
IF($A$4&lt;=12,SUMIFS('ON Data'!AB:AB,'ON Data'!$D:$D,$A$4,'ON Data'!$E:$E,8),SUMIFS('ON Data'!AB:AB,'ON Data'!$E:$E,8))</f>
        <v>0</v>
      </c>
      <c r="X17" s="232">
        <f xml:space="preserve">
IF($A$4&lt;=12,SUMIFS('ON Data'!AC:AC,'ON Data'!$D:$D,$A$4,'ON Data'!$E:$E,8),SUMIFS('ON Data'!AC:AC,'ON Data'!$E:$E,8))</f>
        <v>0</v>
      </c>
      <c r="Y17" s="232">
        <f xml:space="preserve">
IF($A$4&lt;=12,SUMIFS('ON Data'!AD:AD,'ON Data'!$D:$D,$A$4,'ON Data'!$E:$E,8),SUMIFS('ON Data'!AD:AD,'ON Data'!$E:$E,8))</f>
        <v>0</v>
      </c>
      <c r="Z17" s="232">
        <f xml:space="preserve">
IF($A$4&lt;=12,SUMIFS('ON Data'!AE:AE,'ON Data'!$D:$D,$A$4,'ON Data'!$E:$E,8),SUMIFS('ON Data'!AE:AE,'ON Data'!$E:$E,8))</f>
        <v>0</v>
      </c>
      <c r="AA17" s="232">
        <f xml:space="preserve">
IF($A$4&lt;=12,SUMIFS('ON Data'!AF:AF,'ON Data'!$D:$D,$A$4,'ON Data'!$E:$E,8),SUMIFS('ON Data'!AF:AF,'ON Data'!$E:$E,8))</f>
        <v>0</v>
      </c>
      <c r="AB17" s="232">
        <f xml:space="preserve">
IF($A$4&lt;=12,SUMIFS('ON Data'!AG:AG,'ON Data'!$D:$D,$A$4,'ON Data'!$E:$E,8),SUMIFS('ON Data'!AG:AG,'ON Data'!$E:$E,8))</f>
        <v>0</v>
      </c>
      <c r="AC17" s="232">
        <f xml:space="preserve">
IF($A$4&lt;=12,SUMIFS('ON Data'!AH:AH,'ON Data'!$D:$D,$A$4,'ON Data'!$E:$E,8),SUMIFS('ON Data'!AH:AH,'ON Data'!$E:$E,8))</f>
        <v>0</v>
      </c>
      <c r="AD17" s="232">
        <f xml:space="preserve">
IF($A$4&lt;=12,SUMIFS('ON Data'!AI:AI,'ON Data'!$D:$D,$A$4,'ON Data'!$E:$E,8),SUMIFS('ON Data'!AI:AI,'ON Data'!$E:$E,8))</f>
        <v>0</v>
      </c>
      <c r="AE17" s="232">
        <f xml:space="preserve">
IF($A$4&lt;=12,SUMIFS('ON Data'!AJ:AJ,'ON Data'!$D:$D,$A$4,'ON Data'!$E:$E,8),SUMIFS('ON Data'!AJ:AJ,'ON Data'!$E:$E,8))</f>
        <v>0</v>
      </c>
      <c r="AF17" s="232">
        <f xml:space="preserve">
IF($A$4&lt;=12,SUMIFS('ON Data'!AK:AK,'ON Data'!$D:$D,$A$4,'ON Data'!$E:$E,8),SUMIFS('ON Data'!AK:AK,'ON Data'!$E:$E,8))</f>
        <v>0</v>
      </c>
      <c r="AG17" s="232">
        <f xml:space="preserve">
IF($A$4&lt;=12,SUMIFS('ON Data'!AL:AL,'ON Data'!$D:$D,$A$4,'ON Data'!$E:$E,8),SUMIFS('ON Data'!AL:AL,'ON Data'!$E:$E,8))</f>
        <v>0</v>
      </c>
      <c r="AH17" s="451">
        <f xml:space="preserve">
IF($A$4&lt;=12,SUMIFS('ON Data'!AN:AN,'ON Data'!$D:$D,$A$4,'ON Data'!$E:$E,8),SUMIFS('ON Data'!AN:AN,'ON Data'!$E:$E,8))</f>
        <v>0</v>
      </c>
      <c r="AI17" s="461"/>
    </row>
    <row r="18" spans="1:35" x14ac:dyDescent="0.3">
      <c r="A18" s="215" t="s">
        <v>162</v>
      </c>
      <c r="B18" s="230">
        <f xml:space="preserve">
B19-B16-B17</f>
        <v>102456</v>
      </c>
      <c r="C18" s="231">
        <f t="shared" ref="C18:G18" si="0" xml:space="preserve">
C19-C16-C17</f>
        <v>0</v>
      </c>
      <c r="D18" s="232">
        <f t="shared" si="0"/>
        <v>0</v>
      </c>
      <c r="E18" s="232">
        <f t="shared" si="0"/>
        <v>0</v>
      </c>
      <c r="F18" s="232">
        <f t="shared" si="0"/>
        <v>0</v>
      </c>
      <c r="G18" s="232">
        <f t="shared" si="0"/>
        <v>0</v>
      </c>
      <c r="H18" s="232">
        <f t="shared" ref="H18:AH18" si="1" xml:space="preserve">
H19-H16-H17</f>
        <v>0</v>
      </c>
      <c r="I18" s="232">
        <f t="shared" si="1"/>
        <v>0</v>
      </c>
      <c r="J18" s="232">
        <f t="shared" si="1"/>
        <v>63684</v>
      </c>
      <c r="K18" s="232">
        <f t="shared" si="1"/>
        <v>0</v>
      </c>
      <c r="L18" s="232">
        <f t="shared" si="1"/>
        <v>0</v>
      </c>
      <c r="M18" s="232">
        <f t="shared" si="1"/>
        <v>0</v>
      </c>
      <c r="N18" s="232">
        <f t="shared" si="1"/>
        <v>0</v>
      </c>
      <c r="O18" s="232">
        <f t="shared" si="1"/>
        <v>0</v>
      </c>
      <c r="P18" s="232">
        <f t="shared" si="1"/>
        <v>0</v>
      </c>
      <c r="Q18" s="232">
        <f t="shared" si="1"/>
        <v>0</v>
      </c>
      <c r="R18" s="232">
        <f t="shared" si="1"/>
        <v>0</v>
      </c>
      <c r="S18" s="232">
        <f t="shared" si="1"/>
        <v>0</v>
      </c>
      <c r="T18" s="232">
        <f t="shared" si="1"/>
        <v>0</v>
      </c>
      <c r="U18" s="232">
        <f t="shared" si="1"/>
        <v>2700</v>
      </c>
      <c r="V18" s="232">
        <f t="shared" si="1"/>
        <v>0</v>
      </c>
      <c r="W18" s="232">
        <f t="shared" si="1"/>
        <v>0</v>
      </c>
      <c r="X18" s="232">
        <f t="shared" si="1"/>
        <v>0</v>
      </c>
      <c r="Y18" s="232">
        <f t="shared" si="1"/>
        <v>0</v>
      </c>
      <c r="Z18" s="232">
        <f t="shared" si="1"/>
        <v>0</v>
      </c>
      <c r="AA18" s="232">
        <f t="shared" si="1"/>
        <v>0</v>
      </c>
      <c r="AB18" s="232">
        <f t="shared" si="1"/>
        <v>0</v>
      </c>
      <c r="AC18" s="232">
        <f t="shared" si="1"/>
        <v>0</v>
      </c>
      <c r="AD18" s="232">
        <f t="shared" si="1"/>
        <v>21456</v>
      </c>
      <c r="AE18" s="232">
        <f t="shared" si="1"/>
        <v>0</v>
      </c>
      <c r="AF18" s="232">
        <f t="shared" si="1"/>
        <v>0</v>
      </c>
      <c r="AG18" s="232">
        <f t="shared" si="1"/>
        <v>0</v>
      </c>
      <c r="AH18" s="451">
        <f t="shared" si="1"/>
        <v>14616</v>
      </c>
      <c r="AI18" s="461"/>
    </row>
    <row r="19" spans="1:35" ht="15" thickBot="1" x14ac:dyDescent="0.35">
      <c r="A19" s="216" t="s">
        <v>163</v>
      </c>
      <c r="B19" s="239">
        <f xml:space="preserve">
IF($A$4&lt;=12,SUMIFS('ON Data'!F:F,'ON Data'!$D:$D,$A$4,'ON Data'!$E:$E,9),SUMIFS('ON Data'!F:F,'ON Data'!$E:$E,9))</f>
        <v>102456</v>
      </c>
      <c r="C19" s="240">
        <f xml:space="preserve">
IF($A$4&lt;=12,SUMIFS('ON Data'!G:G,'ON Data'!$D:$D,$A$4,'ON Data'!$E:$E,9),SUMIFS('ON Data'!G:G,'ON Data'!$E:$E,9))</f>
        <v>0</v>
      </c>
      <c r="D19" s="241">
        <f xml:space="preserve">
IF($A$4&lt;=12,SUMIFS('ON Data'!H:H,'ON Data'!$D:$D,$A$4,'ON Data'!$E:$E,9),SUMIFS('ON Data'!H:H,'ON Data'!$E:$E,9))</f>
        <v>0</v>
      </c>
      <c r="E19" s="241">
        <f xml:space="preserve">
IF($A$4&lt;=12,SUMIFS('ON Data'!I:I,'ON Data'!$D:$D,$A$4,'ON Data'!$E:$E,9),SUMIFS('ON Data'!I:I,'ON Data'!$E:$E,9))</f>
        <v>0</v>
      </c>
      <c r="F19" s="241">
        <f xml:space="preserve">
IF($A$4&lt;=12,SUMIFS('ON Data'!K:K,'ON Data'!$D:$D,$A$4,'ON Data'!$E:$E,9),SUMIFS('ON Data'!K:K,'ON Data'!$E:$E,9))</f>
        <v>0</v>
      </c>
      <c r="G19" s="241">
        <f xml:space="preserve">
IF($A$4&lt;=12,SUMIFS('ON Data'!L:L,'ON Data'!$D:$D,$A$4,'ON Data'!$E:$E,9),SUMIFS('ON Data'!L:L,'ON Data'!$E:$E,9))</f>
        <v>0</v>
      </c>
      <c r="H19" s="241">
        <f xml:space="preserve">
IF($A$4&lt;=12,SUMIFS('ON Data'!M:M,'ON Data'!$D:$D,$A$4,'ON Data'!$E:$E,9),SUMIFS('ON Data'!M:M,'ON Data'!$E:$E,9))</f>
        <v>0</v>
      </c>
      <c r="I19" s="241">
        <f xml:space="preserve">
IF($A$4&lt;=12,SUMIFS('ON Data'!N:N,'ON Data'!$D:$D,$A$4,'ON Data'!$E:$E,9),SUMIFS('ON Data'!N:N,'ON Data'!$E:$E,9))</f>
        <v>0</v>
      </c>
      <c r="J19" s="241">
        <f xml:space="preserve">
IF($A$4&lt;=12,SUMIFS('ON Data'!O:O,'ON Data'!$D:$D,$A$4,'ON Data'!$E:$E,9),SUMIFS('ON Data'!O:O,'ON Data'!$E:$E,9))</f>
        <v>63684</v>
      </c>
      <c r="K19" s="241">
        <f xml:space="preserve">
IF($A$4&lt;=12,SUMIFS('ON Data'!P:P,'ON Data'!$D:$D,$A$4,'ON Data'!$E:$E,9),SUMIFS('ON Data'!P:P,'ON Data'!$E:$E,9))</f>
        <v>0</v>
      </c>
      <c r="L19" s="241">
        <f xml:space="preserve">
IF($A$4&lt;=12,SUMIFS('ON Data'!Q:Q,'ON Data'!$D:$D,$A$4,'ON Data'!$E:$E,9),SUMIFS('ON Data'!Q:Q,'ON Data'!$E:$E,9))</f>
        <v>0</v>
      </c>
      <c r="M19" s="241">
        <f xml:space="preserve">
IF($A$4&lt;=12,SUMIFS('ON Data'!R:R,'ON Data'!$D:$D,$A$4,'ON Data'!$E:$E,9),SUMIFS('ON Data'!R:R,'ON Data'!$E:$E,9))</f>
        <v>0</v>
      </c>
      <c r="N19" s="241">
        <f xml:space="preserve">
IF($A$4&lt;=12,SUMIFS('ON Data'!S:S,'ON Data'!$D:$D,$A$4,'ON Data'!$E:$E,9),SUMIFS('ON Data'!S:S,'ON Data'!$E:$E,9))</f>
        <v>0</v>
      </c>
      <c r="O19" s="241">
        <f xml:space="preserve">
IF($A$4&lt;=12,SUMIFS('ON Data'!T:T,'ON Data'!$D:$D,$A$4,'ON Data'!$E:$E,9),SUMIFS('ON Data'!T:T,'ON Data'!$E:$E,9))</f>
        <v>0</v>
      </c>
      <c r="P19" s="241">
        <f xml:space="preserve">
IF($A$4&lt;=12,SUMIFS('ON Data'!U:U,'ON Data'!$D:$D,$A$4,'ON Data'!$E:$E,9),SUMIFS('ON Data'!U:U,'ON Data'!$E:$E,9))</f>
        <v>0</v>
      </c>
      <c r="Q19" s="241">
        <f xml:space="preserve">
IF($A$4&lt;=12,SUMIFS('ON Data'!V:V,'ON Data'!$D:$D,$A$4,'ON Data'!$E:$E,9),SUMIFS('ON Data'!V:V,'ON Data'!$E:$E,9))</f>
        <v>0</v>
      </c>
      <c r="R19" s="241">
        <f xml:space="preserve">
IF($A$4&lt;=12,SUMIFS('ON Data'!W:W,'ON Data'!$D:$D,$A$4,'ON Data'!$E:$E,9),SUMIFS('ON Data'!W:W,'ON Data'!$E:$E,9))</f>
        <v>0</v>
      </c>
      <c r="S19" s="241">
        <f xml:space="preserve">
IF($A$4&lt;=12,SUMIFS('ON Data'!X:X,'ON Data'!$D:$D,$A$4,'ON Data'!$E:$E,9),SUMIFS('ON Data'!X:X,'ON Data'!$E:$E,9))</f>
        <v>0</v>
      </c>
      <c r="T19" s="241">
        <f xml:space="preserve">
IF($A$4&lt;=12,SUMIFS('ON Data'!Y:Y,'ON Data'!$D:$D,$A$4,'ON Data'!$E:$E,9),SUMIFS('ON Data'!Y:Y,'ON Data'!$E:$E,9))</f>
        <v>0</v>
      </c>
      <c r="U19" s="241">
        <f xml:space="preserve">
IF($A$4&lt;=12,SUMIFS('ON Data'!Z:Z,'ON Data'!$D:$D,$A$4,'ON Data'!$E:$E,9),SUMIFS('ON Data'!Z:Z,'ON Data'!$E:$E,9))</f>
        <v>2700</v>
      </c>
      <c r="V19" s="241">
        <f xml:space="preserve">
IF($A$4&lt;=12,SUMIFS('ON Data'!AA:AA,'ON Data'!$D:$D,$A$4,'ON Data'!$E:$E,9),SUMIFS('ON Data'!AA:AA,'ON Data'!$E:$E,9))</f>
        <v>0</v>
      </c>
      <c r="W19" s="241">
        <f xml:space="preserve">
IF($A$4&lt;=12,SUMIFS('ON Data'!AB:AB,'ON Data'!$D:$D,$A$4,'ON Data'!$E:$E,9),SUMIFS('ON Data'!AB:AB,'ON Data'!$E:$E,9))</f>
        <v>0</v>
      </c>
      <c r="X19" s="241">
        <f xml:space="preserve">
IF($A$4&lt;=12,SUMIFS('ON Data'!AC:AC,'ON Data'!$D:$D,$A$4,'ON Data'!$E:$E,9),SUMIFS('ON Data'!AC:AC,'ON Data'!$E:$E,9))</f>
        <v>0</v>
      </c>
      <c r="Y19" s="241">
        <f xml:space="preserve">
IF($A$4&lt;=12,SUMIFS('ON Data'!AD:AD,'ON Data'!$D:$D,$A$4,'ON Data'!$E:$E,9),SUMIFS('ON Data'!AD:AD,'ON Data'!$E:$E,9))</f>
        <v>0</v>
      </c>
      <c r="Z19" s="241">
        <f xml:space="preserve">
IF($A$4&lt;=12,SUMIFS('ON Data'!AE:AE,'ON Data'!$D:$D,$A$4,'ON Data'!$E:$E,9),SUMIFS('ON Data'!AE:AE,'ON Data'!$E:$E,9))</f>
        <v>0</v>
      </c>
      <c r="AA19" s="241">
        <f xml:space="preserve">
IF($A$4&lt;=12,SUMIFS('ON Data'!AF:AF,'ON Data'!$D:$D,$A$4,'ON Data'!$E:$E,9),SUMIFS('ON Data'!AF:AF,'ON Data'!$E:$E,9))</f>
        <v>0</v>
      </c>
      <c r="AB19" s="241">
        <f xml:space="preserve">
IF($A$4&lt;=12,SUMIFS('ON Data'!AG:AG,'ON Data'!$D:$D,$A$4,'ON Data'!$E:$E,9),SUMIFS('ON Data'!AG:AG,'ON Data'!$E:$E,9))</f>
        <v>0</v>
      </c>
      <c r="AC19" s="241">
        <f xml:space="preserve">
IF($A$4&lt;=12,SUMIFS('ON Data'!AH:AH,'ON Data'!$D:$D,$A$4,'ON Data'!$E:$E,9),SUMIFS('ON Data'!AH:AH,'ON Data'!$E:$E,9))</f>
        <v>0</v>
      </c>
      <c r="AD19" s="241">
        <f xml:space="preserve">
IF($A$4&lt;=12,SUMIFS('ON Data'!AI:AI,'ON Data'!$D:$D,$A$4,'ON Data'!$E:$E,9),SUMIFS('ON Data'!AI:AI,'ON Data'!$E:$E,9))</f>
        <v>21456</v>
      </c>
      <c r="AE19" s="241">
        <f xml:space="preserve">
IF($A$4&lt;=12,SUMIFS('ON Data'!AJ:AJ,'ON Data'!$D:$D,$A$4,'ON Data'!$E:$E,9),SUMIFS('ON Data'!AJ:AJ,'ON Data'!$E:$E,9))</f>
        <v>0</v>
      </c>
      <c r="AF19" s="241">
        <f xml:space="preserve">
IF($A$4&lt;=12,SUMIFS('ON Data'!AK:AK,'ON Data'!$D:$D,$A$4,'ON Data'!$E:$E,9),SUMIFS('ON Data'!AK:AK,'ON Data'!$E:$E,9))</f>
        <v>0</v>
      </c>
      <c r="AG19" s="241">
        <f xml:space="preserve">
IF($A$4&lt;=12,SUMIFS('ON Data'!AL:AL,'ON Data'!$D:$D,$A$4,'ON Data'!$E:$E,9),SUMIFS('ON Data'!AL:AL,'ON Data'!$E:$E,9))</f>
        <v>0</v>
      </c>
      <c r="AH19" s="454">
        <f xml:space="preserve">
IF($A$4&lt;=12,SUMIFS('ON Data'!AN:AN,'ON Data'!$D:$D,$A$4,'ON Data'!$E:$E,9),SUMIFS('ON Data'!AN:AN,'ON Data'!$E:$E,9))</f>
        <v>14616</v>
      </c>
      <c r="AI19" s="461"/>
    </row>
    <row r="20" spans="1:35" ht="15" collapsed="1" thickBot="1" x14ac:dyDescent="0.35">
      <c r="A20" s="217" t="s">
        <v>59</v>
      </c>
      <c r="B20" s="242">
        <f xml:space="preserve">
IF($A$4&lt;=12,SUMIFS('ON Data'!F:F,'ON Data'!$D:$D,$A$4,'ON Data'!$E:$E,6),SUMIFS('ON Data'!F:F,'ON Data'!$E:$E,6))</f>
        <v>6523456</v>
      </c>
      <c r="C20" s="243">
        <f xml:space="preserve">
IF($A$4&lt;=12,SUMIFS('ON Data'!G:G,'ON Data'!$D:$D,$A$4,'ON Data'!$E:$E,6),SUMIFS('ON Data'!G:G,'ON Data'!$E:$E,6))</f>
        <v>44440</v>
      </c>
      <c r="D20" s="244">
        <f xml:space="preserve">
IF($A$4&lt;=12,SUMIFS('ON Data'!H:H,'ON Data'!$D:$D,$A$4,'ON Data'!$E:$E,6),SUMIFS('ON Data'!H:H,'ON Data'!$E:$E,6))</f>
        <v>3607908</v>
      </c>
      <c r="E20" s="244">
        <f xml:space="preserve">
IF($A$4&lt;=12,SUMIFS('ON Data'!I:I,'ON Data'!$D:$D,$A$4,'ON Data'!$E:$E,6),SUMIFS('ON Data'!I:I,'ON Data'!$E:$E,6))</f>
        <v>0</v>
      </c>
      <c r="F20" s="244">
        <f xml:space="preserve">
IF($A$4&lt;=12,SUMIFS('ON Data'!K:K,'ON Data'!$D:$D,$A$4,'ON Data'!$E:$E,6),SUMIFS('ON Data'!K:K,'ON Data'!$E:$E,6))</f>
        <v>0</v>
      </c>
      <c r="G20" s="244">
        <f xml:space="preserve">
IF($A$4&lt;=12,SUMIFS('ON Data'!L:L,'ON Data'!$D:$D,$A$4,'ON Data'!$E:$E,6),SUMIFS('ON Data'!L:L,'ON Data'!$E:$E,6))</f>
        <v>0</v>
      </c>
      <c r="H20" s="244">
        <f xml:space="preserve">
IF($A$4&lt;=12,SUMIFS('ON Data'!M:M,'ON Data'!$D:$D,$A$4,'ON Data'!$E:$E,6),SUMIFS('ON Data'!M:M,'ON Data'!$E:$E,6))</f>
        <v>0</v>
      </c>
      <c r="I20" s="244">
        <f xml:space="preserve">
IF($A$4&lt;=12,SUMIFS('ON Data'!N:N,'ON Data'!$D:$D,$A$4,'ON Data'!$E:$E,6),SUMIFS('ON Data'!N:N,'ON Data'!$E:$E,6))</f>
        <v>0</v>
      </c>
      <c r="J20" s="244">
        <f xml:space="preserve">
IF($A$4&lt;=12,SUMIFS('ON Data'!O:O,'ON Data'!$D:$D,$A$4,'ON Data'!$E:$E,6),SUMIFS('ON Data'!O:O,'ON Data'!$E:$E,6))</f>
        <v>1769394</v>
      </c>
      <c r="K20" s="244">
        <f xml:space="preserve">
IF($A$4&lt;=12,SUMIFS('ON Data'!P:P,'ON Data'!$D:$D,$A$4,'ON Data'!$E:$E,6),SUMIFS('ON Data'!P:P,'ON Data'!$E:$E,6))</f>
        <v>0</v>
      </c>
      <c r="L20" s="244">
        <f xml:space="preserve">
IF($A$4&lt;=12,SUMIFS('ON Data'!Q:Q,'ON Data'!$D:$D,$A$4,'ON Data'!$E:$E,6),SUMIFS('ON Data'!Q:Q,'ON Data'!$E:$E,6))</f>
        <v>0</v>
      </c>
      <c r="M20" s="244">
        <f xml:space="preserve">
IF($A$4&lt;=12,SUMIFS('ON Data'!R:R,'ON Data'!$D:$D,$A$4,'ON Data'!$E:$E,6),SUMIFS('ON Data'!R:R,'ON Data'!$E:$E,6))</f>
        <v>0</v>
      </c>
      <c r="N20" s="244">
        <f xml:space="preserve">
IF($A$4&lt;=12,SUMIFS('ON Data'!S:S,'ON Data'!$D:$D,$A$4,'ON Data'!$E:$E,6),SUMIFS('ON Data'!S:S,'ON Data'!$E:$E,6))</f>
        <v>0</v>
      </c>
      <c r="O20" s="244">
        <f xml:space="preserve">
IF($A$4&lt;=12,SUMIFS('ON Data'!T:T,'ON Data'!$D:$D,$A$4,'ON Data'!$E:$E,6),SUMIFS('ON Data'!T:T,'ON Data'!$E:$E,6))</f>
        <v>0</v>
      </c>
      <c r="P20" s="244">
        <f xml:space="preserve">
IF($A$4&lt;=12,SUMIFS('ON Data'!U:U,'ON Data'!$D:$D,$A$4,'ON Data'!$E:$E,6),SUMIFS('ON Data'!U:U,'ON Data'!$E:$E,6))</f>
        <v>0</v>
      </c>
      <c r="Q20" s="244">
        <f xml:space="preserve">
IF($A$4&lt;=12,SUMIFS('ON Data'!V:V,'ON Data'!$D:$D,$A$4,'ON Data'!$E:$E,6),SUMIFS('ON Data'!V:V,'ON Data'!$E:$E,6))</f>
        <v>0</v>
      </c>
      <c r="R20" s="244">
        <f xml:space="preserve">
IF($A$4&lt;=12,SUMIFS('ON Data'!W:W,'ON Data'!$D:$D,$A$4,'ON Data'!$E:$E,6),SUMIFS('ON Data'!W:W,'ON Data'!$E:$E,6))</f>
        <v>0</v>
      </c>
      <c r="S20" s="244">
        <f xml:space="preserve">
IF($A$4&lt;=12,SUMIFS('ON Data'!X:X,'ON Data'!$D:$D,$A$4,'ON Data'!$E:$E,6),SUMIFS('ON Data'!X:X,'ON Data'!$E:$E,6))</f>
        <v>0</v>
      </c>
      <c r="T20" s="244">
        <f xml:space="preserve">
IF($A$4&lt;=12,SUMIFS('ON Data'!Y:Y,'ON Data'!$D:$D,$A$4,'ON Data'!$E:$E,6),SUMIFS('ON Data'!Y:Y,'ON Data'!$E:$E,6))</f>
        <v>0</v>
      </c>
      <c r="U20" s="244">
        <f xml:space="preserve">
IF($A$4&lt;=12,SUMIFS('ON Data'!Z:Z,'ON Data'!$D:$D,$A$4,'ON Data'!$E:$E,6),SUMIFS('ON Data'!Z:Z,'ON Data'!$E:$E,6))</f>
        <v>102446</v>
      </c>
      <c r="V20" s="244">
        <f xml:space="preserve">
IF($A$4&lt;=12,SUMIFS('ON Data'!AA:AA,'ON Data'!$D:$D,$A$4,'ON Data'!$E:$E,6),SUMIFS('ON Data'!AA:AA,'ON Data'!$E:$E,6))</f>
        <v>2724</v>
      </c>
      <c r="W20" s="244">
        <f xml:space="preserve">
IF($A$4&lt;=12,SUMIFS('ON Data'!AB:AB,'ON Data'!$D:$D,$A$4,'ON Data'!$E:$E,6),SUMIFS('ON Data'!AB:AB,'ON Data'!$E:$E,6))</f>
        <v>0</v>
      </c>
      <c r="X20" s="244">
        <f xml:space="preserve">
IF($A$4&lt;=12,SUMIFS('ON Data'!AC:AC,'ON Data'!$D:$D,$A$4,'ON Data'!$E:$E,6),SUMIFS('ON Data'!AC:AC,'ON Data'!$E:$E,6))</f>
        <v>0</v>
      </c>
      <c r="Y20" s="244">
        <f xml:space="preserve">
IF($A$4&lt;=12,SUMIFS('ON Data'!AD:AD,'ON Data'!$D:$D,$A$4,'ON Data'!$E:$E,6),SUMIFS('ON Data'!AD:AD,'ON Data'!$E:$E,6))</f>
        <v>0</v>
      </c>
      <c r="Z20" s="244">
        <f xml:space="preserve">
IF($A$4&lt;=12,SUMIFS('ON Data'!AE:AE,'ON Data'!$D:$D,$A$4,'ON Data'!$E:$E,6),SUMIFS('ON Data'!AE:AE,'ON Data'!$E:$E,6))</f>
        <v>0</v>
      </c>
      <c r="AA20" s="244">
        <f xml:space="preserve">
IF($A$4&lt;=12,SUMIFS('ON Data'!AF:AF,'ON Data'!$D:$D,$A$4,'ON Data'!$E:$E,6),SUMIFS('ON Data'!AF:AF,'ON Data'!$E:$E,6))</f>
        <v>0</v>
      </c>
      <c r="AB20" s="244">
        <f xml:space="preserve">
IF($A$4&lt;=12,SUMIFS('ON Data'!AG:AG,'ON Data'!$D:$D,$A$4,'ON Data'!$E:$E,6),SUMIFS('ON Data'!AG:AG,'ON Data'!$E:$E,6))</f>
        <v>0</v>
      </c>
      <c r="AC20" s="244">
        <f xml:space="preserve">
IF($A$4&lt;=12,SUMIFS('ON Data'!AH:AH,'ON Data'!$D:$D,$A$4,'ON Data'!$E:$E,6),SUMIFS('ON Data'!AH:AH,'ON Data'!$E:$E,6))</f>
        <v>0</v>
      </c>
      <c r="AD20" s="244">
        <f xml:space="preserve">
IF($A$4&lt;=12,SUMIFS('ON Data'!AI:AI,'ON Data'!$D:$D,$A$4,'ON Data'!$E:$E,6),SUMIFS('ON Data'!AI:AI,'ON Data'!$E:$E,6))</f>
        <v>350020</v>
      </c>
      <c r="AE20" s="244">
        <f xml:space="preserve">
IF($A$4&lt;=12,SUMIFS('ON Data'!AJ:AJ,'ON Data'!$D:$D,$A$4,'ON Data'!$E:$E,6),SUMIFS('ON Data'!AJ:AJ,'ON Data'!$E:$E,6))</f>
        <v>0</v>
      </c>
      <c r="AF20" s="244">
        <f xml:space="preserve">
IF($A$4&lt;=12,SUMIFS('ON Data'!AK:AK,'ON Data'!$D:$D,$A$4,'ON Data'!$E:$E,6),SUMIFS('ON Data'!AK:AK,'ON Data'!$E:$E,6))</f>
        <v>0</v>
      </c>
      <c r="AG20" s="244">
        <f xml:space="preserve">
IF($A$4&lt;=12,SUMIFS('ON Data'!AL:AL,'ON Data'!$D:$D,$A$4,'ON Data'!$E:$E,6),SUMIFS('ON Data'!AL:AL,'ON Data'!$E:$E,6))</f>
        <v>342687</v>
      </c>
      <c r="AH20" s="455">
        <f xml:space="preserve">
IF($A$4&lt;=12,SUMIFS('ON Data'!AN:AN,'ON Data'!$D:$D,$A$4,'ON Data'!$E:$E,6),SUMIFS('ON Data'!AN:AN,'ON Data'!$E:$E,6))</f>
        <v>303837</v>
      </c>
      <c r="AI20" s="461"/>
    </row>
    <row r="21" spans="1:35" ht="15" hidden="1" outlineLevel="1" thickBot="1" x14ac:dyDescent="0.35">
      <c r="A21" s="210" t="s">
        <v>93</v>
      </c>
      <c r="B21" s="230">
        <f xml:space="preserve">
IF($A$4&lt;=12,SUMIFS('ON Data'!F:F,'ON Data'!$D:$D,$A$4,'ON Data'!$E:$E,12),SUMIFS('ON Data'!F:F,'ON Data'!$E:$E,12))</f>
        <v>0</v>
      </c>
      <c r="C21" s="231">
        <f xml:space="preserve">
IF($A$4&lt;=12,SUMIFS('ON Data'!G:G,'ON Data'!$D:$D,$A$4,'ON Data'!$E:$E,12),SUMIFS('ON Data'!G:G,'ON Data'!$E:$E,12))</f>
        <v>0</v>
      </c>
      <c r="D21" s="232">
        <f xml:space="preserve">
IF($A$4&lt;=12,SUMIFS('ON Data'!H:H,'ON Data'!$D:$D,$A$4,'ON Data'!$E:$E,12),SUMIFS('ON Data'!H:H,'ON Data'!$E:$E,12))</f>
        <v>0</v>
      </c>
      <c r="E21" s="232">
        <f xml:space="preserve">
IF($A$4&lt;=12,SUMIFS('ON Data'!I:I,'ON Data'!$D:$D,$A$4,'ON Data'!$E:$E,12),SUMIFS('ON Data'!I:I,'ON Data'!$E:$E,12))</f>
        <v>0</v>
      </c>
      <c r="F21" s="232">
        <f xml:space="preserve">
IF($A$4&lt;=12,SUMIFS('ON Data'!K:K,'ON Data'!$D:$D,$A$4,'ON Data'!$E:$E,12),SUMIFS('ON Data'!K:K,'ON Data'!$E:$E,12))</f>
        <v>0</v>
      </c>
      <c r="G21" s="232">
        <f xml:space="preserve">
IF($A$4&lt;=12,SUMIFS('ON Data'!L:L,'ON Data'!$D:$D,$A$4,'ON Data'!$E:$E,12),SUMIFS('ON Data'!L:L,'ON Data'!$E:$E,12))</f>
        <v>0</v>
      </c>
      <c r="H21" s="232">
        <f xml:space="preserve">
IF($A$4&lt;=12,SUMIFS('ON Data'!M:M,'ON Data'!$D:$D,$A$4,'ON Data'!$E:$E,12),SUMIFS('ON Data'!M:M,'ON Data'!$E:$E,12))</f>
        <v>0</v>
      </c>
      <c r="I21" s="232">
        <f xml:space="preserve">
IF($A$4&lt;=12,SUMIFS('ON Data'!N:N,'ON Data'!$D:$D,$A$4,'ON Data'!$E:$E,12),SUMIFS('ON Data'!N:N,'ON Data'!$E:$E,12))</f>
        <v>0</v>
      </c>
      <c r="J21" s="232">
        <f xml:space="preserve">
IF($A$4&lt;=12,SUMIFS('ON Data'!O:O,'ON Data'!$D:$D,$A$4,'ON Data'!$E:$E,12),SUMIFS('ON Data'!O:O,'ON Data'!$E:$E,12))</f>
        <v>0</v>
      </c>
      <c r="K21" s="232">
        <f xml:space="preserve">
IF($A$4&lt;=12,SUMIFS('ON Data'!P:P,'ON Data'!$D:$D,$A$4,'ON Data'!$E:$E,12),SUMIFS('ON Data'!P:P,'ON Data'!$E:$E,12))</f>
        <v>0</v>
      </c>
      <c r="L21" s="232">
        <f xml:space="preserve">
IF($A$4&lt;=12,SUMIFS('ON Data'!Q:Q,'ON Data'!$D:$D,$A$4,'ON Data'!$E:$E,12),SUMIFS('ON Data'!Q:Q,'ON Data'!$E:$E,12))</f>
        <v>0</v>
      </c>
      <c r="M21" s="232">
        <f xml:space="preserve">
IF($A$4&lt;=12,SUMIFS('ON Data'!R:R,'ON Data'!$D:$D,$A$4,'ON Data'!$E:$E,12),SUMIFS('ON Data'!R:R,'ON Data'!$E:$E,12))</f>
        <v>0</v>
      </c>
      <c r="N21" s="232">
        <f xml:space="preserve">
IF($A$4&lt;=12,SUMIFS('ON Data'!S:S,'ON Data'!$D:$D,$A$4,'ON Data'!$E:$E,12),SUMIFS('ON Data'!S:S,'ON Data'!$E:$E,12))</f>
        <v>0</v>
      </c>
      <c r="O21" s="232">
        <f xml:space="preserve">
IF($A$4&lt;=12,SUMIFS('ON Data'!T:T,'ON Data'!$D:$D,$A$4,'ON Data'!$E:$E,12),SUMIFS('ON Data'!T:T,'ON Data'!$E:$E,12))</f>
        <v>0</v>
      </c>
      <c r="P21" s="232">
        <f xml:space="preserve">
IF($A$4&lt;=12,SUMIFS('ON Data'!U:U,'ON Data'!$D:$D,$A$4,'ON Data'!$E:$E,12),SUMIFS('ON Data'!U:U,'ON Data'!$E:$E,12))</f>
        <v>0</v>
      </c>
      <c r="Q21" s="232">
        <f xml:space="preserve">
IF($A$4&lt;=12,SUMIFS('ON Data'!V:V,'ON Data'!$D:$D,$A$4,'ON Data'!$E:$E,12),SUMIFS('ON Data'!V:V,'ON Data'!$E:$E,12))</f>
        <v>0</v>
      </c>
      <c r="R21" s="232">
        <f xml:space="preserve">
IF($A$4&lt;=12,SUMIFS('ON Data'!W:W,'ON Data'!$D:$D,$A$4,'ON Data'!$E:$E,12),SUMIFS('ON Data'!W:W,'ON Data'!$E:$E,12))</f>
        <v>0</v>
      </c>
      <c r="S21" s="232">
        <f xml:space="preserve">
IF($A$4&lt;=12,SUMIFS('ON Data'!X:X,'ON Data'!$D:$D,$A$4,'ON Data'!$E:$E,12),SUMIFS('ON Data'!X:X,'ON Data'!$E:$E,12))</f>
        <v>0</v>
      </c>
      <c r="T21" s="232">
        <f xml:space="preserve">
IF($A$4&lt;=12,SUMIFS('ON Data'!Y:Y,'ON Data'!$D:$D,$A$4,'ON Data'!$E:$E,12),SUMIFS('ON Data'!Y:Y,'ON Data'!$E:$E,12))</f>
        <v>0</v>
      </c>
      <c r="U21" s="232">
        <f xml:space="preserve">
IF($A$4&lt;=12,SUMIFS('ON Data'!Z:Z,'ON Data'!$D:$D,$A$4,'ON Data'!$E:$E,12),SUMIFS('ON Data'!Z:Z,'ON Data'!$E:$E,12))</f>
        <v>0</v>
      </c>
      <c r="V21" s="232">
        <f xml:space="preserve">
IF($A$4&lt;=12,SUMIFS('ON Data'!AA:AA,'ON Data'!$D:$D,$A$4,'ON Data'!$E:$E,12),SUMIFS('ON Data'!AA:AA,'ON Data'!$E:$E,12))</f>
        <v>0</v>
      </c>
      <c r="W21" s="232">
        <f xml:space="preserve">
IF($A$4&lt;=12,SUMIFS('ON Data'!AB:AB,'ON Data'!$D:$D,$A$4,'ON Data'!$E:$E,12),SUMIFS('ON Data'!AB:AB,'ON Data'!$E:$E,12))</f>
        <v>0</v>
      </c>
      <c r="X21" s="232">
        <f xml:space="preserve">
IF($A$4&lt;=12,SUMIFS('ON Data'!AC:AC,'ON Data'!$D:$D,$A$4,'ON Data'!$E:$E,12),SUMIFS('ON Data'!AC:AC,'ON Data'!$E:$E,12))</f>
        <v>0</v>
      </c>
      <c r="Y21" s="232">
        <f xml:space="preserve">
IF($A$4&lt;=12,SUMIFS('ON Data'!AD:AD,'ON Data'!$D:$D,$A$4,'ON Data'!$E:$E,12),SUMIFS('ON Data'!AD:AD,'ON Data'!$E:$E,12))</f>
        <v>0</v>
      </c>
      <c r="Z21" s="232">
        <f xml:space="preserve">
IF($A$4&lt;=12,SUMIFS('ON Data'!AE:AE,'ON Data'!$D:$D,$A$4,'ON Data'!$E:$E,12),SUMIFS('ON Data'!AE:AE,'ON Data'!$E:$E,12))</f>
        <v>0</v>
      </c>
      <c r="AA21" s="232">
        <f xml:space="preserve">
IF($A$4&lt;=12,SUMIFS('ON Data'!AF:AF,'ON Data'!$D:$D,$A$4,'ON Data'!$E:$E,12),SUMIFS('ON Data'!AF:AF,'ON Data'!$E:$E,12))</f>
        <v>0</v>
      </c>
      <c r="AB21" s="232">
        <f xml:space="preserve">
IF($A$4&lt;=12,SUMIFS('ON Data'!AG:AG,'ON Data'!$D:$D,$A$4,'ON Data'!$E:$E,12),SUMIFS('ON Data'!AG:AG,'ON Data'!$E:$E,12))</f>
        <v>0</v>
      </c>
      <c r="AC21" s="232">
        <f xml:space="preserve">
IF($A$4&lt;=12,SUMIFS('ON Data'!AH:AH,'ON Data'!$D:$D,$A$4,'ON Data'!$E:$E,12),SUMIFS('ON Data'!AH:AH,'ON Data'!$E:$E,12))</f>
        <v>0</v>
      </c>
      <c r="AD21" s="232">
        <f xml:space="preserve">
IF($A$4&lt;=12,SUMIFS('ON Data'!AI:AI,'ON Data'!$D:$D,$A$4,'ON Data'!$E:$E,12),SUMIFS('ON Data'!AI:AI,'ON Data'!$E:$E,12))</f>
        <v>0</v>
      </c>
      <c r="AE21" s="232">
        <f xml:space="preserve">
IF($A$4&lt;=12,SUMIFS('ON Data'!AJ:AJ,'ON Data'!$D:$D,$A$4,'ON Data'!$E:$E,12),SUMIFS('ON Data'!AJ:AJ,'ON Data'!$E:$E,12))</f>
        <v>0</v>
      </c>
      <c r="AF21" s="232">
        <f xml:space="preserve">
IF($A$4&lt;=12,SUMIFS('ON Data'!AK:AK,'ON Data'!$D:$D,$A$4,'ON Data'!$E:$E,12),SUMIFS('ON Data'!AK:AK,'ON Data'!$E:$E,12))</f>
        <v>0</v>
      </c>
      <c r="AG21" s="232">
        <f xml:space="preserve">
IF($A$4&lt;=12,SUMIFS('ON Data'!AL:AL,'ON Data'!$D:$D,$A$4,'ON Data'!$E:$E,12),SUMIFS('ON Data'!AL:AL,'ON Data'!$E:$E,12))</f>
        <v>0</v>
      </c>
      <c r="AH21" s="451">
        <f xml:space="preserve">
IF($A$4&lt;=12,SUMIFS('ON Data'!AN:AN,'ON Data'!$D:$D,$A$4,'ON Data'!$E:$E,12),SUMIFS('ON Data'!AN:AN,'ON Data'!$E:$E,12))</f>
        <v>0</v>
      </c>
      <c r="AI21" s="461"/>
    </row>
    <row r="22" spans="1:35" ht="15" hidden="1" outlineLevel="1" thickBot="1" x14ac:dyDescent="0.35">
      <c r="A22" s="210" t="s">
        <v>61</v>
      </c>
      <c r="B22" s="286" t="str">
        <f xml:space="preserve">
IF(OR(B21="",B21=0),"",B20/B21)</f>
        <v/>
      </c>
      <c r="C22" s="287" t="str">
        <f t="shared" ref="C22:G22" si="2" xml:space="preserve">
IF(OR(C21="",C21=0),"",C20/C21)</f>
        <v/>
      </c>
      <c r="D22" s="288" t="str">
        <f t="shared" si="2"/>
        <v/>
      </c>
      <c r="E22" s="288" t="str">
        <f t="shared" si="2"/>
        <v/>
      </c>
      <c r="F22" s="288" t="str">
        <f t="shared" si="2"/>
        <v/>
      </c>
      <c r="G22" s="288" t="str">
        <f t="shared" si="2"/>
        <v/>
      </c>
      <c r="H22" s="288" t="str">
        <f t="shared" ref="H22:AH22" si="3" xml:space="preserve">
IF(OR(H21="",H21=0),"",H20/H21)</f>
        <v/>
      </c>
      <c r="I22" s="288" t="str">
        <f t="shared" si="3"/>
        <v/>
      </c>
      <c r="J22" s="288" t="str">
        <f t="shared" si="3"/>
        <v/>
      </c>
      <c r="K22" s="288" t="str">
        <f t="shared" si="3"/>
        <v/>
      </c>
      <c r="L22" s="288" t="str">
        <f t="shared" si="3"/>
        <v/>
      </c>
      <c r="M22" s="288" t="str">
        <f t="shared" si="3"/>
        <v/>
      </c>
      <c r="N22" s="288" t="str">
        <f t="shared" si="3"/>
        <v/>
      </c>
      <c r="O22" s="288" t="str">
        <f t="shared" si="3"/>
        <v/>
      </c>
      <c r="P22" s="288" t="str">
        <f t="shared" si="3"/>
        <v/>
      </c>
      <c r="Q22" s="288" t="str">
        <f t="shared" si="3"/>
        <v/>
      </c>
      <c r="R22" s="288" t="str">
        <f t="shared" si="3"/>
        <v/>
      </c>
      <c r="S22" s="288" t="str">
        <f t="shared" si="3"/>
        <v/>
      </c>
      <c r="T22" s="288" t="str">
        <f t="shared" si="3"/>
        <v/>
      </c>
      <c r="U22" s="288" t="str">
        <f t="shared" si="3"/>
        <v/>
      </c>
      <c r="V22" s="288" t="str">
        <f t="shared" si="3"/>
        <v/>
      </c>
      <c r="W22" s="288" t="str">
        <f t="shared" si="3"/>
        <v/>
      </c>
      <c r="X22" s="288" t="str">
        <f t="shared" si="3"/>
        <v/>
      </c>
      <c r="Y22" s="288" t="str">
        <f t="shared" si="3"/>
        <v/>
      </c>
      <c r="Z22" s="288" t="str">
        <f t="shared" si="3"/>
        <v/>
      </c>
      <c r="AA22" s="288" t="str">
        <f t="shared" si="3"/>
        <v/>
      </c>
      <c r="AB22" s="288" t="str">
        <f t="shared" si="3"/>
        <v/>
      </c>
      <c r="AC22" s="288" t="str">
        <f t="shared" si="3"/>
        <v/>
      </c>
      <c r="AD22" s="288" t="str">
        <f t="shared" si="3"/>
        <v/>
      </c>
      <c r="AE22" s="288" t="str">
        <f t="shared" si="3"/>
        <v/>
      </c>
      <c r="AF22" s="288" t="str">
        <f t="shared" si="3"/>
        <v/>
      </c>
      <c r="AG22" s="288" t="str">
        <f t="shared" si="3"/>
        <v/>
      </c>
      <c r="AH22" s="456" t="str">
        <f t="shared" si="3"/>
        <v/>
      </c>
      <c r="AI22" s="461"/>
    </row>
    <row r="23" spans="1:35" ht="15" hidden="1" outlineLevel="1" thickBot="1" x14ac:dyDescent="0.35">
      <c r="A23" s="218" t="s">
        <v>54</v>
      </c>
      <c r="B23" s="233">
        <f xml:space="preserve">
IF(B21="","",B20-B21)</f>
        <v>6523456</v>
      </c>
      <c r="C23" s="234">
        <f t="shared" ref="C23:G23" si="4" xml:space="preserve">
IF(C21="","",C20-C21)</f>
        <v>44440</v>
      </c>
      <c r="D23" s="235">
        <f t="shared" si="4"/>
        <v>3607908</v>
      </c>
      <c r="E23" s="235">
        <f t="shared" si="4"/>
        <v>0</v>
      </c>
      <c r="F23" s="235">
        <f t="shared" si="4"/>
        <v>0</v>
      </c>
      <c r="G23" s="235">
        <f t="shared" si="4"/>
        <v>0</v>
      </c>
      <c r="H23" s="235">
        <f t="shared" ref="H23:AH23" si="5" xml:space="preserve">
IF(H21="","",H20-H21)</f>
        <v>0</v>
      </c>
      <c r="I23" s="235">
        <f t="shared" si="5"/>
        <v>0</v>
      </c>
      <c r="J23" s="235">
        <f t="shared" si="5"/>
        <v>1769394</v>
      </c>
      <c r="K23" s="235">
        <f t="shared" si="5"/>
        <v>0</v>
      </c>
      <c r="L23" s="235">
        <f t="shared" si="5"/>
        <v>0</v>
      </c>
      <c r="M23" s="235">
        <f t="shared" si="5"/>
        <v>0</v>
      </c>
      <c r="N23" s="235">
        <f t="shared" si="5"/>
        <v>0</v>
      </c>
      <c r="O23" s="235">
        <f t="shared" si="5"/>
        <v>0</v>
      </c>
      <c r="P23" s="235">
        <f t="shared" si="5"/>
        <v>0</v>
      </c>
      <c r="Q23" s="235">
        <f t="shared" si="5"/>
        <v>0</v>
      </c>
      <c r="R23" s="235">
        <f t="shared" si="5"/>
        <v>0</v>
      </c>
      <c r="S23" s="235">
        <f t="shared" si="5"/>
        <v>0</v>
      </c>
      <c r="T23" s="235">
        <f t="shared" si="5"/>
        <v>0</v>
      </c>
      <c r="U23" s="235">
        <f t="shared" si="5"/>
        <v>102446</v>
      </c>
      <c r="V23" s="235">
        <f t="shared" si="5"/>
        <v>2724</v>
      </c>
      <c r="W23" s="235">
        <f t="shared" si="5"/>
        <v>0</v>
      </c>
      <c r="X23" s="235">
        <f t="shared" si="5"/>
        <v>0</v>
      </c>
      <c r="Y23" s="235">
        <f t="shared" si="5"/>
        <v>0</v>
      </c>
      <c r="Z23" s="235">
        <f t="shared" si="5"/>
        <v>0</v>
      </c>
      <c r="AA23" s="235">
        <f t="shared" si="5"/>
        <v>0</v>
      </c>
      <c r="AB23" s="235">
        <f t="shared" si="5"/>
        <v>0</v>
      </c>
      <c r="AC23" s="235">
        <f t="shared" si="5"/>
        <v>0</v>
      </c>
      <c r="AD23" s="235">
        <f t="shared" si="5"/>
        <v>350020</v>
      </c>
      <c r="AE23" s="235">
        <f t="shared" si="5"/>
        <v>0</v>
      </c>
      <c r="AF23" s="235">
        <f t="shared" si="5"/>
        <v>0</v>
      </c>
      <c r="AG23" s="235">
        <f t="shared" si="5"/>
        <v>342687</v>
      </c>
      <c r="AH23" s="452">
        <f t="shared" si="5"/>
        <v>303837</v>
      </c>
      <c r="AI23" s="461"/>
    </row>
    <row r="24" spans="1:35" x14ac:dyDescent="0.3">
      <c r="A24" s="212" t="s">
        <v>164</v>
      </c>
      <c r="B24" s="259" t="s">
        <v>3</v>
      </c>
      <c r="C24" s="462" t="s">
        <v>175</v>
      </c>
      <c r="D24" s="436"/>
      <c r="E24" s="437"/>
      <c r="F24" s="437" t="s">
        <v>176</v>
      </c>
      <c r="G24" s="437"/>
      <c r="H24" s="437"/>
      <c r="I24" s="437"/>
      <c r="J24" s="437"/>
      <c r="K24" s="437"/>
      <c r="L24" s="437"/>
      <c r="M24" s="437"/>
      <c r="N24" s="437"/>
      <c r="O24" s="437"/>
      <c r="P24" s="437"/>
      <c r="Q24" s="437"/>
      <c r="R24" s="437"/>
      <c r="S24" s="437"/>
      <c r="T24" s="437"/>
      <c r="U24" s="437"/>
      <c r="V24" s="437"/>
      <c r="W24" s="437"/>
      <c r="X24" s="437"/>
      <c r="Y24" s="437"/>
      <c r="Z24" s="437"/>
      <c r="AA24" s="437"/>
      <c r="AB24" s="437"/>
      <c r="AC24" s="437"/>
      <c r="AD24" s="437"/>
      <c r="AE24" s="437"/>
      <c r="AF24" s="437"/>
      <c r="AG24" s="437"/>
      <c r="AH24" s="457" t="s">
        <v>177</v>
      </c>
      <c r="AI24" s="461"/>
    </row>
    <row r="25" spans="1:35" x14ac:dyDescent="0.3">
      <c r="A25" s="213" t="s">
        <v>59</v>
      </c>
      <c r="B25" s="230">
        <f xml:space="preserve">
SUM(C25:AH25)</f>
        <v>3150</v>
      </c>
      <c r="C25" s="463">
        <f xml:space="preserve">
IF($A$4&lt;=12,SUMIFS('ON Data'!H:H,'ON Data'!$D:$D,$A$4,'ON Data'!$E:$E,10),SUMIFS('ON Data'!H:H,'ON Data'!$E:$E,10))</f>
        <v>1200</v>
      </c>
      <c r="D25" s="438"/>
      <c r="E25" s="439"/>
      <c r="F25" s="439">
        <f xml:space="preserve">
IF($A$4&lt;=12,SUMIFS('ON Data'!K:K,'ON Data'!$D:$D,$A$4,'ON Data'!$E:$E,10),SUMIFS('ON Data'!K:K,'ON Data'!$E:$E,10))</f>
        <v>1950</v>
      </c>
      <c r="G25" s="439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  <c r="T25" s="439"/>
      <c r="U25" s="439"/>
      <c r="V25" s="439"/>
      <c r="W25" s="439"/>
      <c r="X25" s="439"/>
      <c r="Y25" s="439"/>
      <c r="Z25" s="439"/>
      <c r="AA25" s="439"/>
      <c r="AB25" s="439"/>
      <c r="AC25" s="439"/>
      <c r="AD25" s="439"/>
      <c r="AE25" s="439"/>
      <c r="AF25" s="439"/>
      <c r="AG25" s="439"/>
      <c r="AH25" s="458">
        <f xml:space="preserve">
IF($A$4&lt;=12,SUMIFS('ON Data'!AN:AN,'ON Data'!$D:$D,$A$4,'ON Data'!$E:$E,10),SUMIFS('ON Data'!AN:AN,'ON Data'!$E:$E,10))</f>
        <v>0</v>
      </c>
      <c r="AI25" s="461"/>
    </row>
    <row r="26" spans="1:35" x14ac:dyDescent="0.3">
      <c r="A26" s="219" t="s">
        <v>174</v>
      </c>
      <c r="B26" s="239">
        <f xml:space="preserve">
SUM(C26:AH26)</f>
        <v>36642.150511096028</v>
      </c>
      <c r="C26" s="463">
        <f xml:space="preserve">
IF($A$4&lt;=12,SUMIFS('ON Data'!H:H,'ON Data'!$D:$D,$A$4,'ON Data'!$E:$E,11),SUMIFS('ON Data'!H:H,'ON Data'!$E:$E,11))</f>
        <v>18642.150511096024</v>
      </c>
      <c r="D26" s="438"/>
      <c r="E26" s="439"/>
      <c r="F26" s="440">
        <f xml:space="preserve">
IF($A$4&lt;=12,SUMIFS('ON Data'!K:K,'ON Data'!$D:$D,$A$4,'ON Data'!$E:$E,11),SUMIFS('ON Data'!K:K,'ON Data'!$E:$E,11))</f>
        <v>18000</v>
      </c>
      <c r="G26" s="440"/>
      <c r="H26" s="440"/>
      <c r="I26" s="440"/>
      <c r="J26" s="440"/>
      <c r="K26" s="440"/>
      <c r="L26" s="440"/>
      <c r="M26" s="440"/>
      <c r="N26" s="440"/>
      <c r="O26" s="440"/>
      <c r="P26" s="440"/>
      <c r="Q26" s="440"/>
      <c r="R26" s="440"/>
      <c r="S26" s="440"/>
      <c r="T26" s="440"/>
      <c r="U26" s="440"/>
      <c r="V26" s="440"/>
      <c r="W26" s="440"/>
      <c r="X26" s="440"/>
      <c r="Y26" s="440"/>
      <c r="Z26" s="440"/>
      <c r="AA26" s="440"/>
      <c r="AB26" s="440"/>
      <c r="AC26" s="440"/>
      <c r="AD26" s="440"/>
      <c r="AE26" s="440"/>
      <c r="AF26" s="440"/>
      <c r="AG26" s="440"/>
      <c r="AH26" s="458">
        <f xml:space="preserve">
IF($A$4&lt;=12,SUMIFS('ON Data'!AN:AN,'ON Data'!$D:$D,$A$4,'ON Data'!$E:$E,11),SUMIFS('ON Data'!AN:AN,'ON Data'!$E:$E,11))</f>
        <v>0</v>
      </c>
      <c r="AI26" s="461"/>
    </row>
    <row r="27" spans="1:35" x14ac:dyDescent="0.3">
      <c r="A27" s="219" t="s">
        <v>61</v>
      </c>
      <c r="B27" s="260">
        <f xml:space="preserve">
IF(B26=0,0,B25/B26)</f>
        <v>8.5966570085620725E-2</v>
      </c>
      <c r="C27" s="464">
        <f xml:space="preserve">
IF(C26=0,0,C25/C26)</f>
        <v>6.4370255957634612E-2</v>
      </c>
      <c r="D27" s="441"/>
      <c r="E27" s="442"/>
      <c r="F27" s="442">
        <f xml:space="preserve">
IF(F26=0,0,F25/F26)</f>
        <v>0.10833333333333334</v>
      </c>
      <c r="G27" s="442"/>
      <c r="H27" s="442"/>
      <c r="I27" s="442"/>
      <c r="J27" s="442"/>
      <c r="K27" s="442"/>
      <c r="L27" s="442"/>
      <c r="M27" s="442"/>
      <c r="N27" s="442"/>
      <c r="O27" s="442"/>
      <c r="P27" s="442"/>
      <c r="Q27" s="442"/>
      <c r="R27" s="442"/>
      <c r="S27" s="442"/>
      <c r="T27" s="442"/>
      <c r="U27" s="442"/>
      <c r="V27" s="442"/>
      <c r="W27" s="442"/>
      <c r="X27" s="442"/>
      <c r="Y27" s="442"/>
      <c r="Z27" s="442"/>
      <c r="AA27" s="442"/>
      <c r="AB27" s="442"/>
      <c r="AC27" s="442"/>
      <c r="AD27" s="442"/>
      <c r="AE27" s="442"/>
      <c r="AF27" s="442"/>
      <c r="AG27" s="442"/>
      <c r="AH27" s="459">
        <f xml:space="preserve">
IF(AH26=0,0,AH25/AH26)</f>
        <v>0</v>
      </c>
      <c r="AI27" s="461"/>
    </row>
    <row r="28" spans="1:35" ht="15" thickBot="1" x14ac:dyDescent="0.35">
      <c r="A28" s="219" t="s">
        <v>173</v>
      </c>
      <c r="B28" s="239">
        <f xml:space="preserve">
SUM(C28:AH28)</f>
        <v>33492.150511096028</v>
      </c>
      <c r="C28" s="465">
        <f xml:space="preserve">
C26-C25</f>
        <v>17442.150511096024</v>
      </c>
      <c r="D28" s="443"/>
      <c r="E28" s="444"/>
      <c r="F28" s="444">
        <f xml:space="preserve">
F26-F25</f>
        <v>16050</v>
      </c>
      <c r="G28" s="444"/>
      <c r="H28" s="444"/>
      <c r="I28" s="444"/>
      <c r="J28" s="444"/>
      <c r="K28" s="444"/>
      <c r="L28" s="444"/>
      <c r="M28" s="444"/>
      <c r="N28" s="444"/>
      <c r="O28" s="444"/>
      <c r="P28" s="444"/>
      <c r="Q28" s="444"/>
      <c r="R28" s="444"/>
      <c r="S28" s="444"/>
      <c r="T28" s="444"/>
      <c r="U28" s="444"/>
      <c r="V28" s="444"/>
      <c r="W28" s="444"/>
      <c r="X28" s="444"/>
      <c r="Y28" s="444"/>
      <c r="Z28" s="444"/>
      <c r="AA28" s="444"/>
      <c r="AB28" s="444"/>
      <c r="AC28" s="444"/>
      <c r="AD28" s="444"/>
      <c r="AE28" s="444"/>
      <c r="AF28" s="444"/>
      <c r="AG28" s="444"/>
      <c r="AH28" s="460">
        <f xml:space="preserve">
AH26-AH25</f>
        <v>0</v>
      </c>
      <c r="AI28" s="461"/>
    </row>
    <row r="29" spans="1:35" x14ac:dyDescent="0.3">
      <c r="A29" s="220"/>
      <c r="B29" s="220"/>
      <c r="C29" s="221"/>
      <c r="D29" s="220"/>
      <c r="E29" s="220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A29" s="221"/>
      <c r="AB29" s="221"/>
      <c r="AC29" s="221"/>
      <c r="AD29" s="221"/>
      <c r="AE29" s="221"/>
      <c r="AF29" s="220"/>
      <c r="AG29" s="220"/>
      <c r="AH29" s="220"/>
    </row>
    <row r="30" spans="1:35" x14ac:dyDescent="0.3">
      <c r="A30" s="88" t="s">
        <v>128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24"/>
    </row>
    <row r="31" spans="1:35" x14ac:dyDescent="0.3">
      <c r="A31" s="89" t="s">
        <v>171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24"/>
    </row>
    <row r="32" spans="1:35" ht="14.4" customHeight="1" x14ac:dyDescent="0.3">
      <c r="A32" s="256" t="s">
        <v>168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7"/>
      <c r="AA32" s="257"/>
      <c r="AB32" s="257"/>
      <c r="AC32" s="257"/>
      <c r="AD32" s="257"/>
      <c r="AE32" s="257"/>
      <c r="AF32" s="257"/>
      <c r="AG32" s="257"/>
    </row>
    <row r="33" spans="1:1" x14ac:dyDescent="0.3">
      <c r="A33" s="258" t="s">
        <v>178</v>
      </c>
    </row>
    <row r="34" spans="1:1" x14ac:dyDescent="0.3">
      <c r="A34" s="258" t="s">
        <v>179</v>
      </c>
    </row>
    <row r="35" spans="1:1" x14ac:dyDescent="0.3">
      <c r="A35" s="258" t="s">
        <v>180</v>
      </c>
    </row>
    <row r="36" spans="1:1" x14ac:dyDescent="0.3">
      <c r="A36" s="258" t="s">
        <v>181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33"/>
  <sheetViews>
    <sheetView showGridLines="0" showRowColHeaders="0" workbookViewId="0"/>
  </sheetViews>
  <sheetFormatPr defaultRowHeight="14.4" x14ac:dyDescent="0.3"/>
  <cols>
    <col min="1" max="16384" width="8.88671875" style="199"/>
  </cols>
  <sheetData>
    <row r="1" spans="1:41" x14ac:dyDescent="0.3">
      <c r="A1" s="199" t="s">
        <v>728</v>
      </c>
    </row>
    <row r="2" spans="1:41" x14ac:dyDescent="0.3">
      <c r="A2" s="203" t="s">
        <v>247</v>
      </c>
    </row>
    <row r="3" spans="1:41" x14ac:dyDescent="0.3">
      <c r="A3" s="199" t="s">
        <v>138</v>
      </c>
      <c r="B3" s="224">
        <v>2015</v>
      </c>
      <c r="D3" s="200">
        <f>MAX(D5:D1048576)</f>
        <v>4</v>
      </c>
      <c r="F3" s="200">
        <f>SUMIF($E5:$E1048576,"&lt;10",F5:F1048576)</f>
        <v>6653030.5100000007</v>
      </c>
      <c r="G3" s="200">
        <f t="shared" ref="G3:AO3" si="0">SUMIF($E5:$E1048576,"&lt;10",G5:G1048576)</f>
        <v>44504</v>
      </c>
      <c r="H3" s="200">
        <f t="shared" si="0"/>
        <v>3617937.7600000002</v>
      </c>
      <c r="I3" s="200">
        <f t="shared" si="0"/>
        <v>0</v>
      </c>
      <c r="J3" s="200">
        <f t="shared" si="0"/>
        <v>0</v>
      </c>
      <c r="K3" s="200">
        <f t="shared" si="0"/>
        <v>0</v>
      </c>
      <c r="L3" s="200">
        <f t="shared" si="0"/>
        <v>0</v>
      </c>
      <c r="M3" s="200">
        <f t="shared" si="0"/>
        <v>0</v>
      </c>
      <c r="N3" s="200">
        <f t="shared" si="0"/>
        <v>0</v>
      </c>
      <c r="O3" s="200">
        <f t="shared" si="0"/>
        <v>1842733.8000000003</v>
      </c>
      <c r="P3" s="200">
        <f t="shared" si="0"/>
        <v>0</v>
      </c>
      <c r="Q3" s="200">
        <f t="shared" si="0"/>
        <v>0</v>
      </c>
      <c r="R3" s="200">
        <f t="shared" si="0"/>
        <v>0</v>
      </c>
      <c r="S3" s="200">
        <f t="shared" si="0"/>
        <v>0</v>
      </c>
      <c r="T3" s="200">
        <f t="shared" si="0"/>
        <v>0</v>
      </c>
      <c r="U3" s="200">
        <f t="shared" si="0"/>
        <v>0</v>
      </c>
      <c r="V3" s="200">
        <f t="shared" si="0"/>
        <v>0</v>
      </c>
      <c r="W3" s="200">
        <f t="shared" si="0"/>
        <v>0</v>
      </c>
      <c r="X3" s="200">
        <f t="shared" si="0"/>
        <v>0</v>
      </c>
      <c r="Y3" s="200">
        <f t="shared" si="0"/>
        <v>0</v>
      </c>
      <c r="Z3" s="200">
        <f t="shared" si="0"/>
        <v>105798</v>
      </c>
      <c r="AA3" s="200">
        <f t="shared" si="0"/>
        <v>2750.55</v>
      </c>
      <c r="AB3" s="200">
        <f t="shared" si="0"/>
        <v>0</v>
      </c>
      <c r="AC3" s="200">
        <f t="shared" si="0"/>
        <v>0</v>
      </c>
      <c r="AD3" s="200">
        <f t="shared" si="0"/>
        <v>0</v>
      </c>
      <c r="AE3" s="200">
        <f t="shared" si="0"/>
        <v>0</v>
      </c>
      <c r="AF3" s="200">
        <f t="shared" si="0"/>
        <v>0</v>
      </c>
      <c r="AG3" s="200">
        <f t="shared" si="0"/>
        <v>0</v>
      </c>
      <c r="AH3" s="200">
        <f t="shared" si="0"/>
        <v>0</v>
      </c>
      <c r="AI3" s="200">
        <f t="shared" si="0"/>
        <v>374248</v>
      </c>
      <c r="AJ3" s="200">
        <f t="shared" si="0"/>
        <v>0</v>
      </c>
      <c r="AK3" s="200">
        <f t="shared" si="0"/>
        <v>0</v>
      </c>
      <c r="AL3" s="200">
        <f t="shared" si="0"/>
        <v>344397.4</v>
      </c>
      <c r="AM3" s="200">
        <f t="shared" si="0"/>
        <v>0</v>
      </c>
      <c r="AN3" s="200">
        <f t="shared" si="0"/>
        <v>320661</v>
      </c>
      <c r="AO3" s="200">
        <f t="shared" si="0"/>
        <v>0</v>
      </c>
    </row>
    <row r="4" spans="1:41" x14ac:dyDescent="0.3">
      <c r="A4" s="199" t="s">
        <v>139</v>
      </c>
      <c r="B4" s="224">
        <v>1</v>
      </c>
      <c r="C4" s="201" t="s">
        <v>5</v>
      </c>
      <c r="D4" s="202" t="s">
        <v>53</v>
      </c>
      <c r="E4" s="202" t="s">
        <v>133</v>
      </c>
      <c r="F4" s="202" t="s">
        <v>3</v>
      </c>
      <c r="G4" s="202" t="s">
        <v>134</v>
      </c>
      <c r="H4" s="202" t="s">
        <v>135</v>
      </c>
      <c r="I4" s="202" t="s">
        <v>136</v>
      </c>
      <c r="J4" s="202" t="s">
        <v>137</v>
      </c>
      <c r="K4" s="202">
        <v>305</v>
      </c>
      <c r="L4" s="202">
        <v>306</v>
      </c>
      <c r="M4" s="202">
        <v>407</v>
      </c>
      <c r="N4" s="202">
        <v>408</v>
      </c>
      <c r="O4" s="202">
        <v>409</v>
      </c>
      <c r="P4" s="202">
        <v>410</v>
      </c>
      <c r="Q4" s="202">
        <v>415</v>
      </c>
      <c r="R4" s="202">
        <v>416</v>
      </c>
      <c r="S4" s="202">
        <v>418</v>
      </c>
      <c r="T4" s="202">
        <v>419</v>
      </c>
      <c r="U4" s="202">
        <v>420</v>
      </c>
      <c r="V4" s="202">
        <v>421</v>
      </c>
      <c r="W4" s="202">
        <v>522</v>
      </c>
      <c r="X4" s="202">
        <v>523</v>
      </c>
      <c r="Y4" s="202">
        <v>524</v>
      </c>
      <c r="Z4" s="202">
        <v>525</v>
      </c>
      <c r="AA4" s="202">
        <v>526</v>
      </c>
      <c r="AB4" s="202">
        <v>527</v>
      </c>
      <c r="AC4" s="202">
        <v>528</v>
      </c>
      <c r="AD4" s="202">
        <v>629</v>
      </c>
      <c r="AE4" s="202">
        <v>630</v>
      </c>
      <c r="AF4" s="202">
        <v>636</v>
      </c>
      <c r="AG4" s="202">
        <v>637</v>
      </c>
      <c r="AH4" s="202">
        <v>640</v>
      </c>
      <c r="AI4" s="202">
        <v>642</v>
      </c>
      <c r="AJ4" s="202">
        <v>743</v>
      </c>
      <c r="AK4" s="202">
        <v>745</v>
      </c>
      <c r="AL4" s="202">
        <v>746</v>
      </c>
      <c r="AM4" s="202">
        <v>747</v>
      </c>
      <c r="AN4" s="202">
        <v>930</v>
      </c>
      <c r="AO4" s="202">
        <v>940</v>
      </c>
    </row>
    <row r="5" spans="1:41" x14ac:dyDescent="0.3">
      <c r="A5" s="199" t="s">
        <v>140</v>
      </c>
      <c r="B5" s="224">
        <v>2</v>
      </c>
      <c r="C5" s="199">
        <v>37</v>
      </c>
      <c r="D5" s="199">
        <v>1</v>
      </c>
      <c r="E5" s="199">
        <v>1</v>
      </c>
      <c r="F5" s="199">
        <v>46.93</v>
      </c>
      <c r="G5" s="199">
        <v>0</v>
      </c>
      <c r="H5" s="199">
        <v>16.28</v>
      </c>
      <c r="I5" s="199">
        <v>0</v>
      </c>
      <c r="J5" s="199">
        <v>0</v>
      </c>
      <c r="K5" s="199">
        <v>0</v>
      </c>
      <c r="L5" s="199">
        <v>0</v>
      </c>
      <c r="M5" s="199">
        <v>0</v>
      </c>
      <c r="N5" s="199">
        <v>0</v>
      </c>
      <c r="O5" s="199">
        <v>16.3</v>
      </c>
      <c r="P5" s="199">
        <v>0</v>
      </c>
      <c r="Q5" s="199">
        <v>0</v>
      </c>
      <c r="R5" s="199">
        <v>0</v>
      </c>
      <c r="S5" s="199">
        <v>0</v>
      </c>
      <c r="T5" s="199">
        <v>0</v>
      </c>
      <c r="U5" s="199">
        <v>0</v>
      </c>
      <c r="V5" s="199">
        <v>0</v>
      </c>
      <c r="W5" s="199">
        <v>0</v>
      </c>
      <c r="X5" s="199">
        <v>0</v>
      </c>
      <c r="Y5" s="199">
        <v>0</v>
      </c>
      <c r="Z5" s="199">
        <v>1</v>
      </c>
      <c r="AA5" s="199">
        <v>0.15</v>
      </c>
      <c r="AB5" s="199">
        <v>0</v>
      </c>
      <c r="AC5" s="199">
        <v>0</v>
      </c>
      <c r="AD5" s="199">
        <v>0</v>
      </c>
      <c r="AE5" s="199">
        <v>0</v>
      </c>
      <c r="AF5" s="199">
        <v>0</v>
      </c>
      <c r="AG5" s="199">
        <v>0</v>
      </c>
      <c r="AH5" s="199">
        <v>0</v>
      </c>
      <c r="AI5" s="199">
        <v>5</v>
      </c>
      <c r="AJ5" s="199">
        <v>0</v>
      </c>
      <c r="AK5" s="199">
        <v>0</v>
      </c>
      <c r="AL5" s="199">
        <v>4.2</v>
      </c>
      <c r="AM5" s="199">
        <v>0</v>
      </c>
      <c r="AN5" s="199">
        <v>4</v>
      </c>
      <c r="AO5" s="199">
        <v>0</v>
      </c>
    </row>
    <row r="6" spans="1:41" x14ac:dyDescent="0.3">
      <c r="A6" s="199" t="s">
        <v>141</v>
      </c>
      <c r="B6" s="224">
        <v>3</v>
      </c>
      <c r="C6" s="199">
        <v>37</v>
      </c>
      <c r="D6" s="199">
        <v>1</v>
      </c>
      <c r="E6" s="199">
        <v>2</v>
      </c>
      <c r="F6" s="199">
        <v>7499.04</v>
      </c>
      <c r="G6" s="199">
        <v>0</v>
      </c>
      <c r="H6" s="199">
        <v>2630.24</v>
      </c>
      <c r="I6" s="199">
        <v>0</v>
      </c>
      <c r="J6" s="199">
        <v>0</v>
      </c>
      <c r="K6" s="199">
        <v>0</v>
      </c>
      <c r="L6" s="199">
        <v>0</v>
      </c>
      <c r="M6" s="199">
        <v>0</v>
      </c>
      <c r="N6" s="199">
        <v>0</v>
      </c>
      <c r="O6" s="199">
        <v>2615.1999999999998</v>
      </c>
      <c r="P6" s="199">
        <v>0</v>
      </c>
      <c r="Q6" s="199">
        <v>0</v>
      </c>
      <c r="R6" s="199">
        <v>0</v>
      </c>
      <c r="S6" s="199">
        <v>0</v>
      </c>
      <c r="T6" s="199">
        <v>0</v>
      </c>
      <c r="U6" s="199">
        <v>0</v>
      </c>
      <c r="V6" s="199">
        <v>0</v>
      </c>
      <c r="W6" s="199">
        <v>0</v>
      </c>
      <c r="X6" s="199">
        <v>0</v>
      </c>
      <c r="Y6" s="199">
        <v>0</v>
      </c>
      <c r="Z6" s="199">
        <v>160</v>
      </c>
      <c r="AA6" s="199">
        <v>26.4</v>
      </c>
      <c r="AB6" s="199">
        <v>0</v>
      </c>
      <c r="AC6" s="199">
        <v>0</v>
      </c>
      <c r="AD6" s="199">
        <v>0</v>
      </c>
      <c r="AE6" s="199">
        <v>0</v>
      </c>
      <c r="AF6" s="199">
        <v>0</v>
      </c>
      <c r="AG6" s="199">
        <v>0</v>
      </c>
      <c r="AH6" s="199">
        <v>0</v>
      </c>
      <c r="AI6" s="199">
        <v>672</v>
      </c>
      <c r="AJ6" s="199">
        <v>0</v>
      </c>
      <c r="AK6" s="199">
        <v>0</v>
      </c>
      <c r="AL6" s="199">
        <v>739.2</v>
      </c>
      <c r="AM6" s="199">
        <v>0</v>
      </c>
      <c r="AN6" s="199">
        <v>656</v>
      </c>
      <c r="AO6" s="199">
        <v>0</v>
      </c>
    </row>
    <row r="7" spans="1:41" x14ac:dyDescent="0.3">
      <c r="A7" s="199" t="s">
        <v>142</v>
      </c>
      <c r="B7" s="224">
        <v>4</v>
      </c>
      <c r="C7" s="199">
        <v>37</v>
      </c>
      <c r="D7" s="199">
        <v>1</v>
      </c>
      <c r="E7" s="199">
        <v>3</v>
      </c>
      <c r="F7" s="199">
        <v>7.4</v>
      </c>
      <c r="G7" s="199">
        <v>0</v>
      </c>
      <c r="H7" s="199">
        <v>7.4</v>
      </c>
      <c r="I7" s="199">
        <v>0</v>
      </c>
      <c r="J7" s="199">
        <v>0</v>
      </c>
      <c r="K7" s="199">
        <v>0</v>
      </c>
      <c r="L7" s="199">
        <v>0</v>
      </c>
      <c r="M7" s="199">
        <v>0</v>
      </c>
      <c r="N7" s="199">
        <v>0</v>
      </c>
      <c r="O7" s="199">
        <v>0</v>
      </c>
      <c r="P7" s="199">
        <v>0</v>
      </c>
      <c r="Q7" s="199">
        <v>0</v>
      </c>
      <c r="R7" s="199">
        <v>0</v>
      </c>
      <c r="S7" s="199">
        <v>0</v>
      </c>
      <c r="T7" s="199">
        <v>0</v>
      </c>
      <c r="U7" s="199">
        <v>0</v>
      </c>
      <c r="V7" s="199">
        <v>0</v>
      </c>
      <c r="W7" s="199">
        <v>0</v>
      </c>
      <c r="X7" s="199">
        <v>0</v>
      </c>
      <c r="Y7" s="199">
        <v>0</v>
      </c>
      <c r="Z7" s="199">
        <v>0</v>
      </c>
      <c r="AA7" s="199">
        <v>0</v>
      </c>
      <c r="AB7" s="199">
        <v>0</v>
      </c>
      <c r="AC7" s="199">
        <v>0</v>
      </c>
      <c r="AD7" s="199">
        <v>0</v>
      </c>
      <c r="AE7" s="199">
        <v>0</v>
      </c>
      <c r="AF7" s="199">
        <v>0</v>
      </c>
      <c r="AG7" s="199">
        <v>0</v>
      </c>
      <c r="AH7" s="199">
        <v>0</v>
      </c>
      <c r="AI7" s="199">
        <v>0</v>
      </c>
      <c r="AJ7" s="199">
        <v>0</v>
      </c>
      <c r="AK7" s="199">
        <v>0</v>
      </c>
      <c r="AL7" s="199">
        <v>0</v>
      </c>
      <c r="AM7" s="199">
        <v>0</v>
      </c>
      <c r="AN7" s="199">
        <v>0</v>
      </c>
      <c r="AO7" s="199">
        <v>0</v>
      </c>
    </row>
    <row r="8" spans="1:41" x14ac:dyDescent="0.3">
      <c r="A8" s="199" t="s">
        <v>143</v>
      </c>
      <c r="B8" s="224">
        <v>5</v>
      </c>
      <c r="C8" s="199">
        <v>37</v>
      </c>
      <c r="D8" s="199">
        <v>1</v>
      </c>
      <c r="E8" s="199">
        <v>4</v>
      </c>
      <c r="F8" s="199">
        <v>11.5</v>
      </c>
      <c r="G8" s="199">
        <v>0</v>
      </c>
      <c r="H8" s="199">
        <v>1.5</v>
      </c>
      <c r="I8" s="199">
        <v>0</v>
      </c>
      <c r="J8" s="199">
        <v>0</v>
      </c>
      <c r="K8" s="199">
        <v>0</v>
      </c>
      <c r="L8" s="199">
        <v>0</v>
      </c>
      <c r="M8" s="199">
        <v>0</v>
      </c>
      <c r="N8" s="199">
        <v>0</v>
      </c>
      <c r="O8" s="199">
        <v>10</v>
      </c>
      <c r="P8" s="199">
        <v>0</v>
      </c>
      <c r="Q8" s="199">
        <v>0</v>
      </c>
      <c r="R8" s="199">
        <v>0</v>
      </c>
      <c r="S8" s="199">
        <v>0</v>
      </c>
      <c r="T8" s="199">
        <v>0</v>
      </c>
      <c r="U8" s="199">
        <v>0</v>
      </c>
      <c r="V8" s="199">
        <v>0</v>
      </c>
      <c r="W8" s="199">
        <v>0</v>
      </c>
      <c r="X8" s="199">
        <v>0</v>
      </c>
      <c r="Y8" s="199">
        <v>0</v>
      </c>
      <c r="Z8" s="199">
        <v>0</v>
      </c>
      <c r="AA8" s="199">
        <v>0</v>
      </c>
      <c r="AB8" s="199">
        <v>0</v>
      </c>
      <c r="AC8" s="199">
        <v>0</v>
      </c>
      <c r="AD8" s="199">
        <v>0</v>
      </c>
      <c r="AE8" s="199">
        <v>0</v>
      </c>
      <c r="AF8" s="199">
        <v>0</v>
      </c>
      <c r="AG8" s="199">
        <v>0</v>
      </c>
      <c r="AH8" s="199">
        <v>0</v>
      </c>
      <c r="AI8" s="199">
        <v>0</v>
      </c>
      <c r="AJ8" s="199">
        <v>0</v>
      </c>
      <c r="AK8" s="199">
        <v>0</v>
      </c>
      <c r="AL8" s="199">
        <v>0</v>
      </c>
      <c r="AM8" s="199">
        <v>0</v>
      </c>
      <c r="AN8" s="199">
        <v>0</v>
      </c>
      <c r="AO8" s="199">
        <v>0</v>
      </c>
    </row>
    <row r="9" spans="1:41" x14ac:dyDescent="0.3">
      <c r="A9" s="199" t="s">
        <v>144</v>
      </c>
      <c r="B9" s="224">
        <v>6</v>
      </c>
      <c r="C9" s="199">
        <v>37</v>
      </c>
      <c r="D9" s="199">
        <v>1</v>
      </c>
      <c r="E9" s="199">
        <v>5</v>
      </c>
      <c r="F9" s="199">
        <v>10</v>
      </c>
      <c r="G9" s="199">
        <v>10</v>
      </c>
      <c r="H9" s="199">
        <v>0</v>
      </c>
      <c r="I9" s="199">
        <v>0</v>
      </c>
      <c r="J9" s="199">
        <v>0</v>
      </c>
      <c r="K9" s="199">
        <v>0</v>
      </c>
      <c r="L9" s="199">
        <v>0</v>
      </c>
      <c r="M9" s="199">
        <v>0</v>
      </c>
      <c r="N9" s="199">
        <v>0</v>
      </c>
      <c r="O9" s="199">
        <v>0</v>
      </c>
      <c r="P9" s="199">
        <v>0</v>
      </c>
      <c r="Q9" s="199">
        <v>0</v>
      </c>
      <c r="R9" s="199">
        <v>0</v>
      </c>
      <c r="S9" s="199">
        <v>0</v>
      </c>
      <c r="T9" s="199">
        <v>0</v>
      </c>
      <c r="U9" s="199">
        <v>0</v>
      </c>
      <c r="V9" s="199">
        <v>0</v>
      </c>
      <c r="W9" s="199">
        <v>0</v>
      </c>
      <c r="X9" s="199">
        <v>0</v>
      </c>
      <c r="Y9" s="199">
        <v>0</v>
      </c>
      <c r="Z9" s="199">
        <v>0</v>
      </c>
      <c r="AA9" s="199">
        <v>0</v>
      </c>
      <c r="AB9" s="199">
        <v>0</v>
      </c>
      <c r="AC9" s="199">
        <v>0</v>
      </c>
      <c r="AD9" s="199">
        <v>0</v>
      </c>
      <c r="AE9" s="199">
        <v>0</v>
      </c>
      <c r="AF9" s="199">
        <v>0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  <c r="AL9" s="199">
        <v>0</v>
      </c>
      <c r="AM9" s="199">
        <v>0</v>
      </c>
      <c r="AN9" s="199">
        <v>0</v>
      </c>
      <c r="AO9" s="199">
        <v>0</v>
      </c>
    </row>
    <row r="10" spans="1:41" x14ac:dyDescent="0.3">
      <c r="A10" s="199" t="s">
        <v>145</v>
      </c>
      <c r="B10" s="224">
        <v>7</v>
      </c>
      <c r="C10" s="199">
        <v>37</v>
      </c>
      <c r="D10" s="199">
        <v>1</v>
      </c>
      <c r="E10" s="199">
        <v>6</v>
      </c>
      <c r="F10" s="199">
        <v>1798065</v>
      </c>
      <c r="G10" s="199">
        <v>1210</v>
      </c>
      <c r="H10" s="199">
        <v>971334</v>
      </c>
      <c r="I10" s="199">
        <v>0</v>
      </c>
      <c r="J10" s="199">
        <v>0</v>
      </c>
      <c r="K10" s="199">
        <v>0</v>
      </c>
      <c r="L10" s="199">
        <v>0</v>
      </c>
      <c r="M10" s="199">
        <v>0</v>
      </c>
      <c r="N10" s="199">
        <v>0</v>
      </c>
      <c r="O10" s="199">
        <v>473028</v>
      </c>
      <c r="P10" s="199">
        <v>0</v>
      </c>
      <c r="Q10" s="199">
        <v>0</v>
      </c>
      <c r="R10" s="199">
        <v>0</v>
      </c>
      <c r="S10" s="199">
        <v>0</v>
      </c>
      <c r="T10" s="199">
        <v>0</v>
      </c>
      <c r="U10" s="199">
        <v>0</v>
      </c>
      <c r="V10" s="199">
        <v>0</v>
      </c>
      <c r="W10" s="199">
        <v>0</v>
      </c>
      <c r="X10" s="199">
        <v>0</v>
      </c>
      <c r="Y10" s="199">
        <v>0</v>
      </c>
      <c r="Z10" s="199">
        <v>25113</v>
      </c>
      <c r="AA10" s="199">
        <v>2724</v>
      </c>
      <c r="AB10" s="199">
        <v>0</v>
      </c>
      <c r="AC10" s="199">
        <v>0</v>
      </c>
      <c r="AD10" s="199">
        <v>0</v>
      </c>
      <c r="AE10" s="199">
        <v>0</v>
      </c>
      <c r="AF10" s="199">
        <v>0</v>
      </c>
      <c r="AG10" s="199">
        <v>0</v>
      </c>
      <c r="AH10" s="199">
        <v>0</v>
      </c>
      <c r="AI10" s="199">
        <v>87810</v>
      </c>
      <c r="AJ10" s="199">
        <v>0</v>
      </c>
      <c r="AK10" s="199">
        <v>0</v>
      </c>
      <c r="AL10" s="199">
        <v>149043</v>
      </c>
      <c r="AM10" s="199">
        <v>0</v>
      </c>
      <c r="AN10" s="199">
        <v>87803</v>
      </c>
      <c r="AO10" s="199">
        <v>0</v>
      </c>
    </row>
    <row r="11" spans="1:41" x14ac:dyDescent="0.3">
      <c r="A11" s="199" t="s">
        <v>146</v>
      </c>
      <c r="B11" s="224">
        <v>8</v>
      </c>
      <c r="C11" s="199">
        <v>37</v>
      </c>
      <c r="D11" s="199">
        <v>1</v>
      </c>
      <c r="E11" s="199">
        <v>9</v>
      </c>
      <c r="F11" s="199">
        <v>5900</v>
      </c>
      <c r="G11" s="199">
        <v>0</v>
      </c>
      <c r="H11" s="199">
        <v>0</v>
      </c>
      <c r="I11" s="199">
        <v>0</v>
      </c>
      <c r="J11" s="199">
        <v>0</v>
      </c>
      <c r="K11" s="199">
        <v>0</v>
      </c>
      <c r="L11" s="199">
        <v>0</v>
      </c>
      <c r="M11" s="199">
        <v>0</v>
      </c>
      <c r="N11" s="199">
        <v>0</v>
      </c>
      <c r="O11" s="199">
        <v>0</v>
      </c>
      <c r="P11" s="199">
        <v>0</v>
      </c>
      <c r="Q11" s="199">
        <v>0</v>
      </c>
      <c r="R11" s="199">
        <v>0</v>
      </c>
      <c r="S11" s="199">
        <v>0</v>
      </c>
      <c r="T11" s="199">
        <v>0</v>
      </c>
      <c r="U11" s="199">
        <v>0</v>
      </c>
      <c r="V11" s="199">
        <v>0</v>
      </c>
      <c r="W11" s="199">
        <v>0</v>
      </c>
      <c r="X11" s="199">
        <v>0</v>
      </c>
      <c r="Y11" s="199">
        <v>0</v>
      </c>
      <c r="Z11" s="199">
        <v>0</v>
      </c>
      <c r="AA11" s="199">
        <v>0</v>
      </c>
      <c r="AB11" s="199">
        <v>0</v>
      </c>
      <c r="AC11" s="199">
        <v>0</v>
      </c>
      <c r="AD11" s="199">
        <v>0</v>
      </c>
      <c r="AE11" s="199">
        <v>0</v>
      </c>
      <c r="AF11" s="199">
        <v>0</v>
      </c>
      <c r="AG11" s="199">
        <v>0</v>
      </c>
      <c r="AH11" s="199">
        <v>0</v>
      </c>
      <c r="AI11" s="199">
        <v>5900</v>
      </c>
      <c r="AJ11" s="199">
        <v>0</v>
      </c>
      <c r="AK11" s="199">
        <v>0</v>
      </c>
      <c r="AL11" s="199">
        <v>0</v>
      </c>
      <c r="AM11" s="199">
        <v>0</v>
      </c>
      <c r="AN11" s="199">
        <v>0</v>
      </c>
      <c r="AO11" s="199">
        <v>0</v>
      </c>
    </row>
    <row r="12" spans="1:41" x14ac:dyDescent="0.3">
      <c r="A12" s="199" t="s">
        <v>147</v>
      </c>
      <c r="B12" s="224">
        <v>9</v>
      </c>
      <c r="C12" s="199">
        <v>37</v>
      </c>
      <c r="D12" s="199">
        <v>1</v>
      </c>
      <c r="E12" s="199">
        <v>11</v>
      </c>
      <c r="F12" s="199">
        <v>9160.537627774007</v>
      </c>
      <c r="G12" s="199">
        <v>0</v>
      </c>
      <c r="H12" s="199">
        <v>4660.5376277740061</v>
      </c>
      <c r="I12" s="199">
        <v>0</v>
      </c>
      <c r="J12" s="199">
        <v>0</v>
      </c>
      <c r="K12" s="199">
        <v>4500</v>
      </c>
      <c r="L12" s="199">
        <v>0</v>
      </c>
      <c r="M12" s="199">
        <v>0</v>
      </c>
      <c r="N12" s="199">
        <v>0</v>
      </c>
      <c r="O12" s="199">
        <v>0</v>
      </c>
      <c r="P12" s="199">
        <v>0</v>
      </c>
      <c r="Q12" s="199">
        <v>0</v>
      </c>
      <c r="R12" s="199">
        <v>0</v>
      </c>
      <c r="S12" s="199">
        <v>0</v>
      </c>
      <c r="T12" s="199">
        <v>0</v>
      </c>
      <c r="U12" s="199">
        <v>0</v>
      </c>
      <c r="V12" s="199">
        <v>0</v>
      </c>
      <c r="W12" s="199">
        <v>0</v>
      </c>
      <c r="X12" s="199">
        <v>0</v>
      </c>
      <c r="Y12" s="199">
        <v>0</v>
      </c>
      <c r="Z12" s="199">
        <v>0</v>
      </c>
      <c r="AA12" s="199">
        <v>0</v>
      </c>
      <c r="AB12" s="199">
        <v>0</v>
      </c>
      <c r="AC12" s="199">
        <v>0</v>
      </c>
      <c r="AD12" s="199">
        <v>0</v>
      </c>
      <c r="AE12" s="199">
        <v>0</v>
      </c>
      <c r="AF12" s="199">
        <v>0</v>
      </c>
      <c r="AG12" s="199">
        <v>0</v>
      </c>
      <c r="AH12" s="199">
        <v>0</v>
      </c>
      <c r="AI12" s="199">
        <v>0</v>
      </c>
      <c r="AJ12" s="199">
        <v>0</v>
      </c>
      <c r="AK12" s="199">
        <v>0</v>
      </c>
      <c r="AL12" s="199">
        <v>0</v>
      </c>
      <c r="AM12" s="199">
        <v>0</v>
      </c>
      <c r="AN12" s="199">
        <v>0</v>
      </c>
      <c r="AO12" s="199">
        <v>0</v>
      </c>
    </row>
    <row r="13" spans="1:41" x14ac:dyDescent="0.3">
      <c r="A13" s="199" t="s">
        <v>148</v>
      </c>
      <c r="B13" s="224">
        <v>10</v>
      </c>
      <c r="C13" s="199">
        <v>37</v>
      </c>
      <c r="D13" s="199">
        <v>2</v>
      </c>
      <c r="E13" s="199">
        <v>1</v>
      </c>
      <c r="F13" s="199">
        <v>44.48</v>
      </c>
      <c r="G13" s="199">
        <v>0</v>
      </c>
      <c r="H13" s="199">
        <v>15.18</v>
      </c>
      <c r="I13" s="199">
        <v>0</v>
      </c>
      <c r="J13" s="199">
        <v>0</v>
      </c>
      <c r="K13" s="199">
        <v>0</v>
      </c>
      <c r="L13" s="199">
        <v>0</v>
      </c>
      <c r="M13" s="199">
        <v>0</v>
      </c>
      <c r="N13" s="199">
        <v>0</v>
      </c>
      <c r="O13" s="199">
        <v>16.3</v>
      </c>
      <c r="P13" s="199">
        <v>0</v>
      </c>
      <c r="Q13" s="199">
        <v>0</v>
      </c>
      <c r="R13" s="199">
        <v>0</v>
      </c>
      <c r="S13" s="199">
        <v>0</v>
      </c>
      <c r="T13" s="199">
        <v>0</v>
      </c>
      <c r="U13" s="199">
        <v>0</v>
      </c>
      <c r="V13" s="199">
        <v>0</v>
      </c>
      <c r="W13" s="199">
        <v>0</v>
      </c>
      <c r="X13" s="199">
        <v>0</v>
      </c>
      <c r="Y13" s="199">
        <v>0</v>
      </c>
      <c r="Z13" s="199">
        <v>1</v>
      </c>
      <c r="AA13" s="199">
        <v>0</v>
      </c>
      <c r="AB13" s="199">
        <v>0</v>
      </c>
      <c r="AC13" s="199">
        <v>0</v>
      </c>
      <c r="AD13" s="199">
        <v>0</v>
      </c>
      <c r="AE13" s="199">
        <v>0</v>
      </c>
      <c r="AF13" s="199">
        <v>0</v>
      </c>
      <c r="AG13" s="199">
        <v>0</v>
      </c>
      <c r="AH13" s="199">
        <v>0</v>
      </c>
      <c r="AI13" s="199">
        <v>5</v>
      </c>
      <c r="AJ13" s="199">
        <v>0</v>
      </c>
      <c r="AK13" s="199">
        <v>0</v>
      </c>
      <c r="AL13" s="199">
        <v>3</v>
      </c>
      <c r="AM13" s="199">
        <v>0</v>
      </c>
      <c r="AN13" s="199">
        <v>4</v>
      </c>
      <c r="AO13" s="199">
        <v>0</v>
      </c>
    </row>
    <row r="14" spans="1:41" x14ac:dyDescent="0.3">
      <c r="A14" s="199" t="s">
        <v>149</v>
      </c>
      <c r="B14" s="224">
        <v>11</v>
      </c>
      <c r="C14" s="199">
        <v>37</v>
      </c>
      <c r="D14" s="199">
        <v>2</v>
      </c>
      <c r="E14" s="199">
        <v>2</v>
      </c>
      <c r="F14" s="199">
        <v>6051.12</v>
      </c>
      <c r="G14" s="199">
        <v>0</v>
      </c>
      <c r="H14" s="199">
        <v>2162.3200000000002</v>
      </c>
      <c r="I14" s="199">
        <v>0</v>
      </c>
      <c r="J14" s="199">
        <v>0</v>
      </c>
      <c r="K14" s="199">
        <v>0</v>
      </c>
      <c r="L14" s="199">
        <v>0</v>
      </c>
      <c r="M14" s="199">
        <v>0</v>
      </c>
      <c r="N14" s="199">
        <v>0</v>
      </c>
      <c r="O14" s="199">
        <v>2168.8000000000002</v>
      </c>
      <c r="P14" s="199">
        <v>0</v>
      </c>
      <c r="Q14" s="199">
        <v>0</v>
      </c>
      <c r="R14" s="199">
        <v>0</v>
      </c>
      <c r="S14" s="199">
        <v>0</v>
      </c>
      <c r="T14" s="199">
        <v>0</v>
      </c>
      <c r="U14" s="199">
        <v>0</v>
      </c>
      <c r="V14" s="199">
        <v>0</v>
      </c>
      <c r="W14" s="199">
        <v>0</v>
      </c>
      <c r="X14" s="199">
        <v>0</v>
      </c>
      <c r="Y14" s="199">
        <v>0</v>
      </c>
      <c r="Z14" s="199">
        <v>160</v>
      </c>
      <c r="AA14" s="199">
        <v>0</v>
      </c>
      <c r="AB14" s="199">
        <v>0</v>
      </c>
      <c r="AC14" s="199">
        <v>0</v>
      </c>
      <c r="AD14" s="199">
        <v>0</v>
      </c>
      <c r="AE14" s="199">
        <v>0</v>
      </c>
      <c r="AF14" s="199">
        <v>0</v>
      </c>
      <c r="AG14" s="199">
        <v>0</v>
      </c>
      <c r="AH14" s="199">
        <v>0</v>
      </c>
      <c r="AI14" s="199">
        <v>664</v>
      </c>
      <c r="AJ14" s="199">
        <v>0</v>
      </c>
      <c r="AK14" s="199">
        <v>0</v>
      </c>
      <c r="AL14" s="199">
        <v>416</v>
      </c>
      <c r="AM14" s="199">
        <v>0</v>
      </c>
      <c r="AN14" s="199">
        <v>480</v>
      </c>
      <c r="AO14" s="199">
        <v>0</v>
      </c>
    </row>
    <row r="15" spans="1:41" x14ac:dyDescent="0.3">
      <c r="A15" s="199" t="s">
        <v>150</v>
      </c>
      <c r="B15" s="224">
        <v>12</v>
      </c>
      <c r="C15" s="199">
        <v>37</v>
      </c>
      <c r="D15" s="199">
        <v>2</v>
      </c>
      <c r="E15" s="199">
        <v>5</v>
      </c>
      <c r="F15" s="199">
        <v>10</v>
      </c>
      <c r="G15" s="199">
        <v>10</v>
      </c>
      <c r="H15" s="199">
        <v>0</v>
      </c>
      <c r="I15" s="199">
        <v>0</v>
      </c>
      <c r="J15" s="199">
        <v>0</v>
      </c>
      <c r="K15" s="199">
        <v>0</v>
      </c>
      <c r="L15" s="199">
        <v>0</v>
      </c>
      <c r="M15" s="199">
        <v>0</v>
      </c>
      <c r="N15" s="199">
        <v>0</v>
      </c>
      <c r="O15" s="199">
        <v>0</v>
      </c>
      <c r="P15" s="199">
        <v>0</v>
      </c>
      <c r="Q15" s="199">
        <v>0</v>
      </c>
      <c r="R15" s="199">
        <v>0</v>
      </c>
      <c r="S15" s="199">
        <v>0</v>
      </c>
      <c r="T15" s="199">
        <v>0</v>
      </c>
      <c r="U15" s="199">
        <v>0</v>
      </c>
      <c r="V15" s="199">
        <v>0</v>
      </c>
      <c r="W15" s="199">
        <v>0</v>
      </c>
      <c r="X15" s="199">
        <v>0</v>
      </c>
      <c r="Y15" s="199">
        <v>0</v>
      </c>
      <c r="Z15" s="199">
        <v>0</v>
      </c>
      <c r="AA15" s="199">
        <v>0</v>
      </c>
      <c r="AB15" s="199">
        <v>0</v>
      </c>
      <c r="AC15" s="199">
        <v>0</v>
      </c>
      <c r="AD15" s="199">
        <v>0</v>
      </c>
      <c r="AE15" s="199">
        <v>0</v>
      </c>
      <c r="AF15" s="199">
        <v>0</v>
      </c>
      <c r="AG15" s="199">
        <v>0</v>
      </c>
      <c r="AH15" s="199">
        <v>0</v>
      </c>
      <c r="AI15" s="199">
        <v>0</v>
      </c>
      <c r="AJ15" s="199">
        <v>0</v>
      </c>
      <c r="AK15" s="199">
        <v>0</v>
      </c>
      <c r="AL15" s="199">
        <v>0</v>
      </c>
      <c r="AM15" s="199">
        <v>0</v>
      </c>
      <c r="AN15" s="199">
        <v>0</v>
      </c>
      <c r="AO15" s="199">
        <v>0</v>
      </c>
    </row>
    <row r="16" spans="1:41" x14ac:dyDescent="0.3">
      <c r="A16" s="199" t="s">
        <v>138</v>
      </c>
      <c r="B16" s="224">
        <v>2015</v>
      </c>
      <c r="C16" s="199">
        <v>37</v>
      </c>
      <c r="D16" s="199">
        <v>2</v>
      </c>
      <c r="E16" s="199">
        <v>6</v>
      </c>
      <c r="F16" s="199">
        <v>1562588</v>
      </c>
      <c r="G16" s="199">
        <v>1210</v>
      </c>
      <c r="H16" s="199">
        <v>862950</v>
      </c>
      <c r="I16" s="199">
        <v>0</v>
      </c>
      <c r="J16" s="199">
        <v>0</v>
      </c>
      <c r="K16" s="199">
        <v>0</v>
      </c>
      <c r="L16" s="199">
        <v>0</v>
      </c>
      <c r="M16" s="199">
        <v>0</v>
      </c>
      <c r="N16" s="199">
        <v>0</v>
      </c>
      <c r="O16" s="199">
        <v>431102</v>
      </c>
      <c r="P16" s="199">
        <v>0</v>
      </c>
      <c r="Q16" s="199">
        <v>0</v>
      </c>
      <c r="R16" s="199">
        <v>0</v>
      </c>
      <c r="S16" s="199">
        <v>0</v>
      </c>
      <c r="T16" s="199">
        <v>0</v>
      </c>
      <c r="U16" s="199">
        <v>0</v>
      </c>
      <c r="V16" s="199">
        <v>0</v>
      </c>
      <c r="W16" s="199">
        <v>0</v>
      </c>
      <c r="X16" s="199">
        <v>0</v>
      </c>
      <c r="Y16" s="199">
        <v>0</v>
      </c>
      <c r="Z16" s="199">
        <v>24680</v>
      </c>
      <c r="AA16" s="199">
        <v>0</v>
      </c>
      <c r="AB16" s="199">
        <v>0</v>
      </c>
      <c r="AC16" s="199">
        <v>0</v>
      </c>
      <c r="AD16" s="199">
        <v>0</v>
      </c>
      <c r="AE16" s="199">
        <v>0</v>
      </c>
      <c r="AF16" s="199">
        <v>0</v>
      </c>
      <c r="AG16" s="199">
        <v>0</v>
      </c>
      <c r="AH16" s="199">
        <v>0</v>
      </c>
      <c r="AI16" s="199">
        <v>83368</v>
      </c>
      <c r="AJ16" s="199">
        <v>0</v>
      </c>
      <c r="AK16" s="199">
        <v>0</v>
      </c>
      <c r="AL16" s="199">
        <v>89420</v>
      </c>
      <c r="AM16" s="199">
        <v>0</v>
      </c>
      <c r="AN16" s="199">
        <v>69858</v>
      </c>
      <c r="AO16" s="199">
        <v>0</v>
      </c>
    </row>
    <row r="17" spans="3:41" x14ac:dyDescent="0.3">
      <c r="C17" s="199">
        <v>37</v>
      </c>
      <c r="D17" s="199">
        <v>2</v>
      </c>
      <c r="E17" s="199">
        <v>10</v>
      </c>
      <c r="F17" s="199">
        <v>1450</v>
      </c>
      <c r="G17" s="199">
        <v>0</v>
      </c>
      <c r="H17" s="199">
        <v>0</v>
      </c>
      <c r="I17" s="199">
        <v>0</v>
      </c>
      <c r="J17" s="199">
        <v>0</v>
      </c>
      <c r="K17" s="199">
        <v>1450</v>
      </c>
      <c r="L17" s="199">
        <v>0</v>
      </c>
      <c r="M17" s="199">
        <v>0</v>
      </c>
      <c r="N17" s="199">
        <v>0</v>
      </c>
      <c r="O17" s="199">
        <v>0</v>
      </c>
      <c r="P17" s="199">
        <v>0</v>
      </c>
      <c r="Q17" s="199">
        <v>0</v>
      </c>
      <c r="R17" s="199">
        <v>0</v>
      </c>
      <c r="S17" s="199">
        <v>0</v>
      </c>
      <c r="T17" s="199">
        <v>0</v>
      </c>
      <c r="U17" s="199">
        <v>0</v>
      </c>
      <c r="V17" s="199">
        <v>0</v>
      </c>
      <c r="W17" s="199">
        <v>0</v>
      </c>
      <c r="X17" s="199">
        <v>0</v>
      </c>
      <c r="Y17" s="199">
        <v>0</v>
      </c>
      <c r="Z17" s="199">
        <v>0</v>
      </c>
      <c r="AA17" s="199">
        <v>0</v>
      </c>
      <c r="AB17" s="199">
        <v>0</v>
      </c>
      <c r="AC17" s="199">
        <v>0</v>
      </c>
      <c r="AD17" s="199">
        <v>0</v>
      </c>
      <c r="AE17" s="199">
        <v>0</v>
      </c>
      <c r="AF17" s="199">
        <v>0</v>
      </c>
      <c r="AG17" s="199">
        <v>0</v>
      </c>
      <c r="AH17" s="199">
        <v>0</v>
      </c>
      <c r="AI17" s="199">
        <v>0</v>
      </c>
      <c r="AJ17" s="199">
        <v>0</v>
      </c>
      <c r="AK17" s="199">
        <v>0</v>
      </c>
      <c r="AL17" s="199">
        <v>0</v>
      </c>
      <c r="AM17" s="199">
        <v>0</v>
      </c>
      <c r="AN17" s="199">
        <v>0</v>
      </c>
      <c r="AO17" s="199">
        <v>0</v>
      </c>
    </row>
    <row r="18" spans="3:41" x14ac:dyDescent="0.3">
      <c r="C18" s="199">
        <v>37</v>
      </c>
      <c r="D18" s="199">
        <v>2</v>
      </c>
      <c r="E18" s="199">
        <v>11</v>
      </c>
      <c r="F18" s="199">
        <v>9160.537627774007</v>
      </c>
      <c r="G18" s="199">
        <v>0</v>
      </c>
      <c r="H18" s="199">
        <v>4660.5376277740061</v>
      </c>
      <c r="I18" s="199">
        <v>0</v>
      </c>
      <c r="J18" s="199">
        <v>0</v>
      </c>
      <c r="K18" s="199">
        <v>4500</v>
      </c>
      <c r="L18" s="199">
        <v>0</v>
      </c>
      <c r="M18" s="199">
        <v>0</v>
      </c>
      <c r="N18" s="199">
        <v>0</v>
      </c>
      <c r="O18" s="199">
        <v>0</v>
      </c>
      <c r="P18" s="199">
        <v>0</v>
      </c>
      <c r="Q18" s="199">
        <v>0</v>
      </c>
      <c r="R18" s="199">
        <v>0</v>
      </c>
      <c r="S18" s="199">
        <v>0</v>
      </c>
      <c r="T18" s="199">
        <v>0</v>
      </c>
      <c r="U18" s="199">
        <v>0</v>
      </c>
      <c r="V18" s="199">
        <v>0</v>
      </c>
      <c r="W18" s="199">
        <v>0</v>
      </c>
      <c r="X18" s="199">
        <v>0</v>
      </c>
      <c r="Y18" s="199">
        <v>0</v>
      </c>
      <c r="Z18" s="199">
        <v>0</v>
      </c>
      <c r="AA18" s="199">
        <v>0</v>
      </c>
      <c r="AB18" s="199">
        <v>0</v>
      </c>
      <c r="AC18" s="199">
        <v>0</v>
      </c>
      <c r="AD18" s="199">
        <v>0</v>
      </c>
      <c r="AE18" s="199">
        <v>0</v>
      </c>
      <c r="AF18" s="199">
        <v>0</v>
      </c>
      <c r="AG18" s="199">
        <v>0</v>
      </c>
      <c r="AH18" s="199">
        <v>0</v>
      </c>
      <c r="AI18" s="199">
        <v>0</v>
      </c>
      <c r="AJ18" s="199">
        <v>0</v>
      </c>
      <c r="AK18" s="199">
        <v>0</v>
      </c>
      <c r="AL18" s="199">
        <v>0</v>
      </c>
      <c r="AM18" s="199">
        <v>0</v>
      </c>
      <c r="AN18" s="199">
        <v>0</v>
      </c>
      <c r="AO18" s="199">
        <v>0</v>
      </c>
    </row>
    <row r="19" spans="3:41" x14ac:dyDescent="0.3">
      <c r="C19" s="199">
        <v>37</v>
      </c>
      <c r="D19" s="199">
        <v>3</v>
      </c>
      <c r="E19" s="199">
        <v>1</v>
      </c>
      <c r="F19" s="199">
        <v>44.48</v>
      </c>
      <c r="G19" s="199">
        <v>0</v>
      </c>
      <c r="H19" s="199">
        <v>15.18</v>
      </c>
      <c r="I19" s="199">
        <v>0</v>
      </c>
      <c r="J19" s="199">
        <v>0</v>
      </c>
      <c r="K19" s="199">
        <v>0</v>
      </c>
      <c r="L19" s="199">
        <v>0</v>
      </c>
      <c r="M19" s="199">
        <v>0</v>
      </c>
      <c r="N19" s="199">
        <v>0</v>
      </c>
      <c r="O19" s="199">
        <v>17.3</v>
      </c>
      <c r="P19" s="199">
        <v>0</v>
      </c>
      <c r="Q19" s="199">
        <v>0</v>
      </c>
      <c r="R19" s="199">
        <v>0</v>
      </c>
      <c r="S19" s="199">
        <v>0</v>
      </c>
      <c r="T19" s="199">
        <v>0</v>
      </c>
      <c r="U19" s="199">
        <v>0</v>
      </c>
      <c r="V19" s="199">
        <v>0</v>
      </c>
      <c r="W19" s="199">
        <v>0</v>
      </c>
      <c r="X19" s="199">
        <v>0</v>
      </c>
      <c r="Y19" s="199">
        <v>0</v>
      </c>
      <c r="Z19" s="199">
        <v>1</v>
      </c>
      <c r="AA19" s="199">
        <v>0</v>
      </c>
      <c r="AB19" s="199">
        <v>0</v>
      </c>
      <c r="AC19" s="199">
        <v>0</v>
      </c>
      <c r="AD19" s="199">
        <v>0</v>
      </c>
      <c r="AE19" s="199">
        <v>0</v>
      </c>
      <c r="AF19" s="199">
        <v>0</v>
      </c>
      <c r="AG19" s="199">
        <v>0</v>
      </c>
      <c r="AH19" s="199">
        <v>0</v>
      </c>
      <c r="AI19" s="199">
        <v>5</v>
      </c>
      <c r="AJ19" s="199">
        <v>0</v>
      </c>
      <c r="AK19" s="199">
        <v>0</v>
      </c>
      <c r="AL19" s="199">
        <v>2</v>
      </c>
      <c r="AM19" s="199">
        <v>0</v>
      </c>
      <c r="AN19" s="199">
        <v>4</v>
      </c>
      <c r="AO19" s="199">
        <v>0</v>
      </c>
    </row>
    <row r="20" spans="3:41" x14ac:dyDescent="0.3">
      <c r="C20" s="199">
        <v>37</v>
      </c>
      <c r="D20" s="199">
        <v>3</v>
      </c>
      <c r="E20" s="199">
        <v>2</v>
      </c>
      <c r="F20" s="199">
        <v>6735.28</v>
      </c>
      <c r="G20" s="199">
        <v>0</v>
      </c>
      <c r="H20" s="199">
        <v>2570.48</v>
      </c>
      <c r="I20" s="199">
        <v>0</v>
      </c>
      <c r="J20" s="199">
        <v>0</v>
      </c>
      <c r="K20" s="199">
        <v>0</v>
      </c>
      <c r="L20" s="199">
        <v>0</v>
      </c>
      <c r="M20" s="199">
        <v>0</v>
      </c>
      <c r="N20" s="199">
        <v>0</v>
      </c>
      <c r="O20" s="199">
        <v>2364.8000000000002</v>
      </c>
      <c r="P20" s="199">
        <v>0</v>
      </c>
      <c r="Q20" s="199">
        <v>0</v>
      </c>
      <c r="R20" s="199">
        <v>0</v>
      </c>
      <c r="S20" s="199">
        <v>0</v>
      </c>
      <c r="T20" s="199">
        <v>0</v>
      </c>
      <c r="U20" s="199">
        <v>0</v>
      </c>
      <c r="V20" s="199">
        <v>0</v>
      </c>
      <c r="W20" s="199">
        <v>0</v>
      </c>
      <c r="X20" s="199">
        <v>0</v>
      </c>
      <c r="Y20" s="199">
        <v>0</v>
      </c>
      <c r="Z20" s="199">
        <v>160</v>
      </c>
      <c r="AA20" s="199">
        <v>0</v>
      </c>
      <c r="AB20" s="199">
        <v>0</v>
      </c>
      <c r="AC20" s="199">
        <v>0</v>
      </c>
      <c r="AD20" s="199">
        <v>0</v>
      </c>
      <c r="AE20" s="199">
        <v>0</v>
      </c>
      <c r="AF20" s="199">
        <v>0</v>
      </c>
      <c r="AG20" s="199">
        <v>0</v>
      </c>
      <c r="AH20" s="199">
        <v>0</v>
      </c>
      <c r="AI20" s="199">
        <v>784</v>
      </c>
      <c r="AJ20" s="199">
        <v>0</v>
      </c>
      <c r="AK20" s="199">
        <v>0</v>
      </c>
      <c r="AL20" s="199">
        <v>328</v>
      </c>
      <c r="AM20" s="199">
        <v>0</v>
      </c>
      <c r="AN20" s="199">
        <v>528</v>
      </c>
      <c r="AO20" s="199">
        <v>0</v>
      </c>
    </row>
    <row r="21" spans="3:41" x14ac:dyDescent="0.3">
      <c r="C21" s="199">
        <v>37</v>
      </c>
      <c r="D21" s="199">
        <v>3</v>
      </c>
      <c r="E21" s="199">
        <v>3</v>
      </c>
      <c r="F21" s="199">
        <v>4</v>
      </c>
      <c r="G21" s="199">
        <v>0</v>
      </c>
      <c r="H21" s="199">
        <v>4</v>
      </c>
      <c r="I21" s="199">
        <v>0</v>
      </c>
      <c r="J21" s="199">
        <v>0</v>
      </c>
      <c r="K21" s="199">
        <v>0</v>
      </c>
      <c r="L21" s="199">
        <v>0</v>
      </c>
      <c r="M21" s="199">
        <v>0</v>
      </c>
      <c r="N21" s="199">
        <v>0</v>
      </c>
      <c r="O21" s="199">
        <v>0</v>
      </c>
      <c r="P21" s="199">
        <v>0</v>
      </c>
      <c r="Q21" s="199">
        <v>0</v>
      </c>
      <c r="R21" s="199">
        <v>0</v>
      </c>
      <c r="S21" s="199">
        <v>0</v>
      </c>
      <c r="T21" s="199">
        <v>0</v>
      </c>
      <c r="U21" s="199">
        <v>0</v>
      </c>
      <c r="V21" s="199">
        <v>0</v>
      </c>
      <c r="W21" s="199">
        <v>0</v>
      </c>
      <c r="X21" s="199">
        <v>0</v>
      </c>
      <c r="Y21" s="199">
        <v>0</v>
      </c>
      <c r="Z21" s="199">
        <v>0</v>
      </c>
      <c r="AA21" s="199">
        <v>0</v>
      </c>
      <c r="AB21" s="199">
        <v>0</v>
      </c>
      <c r="AC21" s="199">
        <v>0</v>
      </c>
      <c r="AD21" s="199">
        <v>0</v>
      </c>
      <c r="AE21" s="199">
        <v>0</v>
      </c>
      <c r="AF21" s="199">
        <v>0</v>
      </c>
      <c r="AG21" s="199">
        <v>0</v>
      </c>
      <c r="AH21" s="199">
        <v>0</v>
      </c>
      <c r="AI21" s="199">
        <v>0</v>
      </c>
      <c r="AJ21" s="199">
        <v>0</v>
      </c>
      <c r="AK21" s="199">
        <v>0</v>
      </c>
      <c r="AL21" s="199">
        <v>0</v>
      </c>
      <c r="AM21" s="199">
        <v>0</v>
      </c>
      <c r="AN21" s="199">
        <v>0</v>
      </c>
      <c r="AO21" s="199">
        <v>0</v>
      </c>
    </row>
    <row r="22" spans="3:41" x14ac:dyDescent="0.3">
      <c r="C22" s="199">
        <v>37</v>
      </c>
      <c r="D22" s="199">
        <v>3</v>
      </c>
      <c r="E22" s="199">
        <v>4</v>
      </c>
      <c r="F22" s="199">
        <v>10</v>
      </c>
      <c r="G22" s="199">
        <v>0</v>
      </c>
      <c r="H22" s="199">
        <v>0</v>
      </c>
      <c r="I22" s="199">
        <v>0</v>
      </c>
      <c r="J22" s="199">
        <v>0</v>
      </c>
      <c r="K22" s="199">
        <v>0</v>
      </c>
      <c r="L22" s="199">
        <v>0</v>
      </c>
      <c r="M22" s="199">
        <v>0</v>
      </c>
      <c r="N22" s="199">
        <v>0</v>
      </c>
      <c r="O22" s="199">
        <v>10</v>
      </c>
      <c r="P22" s="199">
        <v>0</v>
      </c>
      <c r="Q22" s="199">
        <v>0</v>
      </c>
      <c r="R22" s="199">
        <v>0</v>
      </c>
      <c r="S22" s="199">
        <v>0</v>
      </c>
      <c r="T22" s="199">
        <v>0</v>
      </c>
      <c r="U22" s="199">
        <v>0</v>
      </c>
      <c r="V22" s="199">
        <v>0</v>
      </c>
      <c r="W22" s="199">
        <v>0</v>
      </c>
      <c r="X22" s="199">
        <v>0</v>
      </c>
      <c r="Y22" s="199">
        <v>0</v>
      </c>
      <c r="Z22" s="199">
        <v>0</v>
      </c>
      <c r="AA22" s="199">
        <v>0</v>
      </c>
      <c r="AB22" s="199">
        <v>0</v>
      </c>
      <c r="AC22" s="199">
        <v>0</v>
      </c>
      <c r="AD22" s="199">
        <v>0</v>
      </c>
      <c r="AE22" s="199">
        <v>0</v>
      </c>
      <c r="AF22" s="199">
        <v>0</v>
      </c>
      <c r="AG22" s="199">
        <v>0</v>
      </c>
      <c r="AH22" s="199">
        <v>0</v>
      </c>
      <c r="AI22" s="199">
        <v>0</v>
      </c>
      <c r="AJ22" s="199">
        <v>0</v>
      </c>
      <c r="AK22" s="199">
        <v>0</v>
      </c>
      <c r="AL22" s="199">
        <v>0</v>
      </c>
      <c r="AM22" s="199">
        <v>0</v>
      </c>
      <c r="AN22" s="199">
        <v>0</v>
      </c>
      <c r="AO22" s="199">
        <v>0</v>
      </c>
    </row>
    <row r="23" spans="3:41" x14ac:dyDescent="0.3">
      <c r="C23" s="199">
        <v>37</v>
      </c>
      <c r="D23" s="199">
        <v>3</v>
      </c>
      <c r="E23" s="199">
        <v>5</v>
      </c>
      <c r="F23" s="199">
        <v>10</v>
      </c>
      <c r="G23" s="199">
        <v>10</v>
      </c>
      <c r="H23" s="199">
        <v>0</v>
      </c>
      <c r="I23" s="199">
        <v>0</v>
      </c>
      <c r="J23" s="199">
        <v>0</v>
      </c>
      <c r="K23" s="199">
        <v>0</v>
      </c>
      <c r="L23" s="199">
        <v>0</v>
      </c>
      <c r="M23" s="199">
        <v>0</v>
      </c>
      <c r="N23" s="199">
        <v>0</v>
      </c>
      <c r="O23" s="199">
        <v>0</v>
      </c>
      <c r="P23" s="199">
        <v>0</v>
      </c>
      <c r="Q23" s="199">
        <v>0</v>
      </c>
      <c r="R23" s="199">
        <v>0</v>
      </c>
      <c r="S23" s="199">
        <v>0</v>
      </c>
      <c r="T23" s="199">
        <v>0</v>
      </c>
      <c r="U23" s="199">
        <v>0</v>
      </c>
      <c r="V23" s="199">
        <v>0</v>
      </c>
      <c r="W23" s="199">
        <v>0</v>
      </c>
      <c r="X23" s="199">
        <v>0</v>
      </c>
      <c r="Y23" s="199">
        <v>0</v>
      </c>
      <c r="Z23" s="199">
        <v>0</v>
      </c>
      <c r="AA23" s="199">
        <v>0</v>
      </c>
      <c r="AB23" s="199">
        <v>0</v>
      </c>
      <c r="AC23" s="199">
        <v>0</v>
      </c>
      <c r="AD23" s="199">
        <v>0</v>
      </c>
      <c r="AE23" s="199">
        <v>0</v>
      </c>
      <c r="AF23" s="199">
        <v>0</v>
      </c>
      <c r="AG23" s="199">
        <v>0</v>
      </c>
      <c r="AH23" s="199">
        <v>0</v>
      </c>
      <c r="AI23" s="199">
        <v>0</v>
      </c>
      <c r="AJ23" s="199">
        <v>0</v>
      </c>
      <c r="AK23" s="199">
        <v>0</v>
      </c>
      <c r="AL23" s="199">
        <v>0</v>
      </c>
      <c r="AM23" s="199">
        <v>0</v>
      </c>
      <c r="AN23" s="199">
        <v>0</v>
      </c>
      <c r="AO23" s="199">
        <v>0</v>
      </c>
    </row>
    <row r="24" spans="3:41" x14ac:dyDescent="0.3">
      <c r="C24" s="199">
        <v>37</v>
      </c>
      <c r="D24" s="199">
        <v>3</v>
      </c>
      <c r="E24" s="199">
        <v>6</v>
      </c>
      <c r="F24" s="199">
        <v>1630667</v>
      </c>
      <c r="G24" s="199">
        <v>27610</v>
      </c>
      <c r="H24" s="199">
        <v>896472</v>
      </c>
      <c r="I24" s="199">
        <v>0</v>
      </c>
      <c r="J24" s="199">
        <v>0</v>
      </c>
      <c r="K24" s="199">
        <v>0</v>
      </c>
      <c r="L24" s="199">
        <v>0</v>
      </c>
      <c r="M24" s="199">
        <v>0</v>
      </c>
      <c r="N24" s="199">
        <v>0</v>
      </c>
      <c r="O24" s="199">
        <v>445729</v>
      </c>
      <c r="P24" s="199">
        <v>0</v>
      </c>
      <c r="Q24" s="199">
        <v>0</v>
      </c>
      <c r="R24" s="199">
        <v>0</v>
      </c>
      <c r="S24" s="199">
        <v>0</v>
      </c>
      <c r="T24" s="199">
        <v>0</v>
      </c>
      <c r="U24" s="199">
        <v>0</v>
      </c>
      <c r="V24" s="199">
        <v>0</v>
      </c>
      <c r="W24" s="199">
        <v>0</v>
      </c>
      <c r="X24" s="199">
        <v>0</v>
      </c>
      <c r="Y24" s="199">
        <v>0</v>
      </c>
      <c r="Z24" s="199">
        <v>27813</v>
      </c>
      <c r="AA24" s="199">
        <v>0</v>
      </c>
      <c r="AB24" s="199">
        <v>0</v>
      </c>
      <c r="AC24" s="199">
        <v>0</v>
      </c>
      <c r="AD24" s="199">
        <v>0</v>
      </c>
      <c r="AE24" s="199">
        <v>0</v>
      </c>
      <c r="AF24" s="199">
        <v>0</v>
      </c>
      <c r="AG24" s="199">
        <v>0</v>
      </c>
      <c r="AH24" s="199">
        <v>0</v>
      </c>
      <c r="AI24" s="199">
        <v>97255</v>
      </c>
      <c r="AJ24" s="199">
        <v>0</v>
      </c>
      <c r="AK24" s="199">
        <v>0</v>
      </c>
      <c r="AL24" s="199">
        <v>62700</v>
      </c>
      <c r="AM24" s="199">
        <v>0</v>
      </c>
      <c r="AN24" s="199">
        <v>73088</v>
      </c>
      <c r="AO24" s="199">
        <v>0</v>
      </c>
    </row>
    <row r="25" spans="3:41" x14ac:dyDescent="0.3">
      <c r="C25" s="199">
        <v>37</v>
      </c>
      <c r="D25" s="199">
        <v>3</v>
      </c>
      <c r="E25" s="199">
        <v>9</v>
      </c>
      <c r="F25" s="199">
        <v>67400</v>
      </c>
      <c r="G25" s="199">
        <v>0</v>
      </c>
      <c r="H25" s="199">
        <v>0</v>
      </c>
      <c r="I25" s="199">
        <v>0</v>
      </c>
      <c r="J25" s="199">
        <v>0</v>
      </c>
      <c r="K25" s="199">
        <v>0</v>
      </c>
      <c r="L25" s="199">
        <v>0</v>
      </c>
      <c r="M25" s="199">
        <v>0</v>
      </c>
      <c r="N25" s="199">
        <v>0</v>
      </c>
      <c r="O25" s="199">
        <v>47592</v>
      </c>
      <c r="P25" s="199">
        <v>0</v>
      </c>
      <c r="Q25" s="199">
        <v>0</v>
      </c>
      <c r="R25" s="199">
        <v>0</v>
      </c>
      <c r="S25" s="199">
        <v>0</v>
      </c>
      <c r="T25" s="199">
        <v>0</v>
      </c>
      <c r="U25" s="199">
        <v>0</v>
      </c>
      <c r="V25" s="199">
        <v>0</v>
      </c>
      <c r="W25" s="199">
        <v>0</v>
      </c>
      <c r="X25" s="199">
        <v>0</v>
      </c>
      <c r="Y25" s="199">
        <v>0</v>
      </c>
      <c r="Z25" s="199">
        <v>2700</v>
      </c>
      <c r="AA25" s="199">
        <v>0</v>
      </c>
      <c r="AB25" s="199">
        <v>0</v>
      </c>
      <c r="AC25" s="199">
        <v>0</v>
      </c>
      <c r="AD25" s="199">
        <v>0</v>
      </c>
      <c r="AE25" s="199">
        <v>0</v>
      </c>
      <c r="AF25" s="199">
        <v>0</v>
      </c>
      <c r="AG25" s="199">
        <v>0</v>
      </c>
      <c r="AH25" s="199">
        <v>0</v>
      </c>
      <c r="AI25" s="199">
        <v>9800</v>
      </c>
      <c r="AJ25" s="199">
        <v>0</v>
      </c>
      <c r="AK25" s="199">
        <v>0</v>
      </c>
      <c r="AL25" s="199">
        <v>0</v>
      </c>
      <c r="AM25" s="199">
        <v>0</v>
      </c>
      <c r="AN25" s="199">
        <v>7308</v>
      </c>
      <c r="AO25" s="199">
        <v>0</v>
      </c>
    </row>
    <row r="26" spans="3:41" x14ac:dyDescent="0.3">
      <c r="C26" s="199">
        <v>37</v>
      </c>
      <c r="D26" s="199">
        <v>3</v>
      </c>
      <c r="E26" s="199">
        <v>10</v>
      </c>
      <c r="F26" s="199">
        <v>1700</v>
      </c>
      <c r="G26" s="199">
        <v>0</v>
      </c>
      <c r="H26" s="199">
        <v>1200</v>
      </c>
      <c r="I26" s="199">
        <v>0</v>
      </c>
      <c r="J26" s="199">
        <v>0</v>
      </c>
      <c r="K26" s="199">
        <v>500</v>
      </c>
      <c r="L26" s="199">
        <v>0</v>
      </c>
      <c r="M26" s="199">
        <v>0</v>
      </c>
      <c r="N26" s="199">
        <v>0</v>
      </c>
      <c r="O26" s="199">
        <v>0</v>
      </c>
      <c r="P26" s="199">
        <v>0</v>
      </c>
      <c r="Q26" s="199">
        <v>0</v>
      </c>
      <c r="R26" s="199">
        <v>0</v>
      </c>
      <c r="S26" s="199">
        <v>0</v>
      </c>
      <c r="T26" s="199">
        <v>0</v>
      </c>
      <c r="U26" s="199">
        <v>0</v>
      </c>
      <c r="V26" s="199">
        <v>0</v>
      </c>
      <c r="W26" s="199">
        <v>0</v>
      </c>
      <c r="X26" s="199">
        <v>0</v>
      </c>
      <c r="Y26" s="199">
        <v>0</v>
      </c>
      <c r="Z26" s="199">
        <v>0</v>
      </c>
      <c r="AA26" s="199">
        <v>0</v>
      </c>
      <c r="AB26" s="199">
        <v>0</v>
      </c>
      <c r="AC26" s="199">
        <v>0</v>
      </c>
      <c r="AD26" s="199">
        <v>0</v>
      </c>
      <c r="AE26" s="199">
        <v>0</v>
      </c>
      <c r="AF26" s="199">
        <v>0</v>
      </c>
      <c r="AG26" s="199">
        <v>0</v>
      </c>
      <c r="AH26" s="199">
        <v>0</v>
      </c>
      <c r="AI26" s="199">
        <v>0</v>
      </c>
      <c r="AJ26" s="199">
        <v>0</v>
      </c>
      <c r="AK26" s="199">
        <v>0</v>
      </c>
      <c r="AL26" s="199">
        <v>0</v>
      </c>
      <c r="AM26" s="199">
        <v>0</v>
      </c>
      <c r="AN26" s="199">
        <v>0</v>
      </c>
      <c r="AO26" s="199">
        <v>0</v>
      </c>
    </row>
    <row r="27" spans="3:41" x14ac:dyDescent="0.3">
      <c r="C27" s="199">
        <v>37</v>
      </c>
      <c r="D27" s="199">
        <v>3</v>
      </c>
      <c r="E27" s="199">
        <v>11</v>
      </c>
      <c r="F27" s="199">
        <v>9160.537627774007</v>
      </c>
      <c r="G27" s="199">
        <v>0</v>
      </c>
      <c r="H27" s="199">
        <v>4660.5376277740061</v>
      </c>
      <c r="I27" s="199">
        <v>0</v>
      </c>
      <c r="J27" s="199">
        <v>0</v>
      </c>
      <c r="K27" s="199">
        <v>4500</v>
      </c>
      <c r="L27" s="199">
        <v>0</v>
      </c>
      <c r="M27" s="199">
        <v>0</v>
      </c>
      <c r="N27" s="199">
        <v>0</v>
      </c>
      <c r="O27" s="199">
        <v>0</v>
      </c>
      <c r="P27" s="199">
        <v>0</v>
      </c>
      <c r="Q27" s="199">
        <v>0</v>
      </c>
      <c r="R27" s="199">
        <v>0</v>
      </c>
      <c r="S27" s="199">
        <v>0</v>
      </c>
      <c r="T27" s="199">
        <v>0</v>
      </c>
      <c r="U27" s="199">
        <v>0</v>
      </c>
      <c r="V27" s="199">
        <v>0</v>
      </c>
      <c r="W27" s="199">
        <v>0</v>
      </c>
      <c r="X27" s="199">
        <v>0</v>
      </c>
      <c r="Y27" s="199">
        <v>0</v>
      </c>
      <c r="Z27" s="199">
        <v>0</v>
      </c>
      <c r="AA27" s="199">
        <v>0</v>
      </c>
      <c r="AB27" s="199">
        <v>0</v>
      </c>
      <c r="AC27" s="199">
        <v>0</v>
      </c>
      <c r="AD27" s="199">
        <v>0</v>
      </c>
      <c r="AE27" s="199">
        <v>0</v>
      </c>
      <c r="AF27" s="199">
        <v>0</v>
      </c>
      <c r="AG27" s="199">
        <v>0</v>
      </c>
      <c r="AH27" s="199">
        <v>0</v>
      </c>
      <c r="AI27" s="199">
        <v>0</v>
      </c>
      <c r="AJ27" s="199">
        <v>0</v>
      </c>
      <c r="AK27" s="199">
        <v>0</v>
      </c>
      <c r="AL27" s="199">
        <v>0</v>
      </c>
      <c r="AM27" s="199">
        <v>0</v>
      </c>
      <c r="AN27" s="199">
        <v>0</v>
      </c>
      <c r="AO27" s="199">
        <v>0</v>
      </c>
    </row>
    <row r="28" spans="3:41" x14ac:dyDescent="0.3">
      <c r="C28" s="199">
        <v>37</v>
      </c>
      <c r="D28" s="199">
        <v>4</v>
      </c>
      <c r="E28" s="199">
        <v>1</v>
      </c>
      <c r="F28" s="199">
        <v>43.48</v>
      </c>
      <c r="G28" s="199">
        <v>0</v>
      </c>
      <c r="H28" s="199">
        <v>15.18</v>
      </c>
      <c r="I28" s="199">
        <v>0</v>
      </c>
      <c r="J28" s="199">
        <v>0</v>
      </c>
      <c r="K28" s="199">
        <v>0</v>
      </c>
      <c r="L28" s="199">
        <v>0</v>
      </c>
      <c r="M28" s="199">
        <v>0</v>
      </c>
      <c r="N28" s="199">
        <v>0</v>
      </c>
      <c r="O28" s="199">
        <v>16.3</v>
      </c>
      <c r="P28" s="199">
        <v>0</v>
      </c>
      <c r="Q28" s="199">
        <v>0</v>
      </c>
      <c r="R28" s="199">
        <v>0</v>
      </c>
      <c r="S28" s="199">
        <v>0</v>
      </c>
      <c r="T28" s="199">
        <v>0</v>
      </c>
      <c r="U28" s="199">
        <v>0</v>
      </c>
      <c r="V28" s="199">
        <v>0</v>
      </c>
      <c r="W28" s="199">
        <v>0</v>
      </c>
      <c r="X28" s="199">
        <v>0</v>
      </c>
      <c r="Y28" s="199">
        <v>0</v>
      </c>
      <c r="Z28" s="199">
        <v>1</v>
      </c>
      <c r="AA28" s="199">
        <v>0</v>
      </c>
      <c r="AB28" s="199">
        <v>0</v>
      </c>
      <c r="AC28" s="199">
        <v>0</v>
      </c>
      <c r="AD28" s="199">
        <v>0</v>
      </c>
      <c r="AE28" s="199">
        <v>0</v>
      </c>
      <c r="AF28" s="199">
        <v>0</v>
      </c>
      <c r="AG28" s="199">
        <v>0</v>
      </c>
      <c r="AH28" s="199">
        <v>0</v>
      </c>
      <c r="AI28" s="199">
        <v>5</v>
      </c>
      <c r="AJ28" s="199">
        <v>0</v>
      </c>
      <c r="AK28" s="199">
        <v>0</v>
      </c>
      <c r="AL28" s="199">
        <v>2</v>
      </c>
      <c r="AM28" s="199">
        <v>0</v>
      </c>
      <c r="AN28" s="199">
        <v>4</v>
      </c>
      <c r="AO28" s="199">
        <v>0</v>
      </c>
    </row>
    <row r="29" spans="3:41" x14ac:dyDescent="0.3">
      <c r="C29" s="199">
        <v>37</v>
      </c>
      <c r="D29" s="199">
        <v>4</v>
      </c>
      <c r="E29" s="199">
        <v>2</v>
      </c>
      <c r="F29" s="199">
        <v>6556.8</v>
      </c>
      <c r="G29" s="199">
        <v>0</v>
      </c>
      <c r="H29" s="199">
        <v>2592</v>
      </c>
      <c r="I29" s="199">
        <v>0</v>
      </c>
      <c r="J29" s="199">
        <v>0</v>
      </c>
      <c r="K29" s="199">
        <v>0</v>
      </c>
      <c r="L29" s="199">
        <v>0</v>
      </c>
      <c r="M29" s="199">
        <v>0</v>
      </c>
      <c r="N29" s="199">
        <v>0</v>
      </c>
      <c r="O29" s="199">
        <v>2420.8000000000002</v>
      </c>
      <c r="P29" s="199">
        <v>0</v>
      </c>
      <c r="Q29" s="199">
        <v>0</v>
      </c>
      <c r="R29" s="199">
        <v>0</v>
      </c>
      <c r="S29" s="199">
        <v>0</v>
      </c>
      <c r="T29" s="199">
        <v>0</v>
      </c>
      <c r="U29" s="199">
        <v>0</v>
      </c>
      <c r="V29" s="199">
        <v>0</v>
      </c>
      <c r="W29" s="199">
        <v>0</v>
      </c>
      <c r="X29" s="199">
        <v>0</v>
      </c>
      <c r="Y29" s="199">
        <v>0</v>
      </c>
      <c r="Z29" s="199">
        <v>168</v>
      </c>
      <c r="AA29" s="199">
        <v>0</v>
      </c>
      <c r="AB29" s="199">
        <v>0</v>
      </c>
      <c r="AC29" s="199">
        <v>0</v>
      </c>
      <c r="AD29" s="199">
        <v>0</v>
      </c>
      <c r="AE29" s="199">
        <v>0</v>
      </c>
      <c r="AF29" s="199">
        <v>0</v>
      </c>
      <c r="AG29" s="199">
        <v>0</v>
      </c>
      <c r="AH29" s="199">
        <v>0</v>
      </c>
      <c r="AI29" s="199">
        <v>632</v>
      </c>
      <c r="AJ29" s="199">
        <v>0</v>
      </c>
      <c r="AK29" s="199">
        <v>0</v>
      </c>
      <c r="AL29" s="199">
        <v>216</v>
      </c>
      <c r="AM29" s="199">
        <v>0</v>
      </c>
      <c r="AN29" s="199">
        <v>528</v>
      </c>
      <c r="AO29" s="199">
        <v>0</v>
      </c>
    </row>
    <row r="30" spans="3:41" x14ac:dyDescent="0.3">
      <c r="C30" s="199">
        <v>37</v>
      </c>
      <c r="D30" s="199">
        <v>4</v>
      </c>
      <c r="E30" s="199">
        <v>5</v>
      </c>
      <c r="F30" s="199">
        <v>34</v>
      </c>
      <c r="G30" s="199">
        <v>34</v>
      </c>
      <c r="H30" s="199">
        <v>0</v>
      </c>
      <c r="I30" s="199">
        <v>0</v>
      </c>
      <c r="J30" s="199">
        <v>0</v>
      </c>
      <c r="K30" s="199">
        <v>0</v>
      </c>
      <c r="L30" s="199">
        <v>0</v>
      </c>
      <c r="M30" s="199">
        <v>0</v>
      </c>
      <c r="N30" s="199">
        <v>0</v>
      </c>
      <c r="O30" s="199">
        <v>0</v>
      </c>
      <c r="P30" s="199">
        <v>0</v>
      </c>
      <c r="Q30" s="199">
        <v>0</v>
      </c>
      <c r="R30" s="199">
        <v>0</v>
      </c>
      <c r="S30" s="199">
        <v>0</v>
      </c>
      <c r="T30" s="199">
        <v>0</v>
      </c>
      <c r="U30" s="199">
        <v>0</v>
      </c>
      <c r="V30" s="199">
        <v>0</v>
      </c>
      <c r="W30" s="199">
        <v>0</v>
      </c>
      <c r="X30" s="199">
        <v>0</v>
      </c>
      <c r="Y30" s="199">
        <v>0</v>
      </c>
      <c r="Z30" s="199">
        <v>0</v>
      </c>
      <c r="AA30" s="199">
        <v>0</v>
      </c>
      <c r="AB30" s="199">
        <v>0</v>
      </c>
      <c r="AC30" s="199">
        <v>0</v>
      </c>
      <c r="AD30" s="199">
        <v>0</v>
      </c>
      <c r="AE30" s="199">
        <v>0</v>
      </c>
      <c r="AF30" s="199">
        <v>0</v>
      </c>
      <c r="AG30" s="199">
        <v>0</v>
      </c>
      <c r="AH30" s="199">
        <v>0</v>
      </c>
      <c r="AI30" s="199">
        <v>0</v>
      </c>
      <c r="AJ30" s="199">
        <v>0</v>
      </c>
      <c r="AK30" s="199">
        <v>0</v>
      </c>
      <c r="AL30" s="199">
        <v>0</v>
      </c>
      <c r="AM30" s="199">
        <v>0</v>
      </c>
      <c r="AN30" s="199">
        <v>0</v>
      </c>
      <c r="AO30" s="199">
        <v>0</v>
      </c>
    </row>
    <row r="31" spans="3:41" x14ac:dyDescent="0.3">
      <c r="C31" s="199">
        <v>37</v>
      </c>
      <c r="D31" s="199">
        <v>4</v>
      </c>
      <c r="E31" s="199">
        <v>6</v>
      </c>
      <c r="F31" s="199">
        <v>1532136</v>
      </c>
      <c r="G31" s="199">
        <v>14410</v>
      </c>
      <c r="H31" s="199">
        <v>877152</v>
      </c>
      <c r="I31" s="199">
        <v>0</v>
      </c>
      <c r="J31" s="199">
        <v>0</v>
      </c>
      <c r="K31" s="199">
        <v>0</v>
      </c>
      <c r="L31" s="199">
        <v>0</v>
      </c>
      <c r="M31" s="199">
        <v>0</v>
      </c>
      <c r="N31" s="199">
        <v>0</v>
      </c>
      <c r="O31" s="199">
        <v>419535</v>
      </c>
      <c r="P31" s="199">
        <v>0</v>
      </c>
      <c r="Q31" s="199">
        <v>0</v>
      </c>
      <c r="R31" s="199">
        <v>0</v>
      </c>
      <c r="S31" s="199">
        <v>0</v>
      </c>
      <c r="T31" s="199">
        <v>0</v>
      </c>
      <c r="U31" s="199">
        <v>0</v>
      </c>
      <c r="V31" s="199">
        <v>0</v>
      </c>
      <c r="W31" s="199">
        <v>0</v>
      </c>
      <c r="X31" s="199">
        <v>0</v>
      </c>
      <c r="Y31" s="199">
        <v>0</v>
      </c>
      <c r="Z31" s="199">
        <v>24840</v>
      </c>
      <c r="AA31" s="199">
        <v>0</v>
      </c>
      <c r="AB31" s="199">
        <v>0</v>
      </c>
      <c r="AC31" s="199">
        <v>0</v>
      </c>
      <c r="AD31" s="199">
        <v>0</v>
      </c>
      <c r="AE31" s="199">
        <v>0</v>
      </c>
      <c r="AF31" s="199">
        <v>0</v>
      </c>
      <c r="AG31" s="199">
        <v>0</v>
      </c>
      <c r="AH31" s="199">
        <v>0</v>
      </c>
      <c r="AI31" s="199">
        <v>81587</v>
      </c>
      <c r="AJ31" s="199">
        <v>0</v>
      </c>
      <c r="AK31" s="199">
        <v>0</v>
      </c>
      <c r="AL31" s="199">
        <v>41524</v>
      </c>
      <c r="AM31" s="199">
        <v>0</v>
      </c>
      <c r="AN31" s="199">
        <v>73088</v>
      </c>
      <c r="AO31" s="199">
        <v>0</v>
      </c>
    </row>
    <row r="32" spans="3:41" x14ac:dyDescent="0.3">
      <c r="C32" s="199">
        <v>37</v>
      </c>
      <c r="D32" s="199">
        <v>4</v>
      </c>
      <c r="E32" s="199">
        <v>9</v>
      </c>
      <c r="F32" s="199">
        <v>29156</v>
      </c>
      <c r="G32" s="199">
        <v>0</v>
      </c>
      <c r="H32" s="199">
        <v>0</v>
      </c>
      <c r="I32" s="199">
        <v>0</v>
      </c>
      <c r="J32" s="199">
        <v>0</v>
      </c>
      <c r="K32" s="199">
        <v>0</v>
      </c>
      <c r="L32" s="199">
        <v>0</v>
      </c>
      <c r="M32" s="199">
        <v>0</v>
      </c>
      <c r="N32" s="199">
        <v>0</v>
      </c>
      <c r="O32" s="199">
        <v>16092</v>
      </c>
      <c r="P32" s="199">
        <v>0</v>
      </c>
      <c r="Q32" s="199">
        <v>0</v>
      </c>
      <c r="R32" s="199">
        <v>0</v>
      </c>
      <c r="S32" s="199">
        <v>0</v>
      </c>
      <c r="T32" s="199">
        <v>0</v>
      </c>
      <c r="U32" s="199">
        <v>0</v>
      </c>
      <c r="V32" s="199">
        <v>0</v>
      </c>
      <c r="W32" s="199">
        <v>0</v>
      </c>
      <c r="X32" s="199">
        <v>0</v>
      </c>
      <c r="Y32" s="199">
        <v>0</v>
      </c>
      <c r="Z32" s="199">
        <v>0</v>
      </c>
      <c r="AA32" s="199">
        <v>0</v>
      </c>
      <c r="AB32" s="199">
        <v>0</v>
      </c>
      <c r="AC32" s="199">
        <v>0</v>
      </c>
      <c r="AD32" s="199">
        <v>0</v>
      </c>
      <c r="AE32" s="199">
        <v>0</v>
      </c>
      <c r="AF32" s="199">
        <v>0</v>
      </c>
      <c r="AG32" s="199">
        <v>0</v>
      </c>
      <c r="AH32" s="199">
        <v>0</v>
      </c>
      <c r="AI32" s="199">
        <v>5756</v>
      </c>
      <c r="AJ32" s="199">
        <v>0</v>
      </c>
      <c r="AK32" s="199">
        <v>0</v>
      </c>
      <c r="AL32" s="199">
        <v>0</v>
      </c>
      <c r="AM32" s="199">
        <v>0</v>
      </c>
      <c r="AN32" s="199">
        <v>7308</v>
      </c>
      <c r="AO32" s="199">
        <v>0</v>
      </c>
    </row>
    <row r="33" spans="3:41" x14ac:dyDescent="0.3">
      <c r="C33" s="199">
        <v>37</v>
      </c>
      <c r="D33" s="199">
        <v>4</v>
      </c>
      <c r="E33" s="199">
        <v>11</v>
      </c>
      <c r="F33" s="199">
        <v>9160.537627774007</v>
      </c>
      <c r="G33" s="199">
        <v>0</v>
      </c>
      <c r="H33" s="199">
        <v>4660.5376277740061</v>
      </c>
      <c r="I33" s="199">
        <v>0</v>
      </c>
      <c r="J33" s="199">
        <v>0</v>
      </c>
      <c r="K33" s="199">
        <v>4500</v>
      </c>
      <c r="L33" s="199">
        <v>0</v>
      </c>
      <c r="M33" s="199">
        <v>0</v>
      </c>
      <c r="N33" s="199">
        <v>0</v>
      </c>
      <c r="O33" s="199">
        <v>0</v>
      </c>
      <c r="P33" s="199">
        <v>0</v>
      </c>
      <c r="Q33" s="199">
        <v>0</v>
      </c>
      <c r="R33" s="199">
        <v>0</v>
      </c>
      <c r="S33" s="199">
        <v>0</v>
      </c>
      <c r="T33" s="199">
        <v>0</v>
      </c>
      <c r="U33" s="199">
        <v>0</v>
      </c>
      <c r="V33" s="199">
        <v>0</v>
      </c>
      <c r="W33" s="199">
        <v>0</v>
      </c>
      <c r="X33" s="199">
        <v>0</v>
      </c>
      <c r="Y33" s="199">
        <v>0</v>
      </c>
      <c r="Z33" s="199">
        <v>0</v>
      </c>
      <c r="AA33" s="199">
        <v>0</v>
      </c>
      <c r="AB33" s="199">
        <v>0</v>
      </c>
      <c r="AC33" s="199">
        <v>0</v>
      </c>
      <c r="AD33" s="199">
        <v>0</v>
      </c>
      <c r="AE33" s="199">
        <v>0</v>
      </c>
      <c r="AF33" s="199">
        <v>0</v>
      </c>
      <c r="AG33" s="199">
        <v>0</v>
      </c>
      <c r="AH33" s="199">
        <v>0</v>
      </c>
      <c r="AI33" s="199">
        <v>0</v>
      </c>
      <c r="AJ33" s="199">
        <v>0</v>
      </c>
      <c r="AK33" s="199">
        <v>0</v>
      </c>
      <c r="AL33" s="199">
        <v>0</v>
      </c>
      <c r="AM33" s="199">
        <v>0</v>
      </c>
      <c r="AN33" s="199">
        <v>0</v>
      </c>
      <c r="AO33" s="19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4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4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4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4" customWidth="1"/>
    <col min="20" max="16384" width="8.88671875" style="105"/>
  </cols>
  <sheetData>
    <row r="1" spans="1:19" ht="18.600000000000001" customHeight="1" thickBot="1" x14ac:dyDescent="0.4">
      <c r="A1" s="340" t="s">
        <v>731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3" t="s">
        <v>247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9" t="s">
        <v>112</v>
      </c>
      <c r="B3" s="190">
        <f>SUBTOTAL(9,B6:B1048576)/2</f>
        <v>13124361</v>
      </c>
      <c r="C3" s="191">
        <f t="shared" ref="C3:R3" si="0">SUBTOTAL(9,C6:C1048576)</f>
        <v>5</v>
      </c>
      <c r="D3" s="191">
        <f>SUBTOTAL(9,D6:D1048576)/2</f>
        <v>11385156</v>
      </c>
      <c r="E3" s="191">
        <f t="shared" si="0"/>
        <v>2.7511171064023534</v>
      </c>
      <c r="F3" s="191">
        <f>SUBTOTAL(9,F6:F1048576)/2</f>
        <v>11256738</v>
      </c>
      <c r="G3" s="192">
        <f>IF(B3&lt;&gt;0,F3/B3,"")</f>
        <v>0.85769798621052862</v>
      </c>
      <c r="H3" s="193">
        <f t="shared" si="0"/>
        <v>0</v>
      </c>
      <c r="I3" s="191">
        <f t="shared" si="0"/>
        <v>0</v>
      </c>
      <c r="J3" s="191">
        <f t="shared" si="0"/>
        <v>0</v>
      </c>
      <c r="K3" s="191">
        <f t="shared" si="0"/>
        <v>0</v>
      </c>
      <c r="L3" s="191">
        <f t="shared" si="0"/>
        <v>0</v>
      </c>
      <c r="M3" s="194" t="str">
        <f>IF(H3&lt;&gt;0,L3/H3,"")</f>
        <v/>
      </c>
      <c r="N3" s="190">
        <f t="shared" si="0"/>
        <v>0</v>
      </c>
      <c r="O3" s="191">
        <f t="shared" si="0"/>
        <v>0</v>
      </c>
      <c r="P3" s="191">
        <f t="shared" si="0"/>
        <v>0</v>
      </c>
      <c r="Q3" s="191">
        <f t="shared" si="0"/>
        <v>0</v>
      </c>
      <c r="R3" s="191">
        <f t="shared" si="0"/>
        <v>0</v>
      </c>
      <c r="S3" s="192" t="str">
        <f>IF(N3&lt;&gt;0,R3/N3,"")</f>
        <v/>
      </c>
    </row>
    <row r="4" spans="1:19" ht="14.4" customHeight="1" x14ac:dyDescent="0.3">
      <c r="A4" s="341" t="s">
        <v>246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66"/>
      <c r="B5" s="467">
        <v>2013</v>
      </c>
      <c r="C5" s="468"/>
      <c r="D5" s="468">
        <v>2014</v>
      </c>
      <c r="E5" s="468"/>
      <c r="F5" s="468">
        <v>2015</v>
      </c>
      <c r="G5" s="469" t="s">
        <v>2</v>
      </c>
      <c r="H5" s="467">
        <v>2013</v>
      </c>
      <c r="I5" s="468"/>
      <c r="J5" s="468">
        <v>2014</v>
      </c>
      <c r="K5" s="468"/>
      <c r="L5" s="468">
        <v>2015</v>
      </c>
      <c r="M5" s="469" t="s">
        <v>2</v>
      </c>
      <c r="N5" s="467">
        <v>2013</v>
      </c>
      <c r="O5" s="468"/>
      <c r="P5" s="468">
        <v>2014</v>
      </c>
      <c r="Q5" s="468"/>
      <c r="R5" s="468">
        <v>2015</v>
      </c>
      <c r="S5" s="469" t="s">
        <v>2</v>
      </c>
    </row>
    <row r="6" spans="1:19" ht="14.4" customHeight="1" x14ac:dyDescent="0.3">
      <c r="A6" s="423" t="s">
        <v>729</v>
      </c>
      <c r="B6" s="470">
        <v>12370032</v>
      </c>
      <c r="C6" s="400">
        <v>1</v>
      </c>
      <c r="D6" s="470">
        <v>11383895</v>
      </c>
      <c r="E6" s="400">
        <v>0.92028015772311667</v>
      </c>
      <c r="F6" s="470">
        <v>11256738</v>
      </c>
      <c r="G6" s="424">
        <v>0.91000071786394732</v>
      </c>
      <c r="H6" s="470"/>
      <c r="I6" s="400"/>
      <c r="J6" s="470"/>
      <c r="K6" s="400"/>
      <c r="L6" s="470"/>
      <c r="M6" s="424"/>
      <c r="N6" s="470"/>
      <c r="O6" s="400"/>
      <c r="P6" s="470"/>
      <c r="Q6" s="400"/>
      <c r="R6" s="470"/>
      <c r="S6" s="425"/>
    </row>
    <row r="7" spans="1:19" ht="14.4" customHeight="1" thickBot="1" x14ac:dyDescent="0.35">
      <c r="A7" s="472" t="s">
        <v>730</v>
      </c>
      <c r="B7" s="471">
        <v>754329</v>
      </c>
      <c r="C7" s="412">
        <v>1</v>
      </c>
      <c r="D7" s="471">
        <v>1261</v>
      </c>
      <c r="E7" s="412">
        <v>1.6716843711430953E-3</v>
      </c>
      <c r="F7" s="471"/>
      <c r="G7" s="426"/>
      <c r="H7" s="471"/>
      <c r="I7" s="412"/>
      <c r="J7" s="471"/>
      <c r="K7" s="412"/>
      <c r="L7" s="471"/>
      <c r="M7" s="426"/>
      <c r="N7" s="471"/>
      <c r="O7" s="412"/>
      <c r="P7" s="471"/>
      <c r="Q7" s="412"/>
      <c r="R7" s="471"/>
      <c r="S7" s="427"/>
    </row>
    <row r="8" spans="1:19" ht="14.4" customHeight="1" thickBot="1" x14ac:dyDescent="0.35"/>
    <row r="9" spans="1:19" ht="14.4" customHeight="1" x14ac:dyDescent="0.3">
      <c r="A9" s="423" t="s">
        <v>427</v>
      </c>
      <c r="B9" s="470">
        <v>10898263</v>
      </c>
      <c r="C9" s="400">
        <v>1</v>
      </c>
      <c r="D9" s="470">
        <v>10051689</v>
      </c>
      <c r="E9" s="400">
        <v>0.92232028168158542</v>
      </c>
      <c r="F9" s="470">
        <v>9936769</v>
      </c>
      <c r="G9" s="424">
        <v>0.91177548201947411</v>
      </c>
      <c r="H9" s="470"/>
      <c r="I9" s="400"/>
      <c r="J9" s="470"/>
      <c r="K9" s="400"/>
      <c r="L9" s="470"/>
      <c r="M9" s="424"/>
      <c r="N9" s="470"/>
      <c r="O9" s="400"/>
      <c r="P9" s="470"/>
      <c r="Q9" s="400"/>
      <c r="R9" s="470"/>
      <c r="S9" s="425"/>
    </row>
    <row r="10" spans="1:19" ht="14.4" customHeight="1" x14ac:dyDescent="0.3">
      <c r="A10" s="476" t="s">
        <v>432</v>
      </c>
      <c r="B10" s="473">
        <v>1471769</v>
      </c>
      <c r="C10" s="406">
        <v>1</v>
      </c>
      <c r="D10" s="473">
        <v>1332206</v>
      </c>
      <c r="E10" s="406">
        <v>0.90517329825536486</v>
      </c>
      <c r="F10" s="473">
        <v>1319969</v>
      </c>
      <c r="G10" s="474">
        <v>0.89685881412096602</v>
      </c>
      <c r="H10" s="473"/>
      <c r="I10" s="406"/>
      <c r="J10" s="473"/>
      <c r="K10" s="406"/>
      <c r="L10" s="473"/>
      <c r="M10" s="474"/>
      <c r="N10" s="473"/>
      <c r="O10" s="406"/>
      <c r="P10" s="473"/>
      <c r="Q10" s="406"/>
      <c r="R10" s="473"/>
      <c r="S10" s="475"/>
    </row>
    <row r="11" spans="1:19" ht="14.4" customHeight="1" thickBot="1" x14ac:dyDescent="0.35">
      <c r="A11" s="472" t="s">
        <v>435</v>
      </c>
      <c r="B11" s="471">
        <v>754329</v>
      </c>
      <c r="C11" s="412">
        <v>1</v>
      </c>
      <c r="D11" s="471">
        <v>1261</v>
      </c>
      <c r="E11" s="412">
        <v>1.6716843711430953E-3</v>
      </c>
      <c r="F11" s="471"/>
      <c r="G11" s="426"/>
      <c r="H11" s="471"/>
      <c r="I11" s="412"/>
      <c r="J11" s="471"/>
      <c r="K11" s="412"/>
      <c r="L11" s="471"/>
      <c r="M11" s="426"/>
      <c r="N11" s="471"/>
      <c r="O11" s="412"/>
      <c r="P11" s="471"/>
      <c r="Q11" s="412"/>
      <c r="R11" s="471"/>
      <c r="S11" s="427"/>
    </row>
    <row r="12" spans="1:19" ht="14.4" customHeight="1" x14ac:dyDescent="0.3">
      <c r="A12" s="477" t="s">
        <v>732</v>
      </c>
    </row>
    <row r="13" spans="1:19" ht="14.4" customHeight="1" x14ac:dyDescent="0.3">
      <c r="A13" s="478" t="s">
        <v>733</v>
      </c>
    </row>
    <row r="14" spans="1:19" ht="14.4" customHeight="1" x14ac:dyDescent="0.3">
      <c r="A14" s="477" t="s">
        <v>734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81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40" t="s">
        <v>755</v>
      </c>
      <c r="B1" s="293"/>
      <c r="C1" s="293"/>
      <c r="D1" s="293"/>
      <c r="E1" s="293"/>
      <c r="F1" s="293"/>
      <c r="G1" s="293"/>
    </row>
    <row r="2" spans="1:7" ht="14.4" customHeight="1" thickBot="1" x14ac:dyDescent="0.35">
      <c r="A2" s="203" t="s">
        <v>247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9" t="s">
        <v>112</v>
      </c>
      <c r="B3" s="283">
        <f t="shared" ref="B3:G3" si="0">SUBTOTAL(9,B6:B1048576)</f>
        <v>40621</v>
      </c>
      <c r="C3" s="284">
        <f t="shared" si="0"/>
        <v>39790</v>
      </c>
      <c r="D3" s="284">
        <f t="shared" si="0"/>
        <v>37064</v>
      </c>
      <c r="E3" s="193">
        <f t="shared" si="0"/>
        <v>13124361</v>
      </c>
      <c r="F3" s="191">
        <f t="shared" si="0"/>
        <v>11385156</v>
      </c>
      <c r="G3" s="285">
        <f t="shared" si="0"/>
        <v>11256738</v>
      </c>
    </row>
    <row r="4" spans="1:7" ht="14.4" customHeight="1" x14ac:dyDescent="0.3">
      <c r="A4" s="341" t="s">
        <v>113</v>
      </c>
      <c r="B4" s="342" t="s">
        <v>222</v>
      </c>
      <c r="C4" s="343"/>
      <c r="D4" s="343"/>
      <c r="E4" s="345" t="s">
        <v>85</v>
      </c>
      <c r="F4" s="346"/>
      <c r="G4" s="347"/>
    </row>
    <row r="5" spans="1:7" ht="14.4" customHeight="1" thickBot="1" x14ac:dyDescent="0.35">
      <c r="A5" s="466"/>
      <c r="B5" s="467">
        <v>2013</v>
      </c>
      <c r="C5" s="468">
        <v>2014</v>
      </c>
      <c r="D5" s="468">
        <v>2015</v>
      </c>
      <c r="E5" s="467">
        <v>2013</v>
      </c>
      <c r="F5" s="468">
        <v>2014</v>
      </c>
      <c r="G5" s="479">
        <v>2015</v>
      </c>
    </row>
    <row r="6" spans="1:7" ht="14.4" customHeight="1" x14ac:dyDescent="0.3">
      <c r="A6" s="423" t="s">
        <v>735</v>
      </c>
      <c r="B6" s="403">
        <v>39145</v>
      </c>
      <c r="C6" s="403">
        <v>28992</v>
      </c>
      <c r="D6" s="403">
        <v>4</v>
      </c>
      <c r="E6" s="470">
        <v>12440554</v>
      </c>
      <c r="F6" s="470">
        <v>8151364</v>
      </c>
      <c r="G6" s="480">
        <v>749</v>
      </c>
    </row>
    <row r="7" spans="1:7" ht="14.4" customHeight="1" x14ac:dyDescent="0.3">
      <c r="A7" s="476" t="s">
        <v>736</v>
      </c>
      <c r="B7" s="409">
        <v>15</v>
      </c>
      <c r="C7" s="409">
        <v>257</v>
      </c>
      <c r="D7" s="409">
        <v>964</v>
      </c>
      <c r="E7" s="473">
        <v>23890</v>
      </c>
      <c r="F7" s="473">
        <v>61834</v>
      </c>
      <c r="G7" s="481">
        <v>239232</v>
      </c>
    </row>
    <row r="8" spans="1:7" ht="14.4" customHeight="1" x14ac:dyDescent="0.3">
      <c r="A8" s="476" t="s">
        <v>737</v>
      </c>
      <c r="B8" s="409"/>
      <c r="C8" s="409">
        <v>699</v>
      </c>
      <c r="D8" s="409">
        <v>2700</v>
      </c>
      <c r="E8" s="473"/>
      <c r="F8" s="473">
        <v>155759</v>
      </c>
      <c r="G8" s="481">
        <v>568614</v>
      </c>
    </row>
    <row r="9" spans="1:7" ht="14.4" customHeight="1" x14ac:dyDescent="0.3">
      <c r="A9" s="476" t="s">
        <v>738</v>
      </c>
      <c r="B9" s="409">
        <v>14</v>
      </c>
      <c r="C9" s="409">
        <v>656</v>
      </c>
      <c r="D9" s="409">
        <v>2529</v>
      </c>
      <c r="E9" s="473">
        <v>14420</v>
      </c>
      <c r="F9" s="473">
        <v>256129</v>
      </c>
      <c r="G9" s="481">
        <v>1245994</v>
      </c>
    </row>
    <row r="10" spans="1:7" ht="14.4" customHeight="1" x14ac:dyDescent="0.3">
      <c r="A10" s="476" t="s">
        <v>739</v>
      </c>
      <c r="B10" s="409"/>
      <c r="C10" s="409">
        <v>1235</v>
      </c>
      <c r="D10" s="409">
        <v>4383</v>
      </c>
      <c r="E10" s="473"/>
      <c r="F10" s="473">
        <v>286327</v>
      </c>
      <c r="G10" s="481">
        <v>1149663</v>
      </c>
    </row>
    <row r="11" spans="1:7" ht="14.4" customHeight="1" x14ac:dyDescent="0.3">
      <c r="A11" s="476" t="s">
        <v>740</v>
      </c>
      <c r="B11" s="409"/>
      <c r="C11" s="409">
        <v>806</v>
      </c>
      <c r="D11" s="409">
        <v>3582</v>
      </c>
      <c r="E11" s="473"/>
      <c r="F11" s="473">
        <v>214075</v>
      </c>
      <c r="G11" s="481">
        <v>972088</v>
      </c>
    </row>
    <row r="12" spans="1:7" ht="14.4" customHeight="1" x14ac:dyDescent="0.3">
      <c r="A12" s="476" t="s">
        <v>741</v>
      </c>
      <c r="B12" s="409"/>
      <c r="C12" s="409">
        <v>91</v>
      </c>
      <c r="D12" s="409">
        <v>886</v>
      </c>
      <c r="E12" s="473"/>
      <c r="F12" s="473">
        <v>129220</v>
      </c>
      <c r="G12" s="481">
        <v>1170526</v>
      </c>
    </row>
    <row r="13" spans="1:7" ht="14.4" customHeight="1" x14ac:dyDescent="0.3">
      <c r="A13" s="476" t="s">
        <v>742</v>
      </c>
      <c r="B13" s="409">
        <v>4</v>
      </c>
      <c r="C13" s="409">
        <v>1277</v>
      </c>
      <c r="D13" s="409">
        <v>4249</v>
      </c>
      <c r="E13" s="473">
        <v>21790</v>
      </c>
      <c r="F13" s="473">
        <v>317626</v>
      </c>
      <c r="G13" s="481">
        <v>1090749</v>
      </c>
    </row>
    <row r="14" spans="1:7" ht="14.4" customHeight="1" x14ac:dyDescent="0.3">
      <c r="A14" s="476" t="s">
        <v>743</v>
      </c>
      <c r="B14" s="409">
        <v>33</v>
      </c>
      <c r="C14" s="409"/>
      <c r="D14" s="409">
        <v>22</v>
      </c>
      <c r="E14" s="473">
        <v>15123</v>
      </c>
      <c r="F14" s="473"/>
      <c r="G14" s="481">
        <v>8579</v>
      </c>
    </row>
    <row r="15" spans="1:7" ht="14.4" customHeight="1" x14ac:dyDescent="0.3">
      <c r="A15" s="476" t="s">
        <v>744</v>
      </c>
      <c r="B15" s="409">
        <v>425</v>
      </c>
      <c r="C15" s="409">
        <v>215</v>
      </c>
      <c r="D15" s="409">
        <v>238</v>
      </c>
      <c r="E15" s="473">
        <v>80059</v>
      </c>
      <c r="F15" s="473">
        <v>35403</v>
      </c>
      <c r="G15" s="481">
        <v>49960</v>
      </c>
    </row>
    <row r="16" spans="1:7" ht="14.4" customHeight="1" x14ac:dyDescent="0.3">
      <c r="A16" s="476" t="s">
        <v>745</v>
      </c>
      <c r="B16" s="409"/>
      <c r="C16" s="409">
        <v>484</v>
      </c>
      <c r="D16" s="409">
        <v>556</v>
      </c>
      <c r="E16" s="473"/>
      <c r="F16" s="473">
        <v>83880</v>
      </c>
      <c r="G16" s="481">
        <v>106077</v>
      </c>
    </row>
    <row r="17" spans="1:7" ht="14.4" customHeight="1" x14ac:dyDescent="0.3">
      <c r="A17" s="476" t="s">
        <v>746</v>
      </c>
      <c r="B17" s="409">
        <v>664</v>
      </c>
      <c r="C17" s="409">
        <v>522</v>
      </c>
      <c r="D17" s="409">
        <v>373</v>
      </c>
      <c r="E17" s="473">
        <v>143446</v>
      </c>
      <c r="F17" s="473">
        <v>106726</v>
      </c>
      <c r="G17" s="481">
        <v>71021</v>
      </c>
    </row>
    <row r="18" spans="1:7" ht="14.4" customHeight="1" x14ac:dyDescent="0.3">
      <c r="A18" s="476" t="s">
        <v>747</v>
      </c>
      <c r="B18" s="409">
        <v>46</v>
      </c>
      <c r="C18" s="409">
        <v>408</v>
      </c>
      <c r="D18" s="409">
        <v>498</v>
      </c>
      <c r="E18" s="473">
        <v>17472</v>
      </c>
      <c r="F18" s="473">
        <v>80685</v>
      </c>
      <c r="G18" s="481">
        <v>110834</v>
      </c>
    </row>
    <row r="19" spans="1:7" ht="14.4" customHeight="1" x14ac:dyDescent="0.3">
      <c r="A19" s="476" t="s">
        <v>748</v>
      </c>
      <c r="B19" s="409"/>
      <c r="C19" s="409">
        <v>216</v>
      </c>
      <c r="D19" s="409">
        <v>2691</v>
      </c>
      <c r="E19" s="473"/>
      <c r="F19" s="473">
        <v>39102</v>
      </c>
      <c r="G19" s="481">
        <v>720340</v>
      </c>
    </row>
    <row r="20" spans="1:7" ht="14.4" customHeight="1" x14ac:dyDescent="0.3">
      <c r="A20" s="476" t="s">
        <v>749</v>
      </c>
      <c r="B20" s="409"/>
      <c r="C20" s="409">
        <v>800</v>
      </c>
      <c r="D20" s="409">
        <v>3127</v>
      </c>
      <c r="E20" s="473"/>
      <c r="F20" s="473">
        <v>205567</v>
      </c>
      <c r="G20" s="481">
        <v>727022</v>
      </c>
    </row>
    <row r="21" spans="1:7" ht="14.4" customHeight="1" x14ac:dyDescent="0.3">
      <c r="A21" s="476" t="s">
        <v>750</v>
      </c>
      <c r="B21" s="409"/>
      <c r="C21" s="409">
        <v>590</v>
      </c>
      <c r="D21" s="409">
        <v>710</v>
      </c>
      <c r="E21" s="473"/>
      <c r="F21" s="473">
        <v>180962</v>
      </c>
      <c r="G21" s="481">
        <v>136382</v>
      </c>
    </row>
    <row r="22" spans="1:7" ht="14.4" customHeight="1" x14ac:dyDescent="0.3">
      <c r="A22" s="476" t="s">
        <v>751</v>
      </c>
      <c r="B22" s="409">
        <v>256</v>
      </c>
      <c r="C22" s="409">
        <v>495</v>
      </c>
      <c r="D22" s="409">
        <v>1265</v>
      </c>
      <c r="E22" s="473">
        <v>283542</v>
      </c>
      <c r="F22" s="473">
        <v>606478</v>
      </c>
      <c r="G22" s="481">
        <v>927098</v>
      </c>
    </row>
    <row r="23" spans="1:7" ht="14.4" customHeight="1" x14ac:dyDescent="0.3">
      <c r="A23" s="476" t="s">
        <v>752</v>
      </c>
      <c r="B23" s="409">
        <v>19</v>
      </c>
      <c r="C23" s="409">
        <v>1532</v>
      </c>
      <c r="D23" s="409">
        <v>3488</v>
      </c>
      <c r="E23" s="473">
        <v>84065</v>
      </c>
      <c r="F23" s="473">
        <v>377791</v>
      </c>
      <c r="G23" s="481">
        <v>901924</v>
      </c>
    </row>
    <row r="24" spans="1:7" ht="14.4" customHeight="1" x14ac:dyDescent="0.3">
      <c r="A24" s="476" t="s">
        <v>753</v>
      </c>
      <c r="B24" s="409"/>
      <c r="C24" s="409"/>
      <c r="D24" s="409">
        <v>3020</v>
      </c>
      <c r="E24" s="473"/>
      <c r="F24" s="473"/>
      <c r="G24" s="481">
        <v>709830</v>
      </c>
    </row>
    <row r="25" spans="1:7" ht="14.4" customHeight="1" thickBot="1" x14ac:dyDescent="0.35">
      <c r="A25" s="472" t="s">
        <v>754</v>
      </c>
      <c r="B25" s="415"/>
      <c r="C25" s="415">
        <v>515</v>
      </c>
      <c r="D25" s="415">
        <v>1779</v>
      </c>
      <c r="E25" s="471"/>
      <c r="F25" s="471">
        <v>96228</v>
      </c>
      <c r="G25" s="482">
        <v>350056</v>
      </c>
    </row>
    <row r="26" spans="1:7" ht="14.4" customHeight="1" x14ac:dyDescent="0.3">
      <c r="A26" s="477" t="s">
        <v>732</v>
      </c>
    </row>
    <row r="27" spans="1:7" ht="14.4" customHeight="1" x14ac:dyDescent="0.3">
      <c r="A27" s="478" t="s">
        <v>733</v>
      </c>
    </row>
    <row r="28" spans="1:7" ht="14.4" customHeight="1" x14ac:dyDescent="0.3">
      <c r="A28" s="477" t="s">
        <v>734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69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05" bestFit="1" customWidth="1"/>
    <col min="2" max="2" width="2.109375" style="105" bestFit="1" customWidth="1"/>
    <col min="3" max="3" width="8" style="105" customWidth="1"/>
    <col min="4" max="4" width="50.88671875" style="105" bestFit="1" customWidth="1"/>
    <col min="5" max="6" width="11.109375" style="181" customWidth="1"/>
    <col min="7" max="8" width="9.33203125" style="105" hidden="1" customWidth="1"/>
    <col min="9" max="10" width="11.109375" style="181" customWidth="1"/>
    <col min="11" max="12" width="9.33203125" style="105" hidden="1" customWidth="1"/>
    <col min="13" max="14" width="11.109375" style="181" customWidth="1"/>
    <col min="15" max="15" width="11.109375" style="184" customWidth="1"/>
    <col min="16" max="16" width="11.109375" style="181" customWidth="1"/>
    <col min="17" max="16384" width="8.88671875" style="105"/>
  </cols>
  <sheetData>
    <row r="1" spans="1:16" ht="18.600000000000001" customHeight="1" thickBot="1" x14ac:dyDescent="0.4">
      <c r="A1" s="293" t="s">
        <v>882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</row>
    <row r="2" spans="1:16" ht="14.4" customHeight="1" thickBot="1" x14ac:dyDescent="0.35">
      <c r="A2" s="203" t="s">
        <v>247</v>
      </c>
      <c r="B2" s="106"/>
      <c r="C2" s="282"/>
      <c r="D2" s="106"/>
      <c r="E2" s="197"/>
      <c r="F2" s="197"/>
      <c r="G2" s="106"/>
      <c r="H2" s="106"/>
      <c r="I2" s="197"/>
      <c r="J2" s="197"/>
      <c r="K2" s="106"/>
      <c r="L2" s="106"/>
      <c r="M2" s="197"/>
      <c r="N2" s="197"/>
      <c r="O2" s="198"/>
      <c r="P2" s="197"/>
    </row>
    <row r="3" spans="1:16" ht="14.4" customHeight="1" thickBot="1" x14ac:dyDescent="0.35">
      <c r="D3" s="63" t="s">
        <v>112</v>
      </c>
      <c r="E3" s="77">
        <f t="shared" ref="E3:N3" si="0">SUBTOTAL(9,E6:E1048576)</f>
        <v>40621</v>
      </c>
      <c r="F3" s="78">
        <f t="shared" si="0"/>
        <v>13124361</v>
      </c>
      <c r="G3" s="58"/>
      <c r="H3" s="58"/>
      <c r="I3" s="78">
        <f t="shared" si="0"/>
        <v>39790</v>
      </c>
      <c r="J3" s="78">
        <f t="shared" si="0"/>
        <v>11385156</v>
      </c>
      <c r="K3" s="58"/>
      <c r="L3" s="58"/>
      <c r="M3" s="78">
        <f t="shared" si="0"/>
        <v>37064</v>
      </c>
      <c r="N3" s="78">
        <f t="shared" si="0"/>
        <v>11256738</v>
      </c>
      <c r="O3" s="59">
        <f>IF(F3=0,0,N3/F3)</f>
        <v>0.85769798621052862</v>
      </c>
      <c r="P3" s="79">
        <f>IF(M3=0,0,N3/M3)</f>
        <v>303.71082451974962</v>
      </c>
    </row>
    <row r="4" spans="1:16" ht="14.4" customHeight="1" x14ac:dyDescent="0.3">
      <c r="A4" s="349" t="s">
        <v>81</v>
      </c>
      <c r="B4" s="350" t="s">
        <v>82</v>
      </c>
      <c r="C4" s="355" t="s">
        <v>57</v>
      </c>
      <c r="D4" s="351" t="s">
        <v>56</v>
      </c>
      <c r="E4" s="352">
        <v>2013</v>
      </c>
      <c r="F4" s="353"/>
      <c r="G4" s="76"/>
      <c r="H4" s="76"/>
      <c r="I4" s="352">
        <v>2014</v>
      </c>
      <c r="J4" s="353"/>
      <c r="K4" s="76"/>
      <c r="L4" s="76"/>
      <c r="M4" s="352">
        <v>2015</v>
      </c>
      <c r="N4" s="353"/>
      <c r="O4" s="354" t="s">
        <v>2</v>
      </c>
      <c r="P4" s="348" t="s">
        <v>84</v>
      </c>
    </row>
    <row r="5" spans="1:16" ht="14.4" customHeight="1" thickBot="1" x14ac:dyDescent="0.35">
      <c r="A5" s="483"/>
      <c r="B5" s="484"/>
      <c r="C5" s="485"/>
      <c r="D5" s="486"/>
      <c r="E5" s="487" t="s">
        <v>58</v>
      </c>
      <c r="F5" s="488" t="s">
        <v>14</v>
      </c>
      <c r="G5" s="489"/>
      <c r="H5" s="489"/>
      <c r="I5" s="487" t="s">
        <v>58</v>
      </c>
      <c r="J5" s="488" t="s">
        <v>14</v>
      </c>
      <c r="K5" s="489"/>
      <c r="L5" s="489"/>
      <c r="M5" s="487" t="s">
        <v>58</v>
      </c>
      <c r="N5" s="488" t="s">
        <v>14</v>
      </c>
      <c r="O5" s="490"/>
      <c r="P5" s="491"/>
    </row>
    <row r="6" spans="1:16" ht="14.4" customHeight="1" x14ac:dyDescent="0.3">
      <c r="A6" s="399" t="s">
        <v>756</v>
      </c>
      <c r="B6" s="400" t="s">
        <v>757</v>
      </c>
      <c r="C6" s="400" t="s">
        <v>758</v>
      </c>
      <c r="D6" s="400" t="s">
        <v>759</v>
      </c>
      <c r="E6" s="403">
        <v>1</v>
      </c>
      <c r="F6" s="403">
        <v>2064</v>
      </c>
      <c r="G6" s="400">
        <v>1</v>
      </c>
      <c r="H6" s="400">
        <v>2064</v>
      </c>
      <c r="I6" s="403"/>
      <c r="J6" s="403"/>
      <c r="K6" s="400"/>
      <c r="L6" s="400"/>
      <c r="M6" s="403"/>
      <c r="N6" s="403"/>
      <c r="O6" s="424"/>
      <c r="P6" s="404"/>
    </row>
    <row r="7" spans="1:16" ht="14.4" customHeight="1" x14ac:dyDescent="0.3">
      <c r="A7" s="405" t="s">
        <v>756</v>
      </c>
      <c r="B7" s="406" t="s">
        <v>757</v>
      </c>
      <c r="C7" s="406" t="s">
        <v>760</v>
      </c>
      <c r="D7" s="406" t="s">
        <v>761</v>
      </c>
      <c r="E7" s="409"/>
      <c r="F7" s="409"/>
      <c r="G7" s="406"/>
      <c r="H7" s="406"/>
      <c r="I7" s="409">
        <v>2</v>
      </c>
      <c r="J7" s="409">
        <v>832</v>
      </c>
      <c r="K7" s="406"/>
      <c r="L7" s="406">
        <v>416</v>
      </c>
      <c r="M7" s="409"/>
      <c r="N7" s="409"/>
      <c r="O7" s="474"/>
      <c r="P7" s="410"/>
    </row>
    <row r="8" spans="1:16" ht="14.4" customHeight="1" x14ac:dyDescent="0.3">
      <c r="A8" s="405" t="s">
        <v>756</v>
      </c>
      <c r="B8" s="406" t="s">
        <v>757</v>
      </c>
      <c r="C8" s="406" t="s">
        <v>762</v>
      </c>
      <c r="D8" s="406" t="s">
        <v>763</v>
      </c>
      <c r="E8" s="409">
        <v>6888</v>
      </c>
      <c r="F8" s="409">
        <v>365064</v>
      </c>
      <c r="G8" s="406">
        <v>1</v>
      </c>
      <c r="H8" s="406">
        <v>53</v>
      </c>
      <c r="I8" s="409">
        <v>7347</v>
      </c>
      <c r="J8" s="409">
        <v>391325</v>
      </c>
      <c r="K8" s="406">
        <v>1.0719353318870115</v>
      </c>
      <c r="L8" s="406">
        <v>53.263236695249759</v>
      </c>
      <c r="M8" s="409">
        <v>5652</v>
      </c>
      <c r="N8" s="409">
        <v>305208</v>
      </c>
      <c r="O8" s="474">
        <v>0.83603970810597594</v>
      </c>
      <c r="P8" s="410">
        <v>54</v>
      </c>
    </row>
    <row r="9" spans="1:16" ht="14.4" customHeight="1" x14ac:dyDescent="0.3">
      <c r="A9" s="405" t="s">
        <v>756</v>
      </c>
      <c r="B9" s="406" t="s">
        <v>757</v>
      </c>
      <c r="C9" s="406" t="s">
        <v>764</v>
      </c>
      <c r="D9" s="406" t="s">
        <v>765</v>
      </c>
      <c r="E9" s="409">
        <v>442</v>
      </c>
      <c r="F9" s="409">
        <v>53482</v>
      </c>
      <c r="G9" s="406">
        <v>1</v>
      </c>
      <c r="H9" s="406">
        <v>121</v>
      </c>
      <c r="I9" s="409">
        <v>400</v>
      </c>
      <c r="J9" s="409">
        <v>48506</v>
      </c>
      <c r="K9" s="406">
        <v>0.9069593508096182</v>
      </c>
      <c r="L9" s="406">
        <v>121.265</v>
      </c>
      <c r="M9" s="409">
        <v>314</v>
      </c>
      <c r="N9" s="409">
        <v>38622</v>
      </c>
      <c r="O9" s="474">
        <v>0.72214950824576496</v>
      </c>
      <c r="P9" s="410">
        <v>123</v>
      </c>
    </row>
    <row r="10" spans="1:16" ht="14.4" customHeight="1" x14ac:dyDescent="0.3">
      <c r="A10" s="405" t="s">
        <v>756</v>
      </c>
      <c r="B10" s="406" t="s">
        <v>757</v>
      </c>
      <c r="C10" s="406" t="s">
        <v>766</v>
      </c>
      <c r="D10" s="406" t="s">
        <v>767</v>
      </c>
      <c r="E10" s="409">
        <v>25</v>
      </c>
      <c r="F10" s="409">
        <v>4350</v>
      </c>
      <c r="G10" s="406">
        <v>1</v>
      </c>
      <c r="H10" s="406">
        <v>174</v>
      </c>
      <c r="I10" s="409">
        <v>34</v>
      </c>
      <c r="J10" s="409">
        <v>5932</v>
      </c>
      <c r="K10" s="406">
        <v>1.3636781609195403</v>
      </c>
      <c r="L10" s="406">
        <v>174.47058823529412</v>
      </c>
      <c r="M10" s="409">
        <v>20</v>
      </c>
      <c r="N10" s="409">
        <v>3540</v>
      </c>
      <c r="O10" s="474">
        <v>0.81379310344827582</v>
      </c>
      <c r="P10" s="410">
        <v>177</v>
      </c>
    </row>
    <row r="11" spans="1:16" ht="14.4" customHeight="1" x14ac:dyDescent="0.3">
      <c r="A11" s="405" t="s">
        <v>756</v>
      </c>
      <c r="B11" s="406" t="s">
        <v>757</v>
      </c>
      <c r="C11" s="406" t="s">
        <v>768</v>
      </c>
      <c r="D11" s="406" t="s">
        <v>769</v>
      </c>
      <c r="E11" s="409"/>
      <c r="F11" s="409"/>
      <c r="G11" s="406"/>
      <c r="H11" s="406"/>
      <c r="I11" s="409"/>
      <c r="J11" s="409"/>
      <c r="K11" s="406"/>
      <c r="L11" s="406"/>
      <c r="M11" s="409">
        <v>1</v>
      </c>
      <c r="N11" s="409">
        <v>2012</v>
      </c>
      <c r="O11" s="474"/>
      <c r="P11" s="410">
        <v>2012</v>
      </c>
    </row>
    <row r="12" spans="1:16" ht="14.4" customHeight="1" x14ac:dyDescent="0.3">
      <c r="A12" s="405" t="s">
        <v>756</v>
      </c>
      <c r="B12" s="406" t="s">
        <v>757</v>
      </c>
      <c r="C12" s="406" t="s">
        <v>770</v>
      </c>
      <c r="D12" s="406" t="s">
        <v>771</v>
      </c>
      <c r="E12" s="409">
        <v>16</v>
      </c>
      <c r="F12" s="409">
        <v>6080</v>
      </c>
      <c r="G12" s="406">
        <v>1</v>
      </c>
      <c r="H12" s="406">
        <v>380</v>
      </c>
      <c r="I12" s="409">
        <v>18</v>
      </c>
      <c r="J12" s="409">
        <v>6843</v>
      </c>
      <c r="K12" s="406">
        <v>1.1254934210526315</v>
      </c>
      <c r="L12" s="406">
        <v>380.16666666666669</v>
      </c>
      <c r="M12" s="409">
        <v>8</v>
      </c>
      <c r="N12" s="409">
        <v>3072</v>
      </c>
      <c r="O12" s="474">
        <v>0.50526315789473686</v>
      </c>
      <c r="P12" s="410">
        <v>384</v>
      </c>
    </row>
    <row r="13" spans="1:16" ht="14.4" customHeight="1" x14ac:dyDescent="0.3">
      <c r="A13" s="405" t="s">
        <v>756</v>
      </c>
      <c r="B13" s="406" t="s">
        <v>757</v>
      </c>
      <c r="C13" s="406" t="s">
        <v>772</v>
      </c>
      <c r="D13" s="406" t="s">
        <v>773</v>
      </c>
      <c r="E13" s="409">
        <v>1562</v>
      </c>
      <c r="F13" s="409">
        <v>262416</v>
      </c>
      <c r="G13" s="406">
        <v>1</v>
      </c>
      <c r="H13" s="406">
        <v>168</v>
      </c>
      <c r="I13" s="409">
        <v>1163</v>
      </c>
      <c r="J13" s="409">
        <v>196278</v>
      </c>
      <c r="K13" s="406">
        <v>0.74796506310590816</v>
      </c>
      <c r="L13" s="406">
        <v>168.76870163370594</v>
      </c>
      <c r="M13" s="409">
        <v>1459</v>
      </c>
      <c r="N13" s="409">
        <v>250948</v>
      </c>
      <c r="O13" s="474">
        <v>0.95629839643924153</v>
      </c>
      <c r="P13" s="410">
        <v>172</v>
      </c>
    </row>
    <row r="14" spans="1:16" ht="14.4" customHeight="1" x14ac:dyDescent="0.3">
      <c r="A14" s="405" t="s">
        <v>756</v>
      </c>
      <c r="B14" s="406" t="s">
        <v>757</v>
      </c>
      <c r="C14" s="406" t="s">
        <v>774</v>
      </c>
      <c r="D14" s="406" t="s">
        <v>775</v>
      </c>
      <c r="E14" s="409">
        <v>6</v>
      </c>
      <c r="F14" s="409">
        <v>3150</v>
      </c>
      <c r="G14" s="406">
        <v>1</v>
      </c>
      <c r="H14" s="406">
        <v>525</v>
      </c>
      <c r="I14" s="409">
        <v>5</v>
      </c>
      <c r="J14" s="409">
        <v>2631</v>
      </c>
      <c r="K14" s="406">
        <v>0.83523809523809522</v>
      </c>
      <c r="L14" s="406">
        <v>526.20000000000005</v>
      </c>
      <c r="M14" s="409">
        <v>10</v>
      </c>
      <c r="N14" s="409">
        <v>5330</v>
      </c>
      <c r="O14" s="474">
        <v>1.692063492063492</v>
      </c>
      <c r="P14" s="410">
        <v>533</v>
      </c>
    </row>
    <row r="15" spans="1:16" ht="14.4" customHeight="1" x14ac:dyDescent="0.3">
      <c r="A15" s="405" t="s">
        <v>756</v>
      </c>
      <c r="B15" s="406" t="s">
        <v>757</v>
      </c>
      <c r="C15" s="406" t="s">
        <v>776</v>
      </c>
      <c r="D15" s="406" t="s">
        <v>777</v>
      </c>
      <c r="E15" s="409">
        <v>625</v>
      </c>
      <c r="F15" s="409">
        <v>197500</v>
      </c>
      <c r="G15" s="406">
        <v>1</v>
      </c>
      <c r="H15" s="406">
        <v>316</v>
      </c>
      <c r="I15" s="409">
        <v>516</v>
      </c>
      <c r="J15" s="409">
        <v>163592</v>
      </c>
      <c r="K15" s="406">
        <v>0.82831392405063287</v>
      </c>
      <c r="L15" s="406">
        <v>317.03875968992247</v>
      </c>
      <c r="M15" s="409">
        <v>532</v>
      </c>
      <c r="N15" s="409">
        <v>171304</v>
      </c>
      <c r="O15" s="474">
        <v>0.86736202531645568</v>
      </c>
      <c r="P15" s="410">
        <v>322</v>
      </c>
    </row>
    <row r="16" spans="1:16" ht="14.4" customHeight="1" x14ac:dyDescent="0.3">
      <c r="A16" s="405" t="s">
        <v>756</v>
      </c>
      <c r="B16" s="406" t="s">
        <v>757</v>
      </c>
      <c r="C16" s="406" t="s">
        <v>778</v>
      </c>
      <c r="D16" s="406" t="s">
        <v>779</v>
      </c>
      <c r="E16" s="409">
        <v>241</v>
      </c>
      <c r="F16" s="409">
        <v>104835</v>
      </c>
      <c r="G16" s="406">
        <v>1</v>
      </c>
      <c r="H16" s="406">
        <v>435</v>
      </c>
      <c r="I16" s="409">
        <v>221</v>
      </c>
      <c r="J16" s="409">
        <v>96309</v>
      </c>
      <c r="K16" s="406">
        <v>0.91867219917012444</v>
      </c>
      <c r="L16" s="406">
        <v>435.7873303167421</v>
      </c>
      <c r="M16" s="409">
        <v>89</v>
      </c>
      <c r="N16" s="409">
        <v>39071</v>
      </c>
      <c r="O16" s="474">
        <v>0.37269041827633903</v>
      </c>
      <c r="P16" s="410">
        <v>439</v>
      </c>
    </row>
    <row r="17" spans="1:16" ht="14.4" customHeight="1" x14ac:dyDescent="0.3">
      <c r="A17" s="405" t="s">
        <v>756</v>
      </c>
      <c r="B17" s="406" t="s">
        <v>757</v>
      </c>
      <c r="C17" s="406" t="s">
        <v>780</v>
      </c>
      <c r="D17" s="406" t="s">
        <v>781</v>
      </c>
      <c r="E17" s="409">
        <v>3934</v>
      </c>
      <c r="F17" s="409">
        <v>1329692</v>
      </c>
      <c r="G17" s="406">
        <v>1</v>
      </c>
      <c r="H17" s="406">
        <v>338</v>
      </c>
      <c r="I17" s="409">
        <v>3223</v>
      </c>
      <c r="J17" s="409">
        <v>1090792</v>
      </c>
      <c r="K17" s="406">
        <v>0.82033433306359671</v>
      </c>
      <c r="L17" s="406">
        <v>338.43996276760782</v>
      </c>
      <c r="M17" s="409">
        <v>3455</v>
      </c>
      <c r="N17" s="409">
        <v>1178155</v>
      </c>
      <c r="O17" s="474">
        <v>0.88603601435520407</v>
      </c>
      <c r="P17" s="410">
        <v>341</v>
      </c>
    </row>
    <row r="18" spans="1:16" ht="14.4" customHeight="1" x14ac:dyDescent="0.3">
      <c r="A18" s="405" t="s">
        <v>756</v>
      </c>
      <c r="B18" s="406" t="s">
        <v>757</v>
      </c>
      <c r="C18" s="406" t="s">
        <v>782</v>
      </c>
      <c r="D18" s="406" t="s">
        <v>783</v>
      </c>
      <c r="E18" s="409">
        <v>8</v>
      </c>
      <c r="F18" s="409">
        <v>12712</v>
      </c>
      <c r="G18" s="406">
        <v>1</v>
      </c>
      <c r="H18" s="406">
        <v>1589</v>
      </c>
      <c r="I18" s="409">
        <v>6</v>
      </c>
      <c r="J18" s="409">
        <v>9534</v>
      </c>
      <c r="K18" s="406">
        <v>0.75</v>
      </c>
      <c r="L18" s="406">
        <v>1589</v>
      </c>
      <c r="M18" s="409">
        <v>2</v>
      </c>
      <c r="N18" s="409">
        <v>3196</v>
      </c>
      <c r="O18" s="474">
        <v>0.25141598489616113</v>
      </c>
      <c r="P18" s="410">
        <v>1598</v>
      </c>
    </row>
    <row r="19" spans="1:16" ht="14.4" customHeight="1" x14ac:dyDescent="0.3">
      <c r="A19" s="405" t="s">
        <v>756</v>
      </c>
      <c r="B19" s="406" t="s">
        <v>757</v>
      </c>
      <c r="C19" s="406" t="s">
        <v>784</v>
      </c>
      <c r="D19" s="406" t="s">
        <v>785</v>
      </c>
      <c r="E19" s="409"/>
      <c r="F19" s="409"/>
      <c r="G19" s="406"/>
      <c r="H19" s="406"/>
      <c r="I19" s="409"/>
      <c r="J19" s="409"/>
      <c r="K19" s="406"/>
      <c r="L19" s="406"/>
      <c r="M19" s="409">
        <v>2</v>
      </c>
      <c r="N19" s="409">
        <v>6936</v>
      </c>
      <c r="O19" s="474"/>
      <c r="P19" s="410">
        <v>3468</v>
      </c>
    </row>
    <row r="20" spans="1:16" ht="14.4" customHeight="1" x14ac:dyDescent="0.3">
      <c r="A20" s="405" t="s">
        <v>756</v>
      </c>
      <c r="B20" s="406" t="s">
        <v>757</v>
      </c>
      <c r="C20" s="406" t="s">
        <v>786</v>
      </c>
      <c r="D20" s="406" t="s">
        <v>787</v>
      </c>
      <c r="E20" s="409">
        <v>9</v>
      </c>
      <c r="F20" s="409">
        <v>52740</v>
      </c>
      <c r="G20" s="406">
        <v>1</v>
      </c>
      <c r="H20" s="406">
        <v>5860</v>
      </c>
      <c r="I20" s="409">
        <v>4</v>
      </c>
      <c r="J20" s="409">
        <v>23440</v>
      </c>
      <c r="K20" s="406">
        <v>0.44444444444444442</v>
      </c>
      <c r="L20" s="406">
        <v>5860</v>
      </c>
      <c r="M20" s="409">
        <v>2</v>
      </c>
      <c r="N20" s="409">
        <v>11866</v>
      </c>
      <c r="O20" s="474">
        <v>0.22499051952976867</v>
      </c>
      <c r="P20" s="410">
        <v>5933</v>
      </c>
    </row>
    <row r="21" spans="1:16" ht="14.4" customHeight="1" x14ac:dyDescent="0.3">
      <c r="A21" s="405" t="s">
        <v>756</v>
      </c>
      <c r="B21" s="406" t="s">
        <v>757</v>
      </c>
      <c r="C21" s="406" t="s">
        <v>788</v>
      </c>
      <c r="D21" s="406" t="s">
        <v>789</v>
      </c>
      <c r="E21" s="409">
        <v>3</v>
      </c>
      <c r="F21" s="409">
        <v>324</v>
      </c>
      <c r="G21" s="406">
        <v>1</v>
      </c>
      <c r="H21" s="406">
        <v>108</v>
      </c>
      <c r="I21" s="409">
        <v>1</v>
      </c>
      <c r="J21" s="409">
        <v>109</v>
      </c>
      <c r="K21" s="406">
        <v>0.33641975308641975</v>
      </c>
      <c r="L21" s="406">
        <v>109</v>
      </c>
      <c r="M21" s="409">
        <v>2</v>
      </c>
      <c r="N21" s="409">
        <v>218</v>
      </c>
      <c r="O21" s="474">
        <v>0.6728395061728395</v>
      </c>
      <c r="P21" s="410">
        <v>109</v>
      </c>
    </row>
    <row r="22" spans="1:16" ht="14.4" customHeight="1" x14ac:dyDescent="0.3">
      <c r="A22" s="405" t="s">
        <v>756</v>
      </c>
      <c r="B22" s="406" t="s">
        <v>757</v>
      </c>
      <c r="C22" s="406" t="s">
        <v>790</v>
      </c>
      <c r="D22" s="406" t="s">
        <v>791</v>
      </c>
      <c r="E22" s="409"/>
      <c r="F22" s="409"/>
      <c r="G22" s="406"/>
      <c r="H22" s="406"/>
      <c r="I22" s="409">
        <v>14</v>
      </c>
      <c r="J22" s="409">
        <v>646</v>
      </c>
      <c r="K22" s="406"/>
      <c r="L22" s="406">
        <v>46.142857142857146</v>
      </c>
      <c r="M22" s="409"/>
      <c r="N22" s="409"/>
      <c r="O22" s="474"/>
      <c r="P22" s="410"/>
    </row>
    <row r="23" spans="1:16" ht="14.4" customHeight="1" x14ac:dyDescent="0.3">
      <c r="A23" s="405" t="s">
        <v>756</v>
      </c>
      <c r="B23" s="406" t="s">
        <v>757</v>
      </c>
      <c r="C23" s="406" t="s">
        <v>792</v>
      </c>
      <c r="D23" s="406" t="s">
        <v>793</v>
      </c>
      <c r="E23" s="409">
        <v>21</v>
      </c>
      <c r="F23" s="409">
        <v>7665</v>
      </c>
      <c r="G23" s="406">
        <v>1</v>
      </c>
      <c r="H23" s="406">
        <v>365</v>
      </c>
      <c r="I23" s="409">
        <v>31</v>
      </c>
      <c r="J23" s="409">
        <v>11331</v>
      </c>
      <c r="K23" s="406">
        <v>1.4782778864970645</v>
      </c>
      <c r="L23" s="406">
        <v>365.51612903225805</v>
      </c>
      <c r="M23" s="409">
        <v>27</v>
      </c>
      <c r="N23" s="409">
        <v>10152</v>
      </c>
      <c r="O23" s="474">
        <v>1.3244618395303327</v>
      </c>
      <c r="P23" s="410">
        <v>376</v>
      </c>
    </row>
    <row r="24" spans="1:16" ht="14.4" customHeight="1" x14ac:dyDescent="0.3">
      <c r="A24" s="405" t="s">
        <v>756</v>
      </c>
      <c r="B24" s="406" t="s">
        <v>757</v>
      </c>
      <c r="C24" s="406" t="s">
        <v>794</v>
      </c>
      <c r="D24" s="406" t="s">
        <v>795</v>
      </c>
      <c r="E24" s="409">
        <v>48</v>
      </c>
      <c r="F24" s="409">
        <v>1776</v>
      </c>
      <c r="G24" s="406">
        <v>1</v>
      </c>
      <c r="H24" s="406">
        <v>37</v>
      </c>
      <c r="I24" s="409">
        <v>49</v>
      </c>
      <c r="J24" s="409">
        <v>1813</v>
      </c>
      <c r="K24" s="406">
        <v>1.0208333333333333</v>
      </c>
      <c r="L24" s="406">
        <v>37</v>
      </c>
      <c r="M24" s="409">
        <v>29</v>
      </c>
      <c r="N24" s="409">
        <v>1073</v>
      </c>
      <c r="O24" s="474">
        <v>0.60416666666666663</v>
      </c>
      <c r="P24" s="410">
        <v>37</v>
      </c>
    </row>
    <row r="25" spans="1:16" ht="14.4" customHeight="1" x14ac:dyDescent="0.3">
      <c r="A25" s="405" t="s">
        <v>756</v>
      </c>
      <c r="B25" s="406" t="s">
        <v>757</v>
      </c>
      <c r="C25" s="406" t="s">
        <v>796</v>
      </c>
      <c r="D25" s="406" t="s">
        <v>797</v>
      </c>
      <c r="E25" s="409">
        <v>3</v>
      </c>
      <c r="F25" s="409">
        <v>753</v>
      </c>
      <c r="G25" s="406">
        <v>1</v>
      </c>
      <c r="H25" s="406">
        <v>251</v>
      </c>
      <c r="I25" s="409">
        <v>7</v>
      </c>
      <c r="J25" s="409">
        <v>1766</v>
      </c>
      <c r="K25" s="406">
        <v>2.3452855245683932</v>
      </c>
      <c r="L25" s="406">
        <v>252.28571428571428</v>
      </c>
      <c r="M25" s="409">
        <v>1</v>
      </c>
      <c r="N25" s="409">
        <v>255</v>
      </c>
      <c r="O25" s="474">
        <v>0.3386454183266932</v>
      </c>
      <c r="P25" s="410">
        <v>255</v>
      </c>
    </row>
    <row r="26" spans="1:16" ht="14.4" customHeight="1" x14ac:dyDescent="0.3">
      <c r="A26" s="405" t="s">
        <v>756</v>
      </c>
      <c r="B26" s="406" t="s">
        <v>757</v>
      </c>
      <c r="C26" s="406" t="s">
        <v>798</v>
      </c>
      <c r="D26" s="406" t="s">
        <v>799</v>
      </c>
      <c r="E26" s="409"/>
      <c r="F26" s="409"/>
      <c r="G26" s="406"/>
      <c r="H26" s="406"/>
      <c r="I26" s="409">
        <v>1</v>
      </c>
      <c r="J26" s="409">
        <v>459</v>
      </c>
      <c r="K26" s="406"/>
      <c r="L26" s="406">
        <v>459</v>
      </c>
      <c r="M26" s="409"/>
      <c r="N26" s="409"/>
      <c r="O26" s="474"/>
      <c r="P26" s="410"/>
    </row>
    <row r="27" spans="1:16" ht="14.4" customHeight="1" x14ac:dyDescent="0.3">
      <c r="A27" s="405" t="s">
        <v>756</v>
      </c>
      <c r="B27" s="406" t="s">
        <v>757</v>
      </c>
      <c r="C27" s="406" t="s">
        <v>800</v>
      </c>
      <c r="D27" s="406" t="s">
        <v>801</v>
      </c>
      <c r="E27" s="409">
        <v>192</v>
      </c>
      <c r="F27" s="409">
        <v>127488</v>
      </c>
      <c r="G27" s="406">
        <v>1</v>
      </c>
      <c r="H27" s="406">
        <v>664</v>
      </c>
      <c r="I27" s="409">
        <v>147</v>
      </c>
      <c r="J27" s="409">
        <v>97912</v>
      </c>
      <c r="K27" s="406">
        <v>0.76800953815261042</v>
      </c>
      <c r="L27" s="406">
        <v>666.06802721088434</v>
      </c>
      <c r="M27" s="409">
        <v>154</v>
      </c>
      <c r="N27" s="409">
        <v>104104</v>
      </c>
      <c r="O27" s="474">
        <v>0.81657881526104414</v>
      </c>
      <c r="P27" s="410">
        <v>676</v>
      </c>
    </row>
    <row r="28" spans="1:16" ht="14.4" customHeight="1" x14ac:dyDescent="0.3">
      <c r="A28" s="405" t="s">
        <v>756</v>
      </c>
      <c r="B28" s="406" t="s">
        <v>757</v>
      </c>
      <c r="C28" s="406" t="s">
        <v>802</v>
      </c>
      <c r="D28" s="406" t="s">
        <v>803</v>
      </c>
      <c r="E28" s="409">
        <v>44</v>
      </c>
      <c r="F28" s="409">
        <v>5984</v>
      </c>
      <c r="G28" s="406">
        <v>1</v>
      </c>
      <c r="H28" s="406">
        <v>136</v>
      </c>
      <c r="I28" s="409">
        <v>21</v>
      </c>
      <c r="J28" s="409">
        <v>2859</v>
      </c>
      <c r="K28" s="406">
        <v>0.477774064171123</v>
      </c>
      <c r="L28" s="406">
        <v>136.14285714285714</v>
      </c>
      <c r="M28" s="409">
        <v>22</v>
      </c>
      <c r="N28" s="409">
        <v>3036</v>
      </c>
      <c r="O28" s="474">
        <v>0.50735294117647056</v>
      </c>
      <c r="P28" s="410">
        <v>138</v>
      </c>
    </row>
    <row r="29" spans="1:16" ht="14.4" customHeight="1" x14ac:dyDescent="0.3">
      <c r="A29" s="405" t="s">
        <v>756</v>
      </c>
      <c r="B29" s="406" t="s">
        <v>757</v>
      </c>
      <c r="C29" s="406" t="s">
        <v>804</v>
      </c>
      <c r="D29" s="406" t="s">
        <v>805</v>
      </c>
      <c r="E29" s="409">
        <v>2479</v>
      </c>
      <c r="F29" s="409">
        <v>696599</v>
      </c>
      <c r="G29" s="406">
        <v>1</v>
      </c>
      <c r="H29" s="406">
        <v>281</v>
      </c>
      <c r="I29" s="409">
        <v>2739</v>
      </c>
      <c r="J29" s="409">
        <v>771885</v>
      </c>
      <c r="K29" s="406">
        <v>1.1080765260932042</v>
      </c>
      <c r="L29" s="406">
        <v>281.81270536692222</v>
      </c>
      <c r="M29" s="409">
        <v>2114</v>
      </c>
      <c r="N29" s="409">
        <v>602490</v>
      </c>
      <c r="O29" s="474">
        <v>0.86490218906429672</v>
      </c>
      <c r="P29" s="410">
        <v>285</v>
      </c>
    </row>
    <row r="30" spans="1:16" ht="14.4" customHeight="1" x14ac:dyDescent="0.3">
      <c r="A30" s="405" t="s">
        <v>756</v>
      </c>
      <c r="B30" s="406" t="s">
        <v>757</v>
      </c>
      <c r="C30" s="406" t="s">
        <v>806</v>
      </c>
      <c r="D30" s="406" t="s">
        <v>807</v>
      </c>
      <c r="E30" s="409">
        <v>12</v>
      </c>
      <c r="F30" s="409">
        <v>41268</v>
      </c>
      <c r="G30" s="406">
        <v>1</v>
      </c>
      <c r="H30" s="406">
        <v>3439</v>
      </c>
      <c r="I30" s="409"/>
      <c r="J30" s="409"/>
      <c r="K30" s="406"/>
      <c r="L30" s="406"/>
      <c r="M30" s="409">
        <v>1</v>
      </c>
      <c r="N30" s="409">
        <v>3505</v>
      </c>
      <c r="O30" s="474">
        <v>8.4932635456043418E-2</v>
      </c>
      <c r="P30" s="410">
        <v>3505</v>
      </c>
    </row>
    <row r="31" spans="1:16" ht="14.4" customHeight="1" x14ac:dyDescent="0.3">
      <c r="A31" s="405" t="s">
        <v>756</v>
      </c>
      <c r="B31" s="406" t="s">
        <v>757</v>
      </c>
      <c r="C31" s="406" t="s">
        <v>808</v>
      </c>
      <c r="D31" s="406" t="s">
        <v>809</v>
      </c>
      <c r="E31" s="409">
        <v>2717</v>
      </c>
      <c r="F31" s="409">
        <v>1238952</v>
      </c>
      <c r="G31" s="406">
        <v>1</v>
      </c>
      <c r="H31" s="406">
        <v>456</v>
      </c>
      <c r="I31" s="409">
        <v>2881</v>
      </c>
      <c r="J31" s="409">
        <v>1317068</v>
      </c>
      <c r="K31" s="406">
        <v>1.06305006166502</v>
      </c>
      <c r="L31" s="406">
        <v>457.15654286706007</v>
      </c>
      <c r="M31" s="409">
        <v>3080</v>
      </c>
      <c r="N31" s="409">
        <v>1422960</v>
      </c>
      <c r="O31" s="474">
        <v>1.1485190709567441</v>
      </c>
      <c r="P31" s="410">
        <v>462</v>
      </c>
    </row>
    <row r="32" spans="1:16" ht="14.4" customHeight="1" x14ac:dyDescent="0.3">
      <c r="A32" s="405" t="s">
        <v>756</v>
      </c>
      <c r="B32" s="406" t="s">
        <v>757</v>
      </c>
      <c r="C32" s="406" t="s">
        <v>810</v>
      </c>
      <c r="D32" s="406" t="s">
        <v>811</v>
      </c>
      <c r="E32" s="409">
        <v>1</v>
      </c>
      <c r="F32" s="409">
        <v>6094</v>
      </c>
      <c r="G32" s="406">
        <v>1</v>
      </c>
      <c r="H32" s="406">
        <v>6094</v>
      </c>
      <c r="I32" s="409">
        <v>1</v>
      </c>
      <c r="J32" s="409">
        <v>6094</v>
      </c>
      <c r="K32" s="406">
        <v>1</v>
      </c>
      <c r="L32" s="406">
        <v>6094</v>
      </c>
      <c r="M32" s="409"/>
      <c r="N32" s="409"/>
      <c r="O32" s="474"/>
      <c r="P32" s="410"/>
    </row>
    <row r="33" spans="1:16" ht="14.4" customHeight="1" x14ac:dyDescent="0.3">
      <c r="A33" s="405" t="s">
        <v>756</v>
      </c>
      <c r="B33" s="406" t="s">
        <v>757</v>
      </c>
      <c r="C33" s="406" t="s">
        <v>812</v>
      </c>
      <c r="D33" s="406" t="s">
        <v>813</v>
      </c>
      <c r="E33" s="409">
        <v>4308</v>
      </c>
      <c r="F33" s="409">
        <v>1499184</v>
      </c>
      <c r="G33" s="406">
        <v>1</v>
      </c>
      <c r="H33" s="406">
        <v>348</v>
      </c>
      <c r="I33" s="409">
        <v>4518</v>
      </c>
      <c r="J33" s="409">
        <v>1579698</v>
      </c>
      <c r="K33" s="406">
        <v>1.0537052156373068</v>
      </c>
      <c r="L33" s="406">
        <v>349.64541832669323</v>
      </c>
      <c r="M33" s="409">
        <v>4099</v>
      </c>
      <c r="N33" s="409">
        <v>1459244</v>
      </c>
      <c r="O33" s="474">
        <v>0.97335884054258848</v>
      </c>
      <c r="P33" s="410">
        <v>356</v>
      </c>
    </row>
    <row r="34" spans="1:16" ht="14.4" customHeight="1" x14ac:dyDescent="0.3">
      <c r="A34" s="405" t="s">
        <v>756</v>
      </c>
      <c r="B34" s="406" t="s">
        <v>757</v>
      </c>
      <c r="C34" s="406" t="s">
        <v>814</v>
      </c>
      <c r="D34" s="406" t="s">
        <v>815</v>
      </c>
      <c r="E34" s="409">
        <v>405</v>
      </c>
      <c r="F34" s="409">
        <v>1168830</v>
      </c>
      <c r="G34" s="406">
        <v>1</v>
      </c>
      <c r="H34" s="406">
        <v>2886</v>
      </c>
      <c r="I34" s="409">
        <v>327</v>
      </c>
      <c r="J34" s="409">
        <v>945507</v>
      </c>
      <c r="K34" s="406">
        <v>0.80893457560124227</v>
      </c>
      <c r="L34" s="406">
        <v>2891.4587155963304</v>
      </c>
      <c r="M34" s="409">
        <v>326</v>
      </c>
      <c r="N34" s="409">
        <v>950942</v>
      </c>
      <c r="O34" s="474">
        <v>0.8135845246956358</v>
      </c>
      <c r="P34" s="410">
        <v>2917</v>
      </c>
    </row>
    <row r="35" spans="1:16" ht="14.4" customHeight="1" x14ac:dyDescent="0.3">
      <c r="A35" s="405" t="s">
        <v>756</v>
      </c>
      <c r="B35" s="406" t="s">
        <v>757</v>
      </c>
      <c r="C35" s="406" t="s">
        <v>816</v>
      </c>
      <c r="D35" s="406" t="s">
        <v>817</v>
      </c>
      <c r="E35" s="409">
        <v>9</v>
      </c>
      <c r="F35" s="409">
        <v>115011</v>
      </c>
      <c r="G35" s="406">
        <v>1</v>
      </c>
      <c r="H35" s="406">
        <v>12779</v>
      </c>
      <c r="I35" s="409">
        <v>1</v>
      </c>
      <c r="J35" s="409">
        <v>12788</v>
      </c>
      <c r="K35" s="406">
        <v>0.11118936449556999</v>
      </c>
      <c r="L35" s="406">
        <v>12788</v>
      </c>
      <c r="M35" s="409">
        <v>3</v>
      </c>
      <c r="N35" s="409">
        <v>38376</v>
      </c>
      <c r="O35" s="474">
        <v>0.33367243133265512</v>
      </c>
      <c r="P35" s="410">
        <v>12792</v>
      </c>
    </row>
    <row r="36" spans="1:16" ht="14.4" customHeight="1" x14ac:dyDescent="0.3">
      <c r="A36" s="405" t="s">
        <v>756</v>
      </c>
      <c r="B36" s="406" t="s">
        <v>757</v>
      </c>
      <c r="C36" s="406" t="s">
        <v>818</v>
      </c>
      <c r="D36" s="406" t="s">
        <v>819</v>
      </c>
      <c r="E36" s="409">
        <v>834</v>
      </c>
      <c r="F36" s="409">
        <v>85902</v>
      </c>
      <c r="G36" s="406">
        <v>1</v>
      </c>
      <c r="H36" s="406">
        <v>103</v>
      </c>
      <c r="I36" s="409">
        <v>856</v>
      </c>
      <c r="J36" s="409">
        <v>88415</v>
      </c>
      <c r="K36" s="406">
        <v>1.0292542664897208</v>
      </c>
      <c r="L36" s="406">
        <v>103.28855140186916</v>
      </c>
      <c r="M36" s="409">
        <v>742</v>
      </c>
      <c r="N36" s="409">
        <v>77910</v>
      </c>
      <c r="O36" s="474">
        <v>0.90696374938883839</v>
      </c>
      <c r="P36" s="410">
        <v>105</v>
      </c>
    </row>
    <row r="37" spans="1:16" ht="14.4" customHeight="1" x14ac:dyDescent="0.3">
      <c r="A37" s="405" t="s">
        <v>756</v>
      </c>
      <c r="B37" s="406" t="s">
        <v>757</v>
      </c>
      <c r="C37" s="406" t="s">
        <v>820</v>
      </c>
      <c r="D37" s="406" t="s">
        <v>821</v>
      </c>
      <c r="E37" s="409">
        <v>88</v>
      </c>
      <c r="F37" s="409">
        <v>10120</v>
      </c>
      <c r="G37" s="406">
        <v>1</v>
      </c>
      <c r="H37" s="406">
        <v>115</v>
      </c>
      <c r="I37" s="409">
        <v>111</v>
      </c>
      <c r="J37" s="409">
        <v>12796</v>
      </c>
      <c r="K37" s="406">
        <v>1.2644268774703558</v>
      </c>
      <c r="L37" s="406">
        <v>115.27927927927928</v>
      </c>
      <c r="M37" s="409">
        <v>75</v>
      </c>
      <c r="N37" s="409">
        <v>8775</v>
      </c>
      <c r="O37" s="474">
        <v>0.8670948616600791</v>
      </c>
      <c r="P37" s="410">
        <v>117</v>
      </c>
    </row>
    <row r="38" spans="1:16" ht="14.4" customHeight="1" x14ac:dyDescent="0.3">
      <c r="A38" s="405" t="s">
        <v>756</v>
      </c>
      <c r="B38" s="406" t="s">
        <v>757</v>
      </c>
      <c r="C38" s="406" t="s">
        <v>822</v>
      </c>
      <c r="D38" s="406" t="s">
        <v>823</v>
      </c>
      <c r="E38" s="409">
        <v>50</v>
      </c>
      <c r="F38" s="409">
        <v>22850</v>
      </c>
      <c r="G38" s="406">
        <v>1</v>
      </c>
      <c r="H38" s="406">
        <v>457</v>
      </c>
      <c r="I38" s="409">
        <v>39</v>
      </c>
      <c r="J38" s="409">
        <v>17879</v>
      </c>
      <c r="K38" s="406">
        <v>0.7824507658643326</v>
      </c>
      <c r="L38" s="406">
        <v>458.43589743589746</v>
      </c>
      <c r="M38" s="409">
        <v>27</v>
      </c>
      <c r="N38" s="409">
        <v>12501</v>
      </c>
      <c r="O38" s="474">
        <v>0.54708971553610508</v>
      </c>
      <c r="P38" s="410">
        <v>463</v>
      </c>
    </row>
    <row r="39" spans="1:16" ht="14.4" customHeight="1" x14ac:dyDescent="0.3">
      <c r="A39" s="405" t="s">
        <v>756</v>
      </c>
      <c r="B39" s="406" t="s">
        <v>757</v>
      </c>
      <c r="C39" s="406" t="s">
        <v>824</v>
      </c>
      <c r="D39" s="406" t="s">
        <v>825</v>
      </c>
      <c r="E39" s="409">
        <v>55</v>
      </c>
      <c r="F39" s="409">
        <v>68475</v>
      </c>
      <c r="G39" s="406">
        <v>1</v>
      </c>
      <c r="H39" s="406">
        <v>1245</v>
      </c>
      <c r="I39" s="409">
        <v>36</v>
      </c>
      <c r="J39" s="409">
        <v>44996</v>
      </c>
      <c r="K39" s="406">
        <v>0.65711573566995252</v>
      </c>
      <c r="L39" s="406">
        <v>1249.8888888888889</v>
      </c>
      <c r="M39" s="409">
        <v>46</v>
      </c>
      <c r="N39" s="409">
        <v>58328</v>
      </c>
      <c r="O39" s="474">
        <v>0.85181453085067538</v>
      </c>
      <c r="P39" s="410">
        <v>1268</v>
      </c>
    </row>
    <row r="40" spans="1:16" ht="14.4" customHeight="1" x14ac:dyDescent="0.3">
      <c r="A40" s="405" t="s">
        <v>756</v>
      </c>
      <c r="B40" s="406" t="s">
        <v>757</v>
      </c>
      <c r="C40" s="406" t="s">
        <v>826</v>
      </c>
      <c r="D40" s="406" t="s">
        <v>827</v>
      </c>
      <c r="E40" s="409">
        <v>1221</v>
      </c>
      <c r="F40" s="409">
        <v>523809</v>
      </c>
      <c r="G40" s="406">
        <v>1</v>
      </c>
      <c r="H40" s="406">
        <v>429</v>
      </c>
      <c r="I40" s="409">
        <v>1129</v>
      </c>
      <c r="J40" s="409">
        <v>485981</v>
      </c>
      <c r="K40" s="406">
        <v>0.92778283687374596</v>
      </c>
      <c r="L40" s="406">
        <v>430.45261293179806</v>
      </c>
      <c r="M40" s="409">
        <v>1110</v>
      </c>
      <c r="N40" s="409">
        <v>485070</v>
      </c>
      <c r="O40" s="474">
        <v>0.92604365331638061</v>
      </c>
      <c r="P40" s="410">
        <v>437</v>
      </c>
    </row>
    <row r="41" spans="1:16" ht="14.4" customHeight="1" x14ac:dyDescent="0.3">
      <c r="A41" s="405" t="s">
        <v>756</v>
      </c>
      <c r="B41" s="406" t="s">
        <v>757</v>
      </c>
      <c r="C41" s="406" t="s">
        <v>828</v>
      </c>
      <c r="D41" s="406" t="s">
        <v>829</v>
      </c>
      <c r="E41" s="409">
        <v>6105</v>
      </c>
      <c r="F41" s="409">
        <v>323565</v>
      </c>
      <c r="G41" s="406">
        <v>1</v>
      </c>
      <c r="H41" s="406">
        <v>53</v>
      </c>
      <c r="I41" s="409">
        <v>6999</v>
      </c>
      <c r="J41" s="409">
        <v>372931</v>
      </c>
      <c r="K41" s="406">
        <v>1.1525690355879035</v>
      </c>
      <c r="L41" s="406">
        <v>53.28346906700957</v>
      </c>
      <c r="M41" s="409">
        <v>6888</v>
      </c>
      <c r="N41" s="409">
        <v>371952</v>
      </c>
      <c r="O41" s="474">
        <v>1.149543368411293</v>
      </c>
      <c r="P41" s="410">
        <v>54</v>
      </c>
    </row>
    <row r="42" spans="1:16" ht="14.4" customHeight="1" x14ac:dyDescent="0.3">
      <c r="A42" s="405" t="s">
        <v>756</v>
      </c>
      <c r="B42" s="406" t="s">
        <v>757</v>
      </c>
      <c r="C42" s="406" t="s">
        <v>830</v>
      </c>
      <c r="D42" s="406" t="s">
        <v>831</v>
      </c>
      <c r="E42" s="409">
        <v>142</v>
      </c>
      <c r="F42" s="409">
        <v>307288</v>
      </c>
      <c r="G42" s="406">
        <v>1</v>
      </c>
      <c r="H42" s="406">
        <v>2164</v>
      </c>
      <c r="I42" s="409">
        <v>141</v>
      </c>
      <c r="J42" s="409">
        <v>305286</v>
      </c>
      <c r="K42" s="406">
        <v>0.99348493921012215</v>
      </c>
      <c r="L42" s="406">
        <v>2165.1489361702129</v>
      </c>
      <c r="M42" s="409">
        <v>131</v>
      </c>
      <c r="N42" s="409">
        <v>284532</v>
      </c>
      <c r="O42" s="474">
        <v>0.92594569264012916</v>
      </c>
      <c r="P42" s="410">
        <v>2172</v>
      </c>
    </row>
    <row r="43" spans="1:16" ht="14.4" customHeight="1" x14ac:dyDescent="0.3">
      <c r="A43" s="405" t="s">
        <v>756</v>
      </c>
      <c r="B43" s="406" t="s">
        <v>757</v>
      </c>
      <c r="C43" s="406" t="s">
        <v>832</v>
      </c>
      <c r="D43" s="406" t="s">
        <v>833</v>
      </c>
      <c r="E43" s="409">
        <v>4236</v>
      </c>
      <c r="F43" s="409">
        <v>698940</v>
      </c>
      <c r="G43" s="406">
        <v>1</v>
      </c>
      <c r="H43" s="406">
        <v>165</v>
      </c>
      <c r="I43" s="409">
        <v>3980</v>
      </c>
      <c r="J43" s="409">
        <v>659664</v>
      </c>
      <c r="K43" s="406">
        <v>0.94380633530775171</v>
      </c>
      <c r="L43" s="406">
        <v>165.74472361809046</v>
      </c>
      <c r="M43" s="409">
        <v>4076</v>
      </c>
      <c r="N43" s="409">
        <v>688844</v>
      </c>
      <c r="O43" s="474">
        <v>0.98555526940796068</v>
      </c>
      <c r="P43" s="410">
        <v>169</v>
      </c>
    </row>
    <row r="44" spans="1:16" ht="14.4" customHeight="1" x14ac:dyDescent="0.3">
      <c r="A44" s="405" t="s">
        <v>756</v>
      </c>
      <c r="B44" s="406" t="s">
        <v>757</v>
      </c>
      <c r="C44" s="406" t="s">
        <v>834</v>
      </c>
      <c r="D44" s="406" t="s">
        <v>835</v>
      </c>
      <c r="E44" s="409">
        <v>1068</v>
      </c>
      <c r="F44" s="409">
        <v>84372</v>
      </c>
      <c r="G44" s="406">
        <v>1</v>
      </c>
      <c r="H44" s="406">
        <v>79</v>
      </c>
      <c r="I44" s="409">
        <v>991</v>
      </c>
      <c r="J44" s="409">
        <v>78576</v>
      </c>
      <c r="K44" s="406">
        <v>0.93130422415019198</v>
      </c>
      <c r="L44" s="406">
        <v>79.289606458123103</v>
      </c>
      <c r="M44" s="409">
        <v>726</v>
      </c>
      <c r="N44" s="409">
        <v>58806</v>
      </c>
      <c r="O44" s="474">
        <v>0.69698478168112643</v>
      </c>
      <c r="P44" s="410">
        <v>81</v>
      </c>
    </row>
    <row r="45" spans="1:16" ht="14.4" customHeight="1" x14ac:dyDescent="0.3">
      <c r="A45" s="405" t="s">
        <v>756</v>
      </c>
      <c r="B45" s="406" t="s">
        <v>757</v>
      </c>
      <c r="C45" s="406" t="s">
        <v>836</v>
      </c>
      <c r="D45" s="406" t="s">
        <v>837</v>
      </c>
      <c r="E45" s="409">
        <v>105</v>
      </c>
      <c r="F45" s="409">
        <v>16800</v>
      </c>
      <c r="G45" s="406">
        <v>1</v>
      </c>
      <c r="H45" s="406">
        <v>160</v>
      </c>
      <c r="I45" s="409">
        <v>89</v>
      </c>
      <c r="J45" s="409">
        <v>14294</v>
      </c>
      <c r="K45" s="406">
        <v>0.85083333333333333</v>
      </c>
      <c r="L45" s="406">
        <v>160.6067415730337</v>
      </c>
      <c r="M45" s="409">
        <v>84</v>
      </c>
      <c r="N45" s="409">
        <v>13692</v>
      </c>
      <c r="O45" s="474">
        <v>0.81499999999999995</v>
      </c>
      <c r="P45" s="410">
        <v>163</v>
      </c>
    </row>
    <row r="46" spans="1:16" ht="14.4" customHeight="1" x14ac:dyDescent="0.3">
      <c r="A46" s="405" t="s">
        <v>756</v>
      </c>
      <c r="B46" s="406" t="s">
        <v>757</v>
      </c>
      <c r="C46" s="406" t="s">
        <v>838</v>
      </c>
      <c r="D46" s="406" t="s">
        <v>839</v>
      </c>
      <c r="E46" s="409"/>
      <c r="F46" s="409"/>
      <c r="G46" s="406"/>
      <c r="H46" s="406"/>
      <c r="I46" s="409">
        <v>13</v>
      </c>
      <c r="J46" s="409">
        <v>356</v>
      </c>
      <c r="K46" s="406"/>
      <c r="L46" s="406">
        <v>27.384615384615383</v>
      </c>
      <c r="M46" s="409"/>
      <c r="N46" s="409"/>
      <c r="O46" s="474"/>
      <c r="P46" s="410"/>
    </row>
    <row r="47" spans="1:16" ht="14.4" customHeight="1" x14ac:dyDescent="0.3">
      <c r="A47" s="405" t="s">
        <v>756</v>
      </c>
      <c r="B47" s="406" t="s">
        <v>757</v>
      </c>
      <c r="C47" s="406" t="s">
        <v>840</v>
      </c>
      <c r="D47" s="406" t="s">
        <v>841</v>
      </c>
      <c r="E47" s="409">
        <v>161</v>
      </c>
      <c r="F47" s="409">
        <v>161322</v>
      </c>
      <c r="G47" s="406">
        <v>1</v>
      </c>
      <c r="H47" s="406">
        <v>1002</v>
      </c>
      <c r="I47" s="409">
        <v>171</v>
      </c>
      <c r="J47" s="409">
        <v>171554</v>
      </c>
      <c r="K47" s="406">
        <v>1.0634259431447664</v>
      </c>
      <c r="L47" s="406">
        <v>1003.2397660818714</v>
      </c>
      <c r="M47" s="409">
        <v>232</v>
      </c>
      <c r="N47" s="409">
        <v>233856</v>
      </c>
      <c r="O47" s="474">
        <v>1.4496224941421505</v>
      </c>
      <c r="P47" s="410">
        <v>1008</v>
      </c>
    </row>
    <row r="48" spans="1:16" ht="14.4" customHeight="1" x14ac:dyDescent="0.3">
      <c r="A48" s="405" t="s">
        <v>756</v>
      </c>
      <c r="B48" s="406" t="s">
        <v>757</v>
      </c>
      <c r="C48" s="406" t="s">
        <v>842</v>
      </c>
      <c r="D48" s="406" t="s">
        <v>843</v>
      </c>
      <c r="E48" s="409">
        <v>130</v>
      </c>
      <c r="F48" s="409">
        <v>21710</v>
      </c>
      <c r="G48" s="406">
        <v>1</v>
      </c>
      <c r="H48" s="406">
        <v>167</v>
      </c>
      <c r="I48" s="409">
        <v>121</v>
      </c>
      <c r="J48" s="409">
        <v>20267</v>
      </c>
      <c r="K48" s="406">
        <v>0.93353293413173655</v>
      </c>
      <c r="L48" s="406">
        <v>167.49586776859505</v>
      </c>
      <c r="M48" s="409">
        <v>75</v>
      </c>
      <c r="N48" s="409">
        <v>12750</v>
      </c>
      <c r="O48" s="474">
        <v>0.58728696453247353</v>
      </c>
      <c r="P48" s="410">
        <v>170</v>
      </c>
    </row>
    <row r="49" spans="1:16" ht="14.4" customHeight="1" x14ac:dyDescent="0.3">
      <c r="A49" s="405" t="s">
        <v>756</v>
      </c>
      <c r="B49" s="406" t="s">
        <v>757</v>
      </c>
      <c r="C49" s="406" t="s">
        <v>844</v>
      </c>
      <c r="D49" s="406" t="s">
        <v>845</v>
      </c>
      <c r="E49" s="409">
        <v>173</v>
      </c>
      <c r="F49" s="409">
        <v>386309</v>
      </c>
      <c r="G49" s="406">
        <v>1</v>
      </c>
      <c r="H49" s="406">
        <v>2233</v>
      </c>
      <c r="I49" s="409">
        <v>185</v>
      </c>
      <c r="J49" s="409">
        <v>414491</v>
      </c>
      <c r="K49" s="406">
        <v>1.072951963324696</v>
      </c>
      <c r="L49" s="406">
        <v>2240.491891891892</v>
      </c>
      <c r="M49" s="409">
        <v>286</v>
      </c>
      <c r="N49" s="409">
        <v>647504</v>
      </c>
      <c r="O49" s="474">
        <v>1.676129730345397</v>
      </c>
      <c r="P49" s="410">
        <v>2264</v>
      </c>
    </row>
    <row r="50" spans="1:16" ht="14.4" customHeight="1" x14ac:dyDescent="0.3">
      <c r="A50" s="405" t="s">
        <v>756</v>
      </c>
      <c r="B50" s="406" t="s">
        <v>757</v>
      </c>
      <c r="C50" s="406" t="s">
        <v>846</v>
      </c>
      <c r="D50" s="406" t="s">
        <v>847</v>
      </c>
      <c r="E50" s="409">
        <v>285</v>
      </c>
      <c r="F50" s="409">
        <v>69255</v>
      </c>
      <c r="G50" s="406">
        <v>1</v>
      </c>
      <c r="H50" s="406">
        <v>243</v>
      </c>
      <c r="I50" s="409">
        <v>266</v>
      </c>
      <c r="J50" s="409">
        <v>64872</v>
      </c>
      <c r="K50" s="406">
        <v>0.93671215074723846</v>
      </c>
      <c r="L50" s="406">
        <v>243.87969924812029</v>
      </c>
      <c r="M50" s="409">
        <v>224</v>
      </c>
      <c r="N50" s="409">
        <v>55328</v>
      </c>
      <c r="O50" s="474">
        <v>0.79890260631001375</v>
      </c>
      <c r="P50" s="410">
        <v>247</v>
      </c>
    </row>
    <row r="51" spans="1:16" ht="14.4" customHeight="1" x14ac:dyDescent="0.3">
      <c r="A51" s="405" t="s">
        <v>756</v>
      </c>
      <c r="B51" s="406" t="s">
        <v>757</v>
      </c>
      <c r="C51" s="406" t="s">
        <v>848</v>
      </c>
      <c r="D51" s="406" t="s">
        <v>849</v>
      </c>
      <c r="E51" s="409">
        <v>1088</v>
      </c>
      <c r="F51" s="409">
        <v>2168384</v>
      </c>
      <c r="G51" s="406">
        <v>1</v>
      </c>
      <c r="H51" s="406">
        <v>1993</v>
      </c>
      <c r="I51" s="409">
        <v>887</v>
      </c>
      <c r="J51" s="409">
        <v>1770625</v>
      </c>
      <c r="K51" s="406">
        <v>0.81656431702133936</v>
      </c>
      <c r="L51" s="406">
        <v>1996.19503945885</v>
      </c>
      <c r="M51" s="409">
        <v>785</v>
      </c>
      <c r="N51" s="409">
        <v>1579420</v>
      </c>
      <c r="O51" s="474">
        <v>0.72838574717393234</v>
      </c>
      <c r="P51" s="410">
        <v>2012</v>
      </c>
    </row>
    <row r="52" spans="1:16" ht="14.4" customHeight="1" x14ac:dyDescent="0.3">
      <c r="A52" s="405" t="s">
        <v>756</v>
      </c>
      <c r="B52" s="406" t="s">
        <v>757</v>
      </c>
      <c r="C52" s="406" t="s">
        <v>850</v>
      </c>
      <c r="D52" s="406" t="s">
        <v>851</v>
      </c>
      <c r="E52" s="409">
        <v>3</v>
      </c>
      <c r="F52" s="409">
        <v>669</v>
      </c>
      <c r="G52" s="406">
        <v>1</v>
      </c>
      <c r="H52" s="406">
        <v>223</v>
      </c>
      <c r="I52" s="409">
        <v>1</v>
      </c>
      <c r="J52" s="409">
        <v>225</v>
      </c>
      <c r="K52" s="406">
        <v>0.33632286995515698</v>
      </c>
      <c r="L52" s="406">
        <v>225</v>
      </c>
      <c r="M52" s="409">
        <v>3</v>
      </c>
      <c r="N52" s="409">
        <v>678</v>
      </c>
      <c r="O52" s="474">
        <v>1.0134529147982063</v>
      </c>
      <c r="P52" s="410">
        <v>226</v>
      </c>
    </row>
    <row r="53" spans="1:16" ht="14.4" customHeight="1" x14ac:dyDescent="0.3">
      <c r="A53" s="405" t="s">
        <v>756</v>
      </c>
      <c r="B53" s="406" t="s">
        <v>757</v>
      </c>
      <c r="C53" s="406" t="s">
        <v>852</v>
      </c>
      <c r="D53" s="406" t="s">
        <v>853</v>
      </c>
      <c r="E53" s="409">
        <v>16</v>
      </c>
      <c r="F53" s="409">
        <v>6464</v>
      </c>
      <c r="G53" s="406">
        <v>1</v>
      </c>
      <c r="H53" s="406">
        <v>404</v>
      </c>
      <c r="I53" s="409">
        <v>1</v>
      </c>
      <c r="J53" s="409">
        <v>404</v>
      </c>
      <c r="K53" s="406">
        <v>6.25E-2</v>
      </c>
      <c r="L53" s="406">
        <v>404</v>
      </c>
      <c r="M53" s="409"/>
      <c r="N53" s="409"/>
      <c r="O53" s="474"/>
      <c r="P53" s="410"/>
    </row>
    <row r="54" spans="1:16" ht="14.4" customHeight="1" x14ac:dyDescent="0.3">
      <c r="A54" s="405" t="s">
        <v>756</v>
      </c>
      <c r="B54" s="406" t="s">
        <v>757</v>
      </c>
      <c r="C54" s="406" t="s">
        <v>854</v>
      </c>
      <c r="D54" s="406" t="s">
        <v>855</v>
      </c>
      <c r="E54" s="409">
        <v>2</v>
      </c>
      <c r="F54" s="409">
        <v>1582</v>
      </c>
      <c r="G54" s="406">
        <v>1</v>
      </c>
      <c r="H54" s="406">
        <v>791</v>
      </c>
      <c r="I54" s="409"/>
      <c r="J54" s="409"/>
      <c r="K54" s="406"/>
      <c r="L54" s="406"/>
      <c r="M54" s="409"/>
      <c r="N54" s="409"/>
      <c r="O54" s="474"/>
      <c r="P54" s="410"/>
    </row>
    <row r="55" spans="1:16" ht="14.4" customHeight="1" x14ac:dyDescent="0.3">
      <c r="A55" s="405" t="s">
        <v>756</v>
      </c>
      <c r="B55" s="406" t="s">
        <v>757</v>
      </c>
      <c r="C55" s="406" t="s">
        <v>856</v>
      </c>
      <c r="D55" s="406" t="s">
        <v>763</v>
      </c>
      <c r="E55" s="409">
        <v>22</v>
      </c>
      <c r="F55" s="409">
        <v>748</v>
      </c>
      <c r="G55" s="406">
        <v>1</v>
      </c>
      <c r="H55" s="406">
        <v>34</v>
      </c>
      <c r="I55" s="409">
        <v>4</v>
      </c>
      <c r="J55" s="409">
        <v>136</v>
      </c>
      <c r="K55" s="406">
        <v>0.18181818181818182</v>
      </c>
      <c r="L55" s="406">
        <v>34</v>
      </c>
      <c r="M55" s="409">
        <v>2</v>
      </c>
      <c r="N55" s="409">
        <v>70</v>
      </c>
      <c r="O55" s="474">
        <v>9.3582887700534759E-2</v>
      </c>
      <c r="P55" s="410">
        <v>35</v>
      </c>
    </row>
    <row r="56" spans="1:16" ht="14.4" customHeight="1" x14ac:dyDescent="0.3">
      <c r="A56" s="405" t="s">
        <v>756</v>
      </c>
      <c r="B56" s="406" t="s">
        <v>757</v>
      </c>
      <c r="C56" s="406" t="s">
        <v>857</v>
      </c>
      <c r="D56" s="406" t="s">
        <v>858</v>
      </c>
      <c r="E56" s="409">
        <v>13</v>
      </c>
      <c r="F56" s="409">
        <v>65455</v>
      </c>
      <c r="G56" s="406">
        <v>1</v>
      </c>
      <c r="H56" s="406">
        <v>5035</v>
      </c>
      <c r="I56" s="409">
        <v>10</v>
      </c>
      <c r="J56" s="409">
        <v>50498</v>
      </c>
      <c r="K56" s="406">
        <v>0.77149186463982888</v>
      </c>
      <c r="L56" s="406">
        <v>5049.8</v>
      </c>
      <c r="M56" s="409">
        <v>5</v>
      </c>
      <c r="N56" s="409">
        <v>25445</v>
      </c>
      <c r="O56" s="474">
        <v>0.38874035596975021</v>
      </c>
      <c r="P56" s="410">
        <v>5089</v>
      </c>
    </row>
    <row r="57" spans="1:16" ht="14.4" customHeight="1" x14ac:dyDescent="0.3">
      <c r="A57" s="405" t="s">
        <v>756</v>
      </c>
      <c r="B57" s="406" t="s">
        <v>757</v>
      </c>
      <c r="C57" s="406" t="s">
        <v>859</v>
      </c>
      <c r="D57" s="406" t="s">
        <v>860</v>
      </c>
      <c r="E57" s="409"/>
      <c r="F57" s="409"/>
      <c r="G57" s="406"/>
      <c r="H57" s="406"/>
      <c r="I57" s="409">
        <v>1</v>
      </c>
      <c r="J57" s="409">
        <v>1022</v>
      </c>
      <c r="K57" s="406"/>
      <c r="L57" s="406">
        <v>1022</v>
      </c>
      <c r="M57" s="409"/>
      <c r="N57" s="409"/>
      <c r="O57" s="474"/>
      <c r="P57" s="410"/>
    </row>
    <row r="58" spans="1:16" ht="14.4" customHeight="1" x14ac:dyDescent="0.3">
      <c r="A58" s="405" t="s">
        <v>756</v>
      </c>
      <c r="B58" s="406" t="s">
        <v>757</v>
      </c>
      <c r="C58" s="406" t="s">
        <v>861</v>
      </c>
      <c r="D58" s="406" t="s">
        <v>862</v>
      </c>
      <c r="E58" s="409">
        <v>104</v>
      </c>
      <c r="F58" s="409">
        <v>27664</v>
      </c>
      <c r="G58" s="406">
        <v>1</v>
      </c>
      <c r="H58" s="406">
        <v>266</v>
      </c>
      <c r="I58" s="409">
        <v>69</v>
      </c>
      <c r="J58" s="409">
        <v>18392</v>
      </c>
      <c r="K58" s="406">
        <v>0.6648351648351648</v>
      </c>
      <c r="L58" s="406">
        <v>266.55072463768118</v>
      </c>
      <c r="M58" s="409">
        <v>78</v>
      </c>
      <c r="N58" s="409">
        <v>20982</v>
      </c>
      <c r="O58" s="474">
        <v>0.75845864661654139</v>
      </c>
      <c r="P58" s="410">
        <v>269</v>
      </c>
    </row>
    <row r="59" spans="1:16" ht="14.4" customHeight="1" x14ac:dyDescent="0.3">
      <c r="A59" s="405" t="s">
        <v>756</v>
      </c>
      <c r="B59" s="406" t="s">
        <v>757</v>
      </c>
      <c r="C59" s="406" t="s">
        <v>863</v>
      </c>
      <c r="D59" s="406" t="s">
        <v>864</v>
      </c>
      <c r="E59" s="409">
        <v>14</v>
      </c>
      <c r="F59" s="409">
        <v>14336</v>
      </c>
      <c r="G59" s="406">
        <v>1</v>
      </c>
      <c r="H59" s="406">
        <v>1024</v>
      </c>
      <c r="I59" s="409">
        <v>1</v>
      </c>
      <c r="J59" s="409">
        <v>1024</v>
      </c>
      <c r="K59" s="406">
        <v>7.1428571428571425E-2</v>
      </c>
      <c r="L59" s="406">
        <v>1024</v>
      </c>
      <c r="M59" s="409">
        <v>3</v>
      </c>
      <c r="N59" s="409">
        <v>3150</v>
      </c>
      <c r="O59" s="474">
        <v>0.2197265625</v>
      </c>
      <c r="P59" s="410">
        <v>1050</v>
      </c>
    </row>
    <row r="60" spans="1:16" ht="14.4" customHeight="1" x14ac:dyDescent="0.3">
      <c r="A60" s="405" t="s">
        <v>756</v>
      </c>
      <c r="B60" s="406" t="s">
        <v>757</v>
      </c>
      <c r="C60" s="406" t="s">
        <v>865</v>
      </c>
      <c r="D60" s="406" t="s">
        <v>866</v>
      </c>
      <c r="E60" s="409"/>
      <c r="F60" s="409"/>
      <c r="G60" s="406"/>
      <c r="H60" s="406"/>
      <c r="I60" s="409">
        <v>3</v>
      </c>
      <c r="J60" s="409">
        <v>303</v>
      </c>
      <c r="K60" s="406"/>
      <c r="L60" s="406">
        <v>101</v>
      </c>
      <c r="M60" s="409"/>
      <c r="N60" s="409"/>
      <c r="O60" s="474"/>
      <c r="P60" s="410"/>
    </row>
    <row r="61" spans="1:16" ht="14.4" customHeight="1" x14ac:dyDescent="0.3">
      <c r="A61" s="405" t="s">
        <v>756</v>
      </c>
      <c r="B61" s="406" t="s">
        <v>757</v>
      </c>
      <c r="C61" s="406" t="s">
        <v>867</v>
      </c>
      <c r="D61" s="406" t="s">
        <v>868</v>
      </c>
      <c r="E61" s="409"/>
      <c r="F61" s="409"/>
      <c r="G61" s="406"/>
      <c r="H61" s="406"/>
      <c r="I61" s="409">
        <v>6</v>
      </c>
      <c r="J61" s="409">
        <v>1824</v>
      </c>
      <c r="K61" s="406"/>
      <c r="L61" s="406">
        <v>304</v>
      </c>
      <c r="M61" s="409">
        <v>5</v>
      </c>
      <c r="N61" s="409">
        <v>1530</v>
      </c>
      <c r="O61" s="474"/>
      <c r="P61" s="410">
        <v>306</v>
      </c>
    </row>
    <row r="62" spans="1:16" ht="14.4" customHeight="1" x14ac:dyDescent="0.3">
      <c r="A62" s="405" t="s">
        <v>756</v>
      </c>
      <c r="B62" s="406" t="s">
        <v>757</v>
      </c>
      <c r="C62" s="406" t="s">
        <v>869</v>
      </c>
      <c r="D62" s="406" t="s">
        <v>870</v>
      </c>
      <c r="E62" s="409"/>
      <c r="F62" s="409"/>
      <c r="G62" s="406"/>
      <c r="H62" s="406"/>
      <c r="I62" s="409">
        <v>1</v>
      </c>
      <c r="J62" s="409">
        <v>480</v>
      </c>
      <c r="K62" s="406"/>
      <c r="L62" s="406">
        <v>480</v>
      </c>
      <c r="M62" s="409"/>
      <c r="N62" s="409"/>
      <c r="O62" s="474"/>
      <c r="P62" s="410"/>
    </row>
    <row r="63" spans="1:16" ht="14.4" customHeight="1" x14ac:dyDescent="0.3">
      <c r="A63" s="405" t="s">
        <v>756</v>
      </c>
      <c r="B63" s="406" t="s">
        <v>757</v>
      </c>
      <c r="C63" s="406" t="s">
        <v>871</v>
      </c>
      <c r="D63" s="406" t="s">
        <v>872</v>
      </c>
      <c r="E63" s="409"/>
      <c r="F63" s="409"/>
      <c r="G63" s="406"/>
      <c r="H63" s="406"/>
      <c r="I63" s="409">
        <v>1</v>
      </c>
      <c r="J63" s="409">
        <v>655</v>
      </c>
      <c r="K63" s="406"/>
      <c r="L63" s="406">
        <v>655</v>
      </c>
      <c r="M63" s="409"/>
      <c r="N63" s="409"/>
      <c r="O63" s="474"/>
      <c r="P63" s="410"/>
    </row>
    <row r="64" spans="1:16" ht="14.4" customHeight="1" x14ac:dyDescent="0.3">
      <c r="A64" s="405" t="s">
        <v>756</v>
      </c>
      <c r="B64" s="406" t="s">
        <v>757</v>
      </c>
      <c r="C64" s="406" t="s">
        <v>873</v>
      </c>
      <c r="D64" s="406" t="s">
        <v>874</v>
      </c>
      <c r="E64" s="409"/>
      <c r="F64" s="409"/>
      <c r="G64" s="406"/>
      <c r="H64" s="406"/>
      <c r="I64" s="409"/>
      <c r="J64" s="409"/>
      <c r="K64" s="406"/>
      <c r="L64" s="406"/>
      <c r="M64" s="409">
        <v>57</v>
      </c>
      <c r="N64" s="409">
        <v>0</v>
      </c>
      <c r="O64" s="474"/>
      <c r="P64" s="410">
        <v>0</v>
      </c>
    </row>
    <row r="65" spans="1:16" ht="14.4" customHeight="1" x14ac:dyDescent="0.3">
      <c r="A65" s="405" t="s">
        <v>875</v>
      </c>
      <c r="B65" s="406" t="s">
        <v>757</v>
      </c>
      <c r="C65" s="406" t="s">
        <v>876</v>
      </c>
      <c r="D65" s="406" t="s">
        <v>877</v>
      </c>
      <c r="E65" s="409">
        <v>150</v>
      </c>
      <c r="F65" s="409">
        <v>155250</v>
      </c>
      <c r="G65" s="406">
        <v>1</v>
      </c>
      <c r="H65" s="406">
        <v>1035</v>
      </c>
      <c r="I65" s="409"/>
      <c r="J65" s="409"/>
      <c r="K65" s="406"/>
      <c r="L65" s="406"/>
      <c r="M65" s="409"/>
      <c r="N65" s="409"/>
      <c r="O65" s="474"/>
      <c r="P65" s="410"/>
    </row>
    <row r="66" spans="1:16" ht="14.4" customHeight="1" x14ac:dyDescent="0.3">
      <c r="A66" s="405" t="s">
        <v>875</v>
      </c>
      <c r="B66" s="406" t="s">
        <v>757</v>
      </c>
      <c r="C66" s="406" t="s">
        <v>878</v>
      </c>
      <c r="D66" s="406" t="s">
        <v>879</v>
      </c>
      <c r="E66" s="409">
        <v>75</v>
      </c>
      <c r="F66" s="409">
        <v>16275</v>
      </c>
      <c r="G66" s="406">
        <v>1</v>
      </c>
      <c r="H66" s="406">
        <v>217</v>
      </c>
      <c r="I66" s="409"/>
      <c r="J66" s="409"/>
      <c r="K66" s="406"/>
      <c r="L66" s="406"/>
      <c r="M66" s="409"/>
      <c r="N66" s="409"/>
      <c r="O66" s="474"/>
      <c r="P66" s="410"/>
    </row>
    <row r="67" spans="1:16" ht="14.4" customHeight="1" x14ac:dyDescent="0.3">
      <c r="A67" s="405" t="s">
        <v>875</v>
      </c>
      <c r="B67" s="406" t="s">
        <v>757</v>
      </c>
      <c r="C67" s="406" t="s">
        <v>824</v>
      </c>
      <c r="D67" s="406" t="s">
        <v>825</v>
      </c>
      <c r="E67" s="409">
        <v>80</v>
      </c>
      <c r="F67" s="409">
        <v>99600</v>
      </c>
      <c r="G67" s="406">
        <v>1</v>
      </c>
      <c r="H67" s="406">
        <v>1245</v>
      </c>
      <c r="I67" s="409">
        <v>1</v>
      </c>
      <c r="J67" s="409">
        <v>1261</v>
      </c>
      <c r="K67" s="406">
        <v>1.2660642570281124E-2</v>
      </c>
      <c r="L67" s="406">
        <v>1261</v>
      </c>
      <c r="M67" s="409"/>
      <c r="N67" s="409"/>
      <c r="O67" s="474"/>
      <c r="P67" s="410"/>
    </row>
    <row r="68" spans="1:16" ht="14.4" customHeight="1" x14ac:dyDescent="0.3">
      <c r="A68" s="405" t="s">
        <v>875</v>
      </c>
      <c r="B68" s="406" t="s">
        <v>757</v>
      </c>
      <c r="C68" s="406" t="s">
        <v>844</v>
      </c>
      <c r="D68" s="406" t="s">
        <v>845</v>
      </c>
      <c r="E68" s="409">
        <v>201</v>
      </c>
      <c r="F68" s="409">
        <v>448833</v>
      </c>
      <c r="G68" s="406">
        <v>1</v>
      </c>
      <c r="H68" s="406">
        <v>2233</v>
      </c>
      <c r="I68" s="409"/>
      <c r="J68" s="409"/>
      <c r="K68" s="406"/>
      <c r="L68" s="406"/>
      <c r="M68" s="409"/>
      <c r="N68" s="409"/>
      <c r="O68" s="474"/>
      <c r="P68" s="410"/>
    </row>
    <row r="69" spans="1:16" ht="14.4" customHeight="1" thickBot="1" x14ac:dyDescent="0.35">
      <c r="A69" s="411" t="s">
        <v>875</v>
      </c>
      <c r="B69" s="412" t="s">
        <v>757</v>
      </c>
      <c r="C69" s="412" t="s">
        <v>880</v>
      </c>
      <c r="D69" s="412" t="s">
        <v>881</v>
      </c>
      <c r="E69" s="415">
        <v>201</v>
      </c>
      <c r="F69" s="415">
        <v>34371</v>
      </c>
      <c r="G69" s="412">
        <v>1</v>
      </c>
      <c r="H69" s="412">
        <v>171</v>
      </c>
      <c r="I69" s="415"/>
      <c r="J69" s="415"/>
      <c r="K69" s="412"/>
      <c r="L69" s="412"/>
      <c r="M69" s="415"/>
      <c r="N69" s="415"/>
      <c r="O69" s="426"/>
      <c r="P69" s="416"/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4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4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4" customWidth="1"/>
    <col min="20" max="16384" width="8.88671875" style="105"/>
  </cols>
  <sheetData>
    <row r="1" spans="1:19" ht="18.600000000000001" customHeight="1" thickBot="1" x14ac:dyDescent="0.4">
      <c r="A1" s="302" t="s">
        <v>111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3" t="s">
        <v>247</v>
      </c>
      <c r="B2" s="195"/>
      <c r="C2" s="86"/>
      <c r="D2" s="195"/>
      <c r="E2" s="86"/>
      <c r="F2" s="195"/>
      <c r="G2" s="196"/>
      <c r="H2" s="195"/>
      <c r="I2" s="86"/>
      <c r="J2" s="195"/>
      <c r="K2" s="86"/>
      <c r="L2" s="195"/>
      <c r="M2" s="196"/>
      <c r="N2" s="195"/>
      <c r="O2" s="86"/>
      <c r="P2" s="195"/>
      <c r="Q2" s="86"/>
      <c r="R2" s="195"/>
      <c r="S2" s="196"/>
    </row>
    <row r="3" spans="1:19" ht="14.4" customHeight="1" thickBot="1" x14ac:dyDescent="0.35">
      <c r="A3" s="189" t="s">
        <v>112</v>
      </c>
      <c r="B3" s="190">
        <f>SUBTOTAL(9,B6:B1048576)</f>
        <v>11738891</v>
      </c>
      <c r="C3" s="191">
        <f t="shared" ref="C3:R3" si="0">SUBTOTAL(9,C6:C1048576)</f>
        <v>25</v>
      </c>
      <c r="D3" s="191">
        <f t="shared" si="0"/>
        <v>11745351</v>
      </c>
      <c r="E3" s="191">
        <f t="shared" si="0"/>
        <v>25.276510299729782</v>
      </c>
      <c r="F3" s="191">
        <f t="shared" si="0"/>
        <v>11759465</v>
      </c>
      <c r="G3" s="194">
        <f>IF(B3&lt;&gt;0,F3/B3,"")</f>
        <v>1.0017526357472779</v>
      </c>
      <c r="H3" s="190">
        <f t="shared" si="0"/>
        <v>0</v>
      </c>
      <c r="I3" s="191">
        <f t="shared" si="0"/>
        <v>0</v>
      </c>
      <c r="J3" s="191">
        <f t="shared" si="0"/>
        <v>0</v>
      </c>
      <c r="K3" s="191">
        <f t="shared" si="0"/>
        <v>0</v>
      </c>
      <c r="L3" s="191">
        <f t="shared" si="0"/>
        <v>0</v>
      </c>
      <c r="M3" s="192" t="str">
        <f>IF(H3&lt;&gt;0,L3/H3,"")</f>
        <v/>
      </c>
      <c r="N3" s="193">
        <f t="shared" si="0"/>
        <v>0</v>
      </c>
      <c r="O3" s="191">
        <f t="shared" si="0"/>
        <v>0</v>
      </c>
      <c r="P3" s="191">
        <f t="shared" si="0"/>
        <v>0</v>
      </c>
      <c r="Q3" s="191">
        <f t="shared" si="0"/>
        <v>0</v>
      </c>
      <c r="R3" s="191">
        <f t="shared" si="0"/>
        <v>0</v>
      </c>
      <c r="S3" s="192" t="str">
        <f>IF(N3&lt;&gt;0,R3/N3,"")</f>
        <v/>
      </c>
    </row>
    <row r="4" spans="1:19" ht="14.4" customHeight="1" x14ac:dyDescent="0.3">
      <c r="A4" s="341" t="s">
        <v>91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66"/>
      <c r="B5" s="467">
        <v>2013</v>
      </c>
      <c r="C5" s="468"/>
      <c r="D5" s="468">
        <v>2014</v>
      </c>
      <c r="E5" s="468"/>
      <c r="F5" s="468">
        <v>2015</v>
      </c>
      <c r="G5" s="469" t="s">
        <v>2</v>
      </c>
      <c r="H5" s="467">
        <v>2013</v>
      </c>
      <c r="I5" s="468"/>
      <c r="J5" s="468">
        <v>2014</v>
      </c>
      <c r="K5" s="468"/>
      <c r="L5" s="468">
        <v>2015</v>
      </c>
      <c r="M5" s="469" t="s">
        <v>2</v>
      </c>
      <c r="N5" s="467">
        <v>2013</v>
      </c>
      <c r="O5" s="468"/>
      <c r="P5" s="468">
        <v>2014</v>
      </c>
      <c r="Q5" s="468"/>
      <c r="R5" s="468">
        <v>2015</v>
      </c>
      <c r="S5" s="469" t="s">
        <v>2</v>
      </c>
    </row>
    <row r="6" spans="1:19" ht="14.4" customHeight="1" x14ac:dyDescent="0.3">
      <c r="A6" s="423" t="s">
        <v>883</v>
      </c>
      <c r="B6" s="470">
        <v>327636</v>
      </c>
      <c r="C6" s="400">
        <v>1</v>
      </c>
      <c r="D6" s="470">
        <v>28352</v>
      </c>
      <c r="E6" s="400">
        <v>8.6535057197621751E-2</v>
      </c>
      <c r="F6" s="470">
        <v>42766</v>
      </c>
      <c r="G6" s="424">
        <v>0.13052900169700521</v>
      </c>
      <c r="H6" s="470"/>
      <c r="I6" s="400"/>
      <c r="J6" s="470"/>
      <c r="K6" s="400"/>
      <c r="L6" s="470"/>
      <c r="M6" s="424"/>
      <c r="N6" s="470"/>
      <c r="O6" s="400"/>
      <c r="P6" s="470"/>
      <c r="Q6" s="400"/>
      <c r="R6" s="470"/>
      <c r="S6" s="425"/>
    </row>
    <row r="7" spans="1:19" ht="14.4" customHeight="1" x14ac:dyDescent="0.3">
      <c r="A7" s="476" t="s">
        <v>884</v>
      </c>
      <c r="B7" s="473">
        <v>531183</v>
      </c>
      <c r="C7" s="406">
        <v>1</v>
      </c>
      <c r="D7" s="473">
        <v>388559</v>
      </c>
      <c r="E7" s="406">
        <v>0.73149743120544142</v>
      </c>
      <c r="F7" s="473">
        <v>299913</v>
      </c>
      <c r="G7" s="474">
        <v>0.56461332535115016</v>
      </c>
      <c r="H7" s="473"/>
      <c r="I7" s="406"/>
      <c r="J7" s="473"/>
      <c r="K7" s="406"/>
      <c r="L7" s="473"/>
      <c r="M7" s="474"/>
      <c r="N7" s="473"/>
      <c r="O7" s="406"/>
      <c r="P7" s="473"/>
      <c r="Q7" s="406"/>
      <c r="R7" s="473"/>
      <c r="S7" s="475"/>
    </row>
    <row r="8" spans="1:19" ht="14.4" customHeight="1" x14ac:dyDescent="0.3">
      <c r="A8" s="476" t="s">
        <v>885</v>
      </c>
      <c r="B8" s="473">
        <v>733656</v>
      </c>
      <c r="C8" s="406">
        <v>1</v>
      </c>
      <c r="D8" s="473">
        <v>622850</v>
      </c>
      <c r="E8" s="406">
        <v>0.84896736345099066</v>
      </c>
      <c r="F8" s="473">
        <v>325885</v>
      </c>
      <c r="G8" s="474">
        <v>0.44419319135943819</v>
      </c>
      <c r="H8" s="473"/>
      <c r="I8" s="406"/>
      <c r="J8" s="473"/>
      <c r="K8" s="406"/>
      <c r="L8" s="473"/>
      <c r="M8" s="474"/>
      <c r="N8" s="473"/>
      <c r="O8" s="406"/>
      <c r="P8" s="473"/>
      <c r="Q8" s="406"/>
      <c r="R8" s="473"/>
      <c r="S8" s="475"/>
    </row>
    <row r="9" spans="1:19" ht="14.4" customHeight="1" x14ac:dyDescent="0.3">
      <c r="A9" s="476" t="s">
        <v>886</v>
      </c>
      <c r="B9" s="473">
        <v>2919125</v>
      </c>
      <c r="C9" s="406">
        <v>1</v>
      </c>
      <c r="D9" s="473">
        <v>3292384</v>
      </c>
      <c r="E9" s="406">
        <v>1.1278667408898215</v>
      </c>
      <c r="F9" s="473">
        <v>3491315</v>
      </c>
      <c r="G9" s="474">
        <v>1.1960142165888752</v>
      </c>
      <c r="H9" s="473"/>
      <c r="I9" s="406"/>
      <c r="J9" s="473"/>
      <c r="K9" s="406"/>
      <c r="L9" s="473"/>
      <c r="M9" s="474"/>
      <c r="N9" s="473"/>
      <c r="O9" s="406"/>
      <c r="P9" s="473"/>
      <c r="Q9" s="406"/>
      <c r="R9" s="473"/>
      <c r="S9" s="475"/>
    </row>
    <row r="10" spans="1:19" ht="14.4" customHeight="1" x14ac:dyDescent="0.3">
      <c r="A10" s="476" t="s">
        <v>887</v>
      </c>
      <c r="B10" s="473">
        <v>301692</v>
      </c>
      <c r="C10" s="406">
        <v>1</v>
      </c>
      <c r="D10" s="473">
        <v>312187</v>
      </c>
      <c r="E10" s="406">
        <v>1.0347871338981478</v>
      </c>
      <c r="F10" s="473">
        <v>351809</v>
      </c>
      <c r="G10" s="474">
        <v>1.1661197512695067</v>
      </c>
      <c r="H10" s="473"/>
      <c r="I10" s="406"/>
      <c r="J10" s="473"/>
      <c r="K10" s="406"/>
      <c r="L10" s="473"/>
      <c r="M10" s="474"/>
      <c r="N10" s="473"/>
      <c r="O10" s="406"/>
      <c r="P10" s="473"/>
      <c r="Q10" s="406"/>
      <c r="R10" s="473"/>
      <c r="S10" s="475"/>
    </row>
    <row r="11" spans="1:19" ht="14.4" customHeight="1" x14ac:dyDescent="0.3">
      <c r="A11" s="476" t="s">
        <v>888</v>
      </c>
      <c r="B11" s="473">
        <v>303830</v>
      </c>
      <c r="C11" s="406">
        <v>1</v>
      </c>
      <c r="D11" s="473">
        <v>427876</v>
      </c>
      <c r="E11" s="406">
        <v>1.4082743639535267</v>
      </c>
      <c r="F11" s="473">
        <v>288582</v>
      </c>
      <c r="G11" s="474">
        <v>0.94981404074647002</v>
      </c>
      <c r="H11" s="473"/>
      <c r="I11" s="406"/>
      <c r="J11" s="473"/>
      <c r="K11" s="406"/>
      <c r="L11" s="473"/>
      <c r="M11" s="474"/>
      <c r="N11" s="473"/>
      <c r="O11" s="406"/>
      <c r="P11" s="473"/>
      <c r="Q11" s="406"/>
      <c r="R11" s="473"/>
      <c r="S11" s="475"/>
    </row>
    <row r="12" spans="1:19" ht="14.4" customHeight="1" x14ac:dyDescent="0.3">
      <c r="A12" s="476" t="s">
        <v>889</v>
      </c>
      <c r="B12" s="473">
        <v>279136</v>
      </c>
      <c r="C12" s="406">
        <v>1</v>
      </c>
      <c r="D12" s="473">
        <v>103139</v>
      </c>
      <c r="E12" s="406">
        <v>0.36949372348962511</v>
      </c>
      <c r="F12" s="473">
        <v>64045</v>
      </c>
      <c r="G12" s="474">
        <v>0.22944012954258855</v>
      </c>
      <c r="H12" s="473"/>
      <c r="I12" s="406"/>
      <c r="J12" s="473"/>
      <c r="K12" s="406"/>
      <c r="L12" s="473"/>
      <c r="M12" s="474"/>
      <c r="N12" s="473"/>
      <c r="O12" s="406"/>
      <c r="P12" s="473"/>
      <c r="Q12" s="406"/>
      <c r="R12" s="473"/>
      <c r="S12" s="475"/>
    </row>
    <row r="13" spans="1:19" ht="14.4" customHeight="1" x14ac:dyDescent="0.3">
      <c r="A13" s="476" t="s">
        <v>890</v>
      </c>
      <c r="B13" s="473">
        <v>1269166</v>
      </c>
      <c r="C13" s="406">
        <v>1</v>
      </c>
      <c r="D13" s="473">
        <v>1475824</v>
      </c>
      <c r="E13" s="406">
        <v>1.1628297637976435</v>
      </c>
      <c r="F13" s="473">
        <v>1671699</v>
      </c>
      <c r="G13" s="474">
        <v>1.3171633970654746</v>
      </c>
      <c r="H13" s="473"/>
      <c r="I13" s="406"/>
      <c r="J13" s="473"/>
      <c r="K13" s="406"/>
      <c r="L13" s="473"/>
      <c r="M13" s="474"/>
      <c r="N13" s="473"/>
      <c r="O13" s="406"/>
      <c r="P13" s="473"/>
      <c r="Q13" s="406"/>
      <c r="R13" s="473"/>
      <c r="S13" s="475"/>
    </row>
    <row r="14" spans="1:19" ht="14.4" customHeight="1" x14ac:dyDescent="0.3">
      <c r="A14" s="476" t="s">
        <v>891</v>
      </c>
      <c r="B14" s="473">
        <v>12361</v>
      </c>
      <c r="C14" s="406">
        <v>1</v>
      </c>
      <c r="D14" s="473">
        <v>20878</v>
      </c>
      <c r="E14" s="406">
        <v>1.6890219237925734</v>
      </c>
      <c r="F14" s="473">
        <v>36498</v>
      </c>
      <c r="G14" s="474">
        <v>2.9526737318987135</v>
      </c>
      <c r="H14" s="473"/>
      <c r="I14" s="406"/>
      <c r="J14" s="473"/>
      <c r="K14" s="406"/>
      <c r="L14" s="473"/>
      <c r="M14" s="474"/>
      <c r="N14" s="473"/>
      <c r="O14" s="406"/>
      <c r="P14" s="473"/>
      <c r="Q14" s="406"/>
      <c r="R14" s="473"/>
      <c r="S14" s="475"/>
    </row>
    <row r="15" spans="1:19" ht="14.4" customHeight="1" x14ac:dyDescent="0.3">
      <c r="A15" s="476" t="s">
        <v>892</v>
      </c>
      <c r="B15" s="473">
        <v>370610</v>
      </c>
      <c r="C15" s="406">
        <v>1</v>
      </c>
      <c r="D15" s="473">
        <v>526235</v>
      </c>
      <c r="E15" s="406">
        <v>1.4199158144680393</v>
      </c>
      <c r="F15" s="473">
        <v>367078</v>
      </c>
      <c r="G15" s="474">
        <v>0.99046976606135828</v>
      </c>
      <c r="H15" s="473"/>
      <c r="I15" s="406"/>
      <c r="J15" s="473"/>
      <c r="K15" s="406"/>
      <c r="L15" s="473"/>
      <c r="M15" s="474"/>
      <c r="N15" s="473"/>
      <c r="O15" s="406"/>
      <c r="P15" s="473"/>
      <c r="Q15" s="406"/>
      <c r="R15" s="473"/>
      <c r="S15" s="475"/>
    </row>
    <row r="16" spans="1:19" ht="14.4" customHeight="1" x14ac:dyDescent="0.3">
      <c r="A16" s="476" t="s">
        <v>893</v>
      </c>
      <c r="B16" s="473">
        <v>48647</v>
      </c>
      <c r="C16" s="406">
        <v>1</v>
      </c>
      <c r="D16" s="473">
        <v>37724</v>
      </c>
      <c r="E16" s="406">
        <v>0.77546405739305613</v>
      </c>
      <c r="F16" s="473">
        <v>221096</v>
      </c>
      <c r="G16" s="474">
        <v>4.5449051328961705</v>
      </c>
      <c r="H16" s="473"/>
      <c r="I16" s="406"/>
      <c r="J16" s="473"/>
      <c r="K16" s="406"/>
      <c r="L16" s="473"/>
      <c r="M16" s="474"/>
      <c r="N16" s="473"/>
      <c r="O16" s="406"/>
      <c r="P16" s="473"/>
      <c r="Q16" s="406"/>
      <c r="R16" s="473"/>
      <c r="S16" s="475"/>
    </row>
    <row r="17" spans="1:19" ht="14.4" customHeight="1" x14ac:dyDescent="0.3">
      <c r="A17" s="476" t="s">
        <v>894</v>
      </c>
      <c r="B17" s="473">
        <v>1743093</v>
      </c>
      <c r="C17" s="406">
        <v>1</v>
      </c>
      <c r="D17" s="473">
        <v>2027604</v>
      </c>
      <c r="E17" s="406">
        <v>1.1632219279177876</v>
      </c>
      <c r="F17" s="473">
        <v>2282863</v>
      </c>
      <c r="G17" s="474">
        <v>1.3096621924360892</v>
      </c>
      <c r="H17" s="473"/>
      <c r="I17" s="406"/>
      <c r="J17" s="473"/>
      <c r="K17" s="406"/>
      <c r="L17" s="473"/>
      <c r="M17" s="474"/>
      <c r="N17" s="473"/>
      <c r="O17" s="406"/>
      <c r="P17" s="473"/>
      <c r="Q17" s="406"/>
      <c r="R17" s="473"/>
      <c r="S17" s="475"/>
    </row>
    <row r="18" spans="1:19" ht="14.4" customHeight="1" x14ac:dyDescent="0.3">
      <c r="A18" s="476" t="s">
        <v>895</v>
      </c>
      <c r="B18" s="473">
        <v>471377</v>
      </c>
      <c r="C18" s="406">
        <v>1</v>
      </c>
      <c r="D18" s="473">
        <v>395149</v>
      </c>
      <c r="E18" s="406">
        <v>0.83828655195310764</v>
      </c>
      <c r="F18" s="473">
        <v>452269</v>
      </c>
      <c r="G18" s="474">
        <v>0.95946344433436503</v>
      </c>
      <c r="H18" s="473"/>
      <c r="I18" s="406"/>
      <c r="J18" s="473"/>
      <c r="K18" s="406"/>
      <c r="L18" s="473"/>
      <c r="M18" s="474"/>
      <c r="N18" s="473"/>
      <c r="O18" s="406"/>
      <c r="P18" s="473"/>
      <c r="Q18" s="406"/>
      <c r="R18" s="473"/>
      <c r="S18" s="475"/>
    </row>
    <row r="19" spans="1:19" ht="14.4" customHeight="1" x14ac:dyDescent="0.3">
      <c r="A19" s="476" t="s">
        <v>896</v>
      </c>
      <c r="B19" s="473">
        <v>35626</v>
      </c>
      <c r="C19" s="406">
        <v>1</v>
      </c>
      <c r="D19" s="473">
        <v>19390</v>
      </c>
      <c r="E19" s="406">
        <v>0.54426542412844547</v>
      </c>
      <c r="F19" s="473">
        <v>31195</v>
      </c>
      <c r="G19" s="474">
        <v>0.8756245438724527</v>
      </c>
      <c r="H19" s="473"/>
      <c r="I19" s="406"/>
      <c r="J19" s="473"/>
      <c r="K19" s="406"/>
      <c r="L19" s="473"/>
      <c r="M19" s="474"/>
      <c r="N19" s="473"/>
      <c r="O19" s="406"/>
      <c r="P19" s="473"/>
      <c r="Q19" s="406"/>
      <c r="R19" s="473"/>
      <c r="S19" s="475"/>
    </row>
    <row r="20" spans="1:19" ht="14.4" customHeight="1" x14ac:dyDescent="0.3">
      <c r="A20" s="476" t="s">
        <v>897</v>
      </c>
      <c r="B20" s="473">
        <v>447732</v>
      </c>
      <c r="C20" s="406">
        <v>1</v>
      </c>
      <c r="D20" s="473">
        <v>345003</v>
      </c>
      <c r="E20" s="406">
        <v>0.77055694031250832</v>
      </c>
      <c r="F20" s="473">
        <v>350710</v>
      </c>
      <c r="G20" s="474">
        <v>0.78330340471532078</v>
      </c>
      <c r="H20" s="473"/>
      <c r="I20" s="406"/>
      <c r="J20" s="473"/>
      <c r="K20" s="406"/>
      <c r="L20" s="473"/>
      <c r="M20" s="474"/>
      <c r="N20" s="473"/>
      <c r="O20" s="406"/>
      <c r="P20" s="473"/>
      <c r="Q20" s="406"/>
      <c r="R20" s="473"/>
      <c r="S20" s="475"/>
    </row>
    <row r="21" spans="1:19" ht="14.4" customHeight="1" x14ac:dyDescent="0.3">
      <c r="A21" s="476" t="s">
        <v>898</v>
      </c>
      <c r="B21" s="473">
        <v>9218</v>
      </c>
      <c r="C21" s="406">
        <v>1</v>
      </c>
      <c r="D21" s="473">
        <v>7119</v>
      </c>
      <c r="E21" s="406">
        <v>0.7722933391191148</v>
      </c>
      <c r="F21" s="473">
        <v>6423</v>
      </c>
      <c r="G21" s="474">
        <v>0.69678889129963117</v>
      </c>
      <c r="H21" s="473"/>
      <c r="I21" s="406"/>
      <c r="J21" s="473"/>
      <c r="K21" s="406"/>
      <c r="L21" s="473"/>
      <c r="M21" s="474"/>
      <c r="N21" s="473"/>
      <c r="O21" s="406"/>
      <c r="P21" s="473"/>
      <c r="Q21" s="406"/>
      <c r="R21" s="473"/>
      <c r="S21" s="475"/>
    </row>
    <row r="22" spans="1:19" ht="14.4" customHeight="1" x14ac:dyDescent="0.3">
      <c r="A22" s="476" t="s">
        <v>899</v>
      </c>
      <c r="B22" s="473"/>
      <c r="C22" s="406"/>
      <c r="D22" s="473">
        <v>2827</v>
      </c>
      <c r="E22" s="406"/>
      <c r="F22" s="473">
        <v>9803</v>
      </c>
      <c r="G22" s="474"/>
      <c r="H22" s="473"/>
      <c r="I22" s="406"/>
      <c r="J22" s="473"/>
      <c r="K22" s="406"/>
      <c r="L22" s="473"/>
      <c r="M22" s="474"/>
      <c r="N22" s="473"/>
      <c r="O22" s="406"/>
      <c r="P22" s="473"/>
      <c r="Q22" s="406"/>
      <c r="R22" s="473"/>
      <c r="S22" s="475"/>
    </row>
    <row r="23" spans="1:19" ht="14.4" customHeight="1" x14ac:dyDescent="0.3">
      <c r="A23" s="476" t="s">
        <v>900</v>
      </c>
      <c r="B23" s="473">
        <v>175612</v>
      </c>
      <c r="C23" s="406">
        <v>1</v>
      </c>
      <c r="D23" s="473">
        <v>116294</v>
      </c>
      <c r="E23" s="406">
        <v>0.66222126050611574</v>
      </c>
      <c r="F23" s="473">
        <v>181335</v>
      </c>
      <c r="G23" s="474">
        <v>1.0325888891419721</v>
      </c>
      <c r="H23" s="473"/>
      <c r="I23" s="406"/>
      <c r="J23" s="473"/>
      <c r="K23" s="406"/>
      <c r="L23" s="473"/>
      <c r="M23" s="474"/>
      <c r="N23" s="473"/>
      <c r="O23" s="406"/>
      <c r="P23" s="473"/>
      <c r="Q23" s="406"/>
      <c r="R23" s="473"/>
      <c r="S23" s="475"/>
    </row>
    <row r="24" spans="1:19" ht="14.4" customHeight="1" x14ac:dyDescent="0.3">
      <c r="A24" s="476" t="s">
        <v>901</v>
      </c>
      <c r="B24" s="473">
        <v>119958</v>
      </c>
      <c r="C24" s="406">
        <v>1</v>
      </c>
      <c r="D24" s="473">
        <v>89758</v>
      </c>
      <c r="E24" s="406">
        <v>0.74824521916003939</v>
      </c>
      <c r="F24" s="473">
        <v>53271</v>
      </c>
      <c r="G24" s="474">
        <v>0.44408042814985244</v>
      </c>
      <c r="H24" s="473"/>
      <c r="I24" s="406"/>
      <c r="J24" s="473"/>
      <c r="K24" s="406"/>
      <c r="L24" s="473"/>
      <c r="M24" s="474"/>
      <c r="N24" s="473"/>
      <c r="O24" s="406"/>
      <c r="P24" s="473"/>
      <c r="Q24" s="406"/>
      <c r="R24" s="473"/>
      <c r="S24" s="475"/>
    </row>
    <row r="25" spans="1:19" ht="14.4" customHeight="1" x14ac:dyDescent="0.3">
      <c r="A25" s="476" t="s">
        <v>902</v>
      </c>
      <c r="B25" s="473">
        <v>101024</v>
      </c>
      <c r="C25" s="406">
        <v>1</v>
      </c>
      <c r="D25" s="473">
        <v>145050</v>
      </c>
      <c r="E25" s="406">
        <v>1.435797434273044</v>
      </c>
      <c r="F25" s="473">
        <v>102329</v>
      </c>
      <c r="G25" s="474">
        <v>1.012917722521381</v>
      </c>
      <c r="H25" s="473"/>
      <c r="I25" s="406"/>
      <c r="J25" s="473"/>
      <c r="K25" s="406"/>
      <c r="L25" s="473"/>
      <c r="M25" s="474"/>
      <c r="N25" s="473"/>
      <c r="O25" s="406"/>
      <c r="P25" s="473"/>
      <c r="Q25" s="406"/>
      <c r="R25" s="473"/>
      <c r="S25" s="475"/>
    </row>
    <row r="26" spans="1:19" ht="14.4" customHeight="1" x14ac:dyDescent="0.3">
      <c r="A26" s="476" t="s">
        <v>903</v>
      </c>
      <c r="B26" s="473"/>
      <c r="C26" s="406"/>
      <c r="D26" s="473">
        <v>2990</v>
      </c>
      <c r="E26" s="406"/>
      <c r="F26" s="473"/>
      <c r="G26" s="474"/>
      <c r="H26" s="473"/>
      <c r="I26" s="406"/>
      <c r="J26" s="473"/>
      <c r="K26" s="406"/>
      <c r="L26" s="473"/>
      <c r="M26" s="474"/>
      <c r="N26" s="473"/>
      <c r="O26" s="406"/>
      <c r="P26" s="473"/>
      <c r="Q26" s="406"/>
      <c r="R26" s="473"/>
      <c r="S26" s="475"/>
    </row>
    <row r="27" spans="1:19" ht="14.4" customHeight="1" x14ac:dyDescent="0.3">
      <c r="A27" s="476" t="s">
        <v>904</v>
      </c>
      <c r="B27" s="473">
        <v>133339</v>
      </c>
      <c r="C27" s="406">
        <v>1</v>
      </c>
      <c r="D27" s="473">
        <v>28681</v>
      </c>
      <c r="E27" s="406">
        <v>0.21509835831977142</v>
      </c>
      <c r="F27" s="473">
        <v>3727</v>
      </c>
      <c r="G27" s="474">
        <v>2.7951312069237056E-2</v>
      </c>
      <c r="H27" s="473"/>
      <c r="I27" s="406"/>
      <c r="J27" s="473"/>
      <c r="K27" s="406"/>
      <c r="L27" s="473"/>
      <c r="M27" s="474"/>
      <c r="N27" s="473"/>
      <c r="O27" s="406"/>
      <c r="P27" s="473"/>
      <c r="Q27" s="406"/>
      <c r="R27" s="473"/>
      <c r="S27" s="475"/>
    </row>
    <row r="28" spans="1:19" ht="14.4" customHeight="1" x14ac:dyDescent="0.3">
      <c r="A28" s="476" t="s">
        <v>905</v>
      </c>
      <c r="B28" s="473">
        <v>14038</v>
      </c>
      <c r="C28" s="406">
        <v>1</v>
      </c>
      <c r="D28" s="473">
        <v>49582</v>
      </c>
      <c r="E28" s="406">
        <v>3.5319846131927624</v>
      </c>
      <c r="F28" s="473">
        <v>1783</v>
      </c>
      <c r="G28" s="474">
        <v>0.12701239492805244</v>
      </c>
      <c r="H28" s="473"/>
      <c r="I28" s="406"/>
      <c r="J28" s="473"/>
      <c r="K28" s="406"/>
      <c r="L28" s="473"/>
      <c r="M28" s="474"/>
      <c r="N28" s="473"/>
      <c r="O28" s="406"/>
      <c r="P28" s="473"/>
      <c r="Q28" s="406"/>
      <c r="R28" s="473"/>
      <c r="S28" s="475"/>
    </row>
    <row r="29" spans="1:19" ht="14.4" customHeight="1" x14ac:dyDescent="0.3">
      <c r="A29" s="476" t="s">
        <v>906</v>
      </c>
      <c r="B29" s="473">
        <v>26090</v>
      </c>
      <c r="C29" s="406">
        <v>1</v>
      </c>
      <c r="D29" s="473">
        <v>24842</v>
      </c>
      <c r="E29" s="406">
        <v>0.95216558068225376</v>
      </c>
      <c r="F29" s="473">
        <v>19305</v>
      </c>
      <c r="G29" s="474">
        <v>0.73993867382138756</v>
      </c>
      <c r="H29" s="473"/>
      <c r="I29" s="406"/>
      <c r="J29" s="473"/>
      <c r="K29" s="406"/>
      <c r="L29" s="473"/>
      <c r="M29" s="474"/>
      <c r="N29" s="473"/>
      <c r="O29" s="406"/>
      <c r="P29" s="473"/>
      <c r="Q29" s="406"/>
      <c r="R29" s="473"/>
      <c r="S29" s="475"/>
    </row>
    <row r="30" spans="1:19" ht="14.4" customHeight="1" x14ac:dyDescent="0.3">
      <c r="A30" s="476" t="s">
        <v>907</v>
      </c>
      <c r="B30" s="473">
        <v>187093</v>
      </c>
      <c r="C30" s="406">
        <v>1</v>
      </c>
      <c r="D30" s="473">
        <v>333135</v>
      </c>
      <c r="E30" s="406">
        <v>1.7805850566295907</v>
      </c>
      <c r="F30" s="473">
        <v>381934</v>
      </c>
      <c r="G30" s="474">
        <v>2.0414125595292183</v>
      </c>
      <c r="H30" s="473"/>
      <c r="I30" s="406"/>
      <c r="J30" s="473"/>
      <c r="K30" s="406"/>
      <c r="L30" s="473"/>
      <c r="M30" s="474"/>
      <c r="N30" s="473"/>
      <c r="O30" s="406"/>
      <c r="P30" s="473"/>
      <c r="Q30" s="406"/>
      <c r="R30" s="473"/>
      <c r="S30" s="475"/>
    </row>
    <row r="31" spans="1:19" ht="14.4" customHeight="1" x14ac:dyDescent="0.3">
      <c r="A31" s="476" t="s">
        <v>908</v>
      </c>
      <c r="B31" s="473">
        <v>366700</v>
      </c>
      <c r="C31" s="406">
        <v>1</v>
      </c>
      <c r="D31" s="473">
        <v>47055</v>
      </c>
      <c r="E31" s="406">
        <v>0.1283201527133897</v>
      </c>
      <c r="F31" s="473">
        <v>42597</v>
      </c>
      <c r="G31" s="474">
        <v>0.11616307608399236</v>
      </c>
      <c r="H31" s="473"/>
      <c r="I31" s="406"/>
      <c r="J31" s="473"/>
      <c r="K31" s="406"/>
      <c r="L31" s="473"/>
      <c r="M31" s="474"/>
      <c r="N31" s="473"/>
      <c r="O31" s="406"/>
      <c r="P31" s="473"/>
      <c r="Q31" s="406"/>
      <c r="R31" s="473"/>
      <c r="S31" s="475"/>
    </row>
    <row r="32" spans="1:19" ht="14.4" customHeight="1" thickBot="1" x14ac:dyDescent="0.35">
      <c r="A32" s="472" t="s">
        <v>909</v>
      </c>
      <c r="B32" s="471">
        <v>810949</v>
      </c>
      <c r="C32" s="412">
        <v>1</v>
      </c>
      <c r="D32" s="471">
        <v>874864</v>
      </c>
      <c r="E32" s="412">
        <v>1.0788150672853656</v>
      </c>
      <c r="F32" s="471">
        <v>679235</v>
      </c>
      <c r="G32" s="426">
        <v>0.83758041504459591</v>
      </c>
      <c r="H32" s="471"/>
      <c r="I32" s="412"/>
      <c r="J32" s="471"/>
      <c r="K32" s="412"/>
      <c r="L32" s="471"/>
      <c r="M32" s="426"/>
      <c r="N32" s="471"/>
      <c r="O32" s="412"/>
      <c r="P32" s="471"/>
      <c r="Q32" s="412"/>
      <c r="R32" s="471"/>
      <c r="S32" s="42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77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1" customWidth="1"/>
    <col min="8" max="9" width="9.33203125" style="181" hidden="1" customWidth="1"/>
    <col min="10" max="11" width="11.109375" style="181" customWidth="1"/>
    <col min="12" max="13" width="9.33203125" style="181" hidden="1" customWidth="1"/>
    <col min="14" max="15" width="11.109375" style="181" customWidth="1"/>
    <col min="16" max="16" width="11.109375" style="184" customWidth="1"/>
    <col min="17" max="17" width="11.109375" style="181" customWidth="1"/>
    <col min="18" max="16384" width="8.88671875" style="105"/>
  </cols>
  <sheetData>
    <row r="1" spans="1:17" ht="18.600000000000001" customHeight="1" thickBot="1" x14ac:dyDescent="0.4">
      <c r="A1" s="293" t="s">
        <v>949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3" t="s">
        <v>247</v>
      </c>
      <c r="B2" s="106"/>
      <c r="C2" s="106"/>
      <c r="D2" s="106"/>
      <c r="E2" s="106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8"/>
      <c r="Q2" s="197"/>
    </row>
    <row r="3" spans="1:17" ht="14.4" customHeight="1" thickBot="1" x14ac:dyDescent="0.35">
      <c r="E3" s="63" t="s">
        <v>112</v>
      </c>
      <c r="F3" s="77">
        <f t="shared" ref="F3:O3" si="0">SUBTOTAL(9,F6:F1048576)</f>
        <v>50566</v>
      </c>
      <c r="G3" s="78">
        <f t="shared" si="0"/>
        <v>11738891</v>
      </c>
      <c r="H3" s="78"/>
      <c r="I3" s="78"/>
      <c r="J3" s="78">
        <f t="shared" si="0"/>
        <v>50100</v>
      </c>
      <c r="K3" s="78">
        <f t="shared" si="0"/>
        <v>11745351</v>
      </c>
      <c r="L3" s="78"/>
      <c r="M3" s="78"/>
      <c r="N3" s="78">
        <f t="shared" si="0"/>
        <v>50695</v>
      </c>
      <c r="O3" s="78">
        <f t="shared" si="0"/>
        <v>11759465</v>
      </c>
      <c r="P3" s="59">
        <f>IF(G3=0,0,O3/G3)</f>
        <v>1.0017526357472779</v>
      </c>
      <c r="Q3" s="79">
        <f>IF(N3=0,0,O3/N3)</f>
        <v>231.96498668507743</v>
      </c>
    </row>
    <row r="4" spans="1:17" ht="14.4" customHeight="1" x14ac:dyDescent="0.3">
      <c r="A4" s="350" t="s">
        <v>55</v>
      </c>
      <c r="B4" s="349" t="s">
        <v>81</v>
      </c>
      <c r="C4" s="350" t="s">
        <v>82</v>
      </c>
      <c r="D4" s="358" t="s">
        <v>83</v>
      </c>
      <c r="E4" s="351" t="s">
        <v>56</v>
      </c>
      <c r="F4" s="356">
        <v>2013</v>
      </c>
      <c r="G4" s="357"/>
      <c r="H4" s="80"/>
      <c r="I4" s="80"/>
      <c r="J4" s="356">
        <v>2014</v>
      </c>
      <c r="K4" s="357"/>
      <c r="L4" s="80"/>
      <c r="M4" s="80"/>
      <c r="N4" s="356">
        <v>2015</v>
      </c>
      <c r="O4" s="357"/>
      <c r="P4" s="359" t="s">
        <v>2</v>
      </c>
      <c r="Q4" s="348" t="s">
        <v>84</v>
      </c>
    </row>
    <row r="5" spans="1:17" ht="14.4" customHeight="1" thickBot="1" x14ac:dyDescent="0.35">
      <c r="A5" s="484"/>
      <c r="B5" s="483"/>
      <c r="C5" s="484"/>
      <c r="D5" s="492"/>
      <c r="E5" s="486"/>
      <c r="F5" s="493" t="s">
        <v>58</v>
      </c>
      <c r="G5" s="494" t="s">
        <v>14</v>
      </c>
      <c r="H5" s="495"/>
      <c r="I5" s="495"/>
      <c r="J5" s="493" t="s">
        <v>58</v>
      </c>
      <c r="K5" s="494" t="s">
        <v>14</v>
      </c>
      <c r="L5" s="495"/>
      <c r="M5" s="495"/>
      <c r="N5" s="493" t="s">
        <v>58</v>
      </c>
      <c r="O5" s="494" t="s">
        <v>14</v>
      </c>
      <c r="P5" s="496"/>
      <c r="Q5" s="491"/>
    </row>
    <row r="6" spans="1:17" ht="14.4" customHeight="1" x14ac:dyDescent="0.3">
      <c r="A6" s="399" t="s">
        <v>910</v>
      </c>
      <c r="B6" s="400" t="s">
        <v>756</v>
      </c>
      <c r="C6" s="400" t="s">
        <v>757</v>
      </c>
      <c r="D6" s="400" t="s">
        <v>758</v>
      </c>
      <c r="E6" s="400" t="s">
        <v>759</v>
      </c>
      <c r="F6" s="403">
        <v>1</v>
      </c>
      <c r="G6" s="403">
        <v>2064</v>
      </c>
      <c r="H6" s="403">
        <v>1</v>
      </c>
      <c r="I6" s="403">
        <v>2064</v>
      </c>
      <c r="J6" s="403"/>
      <c r="K6" s="403"/>
      <c r="L6" s="403"/>
      <c r="M6" s="403"/>
      <c r="N6" s="403"/>
      <c r="O6" s="403"/>
      <c r="P6" s="424"/>
      <c r="Q6" s="404"/>
    </row>
    <row r="7" spans="1:17" ht="14.4" customHeight="1" x14ac:dyDescent="0.3">
      <c r="A7" s="405" t="s">
        <v>910</v>
      </c>
      <c r="B7" s="406" t="s">
        <v>756</v>
      </c>
      <c r="C7" s="406" t="s">
        <v>757</v>
      </c>
      <c r="D7" s="406" t="s">
        <v>762</v>
      </c>
      <c r="E7" s="406" t="s">
        <v>763</v>
      </c>
      <c r="F7" s="409">
        <v>2</v>
      </c>
      <c r="G7" s="409">
        <v>106</v>
      </c>
      <c r="H7" s="409">
        <v>1</v>
      </c>
      <c r="I7" s="409">
        <v>53</v>
      </c>
      <c r="J7" s="409">
        <v>20</v>
      </c>
      <c r="K7" s="409">
        <v>1080</v>
      </c>
      <c r="L7" s="409">
        <v>10.188679245283019</v>
      </c>
      <c r="M7" s="409">
        <v>54</v>
      </c>
      <c r="N7" s="409">
        <v>12</v>
      </c>
      <c r="O7" s="409">
        <v>648</v>
      </c>
      <c r="P7" s="474">
        <v>6.1132075471698117</v>
      </c>
      <c r="Q7" s="410">
        <v>54</v>
      </c>
    </row>
    <row r="8" spans="1:17" ht="14.4" customHeight="1" x14ac:dyDescent="0.3">
      <c r="A8" s="405" t="s">
        <v>910</v>
      </c>
      <c r="B8" s="406" t="s">
        <v>756</v>
      </c>
      <c r="C8" s="406" t="s">
        <v>757</v>
      </c>
      <c r="D8" s="406" t="s">
        <v>772</v>
      </c>
      <c r="E8" s="406" t="s">
        <v>773</v>
      </c>
      <c r="F8" s="409">
        <v>10</v>
      </c>
      <c r="G8" s="409">
        <v>1680</v>
      </c>
      <c r="H8" s="409">
        <v>1</v>
      </c>
      <c r="I8" s="409">
        <v>168</v>
      </c>
      <c r="J8" s="409"/>
      <c r="K8" s="409"/>
      <c r="L8" s="409"/>
      <c r="M8" s="409"/>
      <c r="N8" s="409">
        <v>12</v>
      </c>
      <c r="O8" s="409">
        <v>2064</v>
      </c>
      <c r="P8" s="474">
        <v>1.2285714285714286</v>
      </c>
      <c r="Q8" s="410">
        <v>172</v>
      </c>
    </row>
    <row r="9" spans="1:17" ht="14.4" customHeight="1" x14ac:dyDescent="0.3">
      <c r="A9" s="405" t="s">
        <v>910</v>
      </c>
      <c r="B9" s="406" t="s">
        <v>756</v>
      </c>
      <c r="C9" s="406" t="s">
        <v>757</v>
      </c>
      <c r="D9" s="406" t="s">
        <v>776</v>
      </c>
      <c r="E9" s="406" t="s">
        <v>777</v>
      </c>
      <c r="F9" s="409">
        <v>16</v>
      </c>
      <c r="G9" s="409">
        <v>5056</v>
      </c>
      <c r="H9" s="409">
        <v>1</v>
      </c>
      <c r="I9" s="409">
        <v>316</v>
      </c>
      <c r="J9" s="409">
        <v>1</v>
      </c>
      <c r="K9" s="409">
        <v>316</v>
      </c>
      <c r="L9" s="409">
        <v>6.25E-2</v>
      </c>
      <c r="M9" s="409">
        <v>316</v>
      </c>
      <c r="N9" s="409">
        <v>1</v>
      </c>
      <c r="O9" s="409">
        <v>322</v>
      </c>
      <c r="P9" s="474">
        <v>6.36867088607595E-2</v>
      </c>
      <c r="Q9" s="410">
        <v>322</v>
      </c>
    </row>
    <row r="10" spans="1:17" ht="14.4" customHeight="1" x14ac:dyDescent="0.3">
      <c r="A10" s="405" t="s">
        <v>910</v>
      </c>
      <c r="B10" s="406" t="s">
        <v>756</v>
      </c>
      <c r="C10" s="406" t="s">
        <v>757</v>
      </c>
      <c r="D10" s="406" t="s">
        <v>780</v>
      </c>
      <c r="E10" s="406" t="s">
        <v>781</v>
      </c>
      <c r="F10" s="409">
        <v>17</v>
      </c>
      <c r="G10" s="409">
        <v>5746</v>
      </c>
      <c r="H10" s="409">
        <v>1</v>
      </c>
      <c r="I10" s="409">
        <v>338</v>
      </c>
      <c r="J10" s="409"/>
      <c r="K10" s="409"/>
      <c r="L10" s="409"/>
      <c r="M10" s="409"/>
      <c r="N10" s="409">
        <v>15</v>
      </c>
      <c r="O10" s="409">
        <v>5115</v>
      </c>
      <c r="P10" s="474">
        <v>0.89018447615732688</v>
      </c>
      <c r="Q10" s="410">
        <v>341</v>
      </c>
    </row>
    <row r="11" spans="1:17" ht="14.4" customHeight="1" x14ac:dyDescent="0.3">
      <c r="A11" s="405" t="s">
        <v>910</v>
      </c>
      <c r="B11" s="406" t="s">
        <v>756</v>
      </c>
      <c r="C11" s="406" t="s">
        <v>757</v>
      </c>
      <c r="D11" s="406" t="s">
        <v>792</v>
      </c>
      <c r="E11" s="406" t="s">
        <v>793</v>
      </c>
      <c r="F11" s="409">
        <v>6</v>
      </c>
      <c r="G11" s="409">
        <v>2190</v>
      </c>
      <c r="H11" s="409">
        <v>1</v>
      </c>
      <c r="I11" s="409">
        <v>365</v>
      </c>
      <c r="J11" s="409">
        <v>2</v>
      </c>
      <c r="K11" s="409">
        <v>730</v>
      </c>
      <c r="L11" s="409">
        <v>0.33333333333333331</v>
      </c>
      <c r="M11" s="409">
        <v>365</v>
      </c>
      <c r="N11" s="409">
        <v>3</v>
      </c>
      <c r="O11" s="409">
        <v>1128</v>
      </c>
      <c r="P11" s="474">
        <v>0.51506849315068493</v>
      </c>
      <c r="Q11" s="410">
        <v>376</v>
      </c>
    </row>
    <row r="12" spans="1:17" ht="14.4" customHeight="1" x14ac:dyDescent="0.3">
      <c r="A12" s="405" t="s">
        <v>910</v>
      </c>
      <c r="B12" s="406" t="s">
        <v>756</v>
      </c>
      <c r="C12" s="406" t="s">
        <v>757</v>
      </c>
      <c r="D12" s="406" t="s">
        <v>794</v>
      </c>
      <c r="E12" s="406" t="s">
        <v>795</v>
      </c>
      <c r="F12" s="409"/>
      <c r="G12" s="409"/>
      <c r="H12" s="409"/>
      <c r="I12" s="409"/>
      <c r="J12" s="409">
        <v>2</v>
      </c>
      <c r="K12" s="409">
        <v>74</v>
      </c>
      <c r="L12" s="409"/>
      <c r="M12" s="409">
        <v>37</v>
      </c>
      <c r="N12" s="409"/>
      <c r="O12" s="409"/>
      <c r="P12" s="474"/>
      <c r="Q12" s="410"/>
    </row>
    <row r="13" spans="1:17" ht="14.4" customHeight="1" x14ac:dyDescent="0.3">
      <c r="A13" s="405" t="s">
        <v>910</v>
      </c>
      <c r="B13" s="406" t="s">
        <v>756</v>
      </c>
      <c r="C13" s="406" t="s">
        <v>757</v>
      </c>
      <c r="D13" s="406" t="s">
        <v>800</v>
      </c>
      <c r="E13" s="406" t="s">
        <v>801</v>
      </c>
      <c r="F13" s="409">
        <v>8</v>
      </c>
      <c r="G13" s="409">
        <v>5312</v>
      </c>
      <c r="H13" s="409">
        <v>1</v>
      </c>
      <c r="I13" s="409">
        <v>664</v>
      </c>
      <c r="J13" s="409">
        <v>5</v>
      </c>
      <c r="K13" s="409">
        <v>3320</v>
      </c>
      <c r="L13" s="409">
        <v>0.625</v>
      </c>
      <c r="M13" s="409">
        <v>664</v>
      </c>
      <c r="N13" s="409">
        <v>5</v>
      </c>
      <c r="O13" s="409">
        <v>3380</v>
      </c>
      <c r="P13" s="474">
        <v>0.6362951807228916</v>
      </c>
      <c r="Q13" s="410">
        <v>676</v>
      </c>
    </row>
    <row r="14" spans="1:17" ht="14.4" customHeight="1" x14ac:dyDescent="0.3">
      <c r="A14" s="405" t="s">
        <v>910</v>
      </c>
      <c r="B14" s="406" t="s">
        <v>756</v>
      </c>
      <c r="C14" s="406" t="s">
        <v>757</v>
      </c>
      <c r="D14" s="406" t="s">
        <v>802</v>
      </c>
      <c r="E14" s="406" t="s">
        <v>803</v>
      </c>
      <c r="F14" s="409">
        <v>2</v>
      </c>
      <c r="G14" s="409">
        <v>272</v>
      </c>
      <c r="H14" s="409">
        <v>1</v>
      </c>
      <c r="I14" s="409">
        <v>136</v>
      </c>
      <c r="J14" s="409">
        <v>1</v>
      </c>
      <c r="K14" s="409">
        <v>136</v>
      </c>
      <c r="L14" s="409">
        <v>0.5</v>
      </c>
      <c r="M14" s="409">
        <v>136</v>
      </c>
      <c r="N14" s="409"/>
      <c r="O14" s="409"/>
      <c r="P14" s="474"/>
      <c r="Q14" s="410"/>
    </row>
    <row r="15" spans="1:17" ht="14.4" customHeight="1" x14ac:dyDescent="0.3">
      <c r="A15" s="405" t="s">
        <v>910</v>
      </c>
      <c r="B15" s="406" t="s">
        <v>756</v>
      </c>
      <c r="C15" s="406" t="s">
        <v>757</v>
      </c>
      <c r="D15" s="406" t="s">
        <v>804</v>
      </c>
      <c r="E15" s="406" t="s">
        <v>805</v>
      </c>
      <c r="F15" s="409"/>
      <c r="G15" s="409"/>
      <c r="H15" s="409"/>
      <c r="I15" s="409"/>
      <c r="J15" s="409"/>
      <c r="K15" s="409"/>
      <c r="L15" s="409"/>
      <c r="M15" s="409"/>
      <c r="N15" s="409">
        <v>9</v>
      </c>
      <c r="O15" s="409">
        <v>2565</v>
      </c>
      <c r="P15" s="474"/>
      <c r="Q15" s="410">
        <v>285</v>
      </c>
    </row>
    <row r="16" spans="1:17" ht="14.4" customHeight="1" x14ac:dyDescent="0.3">
      <c r="A16" s="405" t="s">
        <v>910</v>
      </c>
      <c r="B16" s="406" t="s">
        <v>756</v>
      </c>
      <c r="C16" s="406" t="s">
        <v>757</v>
      </c>
      <c r="D16" s="406" t="s">
        <v>806</v>
      </c>
      <c r="E16" s="406" t="s">
        <v>807</v>
      </c>
      <c r="F16" s="409">
        <v>6</v>
      </c>
      <c r="G16" s="409">
        <v>20634</v>
      </c>
      <c r="H16" s="409">
        <v>1</v>
      </c>
      <c r="I16" s="409">
        <v>3439</v>
      </c>
      <c r="J16" s="409"/>
      <c r="K16" s="409"/>
      <c r="L16" s="409"/>
      <c r="M16" s="409"/>
      <c r="N16" s="409"/>
      <c r="O16" s="409"/>
      <c r="P16" s="474"/>
      <c r="Q16" s="410"/>
    </row>
    <row r="17" spans="1:17" ht="14.4" customHeight="1" x14ac:dyDescent="0.3">
      <c r="A17" s="405" t="s">
        <v>910</v>
      </c>
      <c r="B17" s="406" t="s">
        <v>756</v>
      </c>
      <c r="C17" s="406" t="s">
        <v>757</v>
      </c>
      <c r="D17" s="406" t="s">
        <v>808</v>
      </c>
      <c r="E17" s="406" t="s">
        <v>809</v>
      </c>
      <c r="F17" s="409">
        <v>13</v>
      </c>
      <c r="G17" s="409">
        <v>5928</v>
      </c>
      <c r="H17" s="409">
        <v>1</v>
      </c>
      <c r="I17" s="409">
        <v>456</v>
      </c>
      <c r="J17" s="409">
        <v>15</v>
      </c>
      <c r="K17" s="409">
        <v>6860</v>
      </c>
      <c r="L17" s="409">
        <v>1.1572199730094468</v>
      </c>
      <c r="M17" s="409">
        <v>457.33333333333331</v>
      </c>
      <c r="N17" s="409">
        <v>14</v>
      </c>
      <c r="O17" s="409">
        <v>6468</v>
      </c>
      <c r="P17" s="474">
        <v>1.0910931174089069</v>
      </c>
      <c r="Q17" s="410">
        <v>462</v>
      </c>
    </row>
    <row r="18" spans="1:17" ht="14.4" customHeight="1" x14ac:dyDescent="0.3">
      <c r="A18" s="405" t="s">
        <v>910</v>
      </c>
      <c r="B18" s="406" t="s">
        <v>756</v>
      </c>
      <c r="C18" s="406" t="s">
        <v>757</v>
      </c>
      <c r="D18" s="406" t="s">
        <v>810</v>
      </c>
      <c r="E18" s="406" t="s">
        <v>811</v>
      </c>
      <c r="F18" s="409">
        <v>1</v>
      </c>
      <c r="G18" s="409">
        <v>6094</v>
      </c>
      <c r="H18" s="409">
        <v>1</v>
      </c>
      <c r="I18" s="409">
        <v>6094</v>
      </c>
      <c r="J18" s="409"/>
      <c r="K18" s="409"/>
      <c r="L18" s="409"/>
      <c r="M18" s="409"/>
      <c r="N18" s="409"/>
      <c r="O18" s="409"/>
      <c r="P18" s="474"/>
      <c r="Q18" s="410"/>
    </row>
    <row r="19" spans="1:17" ht="14.4" customHeight="1" x14ac:dyDescent="0.3">
      <c r="A19" s="405" t="s">
        <v>910</v>
      </c>
      <c r="B19" s="406" t="s">
        <v>756</v>
      </c>
      <c r="C19" s="406" t="s">
        <v>757</v>
      </c>
      <c r="D19" s="406" t="s">
        <v>812</v>
      </c>
      <c r="E19" s="406" t="s">
        <v>813</v>
      </c>
      <c r="F19" s="409">
        <v>12</v>
      </c>
      <c r="G19" s="409">
        <v>4176</v>
      </c>
      <c r="H19" s="409">
        <v>1</v>
      </c>
      <c r="I19" s="409">
        <v>348</v>
      </c>
      <c r="J19" s="409">
        <v>13</v>
      </c>
      <c r="K19" s="409">
        <v>4554</v>
      </c>
      <c r="L19" s="409">
        <v>1.0905172413793103</v>
      </c>
      <c r="M19" s="409">
        <v>350.30769230769232</v>
      </c>
      <c r="N19" s="409">
        <v>23</v>
      </c>
      <c r="O19" s="409">
        <v>8188</v>
      </c>
      <c r="P19" s="474">
        <v>1.960727969348659</v>
      </c>
      <c r="Q19" s="410">
        <v>356</v>
      </c>
    </row>
    <row r="20" spans="1:17" ht="14.4" customHeight="1" x14ac:dyDescent="0.3">
      <c r="A20" s="405" t="s">
        <v>910</v>
      </c>
      <c r="B20" s="406" t="s">
        <v>756</v>
      </c>
      <c r="C20" s="406" t="s">
        <v>757</v>
      </c>
      <c r="D20" s="406" t="s">
        <v>818</v>
      </c>
      <c r="E20" s="406" t="s">
        <v>819</v>
      </c>
      <c r="F20" s="409">
        <v>13</v>
      </c>
      <c r="G20" s="409">
        <v>1339</v>
      </c>
      <c r="H20" s="409">
        <v>1</v>
      </c>
      <c r="I20" s="409">
        <v>103</v>
      </c>
      <c r="J20" s="409">
        <v>10</v>
      </c>
      <c r="K20" s="409">
        <v>1033</v>
      </c>
      <c r="L20" s="409">
        <v>0.77147124719940252</v>
      </c>
      <c r="M20" s="409">
        <v>103.3</v>
      </c>
      <c r="N20" s="409">
        <v>3</v>
      </c>
      <c r="O20" s="409">
        <v>315</v>
      </c>
      <c r="P20" s="474">
        <v>0.23525018670649739</v>
      </c>
      <c r="Q20" s="410">
        <v>105</v>
      </c>
    </row>
    <row r="21" spans="1:17" ht="14.4" customHeight="1" x14ac:dyDescent="0.3">
      <c r="A21" s="405" t="s">
        <v>910</v>
      </c>
      <c r="B21" s="406" t="s">
        <v>756</v>
      </c>
      <c r="C21" s="406" t="s">
        <v>757</v>
      </c>
      <c r="D21" s="406" t="s">
        <v>822</v>
      </c>
      <c r="E21" s="406" t="s">
        <v>823</v>
      </c>
      <c r="F21" s="409"/>
      <c r="G21" s="409"/>
      <c r="H21" s="409"/>
      <c r="I21" s="409"/>
      <c r="J21" s="409">
        <v>1</v>
      </c>
      <c r="K21" s="409">
        <v>457</v>
      </c>
      <c r="L21" s="409"/>
      <c r="M21" s="409">
        <v>457</v>
      </c>
      <c r="N21" s="409"/>
      <c r="O21" s="409"/>
      <c r="P21" s="474"/>
      <c r="Q21" s="410"/>
    </row>
    <row r="22" spans="1:17" ht="14.4" customHeight="1" x14ac:dyDescent="0.3">
      <c r="A22" s="405" t="s">
        <v>910</v>
      </c>
      <c r="B22" s="406" t="s">
        <v>756</v>
      </c>
      <c r="C22" s="406" t="s">
        <v>757</v>
      </c>
      <c r="D22" s="406" t="s">
        <v>826</v>
      </c>
      <c r="E22" s="406" t="s">
        <v>827</v>
      </c>
      <c r="F22" s="409">
        <v>10</v>
      </c>
      <c r="G22" s="409">
        <v>4290</v>
      </c>
      <c r="H22" s="409">
        <v>1</v>
      </c>
      <c r="I22" s="409">
        <v>429</v>
      </c>
      <c r="J22" s="409">
        <v>11</v>
      </c>
      <c r="K22" s="409">
        <v>4734</v>
      </c>
      <c r="L22" s="409">
        <v>1.1034965034965034</v>
      </c>
      <c r="M22" s="409">
        <v>430.36363636363637</v>
      </c>
      <c r="N22" s="409">
        <v>4</v>
      </c>
      <c r="O22" s="409">
        <v>1748</v>
      </c>
      <c r="P22" s="474">
        <v>0.40745920745920744</v>
      </c>
      <c r="Q22" s="410">
        <v>437</v>
      </c>
    </row>
    <row r="23" spans="1:17" ht="14.4" customHeight="1" x14ac:dyDescent="0.3">
      <c r="A23" s="405" t="s">
        <v>910</v>
      </c>
      <c r="B23" s="406" t="s">
        <v>756</v>
      </c>
      <c r="C23" s="406" t="s">
        <v>757</v>
      </c>
      <c r="D23" s="406" t="s">
        <v>828</v>
      </c>
      <c r="E23" s="406" t="s">
        <v>829</v>
      </c>
      <c r="F23" s="409">
        <v>34</v>
      </c>
      <c r="G23" s="409">
        <v>1802</v>
      </c>
      <c r="H23" s="409">
        <v>1</v>
      </c>
      <c r="I23" s="409">
        <v>53</v>
      </c>
      <c r="J23" s="409">
        <v>30</v>
      </c>
      <c r="K23" s="409">
        <v>1596</v>
      </c>
      <c r="L23" s="409">
        <v>0.88568257491675917</v>
      </c>
      <c r="M23" s="409">
        <v>53.2</v>
      </c>
      <c r="N23" s="409">
        <v>36</v>
      </c>
      <c r="O23" s="409">
        <v>1944</v>
      </c>
      <c r="P23" s="474">
        <v>1.0788013318534961</v>
      </c>
      <c r="Q23" s="410">
        <v>54</v>
      </c>
    </row>
    <row r="24" spans="1:17" ht="14.4" customHeight="1" x14ac:dyDescent="0.3">
      <c r="A24" s="405" t="s">
        <v>910</v>
      </c>
      <c r="B24" s="406" t="s">
        <v>756</v>
      </c>
      <c r="C24" s="406" t="s">
        <v>757</v>
      </c>
      <c r="D24" s="406" t="s">
        <v>832</v>
      </c>
      <c r="E24" s="406" t="s">
        <v>833</v>
      </c>
      <c r="F24" s="409">
        <v>158</v>
      </c>
      <c r="G24" s="409">
        <v>26070</v>
      </c>
      <c r="H24" s="409">
        <v>1</v>
      </c>
      <c r="I24" s="409">
        <v>165</v>
      </c>
      <c r="J24" s="409">
        <v>6</v>
      </c>
      <c r="K24" s="409">
        <v>1008</v>
      </c>
      <c r="L24" s="409">
        <v>3.8665132336018412E-2</v>
      </c>
      <c r="M24" s="409">
        <v>168</v>
      </c>
      <c r="N24" s="409">
        <v>26</v>
      </c>
      <c r="O24" s="409">
        <v>4394</v>
      </c>
      <c r="P24" s="474">
        <v>0.16854622171077868</v>
      </c>
      <c r="Q24" s="410">
        <v>169</v>
      </c>
    </row>
    <row r="25" spans="1:17" ht="14.4" customHeight="1" x14ac:dyDescent="0.3">
      <c r="A25" s="405" t="s">
        <v>910</v>
      </c>
      <c r="B25" s="406" t="s">
        <v>756</v>
      </c>
      <c r="C25" s="406" t="s">
        <v>757</v>
      </c>
      <c r="D25" s="406" t="s">
        <v>834</v>
      </c>
      <c r="E25" s="406" t="s">
        <v>835</v>
      </c>
      <c r="F25" s="409">
        <v>27</v>
      </c>
      <c r="G25" s="409">
        <v>2133</v>
      </c>
      <c r="H25" s="409">
        <v>1</v>
      </c>
      <c r="I25" s="409">
        <v>79</v>
      </c>
      <c r="J25" s="409">
        <v>15</v>
      </c>
      <c r="K25" s="409">
        <v>1185</v>
      </c>
      <c r="L25" s="409">
        <v>0.55555555555555558</v>
      </c>
      <c r="M25" s="409">
        <v>79</v>
      </c>
      <c r="N25" s="409">
        <v>12</v>
      </c>
      <c r="O25" s="409">
        <v>972</v>
      </c>
      <c r="P25" s="474">
        <v>0.45569620253164556</v>
      </c>
      <c r="Q25" s="410">
        <v>81</v>
      </c>
    </row>
    <row r="26" spans="1:17" ht="14.4" customHeight="1" x14ac:dyDescent="0.3">
      <c r="A26" s="405" t="s">
        <v>910</v>
      </c>
      <c r="B26" s="406" t="s">
        <v>756</v>
      </c>
      <c r="C26" s="406" t="s">
        <v>757</v>
      </c>
      <c r="D26" s="406" t="s">
        <v>836</v>
      </c>
      <c r="E26" s="406" t="s">
        <v>837</v>
      </c>
      <c r="F26" s="409">
        <v>2</v>
      </c>
      <c r="G26" s="409">
        <v>320</v>
      </c>
      <c r="H26" s="409">
        <v>1</v>
      </c>
      <c r="I26" s="409">
        <v>160</v>
      </c>
      <c r="J26" s="409"/>
      <c r="K26" s="409"/>
      <c r="L26" s="409"/>
      <c r="M26" s="409"/>
      <c r="N26" s="409"/>
      <c r="O26" s="409"/>
      <c r="P26" s="474"/>
      <c r="Q26" s="410"/>
    </row>
    <row r="27" spans="1:17" ht="14.4" customHeight="1" x14ac:dyDescent="0.3">
      <c r="A27" s="405" t="s">
        <v>910</v>
      </c>
      <c r="B27" s="406" t="s">
        <v>756</v>
      </c>
      <c r="C27" s="406" t="s">
        <v>757</v>
      </c>
      <c r="D27" s="406" t="s">
        <v>838</v>
      </c>
      <c r="E27" s="406" t="s">
        <v>839</v>
      </c>
      <c r="F27" s="409"/>
      <c r="G27" s="409"/>
      <c r="H27" s="409"/>
      <c r="I27" s="409"/>
      <c r="J27" s="409">
        <v>2</v>
      </c>
      <c r="K27" s="409">
        <v>54</v>
      </c>
      <c r="L27" s="409"/>
      <c r="M27" s="409">
        <v>27</v>
      </c>
      <c r="N27" s="409"/>
      <c r="O27" s="409"/>
      <c r="P27" s="474"/>
      <c r="Q27" s="410"/>
    </row>
    <row r="28" spans="1:17" ht="14.4" customHeight="1" x14ac:dyDescent="0.3">
      <c r="A28" s="405" t="s">
        <v>910</v>
      </c>
      <c r="B28" s="406" t="s">
        <v>756</v>
      </c>
      <c r="C28" s="406" t="s">
        <v>757</v>
      </c>
      <c r="D28" s="406" t="s">
        <v>842</v>
      </c>
      <c r="E28" s="406" t="s">
        <v>843</v>
      </c>
      <c r="F28" s="409">
        <v>3</v>
      </c>
      <c r="G28" s="409">
        <v>501</v>
      </c>
      <c r="H28" s="409">
        <v>1</v>
      </c>
      <c r="I28" s="409">
        <v>167</v>
      </c>
      <c r="J28" s="409"/>
      <c r="K28" s="409"/>
      <c r="L28" s="409"/>
      <c r="M28" s="409"/>
      <c r="N28" s="409"/>
      <c r="O28" s="409"/>
      <c r="P28" s="474"/>
      <c r="Q28" s="410"/>
    </row>
    <row r="29" spans="1:17" ht="14.4" customHeight="1" x14ac:dyDescent="0.3">
      <c r="A29" s="405" t="s">
        <v>910</v>
      </c>
      <c r="B29" s="406" t="s">
        <v>756</v>
      </c>
      <c r="C29" s="406" t="s">
        <v>757</v>
      </c>
      <c r="D29" s="406" t="s">
        <v>846</v>
      </c>
      <c r="E29" s="406" t="s">
        <v>847</v>
      </c>
      <c r="F29" s="409">
        <v>9</v>
      </c>
      <c r="G29" s="409">
        <v>2187</v>
      </c>
      <c r="H29" s="409">
        <v>1</v>
      </c>
      <c r="I29" s="409">
        <v>243</v>
      </c>
      <c r="J29" s="409">
        <v>5</v>
      </c>
      <c r="K29" s="409">
        <v>1215</v>
      </c>
      <c r="L29" s="409">
        <v>0.55555555555555558</v>
      </c>
      <c r="M29" s="409">
        <v>243</v>
      </c>
      <c r="N29" s="409">
        <v>5</v>
      </c>
      <c r="O29" s="409">
        <v>1235</v>
      </c>
      <c r="P29" s="474">
        <v>0.56470050297210794</v>
      </c>
      <c r="Q29" s="410">
        <v>247</v>
      </c>
    </row>
    <row r="30" spans="1:17" ht="14.4" customHeight="1" x14ac:dyDescent="0.3">
      <c r="A30" s="405" t="s">
        <v>910</v>
      </c>
      <c r="B30" s="406" t="s">
        <v>756</v>
      </c>
      <c r="C30" s="406" t="s">
        <v>757</v>
      </c>
      <c r="D30" s="406" t="s">
        <v>852</v>
      </c>
      <c r="E30" s="406" t="s">
        <v>853</v>
      </c>
      <c r="F30" s="409">
        <v>12</v>
      </c>
      <c r="G30" s="409">
        <v>4848</v>
      </c>
      <c r="H30" s="409">
        <v>1</v>
      </c>
      <c r="I30" s="409">
        <v>404</v>
      </c>
      <c r="J30" s="409"/>
      <c r="K30" s="409"/>
      <c r="L30" s="409"/>
      <c r="M30" s="409"/>
      <c r="N30" s="409">
        <v>1</v>
      </c>
      <c r="O30" s="409">
        <v>418</v>
      </c>
      <c r="P30" s="474">
        <v>8.6221122112211224E-2</v>
      </c>
      <c r="Q30" s="410">
        <v>418</v>
      </c>
    </row>
    <row r="31" spans="1:17" ht="14.4" customHeight="1" x14ac:dyDescent="0.3">
      <c r="A31" s="405" t="s">
        <v>910</v>
      </c>
      <c r="B31" s="406" t="s">
        <v>756</v>
      </c>
      <c r="C31" s="406" t="s">
        <v>757</v>
      </c>
      <c r="D31" s="406" t="s">
        <v>854</v>
      </c>
      <c r="E31" s="406" t="s">
        <v>855</v>
      </c>
      <c r="F31" s="409">
        <v>4</v>
      </c>
      <c r="G31" s="409">
        <v>3164</v>
      </c>
      <c r="H31" s="409">
        <v>1</v>
      </c>
      <c r="I31" s="409">
        <v>791</v>
      </c>
      <c r="J31" s="409"/>
      <c r="K31" s="409"/>
      <c r="L31" s="409"/>
      <c r="M31" s="409"/>
      <c r="N31" s="409">
        <v>1</v>
      </c>
      <c r="O31" s="409">
        <v>812</v>
      </c>
      <c r="P31" s="474">
        <v>0.25663716814159293</v>
      </c>
      <c r="Q31" s="410">
        <v>812</v>
      </c>
    </row>
    <row r="32" spans="1:17" ht="14.4" customHeight="1" x14ac:dyDescent="0.3">
      <c r="A32" s="405" t="s">
        <v>910</v>
      </c>
      <c r="B32" s="406" t="s">
        <v>756</v>
      </c>
      <c r="C32" s="406" t="s">
        <v>757</v>
      </c>
      <c r="D32" s="406" t="s">
        <v>863</v>
      </c>
      <c r="E32" s="406" t="s">
        <v>864</v>
      </c>
      <c r="F32" s="409">
        <v>11</v>
      </c>
      <c r="G32" s="409">
        <v>11264</v>
      </c>
      <c r="H32" s="409">
        <v>1</v>
      </c>
      <c r="I32" s="409">
        <v>1024</v>
      </c>
      <c r="J32" s="409"/>
      <c r="K32" s="409"/>
      <c r="L32" s="409"/>
      <c r="M32" s="409"/>
      <c r="N32" s="409">
        <v>1</v>
      </c>
      <c r="O32" s="409">
        <v>1050</v>
      </c>
      <c r="P32" s="474">
        <v>9.3217329545454544E-2</v>
      </c>
      <c r="Q32" s="410">
        <v>1050</v>
      </c>
    </row>
    <row r="33" spans="1:17" ht="14.4" customHeight="1" x14ac:dyDescent="0.3">
      <c r="A33" s="405" t="s">
        <v>910</v>
      </c>
      <c r="B33" s="406" t="s">
        <v>756</v>
      </c>
      <c r="C33" s="406" t="s">
        <v>757</v>
      </c>
      <c r="D33" s="406" t="s">
        <v>911</v>
      </c>
      <c r="E33" s="406" t="s">
        <v>912</v>
      </c>
      <c r="F33" s="409">
        <v>1</v>
      </c>
      <c r="G33" s="409">
        <v>225</v>
      </c>
      <c r="H33" s="409">
        <v>1</v>
      </c>
      <c r="I33" s="409">
        <v>225</v>
      </c>
      <c r="J33" s="409"/>
      <c r="K33" s="409"/>
      <c r="L33" s="409"/>
      <c r="M33" s="409"/>
      <c r="N33" s="409"/>
      <c r="O33" s="409"/>
      <c r="P33" s="474"/>
      <c r="Q33" s="410"/>
    </row>
    <row r="34" spans="1:17" ht="14.4" customHeight="1" x14ac:dyDescent="0.3">
      <c r="A34" s="405" t="s">
        <v>910</v>
      </c>
      <c r="B34" s="406" t="s">
        <v>875</v>
      </c>
      <c r="C34" s="406" t="s">
        <v>757</v>
      </c>
      <c r="D34" s="406" t="s">
        <v>876</v>
      </c>
      <c r="E34" s="406" t="s">
        <v>877</v>
      </c>
      <c r="F34" s="409">
        <v>2</v>
      </c>
      <c r="G34" s="409">
        <v>2070</v>
      </c>
      <c r="H34" s="409">
        <v>1</v>
      </c>
      <c r="I34" s="409">
        <v>1035</v>
      </c>
      <c r="J34" s="409"/>
      <c r="K34" s="409"/>
      <c r="L34" s="409"/>
      <c r="M34" s="409"/>
      <c r="N34" s="409"/>
      <c r="O34" s="409"/>
      <c r="P34" s="474"/>
      <c r="Q34" s="410"/>
    </row>
    <row r="35" spans="1:17" ht="14.4" customHeight="1" x14ac:dyDescent="0.3">
      <c r="A35" s="405" t="s">
        <v>910</v>
      </c>
      <c r="B35" s="406" t="s">
        <v>875</v>
      </c>
      <c r="C35" s="406" t="s">
        <v>757</v>
      </c>
      <c r="D35" s="406" t="s">
        <v>878</v>
      </c>
      <c r="E35" s="406" t="s">
        <v>879</v>
      </c>
      <c r="F35" s="409">
        <v>1</v>
      </c>
      <c r="G35" s="409">
        <v>217</v>
      </c>
      <c r="H35" s="409">
        <v>1</v>
      </c>
      <c r="I35" s="409">
        <v>217</v>
      </c>
      <c r="J35" s="409"/>
      <c r="K35" s="409"/>
      <c r="L35" s="409"/>
      <c r="M35" s="409"/>
      <c r="N35" s="409"/>
      <c r="O35" s="409"/>
      <c r="P35" s="474"/>
      <c r="Q35" s="410"/>
    </row>
    <row r="36" spans="1:17" ht="14.4" customHeight="1" x14ac:dyDescent="0.3">
      <c r="A36" s="405" t="s">
        <v>910</v>
      </c>
      <c r="B36" s="406" t="s">
        <v>875</v>
      </c>
      <c r="C36" s="406" t="s">
        <v>757</v>
      </c>
      <c r="D36" s="406" t="s">
        <v>824</v>
      </c>
      <c r="E36" s="406" t="s">
        <v>825</v>
      </c>
      <c r="F36" s="409">
        <v>28</v>
      </c>
      <c r="G36" s="409">
        <v>34860</v>
      </c>
      <c r="H36" s="409">
        <v>1</v>
      </c>
      <c r="I36" s="409">
        <v>1245</v>
      </c>
      <c r="J36" s="409"/>
      <c r="K36" s="409"/>
      <c r="L36" s="409"/>
      <c r="M36" s="409"/>
      <c r="N36" s="409"/>
      <c r="O36" s="409"/>
      <c r="P36" s="474"/>
      <c r="Q36" s="410"/>
    </row>
    <row r="37" spans="1:17" ht="14.4" customHeight="1" x14ac:dyDescent="0.3">
      <c r="A37" s="405" t="s">
        <v>910</v>
      </c>
      <c r="B37" s="406" t="s">
        <v>875</v>
      </c>
      <c r="C37" s="406" t="s">
        <v>757</v>
      </c>
      <c r="D37" s="406" t="s">
        <v>844</v>
      </c>
      <c r="E37" s="406" t="s">
        <v>845</v>
      </c>
      <c r="F37" s="409">
        <v>72</v>
      </c>
      <c r="G37" s="409">
        <v>160776</v>
      </c>
      <c r="H37" s="409">
        <v>1</v>
      </c>
      <c r="I37" s="409">
        <v>2233</v>
      </c>
      <c r="J37" s="409"/>
      <c r="K37" s="409"/>
      <c r="L37" s="409"/>
      <c r="M37" s="409"/>
      <c r="N37" s="409"/>
      <c r="O37" s="409"/>
      <c r="P37" s="474"/>
      <c r="Q37" s="410"/>
    </row>
    <row r="38" spans="1:17" ht="14.4" customHeight="1" x14ac:dyDescent="0.3">
      <c r="A38" s="405" t="s">
        <v>910</v>
      </c>
      <c r="B38" s="406" t="s">
        <v>875</v>
      </c>
      <c r="C38" s="406" t="s">
        <v>757</v>
      </c>
      <c r="D38" s="406" t="s">
        <v>880</v>
      </c>
      <c r="E38" s="406" t="s">
        <v>881</v>
      </c>
      <c r="F38" s="409">
        <v>72</v>
      </c>
      <c r="G38" s="409">
        <v>12312</v>
      </c>
      <c r="H38" s="409">
        <v>1</v>
      </c>
      <c r="I38" s="409">
        <v>171</v>
      </c>
      <c r="J38" s="409"/>
      <c r="K38" s="409"/>
      <c r="L38" s="409"/>
      <c r="M38" s="409"/>
      <c r="N38" s="409"/>
      <c r="O38" s="409"/>
      <c r="P38" s="474"/>
      <c r="Q38" s="410"/>
    </row>
    <row r="39" spans="1:17" ht="14.4" customHeight="1" x14ac:dyDescent="0.3">
      <c r="A39" s="405" t="s">
        <v>913</v>
      </c>
      <c r="B39" s="406" t="s">
        <v>756</v>
      </c>
      <c r="C39" s="406" t="s">
        <v>757</v>
      </c>
      <c r="D39" s="406" t="s">
        <v>758</v>
      </c>
      <c r="E39" s="406" t="s">
        <v>759</v>
      </c>
      <c r="F39" s="409">
        <v>2</v>
      </c>
      <c r="G39" s="409">
        <v>4128</v>
      </c>
      <c r="H39" s="409">
        <v>1</v>
      </c>
      <c r="I39" s="409">
        <v>2064</v>
      </c>
      <c r="J39" s="409"/>
      <c r="K39" s="409"/>
      <c r="L39" s="409"/>
      <c r="M39" s="409"/>
      <c r="N39" s="409"/>
      <c r="O39" s="409"/>
      <c r="P39" s="474"/>
      <c r="Q39" s="410"/>
    </row>
    <row r="40" spans="1:17" ht="14.4" customHeight="1" x14ac:dyDescent="0.3">
      <c r="A40" s="405" t="s">
        <v>913</v>
      </c>
      <c r="B40" s="406" t="s">
        <v>756</v>
      </c>
      <c r="C40" s="406" t="s">
        <v>757</v>
      </c>
      <c r="D40" s="406" t="s">
        <v>762</v>
      </c>
      <c r="E40" s="406" t="s">
        <v>763</v>
      </c>
      <c r="F40" s="409">
        <v>26</v>
      </c>
      <c r="G40" s="409">
        <v>1378</v>
      </c>
      <c r="H40" s="409">
        <v>1</v>
      </c>
      <c r="I40" s="409">
        <v>53</v>
      </c>
      <c r="J40" s="409">
        <v>30</v>
      </c>
      <c r="K40" s="409">
        <v>1602</v>
      </c>
      <c r="L40" s="409">
        <v>1.16255442670537</v>
      </c>
      <c r="M40" s="409">
        <v>53.4</v>
      </c>
      <c r="N40" s="409">
        <v>30</v>
      </c>
      <c r="O40" s="409">
        <v>1620</v>
      </c>
      <c r="P40" s="474">
        <v>1.1756168359941945</v>
      </c>
      <c r="Q40" s="410">
        <v>54</v>
      </c>
    </row>
    <row r="41" spans="1:17" ht="14.4" customHeight="1" x14ac:dyDescent="0.3">
      <c r="A41" s="405" t="s">
        <v>913</v>
      </c>
      <c r="B41" s="406" t="s">
        <v>756</v>
      </c>
      <c r="C41" s="406" t="s">
        <v>757</v>
      </c>
      <c r="D41" s="406" t="s">
        <v>766</v>
      </c>
      <c r="E41" s="406" t="s">
        <v>767</v>
      </c>
      <c r="F41" s="409">
        <v>3</v>
      </c>
      <c r="G41" s="409">
        <v>522</v>
      </c>
      <c r="H41" s="409">
        <v>1</v>
      </c>
      <c r="I41" s="409">
        <v>174</v>
      </c>
      <c r="J41" s="409"/>
      <c r="K41" s="409"/>
      <c r="L41" s="409"/>
      <c r="M41" s="409"/>
      <c r="N41" s="409"/>
      <c r="O41" s="409"/>
      <c r="P41" s="474"/>
      <c r="Q41" s="410"/>
    </row>
    <row r="42" spans="1:17" ht="14.4" customHeight="1" x14ac:dyDescent="0.3">
      <c r="A42" s="405" t="s">
        <v>913</v>
      </c>
      <c r="B42" s="406" t="s">
        <v>756</v>
      </c>
      <c r="C42" s="406" t="s">
        <v>757</v>
      </c>
      <c r="D42" s="406" t="s">
        <v>772</v>
      </c>
      <c r="E42" s="406" t="s">
        <v>773</v>
      </c>
      <c r="F42" s="409">
        <v>33</v>
      </c>
      <c r="G42" s="409">
        <v>5544</v>
      </c>
      <c r="H42" s="409">
        <v>1</v>
      </c>
      <c r="I42" s="409">
        <v>168</v>
      </c>
      <c r="J42" s="409">
        <v>30</v>
      </c>
      <c r="K42" s="409">
        <v>5073</v>
      </c>
      <c r="L42" s="409">
        <v>0.91504329004328999</v>
      </c>
      <c r="M42" s="409">
        <v>169.1</v>
      </c>
      <c r="N42" s="409">
        <v>51</v>
      </c>
      <c r="O42" s="409">
        <v>8772</v>
      </c>
      <c r="P42" s="474">
        <v>1.5822510822510822</v>
      </c>
      <c r="Q42" s="410">
        <v>172</v>
      </c>
    </row>
    <row r="43" spans="1:17" ht="14.4" customHeight="1" x14ac:dyDescent="0.3">
      <c r="A43" s="405" t="s">
        <v>913</v>
      </c>
      <c r="B43" s="406" t="s">
        <v>756</v>
      </c>
      <c r="C43" s="406" t="s">
        <v>757</v>
      </c>
      <c r="D43" s="406" t="s">
        <v>774</v>
      </c>
      <c r="E43" s="406" t="s">
        <v>775</v>
      </c>
      <c r="F43" s="409"/>
      <c r="G43" s="409"/>
      <c r="H43" s="409"/>
      <c r="I43" s="409"/>
      <c r="J43" s="409"/>
      <c r="K43" s="409"/>
      <c r="L43" s="409"/>
      <c r="M43" s="409"/>
      <c r="N43" s="409">
        <v>1</v>
      </c>
      <c r="O43" s="409">
        <v>533</v>
      </c>
      <c r="P43" s="474"/>
      <c r="Q43" s="410">
        <v>533</v>
      </c>
    </row>
    <row r="44" spans="1:17" ht="14.4" customHeight="1" x14ac:dyDescent="0.3">
      <c r="A44" s="405" t="s">
        <v>913</v>
      </c>
      <c r="B44" s="406" t="s">
        <v>756</v>
      </c>
      <c r="C44" s="406" t="s">
        <v>757</v>
      </c>
      <c r="D44" s="406" t="s">
        <v>776</v>
      </c>
      <c r="E44" s="406" t="s">
        <v>777</v>
      </c>
      <c r="F44" s="409">
        <v>71</v>
      </c>
      <c r="G44" s="409">
        <v>22436</v>
      </c>
      <c r="H44" s="409">
        <v>1</v>
      </c>
      <c r="I44" s="409">
        <v>316</v>
      </c>
      <c r="J44" s="409">
        <v>46</v>
      </c>
      <c r="K44" s="409">
        <v>14620</v>
      </c>
      <c r="L44" s="409">
        <v>0.65163130682831161</v>
      </c>
      <c r="M44" s="409">
        <v>317.82608695652175</v>
      </c>
      <c r="N44" s="409">
        <v>35</v>
      </c>
      <c r="O44" s="409">
        <v>11270</v>
      </c>
      <c r="P44" s="474">
        <v>0.50231770369049744</v>
      </c>
      <c r="Q44" s="410">
        <v>322</v>
      </c>
    </row>
    <row r="45" spans="1:17" ht="14.4" customHeight="1" x14ac:dyDescent="0.3">
      <c r="A45" s="405" t="s">
        <v>913</v>
      </c>
      <c r="B45" s="406" t="s">
        <v>756</v>
      </c>
      <c r="C45" s="406" t="s">
        <v>757</v>
      </c>
      <c r="D45" s="406" t="s">
        <v>778</v>
      </c>
      <c r="E45" s="406" t="s">
        <v>779</v>
      </c>
      <c r="F45" s="409">
        <v>11</v>
      </c>
      <c r="G45" s="409">
        <v>4785</v>
      </c>
      <c r="H45" s="409">
        <v>1</v>
      </c>
      <c r="I45" s="409">
        <v>435</v>
      </c>
      <c r="J45" s="409">
        <v>9</v>
      </c>
      <c r="K45" s="409">
        <v>3924</v>
      </c>
      <c r="L45" s="409">
        <v>0.82006269592476488</v>
      </c>
      <c r="M45" s="409">
        <v>436</v>
      </c>
      <c r="N45" s="409"/>
      <c r="O45" s="409"/>
      <c r="P45" s="474"/>
      <c r="Q45" s="410"/>
    </row>
    <row r="46" spans="1:17" ht="14.4" customHeight="1" x14ac:dyDescent="0.3">
      <c r="A46" s="405" t="s">
        <v>913</v>
      </c>
      <c r="B46" s="406" t="s">
        <v>756</v>
      </c>
      <c r="C46" s="406" t="s">
        <v>757</v>
      </c>
      <c r="D46" s="406" t="s">
        <v>780</v>
      </c>
      <c r="E46" s="406" t="s">
        <v>781</v>
      </c>
      <c r="F46" s="409">
        <v>125</v>
      </c>
      <c r="G46" s="409">
        <v>42250</v>
      </c>
      <c r="H46" s="409">
        <v>1</v>
      </c>
      <c r="I46" s="409">
        <v>338</v>
      </c>
      <c r="J46" s="409">
        <v>70</v>
      </c>
      <c r="K46" s="409">
        <v>23702</v>
      </c>
      <c r="L46" s="409">
        <v>0.56099408284023666</v>
      </c>
      <c r="M46" s="409">
        <v>338.6</v>
      </c>
      <c r="N46" s="409">
        <v>70</v>
      </c>
      <c r="O46" s="409">
        <v>23870</v>
      </c>
      <c r="P46" s="474">
        <v>0.56497041420118344</v>
      </c>
      <c r="Q46" s="410">
        <v>341</v>
      </c>
    </row>
    <row r="47" spans="1:17" ht="14.4" customHeight="1" x14ac:dyDescent="0.3">
      <c r="A47" s="405" t="s">
        <v>913</v>
      </c>
      <c r="B47" s="406" t="s">
        <v>756</v>
      </c>
      <c r="C47" s="406" t="s">
        <v>757</v>
      </c>
      <c r="D47" s="406" t="s">
        <v>790</v>
      </c>
      <c r="E47" s="406" t="s">
        <v>791</v>
      </c>
      <c r="F47" s="409"/>
      <c r="G47" s="409"/>
      <c r="H47" s="409"/>
      <c r="I47" s="409"/>
      <c r="J47" s="409">
        <v>5</v>
      </c>
      <c r="K47" s="409">
        <v>230</v>
      </c>
      <c r="L47" s="409"/>
      <c r="M47" s="409">
        <v>46</v>
      </c>
      <c r="N47" s="409"/>
      <c r="O47" s="409"/>
      <c r="P47" s="474"/>
      <c r="Q47" s="410"/>
    </row>
    <row r="48" spans="1:17" ht="14.4" customHeight="1" x14ac:dyDescent="0.3">
      <c r="A48" s="405" t="s">
        <v>913</v>
      </c>
      <c r="B48" s="406" t="s">
        <v>756</v>
      </c>
      <c r="C48" s="406" t="s">
        <v>757</v>
      </c>
      <c r="D48" s="406" t="s">
        <v>792</v>
      </c>
      <c r="E48" s="406" t="s">
        <v>793</v>
      </c>
      <c r="F48" s="409">
        <v>6</v>
      </c>
      <c r="G48" s="409">
        <v>2190</v>
      </c>
      <c r="H48" s="409">
        <v>1</v>
      </c>
      <c r="I48" s="409">
        <v>365</v>
      </c>
      <c r="J48" s="409">
        <v>11</v>
      </c>
      <c r="K48" s="409">
        <v>4039</v>
      </c>
      <c r="L48" s="409">
        <v>1.8442922374429225</v>
      </c>
      <c r="M48" s="409">
        <v>367.18181818181819</v>
      </c>
      <c r="N48" s="409">
        <v>9</v>
      </c>
      <c r="O48" s="409">
        <v>3384</v>
      </c>
      <c r="P48" s="474">
        <v>1.5452054794520549</v>
      </c>
      <c r="Q48" s="410">
        <v>376</v>
      </c>
    </row>
    <row r="49" spans="1:17" ht="14.4" customHeight="1" x14ac:dyDescent="0.3">
      <c r="A49" s="405" t="s">
        <v>913</v>
      </c>
      <c r="B49" s="406" t="s">
        <v>756</v>
      </c>
      <c r="C49" s="406" t="s">
        <v>757</v>
      </c>
      <c r="D49" s="406" t="s">
        <v>794</v>
      </c>
      <c r="E49" s="406" t="s">
        <v>795</v>
      </c>
      <c r="F49" s="409">
        <v>3</v>
      </c>
      <c r="G49" s="409">
        <v>111</v>
      </c>
      <c r="H49" s="409">
        <v>1</v>
      </c>
      <c r="I49" s="409">
        <v>37</v>
      </c>
      <c r="J49" s="409">
        <v>4</v>
      </c>
      <c r="K49" s="409">
        <v>148</v>
      </c>
      <c r="L49" s="409">
        <v>1.3333333333333333</v>
      </c>
      <c r="M49" s="409">
        <v>37</v>
      </c>
      <c r="N49" s="409">
        <v>8</v>
      </c>
      <c r="O49" s="409">
        <v>296</v>
      </c>
      <c r="P49" s="474">
        <v>2.6666666666666665</v>
      </c>
      <c r="Q49" s="410">
        <v>37</v>
      </c>
    </row>
    <row r="50" spans="1:17" ht="14.4" customHeight="1" x14ac:dyDescent="0.3">
      <c r="A50" s="405" t="s">
        <v>913</v>
      </c>
      <c r="B50" s="406" t="s">
        <v>756</v>
      </c>
      <c r="C50" s="406" t="s">
        <v>757</v>
      </c>
      <c r="D50" s="406" t="s">
        <v>796</v>
      </c>
      <c r="E50" s="406" t="s">
        <v>797</v>
      </c>
      <c r="F50" s="409">
        <v>5</v>
      </c>
      <c r="G50" s="409">
        <v>1255</v>
      </c>
      <c r="H50" s="409">
        <v>1</v>
      </c>
      <c r="I50" s="409">
        <v>251</v>
      </c>
      <c r="J50" s="409">
        <v>4</v>
      </c>
      <c r="K50" s="409">
        <v>1007</v>
      </c>
      <c r="L50" s="409">
        <v>0.80239043824701195</v>
      </c>
      <c r="M50" s="409">
        <v>251.75</v>
      </c>
      <c r="N50" s="409"/>
      <c r="O50" s="409"/>
      <c r="P50" s="474"/>
      <c r="Q50" s="410"/>
    </row>
    <row r="51" spans="1:17" ht="14.4" customHeight="1" x14ac:dyDescent="0.3">
      <c r="A51" s="405" t="s">
        <v>913</v>
      </c>
      <c r="B51" s="406" t="s">
        <v>756</v>
      </c>
      <c r="C51" s="406" t="s">
        <v>757</v>
      </c>
      <c r="D51" s="406" t="s">
        <v>914</v>
      </c>
      <c r="E51" s="406" t="s">
        <v>915</v>
      </c>
      <c r="F51" s="409">
        <v>1</v>
      </c>
      <c r="G51" s="409">
        <v>719</v>
      </c>
      <c r="H51" s="409">
        <v>1</v>
      </c>
      <c r="I51" s="409">
        <v>719</v>
      </c>
      <c r="J51" s="409"/>
      <c r="K51" s="409"/>
      <c r="L51" s="409"/>
      <c r="M51" s="409"/>
      <c r="N51" s="409"/>
      <c r="O51" s="409"/>
      <c r="P51" s="474"/>
      <c r="Q51" s="410"/>
    </row>
    <row r="52" spans="1:17" ht="14.4" customHeight="1" x14ac:dyDescent="0.3">
      <c r="A52" s="405" t="s">
        <v>913</v>
      </c>
      <c r="B52" s="406" t="s">
        <v>756</v>
      </c>
      <c r="C52" s="406" t="s">
        <v>757</v>
      </c>
      <c r="D52" s="406" t="s">
        <v>800</v>
      </c>
      <c r="E52" s="406" t="s">
        <v>801</v>
      </c>
      <c r="F52" s="409">
        <v>9</v>
      </c>
      <c r="G52" s="409">
        <v>5976</v>
      </c>
      <c r="H52" s="409">
        <v>1</v>
      </c>
      <c r="I52" s="409">
        <v>664</v>
      </c>
      <c r="J52" s="409">
        <v>20</v>
      </c>
      <c r="K52" s="409">
        <v>13320</v>
      </c>
      <c r="L52" s="409">
        <v>2.2289156626506026</v>
      </c>
      <c r="M52" s="409">
        <v>666</v>
      </c>
      <c r="N52" s="409">
        <v>13</v>
      </c>
      <c r="O52" s="409">
        <v>8788</v>
      </c>
      <c r="P52" s="474">
        <v>1.4705488621151273</v>
      </c>
      <c r="Q52" s="410">
        <v>676</v>
      </c>
    </row>
    <row r="53" spans="1:17" ht="14.4" customHeight="1" x14ac:dyDescent="0.3">
      <c r="A53" s="405" t="s">
        <v>913</v>
      </c>
      <c r="B53" s="406" t="s">
        <v>756</v>
      </c>
      <c r="C53" s="406" t="s">
        <v>757</v>
      </c>
      <c r="D53" s="406" t="s">
        <v>802</v>
      </c>
      <c r="E53" s="406" t="s">
        <v>803</v>
      </c>
      <c r="F53" s="409"/>
      <c r="G53" s="409"/>
      <c r="H53" s="409"/>
      <c r="I53" s="409"/>
      <c r="J53" s="409">
        <v>1</v>
      </c>
      <c r="K53" s="409">
        <v>137</v>
      </c>
      <c r="L53" s="409"/>
      <c r="M53" s="409">
        <v>137</v>
      </c>
      <c r="N53" s="409"/>
      <c r="O53" s="409"/>
      <c r="P53" s="474"/>
      <c r="Q53" s="410"/>
    </row>
    <row r="54" spans="1:17" ht="14.4" customHeight="1" x14ac:dyDescent="0.3">
      <c r="A54" s="405" t="s">
        <v>913</v>
      </c>
      <c r="B54" s="406" t="s">
        <v>756</v>
      </c>
      <c r="C54" s="406" t="s">
        <v>757</v>
      </c>
      <c r="D54" s="406" t="s">
        <v>804</v>
      </c>
      <c r="E54" s="406" t="s">
        <v>805</v>
      </c>
      <c r="F54" s="409">
        <v>3</v>
      </c>
      <c r="G54" s="409">
        <v>843</v>
      </c>
      <c r="H54" s="409">
        <v>1</v>
      </c>
      <c r="I54" s="409">
        <v>281</v>
      </c>
      <c r="J54" s="409">
        <v>3</v>
      </c>
      <c r="K54" s="409">
        <v>846</v>
      </c>
      <c r="L54" s="409">
        <v>1.0035587188612101</v>
      </c>
      <c r="M54" s="409">
        <v>282</v>
      </c>
      <c r="N54" s="409"/>
      <c r="O54" s="409"/>
      <c r="P54" s="474"/>
      <c r="Q54" s="410"/>
    </row>
    <row r="55" spans="1:17" ht="14.4" customHeight="1" x14ac:dyDescent="0.3">
      <c r="A55" s="405" t="s">
        <v>913</v>
      </c>
      <c r="B55" s="406" t="s">
        <v>756</v>
      </c>
      <c r="C55" s="406" t="s">
        <v>757</v>
      </c>
      <c r="D55" s="406" t="s">
        <v>806</v>
      </c>
      <c r="E55" s="406" t="s">
        <v>807</v>
      </c>
      <c r="F55" s="409">
        <v>11</v>
      </c>
      <c r="G55" s="409">
        <v>37829</v>
      </c>
      <c r="H55" s="409">
        <v>1</v>
      </c>
      <c r="I55" s="409">
        <v>3439</v>
      </c>
      <c r="J55" s="409"/>
      <c r="K55" s="409"/>
      <c r="L55" s="409"/>
      <c r="M55" s="409"/>
      <c r="N55" s="409"/>
      <c r="O55" s="409"/>
      <c r="P55" s="474"/>
      <c r="Q55" s="410"/>
    </row>
    <row r="56" spans="1:17" ht="14.4" customHeight="1" x14ac:dyDescent="0.3">
      <c r="A56" s="405" t="s">
        <v>913</v>
      </c>
      <c r="B56" s="406" t="s">
        <v>756</v>
      </c>
      <c r="C56" s="406" t="s">
        <v>757</v>
      </c>
      <c r="D56" s="406" t="s">
        <v>808</v>
      </c>
      <c r="E56" s="406" t="s">
        <v>809</v>
      </c>
      <c r="F56" s="409">
        <v>265</v>
      </c>
      <c r="G56" s="409">
        <v>120840</v>
      </c>
      <c r="H56" s="409">
        <v>1</v>
      </c>
      <c r="I56" s="409">
        <v>456</v>
      </c>
      <c r="J56" s="409">
        <v>237</v>
      </c>
      <c r="K56" s="409">
        <v>108380</v>
      </c>
      <c r="L56" s="409">
        <v>0.89688844753392916</v>
      </c>
      <c r="M56" s="409">
        <v>457.29957805907173</v>
      </c>
      <c r="N56" s="409">
        <v>206</v>
      </c>
      <c r="O56" s="409">
        <v>95172</v>
      </c>
      <c r="P56" s="474">
        <v>0.78758689175769614</v>
      </c>
      <c r="Q56" s="410">
        <v>462</v>
      </c>
    </row>
    <row r="57" spans="1:17" ht="14.4" customHeight="1" x14ac:dyDescent="0.3">
      <c r="A57" s="405" t="s">
        <v>913</v>
      </c>
      <c r="B57" s="406" t="s">
        <v>756</v>
      </c>
      <c r="C57" s="406" t="s">
        <v>757</v>
      </c>
      <c r="D57" s="406" t="s">
        <v>810</v>
      </c>
      <c r="E57" s="406" t="s">
        <v>811</v>
      </c>
      <c r="F57" s="409">
        <v>1</v>
      </c>
      <c r="G57" s="409">
        <v>6094</v>
      </c>
      <c r="H57" s="409">
        <v>1</v>
      </c>
      <c r="I57" s="409">
        <v>6094</v>
      </c>
      <c r="J57" s="409"/>
      <c r="K57" s="409"/>
      <c r="L57" s="409"/>
      <c r="M57" s="409"/>
      <c r="N57" s="409"/>
      <c r="O57" s="409"/>
      <c r="P57" s="474"/>
      <c r="Q57" s="410"/>
    </row>
    <row r="58" spans="1:17" ht="14.4" customHeight="1" x14ac:dyDescent="0.3">
      <c r="A58" s="405" t="s">
        <v>913</v>
      </c>
      <c r="B58" s="406" t="s">
        <v>756</v>
      </c>
      <c r="C58" s="406" t="s">
        <v>757</v>
      </c>
      <c r="D58" s="406" t="s">
        <v>812</v>
      </c>
      <c r="E58" s="406" t="s">
        <v>813</v>
      </c>
      <c r="F58" s="409">
        <v>210</v>
      </c>
      <c r="G58" s="409">
        <v>73080</v>
      </c>
      <c r="H58" s="409">
        <v>1</v>
      </c>
      <c r="I58" s="409">
        <v>348</v>
      </c>
      <c r="J58" s="409">
        <v>195</v>
      </c>
      <c r="K58" s="409">
        <v>68220</v>
      </c>
      <c r="L58" s="409">
        <v>0.93349753694581283</v>
      </c>
      <c r="M58" s="409">
        <v>349.84615384615387</v>
      </c>
      <c r="N58" s="409">
        <v>143</v>
      </c>
      <c r="O58" s="409">
        <v>50908</v>
      </c>
      <c r="P58" s="474">
        <v>0.69660645867542414</v>
      </c>
      <c r="Q58" s="410">
        <v>356</v>
      </c>
    </row>
    <row r="59" spans="1:17" ht="14.4" customHeight="1" x14ac:dyDescent="0.3">
      <c r="A59" s="405" t="s">
        <v>913</v>
      </c>
      <c r="B59" s="406" t="s">
        <v>756</v>
      </c>
      <c r="C59" s="406" t="s">
        <v>757</v>
      </c>
      <c r="D59" s="406" t="s">
        <v>818</v>
      </c>
      <c r="E59" s="406" t="s">
        <v>819</v>
      </c>
      <c r="F59" s="409">
        <v>79</v>
      </c>
      <c r="G59" s="409">
        <v>8137</v>
      </c>
      <c r="H59" s="409">
        <v>1</v>
      </c>
      <c r="I59" s="409">
        <v>103</v>
      </c>
      <c r="J59" s="409">
        <v>85</v>
      </c>
      <c r="K59" s="409">
        <v>8780</v>
      </c>
      <c r="L59" s="409">
        <v>1.0790217524886321</v>
      </c>
      <c r="M59" s="409">
        <v>103.29411764705883</v>
      </c>
      <c r="N59" s="409">
        <v>35</v>
      </c>
      <c r="O59" s="409">
        <v>3675</v>
      </c>
      <c r="P59" s="474">
        <v>0.45164065380361312</v>
      </c>
      <c r="Q59" s="410">
        <v>105</v>
      </c>
    </row>
    <row r="60" spans="1:17" ht="14.4" customHeight="1" x14ac:dyDescent="0.3">
      <c r="A60" s="405" t="s">
        <v>913</v>
      </c>
      <c r="B60" s="406" t="s">
        <v>756</v>
      </c>
      <c r="C60" s="406" t="s">
        <v>757</v>
      </c>
      <c r="D60" s="406" t="s">
        <v>822</v>
      </c>
      <c r="E60" s="406" t="s">
        <v>823</v>
      </c>
      <c r="F60" s="409">
        <v>18</v>
      </c>
      <c r="G60" s="409">
        <v>8226</v>
      </c>
      <c r="H60" s="409">
        <v>1</v>
      </c>
      <c r="I60" s="409">
        <v>457</v>
      </c>
      <c r="J60" s="409">
        <v>17</v>
      </c>
      <c r="K60" s="409">
        <v>7785</v>
      </c>
      <c r="L60" s="409">
        <v>0.94638949671772432</v>
      </c>
      <c r="M60" s="409">
        <v>457.94117647058823</v>
      </c>
      <c r="N60" s="409">
        <v>12</v>
      </c>
      <c r="O60" s="409">
        <v>5556</v>
      </c>
      <c r="P60" s="474">
        <v>0.67541940189642602</v>
      </c>
      <c r="Q60" s="410">
        <v>463</v>
      </c>
    </row>
    <row r="61" spans="1:17" ht="14.4" customHeight="1" x14ac:dyDescent="0.3">
      <c r="A61" s="405" t="s">
        <v>913</v>
      </c>
      <c r="B61" s="406" t="s">
        <v>756</v>
      </c>
      <c r="C61" s="406" t="s">
        <v>757</v>
      </c>
      <c r="D61" s="406" t="s">
        <v>826</v>
      </c>
      <c r="E61" s="406" t="s">
        <v>827</v>
      </c>
      <c r="F61" s="409">
        <v>97</v>
      </c>
      <c r="G61" s="409">
        <v>41613</v>
      </c>
      <c r="H61" s="409">
        <v>1</v>
      </c>
      <c r="I61" s="409">
        <v>429</v>
      </c>
      <c r="J61" s="409">
        <v>100</v>
      </c>
      <c r="K61" s="409">
        <v>43055</v>
      </c>
      <c r="L61" s="409">
        <v>1.034652632590777</v>
      </c>
      <c r="M61" s="409">
        <v>430.55</v>
      </c>
      <c r="N61" s="409">
        <v>44</v>
      </c>
      <c r="O61" s="409">
        <v>19228</v>
      </c>
      <c r="P61" s="474">
        <v>0.46206714247951364</v>
      </c>
      <c r="Q61" s="410">
        <v>437</v>
      </c>
    </row>
    <row r="62" spans="1:17" ht="14.4" customHeight="1" x14ac:dyDescent="0.3">
      <c r="A62" s="405" t="s">
        <v>913</v>
      </c>
      <c r="B62" s="406" t="s">
        <v>756</v>
      </c>
      <c r="C62" s="406" t="s">
        <v>757</v>
      </c>
      <c r="D62" s="406" t="s">
        <v>828</v>
      </c>
      <c r="E62" s="406" t="s">
        <v>829</v>
      </c>
      <c r="F62" s="409">
        <v>836</v>
      </c>
      <c r="G62" s="409">
        <v>44308</v>
      </c>
      <c r="H62" s="409">
        <v>1</v>
      </c>
      <c r="I62" s="409">
        <v>53</v>
      </c>
      <c r="J62" s="409">
        <v>756</v>
      </c>
      <c r="K62" s="409">
        <v>40302</v>
      </c>
      <c r="L62" s="409">
        <v>0.90958743342060122</v>
      </c>
      <c r="M62" s="409">
        <v>53.30952380952381</v>
      </c>
      <c r="N62" s="409">
        <v>628</v>
      </c>
      <c r="O62" s="409">
        <v>33912</v>
      </c>
      <c r="P62" s="474">
        <v>0.76536968493274349</v>
      </c>
      <c r="Q62" s="410">
        <v>54</v>
      </c>
    </row>
    <row r="63" spans="1:17" ht="14.4" customHeight="1" x14ac:dyDescent="0.3">
      <c r="A63" s="405" t="s">
        <v>913</v>
      </c>
      <c r="B63" s="406" t="s">
        <v>756</v>
      </c>
      <c r="C63" s="406" t="s">
        <v>757</v>
      </c>
      <c r="D63" s="406" t="s">
        <v>832</v>
      </c>
      <c r="E63" s="406" t="s">
        <v>833</v>
      </c>
      <c r="F63" s="409">
        <v>301</v>
      </c>
      <c r="G63" s="409">
        <v>49665</v>
      </c>
      <c r="H63" s="409">
        <v>1</v>
      </c>
      <c r="I63" s="409">
        <v>165</v>
      </c>
      <c r="J63" s="409">
        <v>117</v>
      </c>
      <c r="K63" s="409">
        <v>19455</v>
      </c>
      <c r="L63" s="409">
        <v>0.39172455451525218</v>
      </c>
      <c r="M63" s="409">
        <v>166.28205128205127</v>
      </c>
      <c r="N63" s="409">
        <v>123</v>
      </c>
      <c r="O63" s="409">
        <v>20787</v>
      </c>
      <c r="P63" s="474">
        <v>0.41854424645122318</v>
      </c>
      <c r="Q63" s="410">
        <v>169</v>
      </c>
    </row>
    <row r="64" spans="1:17" ht="14.4" customHeight="1" x14ac:dyDescent="0.3">
      <c r="A64" s="405" t="s">
        <v>913</v>
      </c>
      <c r="B64" s="406" t="s">
        <v>756</v>
      </c>
      <c r="C64" s="406" t="s">
        <v>757</v>
      </c>
      <c r="D64" s="406" t="s">
        <v>834</v>
      </c>
      <c r="E64" s="406" t="s">
        <v>835</v>
      </c>
      <c r="F64" s="409">
        <v>208</v>
      </c>
      <c r="G64" s="409">
        <v>16432</v>
      </c>
      <c r="H64" s="409">
        <v>1</v>
      </c>
      <c r="I64" s="409">
        <v>79</v>
      </c>
      <c r="J64" s="409">
        <v>172</v>
      </c>
      <c r="K64" s="409">
        <v>13622</v>
      </c>
      <c r="L64" s="409">
        <v>0.8289922103213242</v>
      </c>
      <c r="M64" s="409">
        <v>79.197674418604649</v>
      </c>
      <c r="N64" s="409">
        <v>81</v>
      </c>
      <c r="O64" s="409">
        <v>6561</v>
      </c>
      <c r="P64" s="474">
        <v>0.39928188899707889</v>
      </c>
      <c r="Q64" s="410">
        <v>81</v>
      </c>
    </row>
    <row r="65" spans="1:17" ht="14.4" customHeight="1" x14ac:dyDescent="0.3">
      <c r="A65" s="405" t="s">
        <v>913</v>
      </c>
      <c r="B65" s="406" t="s">
        <v>756</v>
      </c>
      <c r="C65" s="406" t="s">
        <v>757</v>
      </c>
      <c r="D65" s="406" t="s">
        <v>836</v>
      </c>
      <c r="E65" s="406" t="s">
        <v>837</v>
      </c>
      <c r="F65" s="409">
        <v>9</v>
      </c>
      <c r="G65" s="409">
        <v>1440</v>
      </c>
      <c r="H65" s="409">
        <v>1</v>
      </c>
      <c r="I65" s="409">
        <v>160</v>
      </c>
      <c r="J65" s="409">
        <v>1</v>
      </c>
      <c r="K65" s="409">
        <v>162</v>
      </c>
      <c r="L65" s="409">
        <v>0.1125</v>
      </c>
      <c r="M65" s="409">
        <v>162</v>
      </c>
      <c r="N65" s="409"/>
      <c r="O65" s="409"/>
      <c r="P65" s="474"/>
      <c r="Q65" s="410"/>
    </row>
    <row r="66" spans="1:17" ht="14.4" customHeight="1" x14ac:dyDescent="0.3">
      <c r="A66" s="405" t="s">
        <v>913</v>
      </c>
      <c r="B66" s="406" t="s">
        <v>756</v>
      </c>
      <c r="C66" s="406" t="s">
        <v>757</v>
      </c>
      <c r="D66" s="406" t="s">
        <v>842</v>
      </c>
      <c r="E66" s="406" t="s">
        <v>843</v>
      </c>
      <c r="F66" s="409">
        <v>18</v>
      </c>
      <c r="G66" s="409">
        <v>3006</v>
      </c>
      <c r="H66" s="409">
        <v>1</v>
      </c>
      <c r="I66" s="409">
        <v>167</v>
      </c>
      <c r="J66" s="409">
        <v>12</v>
      </c>
      <c r="K66" s="409">
        <v>2008</v>
      </c>
      <c r="L66" s="409">
        <v>0.66799733865602129</v>
      </c>
      <c r="M66" s="409">
        <v>167.33333333333334</v>
      </c>
      <c r="N66" s="409">
        <v>8</v>
      </c>
      <c r="O66" s="409">
        <v>1360</v>
      </c>
      <c r="P66" s="474">
        <v>0.45242847638057221</v>
      </c>
      <c r="Q66" s="410">
        <v>170</v>
      </c>
    </row>
    <row r="67" spans="1:17" ht="14.4" customHeight="1" x14ac:dyDescent="0.3">
      <c r="A67" s="405" t="s">
        <v>913</v>
      </c>
      <c r="B67" s="406" t="s">
        <v>756</v>
      </c>
      <c r="C67" s="406" t="s">
        <v>757</v>
      </c>
      <c r="D67" s="406" t="s">
        <v>846</v>
      </c>
      <c r="E67" s="406" t="s">
        <v>847</v>
      </c>
      <c r="F67" s="409">
        <v>16</v>
      </c>
      <c r="G67" s="409">
        <v>3888</v>
      </c>
      <c r="H67" s="409">
        <v>1</v>
      </c>
      <c r="I67" s="409">
        <v>243</v>
      </c>
      <c r="J67" s="409">
        <v>22</v>
      </c>
      <c r="K67" s="409">
        <v>5355</v>
      </c>
      <c r="L67" s="409">
        <v>1.3773148148148149</v>
      </c>
      <c r="M67" s="409">
        <v>243.40909090909091</v>
      </c>
      <c r="N67" s="409">
        <v>16</v>
      </c>
      <c r="O67" s="409">
        <v>3952</v>
      </c>
      <c r="P67" s="474">
        <v>1.0164609053497942</v>
      </c>
      <c r="Q67" s="410">
        <v>247</v>
      </c>
    </row>
    <row r="68" spans="1:17" ht="14.4" customHeight="1" x14ac:dyDescent="0.3">
      <c r="A68" s="405" t="s">
        <v>913</v>
      </c>
      <c r="B68" s="406" t="s">
        <v>756</v>
      </c>
      <c r="C68" s="406" t="s">
        <v>757</v>
      </c>
      <c r="D68" s="406" t="s">
        <v>848</v>
      </c>
      <c r="E68" s="406" t="s">
        <v>849</v>
      </c>
      <c r="F68" s="409">
        <v>4</v>
      </c>
      <c r="G68" s="409">
        <v>7972</v>
      </c>
      <c r="H68" s="409">
        <v>1</v>
      </c>
      <c r="I68" s="409">
        <v>1993</v>
      </c>
      <c r="J68" s="409">
        <v>1</v>
      </c>
      <c r="K68" s="409">
        <v>2006</v>
      </c>
      <c r="L68" s="409">
        <v>0.25163070747616656</v>
      </c>
      <c r="M68" s="409">
        <v>2006</v>
      </c>
      <c r="N68" s="409"/>
      <c r="O68" s="409"/>
      <c r="P68" s="474"/>
      <c r="Q68" s="410"/>
    </row>
    <row r="69" spans="1:17" ht="14.4" customHeight="1" x14ac:dyDescent="0.3">
      <c r="A69" s="405" t="s">
        <v>913</v>
      </c>
      <c r="B69" s="406" t="s">
        <v>756</v>
      </c>
      <c r="C69" s="406" t="s">
        <v>757</v>
      </c>
      <c r="D69" s="406" t="s">
        <v>852</v>
      </c>
      <c r="E69" s="406" t="s">
        <v>853</v>
      </c>
      <c r="F69" s="409">
        <v>13</v>
      </c>
      <c r="G69" s="409">
        <v>5252</v>
      </c>
      <c r="H69" s="409">
        <v>1</v>
      </c>
      <c r="I69" s="409">
        <v>404</v>
      </c>
      <c r="J69" s="409">
        <v>1</v>
      </c>
      <c r="K69" s="409">
        <v>414</v>
      </c>
      <c r="L69" s="409">
        <v>7.8827113480578831E-2</v>
      </c>
      <c r="M69" s="409">
        <v>414</v>
      </c>
      <c r="N69" s="409"/>
      <c r="O69" s="409"/>
      <c r="P69" s="474"/>
      <c r="Q69" s="410"/>
    </row>
    <row r="70" spans="1:17" ht="14.4" customHeight="1" x14ac:dyDescent="0.3">
      <c r="A70" s="405" t="s">
        <v>913</v>
      </c>
      <c r="B70" s="406" t="s">
        <v>756</v>
      </c>
      <c r="C70" s="406" t="s">
        <v>757</v>
      </c>
      <c r="D70" s="406" t="s">
        <v>861</v>
      </c>
      <c r="E70" s="406" t="s">
        <v>862</v>
      </c>
      <c r="F70" s="409"/>
      <c r="G70" s="409"/>
      <c r="H70" s="409"/>
      <c r="I70" s="409"/>
      <c r="J70" s="409">
        <v>1</v>
      </c>
      <c r="K70" s="409">
        <v>266</v>
      </c>
      <c r="L70" s="409"/>
      <c r="M70" s="409">
        <v>266</v>
      </c>
      <c r="N70" s="409">
        <v>1</v>
      </c>
      <c r="O70" s="409">
        <v>269</v>
      </c>
      <c r="P70" s="474"/>
      <c r="Q70" s="410">
        <v>269</v>
      </c>
    </row>
    <row r="71" spans="1:17" ht="14.4" customHeight="1" x14ac:dyDescent="0.3">
      <c r="A71" s="405" t="s">
        <v>913</v>
      </c>
      <c r="B71" s="406" t="s">
        <v>756</v>
      </c>
      <c r="C71" s="406" t="s">
        <v>757</v>
      </c>
      <c r="D71" s="406" t="s">
        <v>863</v>
      </c>
      <c r="E71" s="406" t="s">
        <v>864</v>
      </c>
      <c r="F71" s="409">
        <v>11</v>
      </c>
      <c r="G71" s="409">
        <v>11264</v>
      </c>
      <c r="H71" s="409">
        <v>1</v>
      </c>
      <c r="I71" s="409">
        <v>1024</v>
      </c>
      <c r="J71" s="409"/>
      <c r="K71" s="409"/>
      <c r="L71" s="409"/>
      <c r="M71" s="409"/>
      <c r="N71" s="409"/>
      <c r="O71" s="409"/>
      <c r="P71" s="474"/>
      <c r="Q71" s="410"/>
    </row>
    <row r="72" spans="1:17" ht="14.4" customHeight="1" x14ac:dyDescent="0.3">
      <c r="A72" s="405" t="s">
        <v>913</v>
      </c>
      <c r="B72" s="406" t="s">
        <v>756</v>
      </c>
      <c r="C72" s="406" t="s">
        <v>757</v>
      </c>
      <c r="D72" s="406" t="s">
        <v>865</v>
      </c>
      <c r="E72" s="406" t="s">
        <v>866</v>
      </c>
      <c r="F72" s="409"/>
      <c r="G72" s="409"/>
      <c r="H72" s="409"/>
      <c r="I72" s="409"/>
      <c r="J72" s="409">
        <v>1</v>
      </c>
      <c r="K72" s="409">
        <v>101</v>
      </c>
      <c r="L72" s="409"/>
      <c r="M72" s="409">
        <v>101</v>
      </c>
      <c r="N72" s="409"/>
      <c r="O72" s="409"/>
      <c r="P72" s="474"/>
      <c r="Q72" s="410"/>
    </row>
    <row r="73" spans="1:17" ht="14.4" customHeight="1" x14ac:dyDescent="0.3">
      <c r="A73" s="405" t="s">
        <v>916</v>
      </c>
      <c r="B73" s="406" t="s">
        <v>756</v>
      </c>
      <c r="C73" s="406" t="s">
        <v>757</v>
      </c>
      <c r="D73" s="406" t="s">
        <v>758</v>
      </c>
      <c r="E73" s="406" t="s">
        <v>759</v>
      </c>
      <c r="F73" s="409">
        <v>2</v>
      </c>
      <c r="G73" s="409">
        <v>4128</v>
      </c>
      <c r="H73" s="409">
        <v>1</v>
      </c>
      <c r="I73" s="409">
        <v>2064</v>
      </c>
      <c r="J73" s="409"/>
      <c r="K73" s="409"/>
      <c r="L73" s="409"/>
      <c r="M73" s="409"/>
      <c r="N73" s="409"/>
      <c r="O73" s="409"/>
      <c r="P73" s="474"/>
      <c r="Q73" s="410"/>
    </row>
    <row r="74" spans="1:17" ht="14.4" customHeight="1" x14ac:dyDescent="0.3">
      <c r="A74" s="405" t="s">
        <v>916</v>
      </c>
      <c r="B74" s="406" t="s">
        <v>756</v>
      </c>
      <c r="C74" s="406" t="s">
        <v>757</v>
      </c>
      <c r="D74" s="406" t="s">
        <v>762</v>
      </c>
      <c r="E74" s="406" t="s">
        <v>763</v>
      </c>
      <c r="F74" s="409">
        <v>204</v>
      </c>
      <c r="G74" s="409">
        <v>10812</v>
      </c>
      <c r="H74" s="409">
        <v>1</v>
      </c>
      <c r="I74" s="409">
        <v>53</v>
      </c>
      <c r="J74" s="409">
        <v>180</v>
      </c>
      <c r="K74" s="409">
        <v>9582</v>
      </c>
      <c r="L74" s="409">
        <v>0.88623751387347394</v>
      </c>
      <c r="M74" s="409">
        <v>53.233333333333334</v>
      </c>
      <c r="N74" s="409">
        <v>90</v>
      </c>
      <c r="O74" s="409">
        <v>4860</v>
      </c>
      <c r="P74" s="474">
        <v>0.44950055493895674</v>
      </c>
      <c r="Q74" s="410">
        <v>54</v>
      </c>
    </row>
    <row r="75" spans="1:17" ht="14.4" customHeight="1" x14ac:dyDescent="0.3">
      <c r="A75" s="405" t="s">
        <v>916</v>
      </c>
      <c r="B75" s="406" t="s">
        <v>756</v>
      </c>
      <c r="C75" s="406" t="s">
        <v>757</v>
      </c>
      <c r="D75" s="406" t="s">
        <v>764</v>
      </c>
      <c r="E75" s="406" t="s">
        <v>765</v>
      </c>
      <c r="F75" s="409"/>
      <c r="G75" s="409"/>
      <c r="H75" s="409"/>
      <c r="I75" s="409"/>
      <c r="J75" s="409">
        <v>6</v>
      </c>
      <c r="K75" s="409">
        <v>726</v>
      </c>
      <c r="L75" s="409"/>
      <c r="M75" s="409">
        <v>121</v>
      </c>
      <c r="N75" s="409">
        <v>2</v>
      </c>
      <c r="O75" s="409">
        <v>246</v>
      </c>
      <c r="P75" s="474"/>
      <c r="Q75" s="410">
        <v>123</v>
      </c>
    </row>
    <row r="76" spans="1:17" ht="14.4" customHeight="1" x14ac:dyDescent="0.3">
      <c r="A76" s="405" t="s">
        <v>916</v>
      </c>
      <c r="B76" s="406" t="s">
        <v>756</v>
      </c>
      <c r="C76" s="406" t="s">
        <v>757</v>
      </c>
      <c r="D76" s="406" t="s">
        <v>766</v>
      </c>
      <c r="E76" s="406" t="s">
        <v>767</v>
      </c>
      <c r="F76" s="409">
        <v>1</v>
      </c>
      <c r="G76" s="409">
        <v>174</v>
      </c>
      <c r="H76" s="409">
        <v>1</v>
      </c>
      <c r="I76" s="409">
        <v>174</v>
      </c>
      <c r="J76" s="409">
        <v>1</v>
      </c>
      <c r="K76" s="409">
        <v>174</v>
      </c>
      <c r="L76" s="409">
        <v>1</v>
      </c>
      <c r="M76" s="409">
        <v>174</v>
      </c>
      <c r="N76" s="409"/>
      <c r="O76" s="409"/>
      <c r="P76" s="474"/>
      <c r="Q76" s="410"/>
    </row>
    <row r="77" spans="1:17" ht="14.4" customHeight="1" x14ac:dyDescent="0.3">
      <c r="A77" s="405" t="s">
        <v>916</v>
      </c>
      <c r="B77" s="406" t="s">
        <v>756</v>
      </c>
      <c r="C77" s="406" t="s">
        <v>757</v>
      </c>
      <c r="D77" s="406" t="s">
        <v>770</v>
      </c>
      <c r="E77" s="406" t="s">
        <v>771</v>
      </c>
      <c r="F77" s="409"/>
      <c r="G77" s="409"/>
      <c r="H77" s="409"/>
      <c r="I77" s="409"/>
      <c r="J77" s="409"/>
      <c r="K77" s="409"/>
      <c r="L77" s="409"/>
      <c r="M77" s="409"/>
      <c r="N77" s="409">
        <v>2</v>
      </c>
      <c r="O77" s="409">
        <v>768</v>
      </c>
      <c r="P77" s="474"/>
      <c r="Q77" s="410">
        <v>384</v>
      </c>
    </row>
    <row r="78" spans="1:17" ht="14.4" customHeight="1" x14ac:dyDescent="0.3">
      <c r="A78" s="405" t="s">
        <v>916</v>
      </c>
      <c r="B78" s="406" t="s">
        <v>756</v>
      </c>
      <c r="C78" s="406" t="s">
        <v>757</v>
      </c>
      <c r="D78" s="406" t="s">
        <v>772</v>
      </c>
      <c r="E78" s="406" t="s">
        <v>773</v>
      </c>
      <c r="F78" s="409">
        <v>75</v>
      </c>
      <c r="G78" s="409">
        <v>12600</v>
      </c>
      <c r="H78" s="409">
        <v>1</v>
      </c>
      <c r="I78" s="409">
        <v>168</v>
      </c>
      <c r="J78" s="409">
        <v>84</v>
      </c>
      <c r="K78" s="409">
        <v>14214</v>
      </c>
      <c r="L78" s="409">
        <v>1.128095238095238</v>
      </c>
      <c r="M78" s="409">
        <v>169.21428571428572</v>
      </c>
      <c r="N78" s="409">
        <v>57</v>
      </c>
      <c r="O78" s="409">
        <v>9804</v>
      </c>
      <c r="P78" s="474">
        <v>0.77809523809523806</v>
      </c>
      <c r="Q78" s="410">
        <v>172</v>
      </c>
    </row>
    <row r="79" spans="1:17" ht="14.4" customHeight="1" x14ac:dyDescent="0.3">
      <c r="A79" s="405" t="s">
        <v>916</v>
      </c>
      <c r="B79" s="406" t="s">
        <v>756</v>
      </c>
      <c r="C79" s="406" t="s">
        <v>757</v>
      </c>
      <c r="D79" s="406" t="s">
        <v>774</v>
      </c>
      <c r="E79" s="406" t="s">
        <v>775</v>
      </c>
      <c r="F79" s="409">
        <v>36</v>
      </c>
      <c r="G79" s="409">
        <v>18900</v>
      </c>
      <c r="H79" s="409">
        <v>1</v>
      </c>
      <c r="I79" s="409">
        <v>525</v>
      </c>
      <c r="J79" s="409">
        <v>35</v>
      </c>
      <c r="K79" s="409">
        <v>18435</v>
      </c>
      <c r="L79" s="409">
        <v>0.97539682539682537</v>
      </c>
      <c r="M79" s="409">
        <v>526.71428571428567</v>
      </c>
      <c r="N79" s="409">
        <v>24</v>
      </c>
      <c r="O79" s="409">
        <v>12792</v>
      </c>
      <c r="P79" s="474">
        <v>0.67682539682539677</v>
      </c>
      <c r="Q79" s="410">
        <v>533</v>
      </c>
    </row>
    <row r="80" spans="1:17" ht="14.4" customHeight="1" x14ac:dyDescent="0.3">
      <c r="A80" s="405" t="s">
        <v>916</v>
      </c>
      <c r="B80" s="406" t="s">
        <v>756</v>
      </c>
      <c r="C80" s="406" t="s">
        <v>757</v>
      </c>
      <c r="D80" s="406" t="s">
        <v>776</v>
      </c>
      <c r="E80" s="406" t="s">
        <v>777</v>
      </c>
      <c r="F80" s="409">
        <v>275</v>
      </c>
      <c r="G80" s="409">
        <v>86900</v>
      </c>
      <c r="H80" s="409">
        <v>1</v>
      </c>
      <c r="I80" s="409">
        <v>316</v>
      </c>
      <c r="J80" s="409">
        <v>206</v>
      </c>
      <c r="K80" s="409">
        <v>65276</v>
      </c>
      <c r="L80" s="409">
        <v>0.75116225546605297</v>
      </c>
      <c r="M80" s="409">
        <v>316.873786407767</v>
      </c>
      <c r="N80" s="409">
        <v>133</v>
      </c>
      <c r="O80" s="409">
        <v>42826</v>
      </c>
      <c r="P80" s="474">
        <v>0.492819332566168</v>
      </c>
      <c r="Q80" s="410">
        <v>322</v>
      </c>
    </row>
    <row r="81" spans="1:17" ht="14.4" customHeight="1" x14ac:dyDescent="0.3">
      <c r="A81" s="405" t="s">
        <v>916</v>
      </c>
      <c r="B81" s="406" t="s">
        <v>756</v>
      </c>
      <c r="C81" s="406" t="s">
        <v>757</v>
      </c>
      <c r="D81" s="406" t="s">
        <v>778</v>
      </c>
      <c r="E81" s="406" t="s">
        <v>779</v>
      </c>
      <c r="F81" s="409">
        <v>36</v>
      </c>
      <c r="G81" s="409">
        <v>15660</v>
      </c>
      <c r="H81" s="409">
        <v>1</v>
      </c>
      <c r="I81" s="409">
        <v>435</v>
      </c>
      <c r="J81" s="409">
        <v>18</v>
      </c>
      <c r="K81" s="409">
        <v>7842</v>
      </c>
      <c r="L81" s="409">
        <v>0.50076628352490427</v>
      </c>
      <c r="M81" s="409">
        <v>435.66666666666669</v>
      </c>
      <c r="N81" s="409">
        <v>6</v>
      </c>
      <c r="O81" s="409">
        <v>2634</v>
      </c>
      <c r="P81" s="474">
        <v>0.16819923371647511</v>
      </c>
      <c r="Q81" s="410">
        <v>439</v>
      </c>
    </row>
    <row r="82" spans="1:17" ht="14.4" customHeight="1" x14ac:dyDescent="0.3">
      <c r="A82" s="405" t="s">
        <v>916</v>
      </c>
      <c r="B82" s="406" t="s">
        <v>756</v>
      </c>
      <c r="C82" s="406" t="s">
        <v>757</v>
      </c>
      <c r="D82" s="406" t="s">
        <v>780</v>
      </c>
      <c r="E82" s="406" t="s">
        <v>781</v>
      </c>
      <c r="F82" s="409">
        <v>472</v>
      </c>
      <c r="G82" s="409">
        <v>159536</v>
      </c>
      <c r="H82" s="409">
        <v>1</v>
      </c>
      <c r="I82" s="409">
        <v>338</v>
      </c>
      <c r="J82" s="409">
        <v>339</v>
      </c>
      <c r="K82" s="409">
        <v>114814</v>
      </c>
      <c r="L82" s="409">
        <v>0.71967455621301779</v>
      </c>
      <c r="M82" s="409">
        <v>338.68436578171094</v>
      </c>
      <c r="N82" s="409">
        <v>199</v>
      </c>
      <c r="O82" s="409">
        <v>67859</v>
      </c>
      <c r="P82" s="474">
        <v>0.42535227158760402</v>
      </c>
      <c r="Q82" s="410">
        <v>341</v>
      </c>
    </row>
    <row r="83" spans="1:17" ht="14.4" customHeight="1" x14ac:dyDescent="0.3">
      <c r="A83" s="405" t="s">
        <v>916</v>
      </c>
      <c r="B83" s="406" t="s">
        <v>756</v>
      </c>
      <c r="C83" s="406" t="s">
        <v>757</v>
      </c>
      <c r="D83" s="406" t="s">
        <v>782</v>
      </c>
      <c r="E83" s="406" t="s">
        <v>783</v>
      </c>
      <c r="F83" s="409">
        <v>7</v>
      </c>
      <c r="G83" s="409">
        <v>11123</v>
      </c>
      <c r="H83" s="409">
        <v>1</v>
      </c>
      <c r="I83" s="409">
        <v>1589</v>
      </c>
      <c r="J83" s="409">
        <v>16</v>
      </c>
      <c r="K83" s="409">
        <v>25466</v>
      </c>
      <c r="L83" s="409">
        <v>2.2894902454373822</v>
      </c>
      <c r="M83" s="409">
        <v>1591.625</v>
      </c>
      <c r="N83" s="409">
        <v>7</v>
      </c>
      <c r="O83" s="409">
        <v>11186</v>
      </c>
      <c r="P83" s="474">
        <v>1.0056639395846445</v>
      </c>
      <c r="Q83" s="410">
        <v>1598</v>
      </c>
    </row>
    <row r="84" spans="1:17" ht="14.4" customHeight="1" x14ac:dyDescent="0.3">
      <c r="A84" s="405" t="s">
        <v>916</v>
      </c>
      <c r="B84" s="406" t="s">
        <v>756</v>
      </c>
      <c r="C84" s="406" t="s">
        <v>757</v>
      </c>
      <c r="D84" s="406" t="s">
        <v>786</v>
      </c>
      <c r="E84" s="406" t="s">
        <v>787</v>
      </c>
      <c r="F84" s="409">
        <v>7</v>
      </c>
      <c r="G84" s="409">
        <v>41020</v>
      </c>
      <c r="H84" s="409">
        <v>1</v>
      </c>
      <c r="I84" s="409">
        <v>5860</v>
      </c>
      <c r="J84" s="409">
        <v>6</v>
      </c>
      <c r="K84" s="409">
        <v>35160</v>
      </c>
      <c r="L84" s="409">
        <v>0.8571428571428571</v>
      </c>
      <c r="M84" s="409">
        <v>5860</v>
      </c>
      <c r="N84" s="409">
        <v>4</v>
      </c>
      <c r="O84" s="409">
        <v>23732</v>
      </c>
      <c r="P84" s="474">
        <v>0.57854705021940522</v>
      </c>
      <c r="Q84" s="410">
        <v>5933</v>
      </c>
    </row>
    <row r="85" spans="1:17" ht="14.4" customHeight="1" x14ac:dyDescent="0.3">
      <c r="A85" s="405" t="s">
        <v>916</v>
      </c>
      <c r="B85" s="406" t="s">
        <v>756</v>
      </c>
      <c r="C85" s="406" t="s">
        <v>757</v>
      </c>
      <c r="D85" s="406" t="s">
        <v>790</v>
      </c>
      <c r="E85" s="406" t="s">
        <v>791</v>
      </c>
      <c r="F85" s="409"/>
      <c r="G85" s="409"/>
      <c r="H85" s="409"/>
      <c r="I85" s="409"/>
      <c r="J85" s="409">
        <v>2</v>
      </c>
      <c r="K85" s="409">
        <v>92</v>
      </c>
      <c r="L85" s="409"/>
      <c r="M85" s="409">
        <v>46</v>
      </c>
      <c r="N85" s="409"/>
      <c r="O85" s="409"/>
      <c r="P85" s="474"/>
      <c r="Q85" s="410"/>
    </row>
    <row r="86" spans="1:17" ht="14.4" customHeight="1" x14ac:dyDescent="0.3">
      <c r="A86" s="405" t="s">
        <v>916</v>
      </c>
      <c r="B86" s="406" t="s">
        <v>756</v>
      </c>
      <c r="C86" s="406" t="s">
        <v>757</v>
      </c>
      <c r="D86" s="406" t="s">
        <v>792</v>
      </c>
      <c r="E86" s="406" t="s">
        <v>793</v>
      </c>
      <c r="F86" s="409">
        <v>8</v>
      </c>
      <c r="G86" s="409">
        <v>2920</v>
      </c>
      <c r="H86" s="409">
        <v>1</v>
      </c>
      <c r="I86" s="409">
        <v>365</v>
      </c>
      <c r="J86" s="409">
        <v>11</v>
      </c>
      <c r="K86" s="409">
        <v>4031</v>
      </c>
      <c r="L86" s="409">
        <v>1.3804794520547945</v>
      </c>
      <c r="M86" s="409">
        <v>366.45454545454544</v>
      </c>
      <c r="N86" s="409">
        <v>12</v>
      </c>
      <c r="O86" s="409">
        <v>4512</v>
      </c>
      <c r="P86" s="474">
        <v>1.5452054794520549</v>
      </c>
      <c r="Q86" s="410">
        <v>376</v>
      </c>
    </row>
    <row r="87" spans="1:17" ht="14.4" customHeight="1" x14ac:dyDescent="0.3">
      <c r="A87" s="405" t="s">
        <v>916</v>
      </c>
      <c r="B87" s="406" t="s">
        <v>756</v>
      </c>
      <c r="C87" s="406" t="s">
        <v>757</v>
      </c>
      <c r="D87" s="406" t="s">
        <v>794</v>
      </c>
      <c r="E87" s="406" t="s">
        <v>795</v>
      </c>
      <c r="F87" s="409">
        <v>2</v>
      </c>
      <c r="G87" s="409">
        <v>74</v>
      </c>
      <c r="H87" s="409">
        <v>1</v>
      </c>
      <c r="I87" s="409">
        <v>37</v>
      </c>
      <c r="J87" s="409">
        <v>1</v>
      </c>
      <c r="K87" s="409">
        <v>37</v>
      </c>
      <c r="L87" s="409">
        <v>0.5</v>
      </c>
      <c r="M87" s="409">
        <v>37</v>
      </c>
      <c r="N87" s="409"/>
      <c r="O87" s="409"/>
      <c r="P87" s="474"/>
      <c r="Q87" s="410"/>
    </row>
    <row r="88" spans="1:17" ht="14.4" customHeight="1" x14ac:dyDescent="0.3">
      <c r="A88" s="405" t="s">
        <v>916</v>
      </c>
      <c r="B88" s="406" t="s">
        <v>756</v>
      </c>
      <c r="C88" s="406" t="s">
        <v>757</v>
      </c>
      <c r="D88" s="406" t="s">
        <v>800</v>
      </c>
      <c r="E88" s="406" t="s">
        <v>801</v>
      </c>
      <c r="F88" s="409">
        <v>22</v>
      </c>
      <c r="G88" s="409">
        <v>14608</v>
      </c>
      <c r="H88" s="409">
        <v>1</v>
      </c>
      <c r="I88" s="409">
        <v>664</v>
      </c>
      <c r="J88" s="409">
        <v>17</v>
      </c>
      <c r="K88" s="409">
        <v>11320</v>
      </c>
      <c r="L88" s="409">
        <v>0.77491785323110629</v>
      </c>
      <c r="M88" s="409">
        <v>665.88235294117646</v>
      </c>
      <c r="N88" s="409">
        <v>19</v>
      </c>
      <c r="O88" s="409">
        <v>12844</v>
      </c>
      <c r="P88" s="474">
        <v>0.87924424972617743</v>
      </c>
      <c r="Q88" s="410">
        <v>676</v>
      </c>
    </row>
    <row r="89" spans="1:17" ht="14.4" customHeight="1" x14ac:dyDescent="0.3">
      <c r="A89" s="405" t="s">
        <v>916</v>
      </c>
      <c r="B89" s="406" t="s">
        <v>756</v>
      </c>
      <c r="C89" s="406" t="s">
        <v>757</v>
      </c>
      <c r="D89" s="406" t="s">
        <v>802</v>
      </c>
      <c r="E89" s="406" t="s">
        <v>803</v>
      </c>
      <c r="F89" s="409">
        <v>2</v>
      </c>
      <c r="G89" s="409">
        <v>272</v>
      </c>
      <c r="H89" s="409">
        <v>1</v>
      </c>
      <c r="I89" s="409">
        <v>136</v>
      </c>
      <c r="J89" s="409">
        <v>2</v>
      </c>
      <c r="K89" s="409">
        <v>273</v>
      </c>
      <c r="L89" s="409">
        <v>1.0036764705882353</v>
      </c>
      <c r="M89" s="409">
        <v>136.5</v>
      </c>
      <c r="N89" s="409">
        <v>2</v>
      </c>
      <c r="O89" s="409">
        <v>276</v>
      </c>
      <c r="P89" s="474">
        <v>1.0147058823529411</v>
      </c>
      <c r="Q89" s="410">
        <v>138</v>
      </c>
    </row>
    <row r="90" spans="1:17" ht="14.4" customHeight="1" x14ac:dyDescent="0.3">
      <c r="A90" s="405" t="s">
        <v>916</v>
      </c>
      <c r="B90" s="406" t="s">
        <v>756</v>
      </c>
      <c r="C90" s="406" t="s">
        <v>757</v>
      </c>
      <c r="D90" s="406" t="s">
        <v>804</v>
      </c>
      <c r="E90" s="406" t="s">
        <v>805</v>
      </c>
      <c r="F90" s="409">
        <v>9</v>
      </c>
      <c r="G90" s="409">
        <v>2529</v>
      </c>
      <c r="H90" s="409">
        <v>1</v>
      </c>
      <c r="I90" s="409">
        <v>281</v>
      </c>
      <c r="J90" s="409">
        <v>21</v>
      </c>
      <c r="K90" s="409">
        <v>5907</v>
      </c>
      <c r="L90" s="409">
        <v>2.3357058125741399</v>
      </c>
      <c r="M90" s="409">
        <v>281.28571428571428</v>
      </c>
      <c r="N90" s="409">
        <v>8</v>
      </c>
      <c r="O90" s="409">
        <v>2280</v>
      </c>
      <c r="P90" s="474">
        <v>0.9015421115065243</v>
      </c>
      <c r="Q90" s="410">
        <v>285</v>
      </c>
    </row>
    <row r="91" spans="1:17" ht="14.4" customHeight="1" x14ac:dyDescent="0.3">
      <c r="A91" s="405" t="s">
        <v>916</v>
      </c>
      <c r="B91" s="406" t="s">
        <v>756</v>
      </c>
      <c r="C91" s="406" t="s">
        <v>757</v>
      </c>
      <c r="D91" s="406" t="s">
        <v>806</v>
      </c>
      <c r="E91" s="406" t="s">
        <v>807</v>
      </c>
      <c r="F91" s="409">
        <v>5</v>
      </c>
      <c r="G91" s="409">
        <v>17195</v>
      </c>
      <c r="H91" s="409">
        <v>1</v>
      </c>
      <c r="I91" s="409">
        <v>3439</v>
      </c>
      <c r="J91" s="409"/>
      <c r="K91" s="409"/>
      <c r="L91" s="409"/>
      <c r="M91" s="409"/>
      <c r="N91" s="409"/>
      <c r="O91" s="409"/>
      <c r="P91" s="474"/>
      <c r="Q91" s="410"/>
    </row>
    <row r="92" spans="1:17" ht="14.4" customHeight="1" x14ac:dyDescent="0.3">
      <c r="A92" s="405" t="s">
        <v>916</v>
      </c>
      <c r="B92" s="406" t="s">
        <v>756</v>
      </c>
      <c r="C92" s="406" t="s">
        <v>757</v>
      </c>
      <c r="D92" s="406" t="s">
        <v>808</v>
      </c>
      <c r="E92" s="406" t="s">
        <v>809</v>
      </c>
      <c r="F92" s="409">
        <v>132</v>
      </c>
      <c r="G92" s="409">
        <v>60192</v>
      </c>
      <c r="H92" s="409">
        <v>1</v>
      </c>
      <c r="I92" s="409">
        <v>456</v>
      </c>
      <c r="J92" s="409">
        <v>113</v>
      </c>
      <c r="K92" s="409">
        <v>51648</v>
      </c>
      <c r="L92" s="409">
        <v>0.85805422647527907</v>
      </c>
      <c r="M92" s="409">
        <v>457.06194690265488</v>
      </c>
      <c r="N92" s="409">
        <v>56</v>
      </c>
      <c r="O92" s="409">
        <v>25872</v>
      </c>
      <c r="P92" s="474">
        <v>0.42982456140350878</v>
      </c>
      <c r="Q92" s="410">
        <v>462</v>
      </c>
    </row>
    <row r="93" spans="1:17" ht="14.4" customHeight="1" x14ac:dyDescent="0.3">
      <c r="A93" s="405" t="s">
        <v>916</v>
      </c>
      <c r="B93" s="406" t="s">
        <v>756</v>
      </c>
      <c r="C93" s="406" t="s">
        <v>757</v>
      </c>
      <c r="D93" s="406" t="s">
        <v>810</v>
      </c>
      <c r="E93" s="406" t="s">
        <v>811</v>
      </c>
      <c r="F93" s="409">
        <v>1</v>
      </c>
      <c r="G93" s="409">
        <v>6094</v>
      </c>
      <c r="H93" s="409">
        <v>1</v>
      </c>
      <c r="I93" s="409">
        <v>6094</v>
      </c>
      <c r="J93" s="409"/>
      <c r="K93" s="409"/>
      <c r="L93" s="409"/>
      <c r="M93" s="409"/>
      <c r="N93" s="409"/>
      <c r="O93" s="409"/>
      <c r="P93" s="474"/>
      <c r="Q93" s="410"/>
    </row>
    <row r="94" spans="1:17" ht="14.4" customHeight="1" x14ac:dyDescent="0.3">
      <c r="A94" s="405" t="s">
        <v>916</v>
      </c>
      <c r="B94" s="406" t="s">
        <v>756</v>
      </c>
      <c r="C94" s="406" t="s">
        <v>757</v>
      </c>
      <c r="D94" s="406" t="s">
        <v>812</v>
      </c>
      <c r="E94" s="406" t="s">
        <v>813</v>
      </c>
      <c r="F94" s="409">
        <v>137</v>
      </c>
      <c r="G94" s="409">
        <v>47676</v>
      </c>
      <c r="H94" s="409">
        <v>1</v>
      </c>
      <c r="I94" s="409">
        <v>348</v>
      </c>
      <c r="J94" s="409">
        <v>129</v>
      </c>
      <c r="K94" s="409">
        <v>45078</v>
      </c>
      <c r="L94" s="409">
        <v>0.94550717342058899</v>
      </c>
      <c r="M94" s="409">
        <v>349.44186046511629</v>
      </c>
      <c r="N94" s="409">
        <v>62</v>
      </c>
      <c r="O94" s="409">
        <v>22072</v>
      </c>
      <c r="P94" s="474">
        <v>0.46295830187096232</v>
      </c>
      <c r="Q94" s="410">
        <v>356</v>
      </c>
    </row>
    <row r="95" spans="1:17" ht="14.4" customHeight="1" x14ac:dyDescent="0.3">
      <c r="A95" s="405" t="s">
        <v>916</v>
      </c>
      <c r="B95" s="406" t="s">
        <v>756</v>
      </c>
      <c r="C95" s="406" t="s">
        <v>757</v>
      </c>
      <c r="D95" s="406" t="s">
        <v>814</v>
      </c>
      <c r="E95" s="406" t="s">
        <v>815</v>
      </c>
      <c r="F95" s="409"/>
      <c r="G95" s="409"/>
      <c r="H95" s="409"/>
      <c r="I95" s="409"/>
      <c r="J95" s="409">
        <v>2</v>
      </c>
      <c r="K95" s="409">
        <v>5772</v>
      </c>
      <c r="L95" s="409"/>
      <c r="M95" s="409">
        <v>2886</v>
      </c>
      <c r="N95" s="409"/>
      <c r="O95" s="409"/>
      <c r="P95" s="474"/>
      <c r="Q95" s="410"/>
    </row>
    <row r="96" spans="1:17" ht="14.4" customHeight="1" x14ac:dyDescent="0.3">
      <c r="A96" s="405" t="s">
        <v>916</v>
      </c>
      <c r="B96" s="406" t="s">
        <v>756</v>
      </c>
      <c r="C96" s="406" t="s">
        <v>757</v>
      </c>
      <c r="D96" s="406" t="s">
        <v>816</v>
      </c>
      <c r="E96" s="406" t="s">
        <v>817</v>
      </c>
      <c r="F96" s="409"/>
      <c r="G96" s="409"/>
      <c r="H96" s="409"/>
      <c r="I96" s="409"/>
      <c r="J96" s="409">
        <v>1</v>
      </c>
      <c r="K96" s="409">
        <v>12779</v>
      </c>
      <c r="L96" s="409"/>
      <c r="M96" s="409">
        <v>12779</v>
      </c>
      <c r="N96" s="409"/>
      <c r="O96" s="409"/>
      <c r="P96" s="474"/>
      <c r="Q96" s="410"/>
    </row>
    <row r="97" spans="1:17" ht="14.4" customHeight="1" x14ac:dyDescent="0.3">
      <c r="A97" s="405" t="s">
        <v>916</v>
      </c>
      <c r="B97" s="406" t="s">
        <v>756</v>
      </c>
      <c r="C97" s="406" t="s">
        <v>757</v>
      </c>
      <c r="D97" s="406" t="s">
        <v>818</v>
      </c>
      <c r="E97" s="406" t="s">
        <v>819</v>
      </c>
      <c r="F97" s="409">
        <v>30</v>
      </c>
      <c r="G97" s="409">
        <v>3090</v>
      </c>
      <c r="H97" s="409">
        <v>1</v>
      </c>
      <c r="I97" s="409">
        <v>103</v>
      </c>
      <c r="J97" s="409">
        <v>25</v>
      </c>
      <c r="K97" s="409">
        <v>2578</v>
      </c>
      <c r="L97" s="409">
        <v>0.83430420711974107</v>
      </c>
      <c r="M97" s="409">
        <v>103.12</v>
      </c>
      <c r="N97" s="409">
        <v>8</v>
      </c>
      <c r="O97" s="409">
        <v>840</v>
      </c>
      <c r="P97" s="474">
        <v>0.27184466019417475</v>
      </c>
      <c r="Q97" s="410">
        <v>105</v>
      </c>
    </row>
    <row r="98" spans="1:17" ht="14.4" customHeight="1" x14ac:dyDescent="0.3">
      <c r="A98" s="405" t="s">
        <v>916</v>
      </c>
      <c r="B98" s="406" t="s">
        <v>756</v>
      </c>
      <c r="C98" s="406" t="s">
        <v>757</v>
      </c>
      <c r="D98" s="406" t="s">
        <v>820</v>
      </c>
      <c r="E98" s="406" t="s">
        <v>821</v>
      </c>
      <c r="F98" s="409">
        <v>5</v>
      </c>
      <c r="G98" s="409">
        <v>575</v>
      </c>
      <c r="H98" s="409">
        <v>1</v>
      </c>
      <c r="I98" s="409">
        <v>115</v>
      </c>
      <c r="J98" s="409"/>
      <c r="K98" s="409"/>
      <c r="L98" s="409"/>
      <c r="M98" s="409"/>
      <c r="N98" s="409"/>
      <c r="O98" s="409"/>
      <c r="P98" s="474"/>
      <c r="Q98" s="410"/>
    </row>
    <row r="99" spans="1:17" ht="14.4" customHeight="1" x14ac:dyDescent="0.3">
      <c r="A99" s="405" t="s">
        <v>916</v>
      </c>
      <c r="B99" s="406" t="s">
        <v>756</v>
      </c>
      <c r="C99" s="406" t="s">
        <v>757</v>
      </c>
      <c r="D99" s="406" t="s">
        <v>822</v>
      </c>
      <c r="E99" s="406" t="s">
        <v>823</v>
      </c>
      <c r="F99" s="409">
        <v>5</v>
      </c>
      <c r="G99" s="409">
        <v>2285</v>
      </c>
      <c r="H99" s="409">
        <v>1</v>
      </c>
      <c r="I99" s="409">
        <v>457</v>
      </c>
      <c r="J99" s="409">
        <v>1</v>
      </c>
      <c r="K99" s="409">
        <v>457</v>
      </c>
      <c r="L99" s="409">
        <v>0.2</v>
      </c>
      <c r="M99" s="409">
        <v>457</v>
      </c>
      <c r="N99" s="409">
        <v>6</v>
      </c>
      <c r="O99" s="409">
        <v>2778</v>
      </c>
      <c r="P99" s="474">
        <v>1.2157549234135667</v>
      </c>
      <c r="Q99" s="410">
        <v>463</v>
      </c>
    </row>
    <row r="100" spans="1:17" ht="14.4" customHeight="1" x14ac:dyDescent="0.3">
      <c r="A100" s="405" t="s">
        <v>916</v>
      </c>
      <c r="B100" s="406" t="s">
        <v>756</v>
      </c>
      <c r="C100" s="406" t="s">
        <v>757</v>
      </c>
      <c r="D100" s="406" t="s">
        <v>824</v>
      </c>
      <c r="E100" s="406" t="s">
        <v>825</v>
      </c>
      <c r="F100" s="409"/>
      <c r="G100" s="409"/>
      <c r="H100" s="409"/>
      <c r="I100" s="409"/>
      <c r="J100" s="409">
        <v>1</v>
      </c>
      <c r="K100" s="409">
        <v>1245</v>
      </c>
      <c r="L100" s="409"/>
      <c r="M100" s="409">
        <v>1245</v>
      </c>
      <c r="N100" s="409"/>
      <c r="O100" s="409"/>
      <c r="P100" s="474"/>
      <c r="Q100" s="410"/>
    </row>
    <row r="101" spans="1:17" ht="14.4" customHeight="1" x14ac:dyDescent="0.3">
      <c r="A101" s="405" t="s">
        <v>916</v>
      </c>
      <c r="B101" s="406" t="s">
        <v>756</v>
      </c>
      <c r="C101" s="406" t="s">
        <v>757</v>
      </c>
      <c r="D101" s="406" t="s">
        <v>826</v>
      </c>
      <c r="E101" s="406" t="s">
        <v>827</v>
      </c>
      <c r="F101" s="409">
        <v>184</v>
      </c>
      <c r="G101" s="409">
        <v>78936</v>
      </c>
      <c r="H101" s="409">
        <v>1</v>
      </c>
      <c r="I101" s="409">
        <v>429</v>
      </c>
      <c r="J101" s="409">
        <v>124</v>
      </c>
      <c r="K101" s="409">
        <v>53356</v>
      </c>
      <c r="L101" s="409">
        <v>0.67594000202695859</v>
      </c>
      <c r="M101" s="409">
        <v>430.29032258064518</v>
      </c>
      <c r="N101" s="409">
        <v>73</v>
      </c>
      <c r="O101" s="409">
        <v>31901</v>
      </c>
      <c r="P101" s="474">
        <v>0.40413752913752915</v>
      </c>
      <c r="Q101" s="410">
        <v>437</v>
      </c>
    </row>
    <row r="102" spans="1:17" ht="14.4" customHeight="1" x14ac:dyDescent="0.3">
      <c r="A102" s="405" t="s">
        <v>916</v>
      </c>
      <c r="B102" s="406" t="s">
        <v>756</v>
      </c>
      <c r="C102" s="406" t="s">
        <v>757</v>
      </c>
      <c r="D102" s="406" t="s">
        <v>828</v>
      </c>
      <c r="E102" s="406" t="s">
        <v>829</v>
      </c>
      <c r="F102" s="409">
        <v>128</v>
      </c>
      <c r="G102" s="409">
        <v>6784</v>
      </c>
      <c r="H102" s="409">
        <v>1</v>
      </c>
      <c r="I102" s="409">
        <v>53</v>
      </c>
      <c r="J102" s="409">
        <v>160</v>
      </c>
      <c r="K102" s="409">
        <v>8528</v>
      </c>
      <c r="L102" s="409">
        <v>1.2570754716981132</v>
      </c>
      <c r="M102" s="409">
        <v>53.3</v>
      </c>
      <c r="N102" s="409">
        <v>46</v>
      </c>
      <c r="O102" s="409">
        <v>2484</v>
      </c>
      <c r="P102" s="474">
        <v>0.36615566037735847</v>
      </c>
      <c r="Q102" s="410">
        <v>54</v>
      </c>
    </row>
    <row r="103" spans="1:17" ht="14.4" customHeight="1" x14ac:dyDescent="0.3">
      <c r="A103" s="405" t="s">
        <v>916</v>
      </c>
      <c r="B103" s="406" t="s">
        <v>756</v>
      </c>
      <c r="C103" s="406" t="s">
        <v>757</v>
      </c>
      <c r="D103" s="406" t="s">
        <v>830</v>
      </c>
      <c r="E103" s="406" t="s">
        <v>831</v>
      </c>
      <c r="F103" s="409"/>
      <c r="G103" s="409"/>
      <c r="H103" s="409"/>
      <c r="I103" s="409"/>
      <c r="J103" s="409">
        <v>1</v>
      </c>
      <c r="K103" s="409">
        <v>2164</v>
      </c>
      <c r="L103" s="409"/>
      <c r="M103" s="409">
        <v>2164</v>
      </c>
      <c r="N103" s="409"/>
      <c r="O103" s="409"/>
      <c r="P103" s="474"/>
      <c r="Q103" s="410"/>
    </row>
    <row r="104" spans="1:17" ht="14.4" customHeight="1" x14ac:dyDescent="0.3">
      <c r="A104" s="405" t="s">
        <v>916</v>
      </c>
      <c r="B104" s="406" t="s">
        <v>756</v>
      </c>
      <c r="C104" s="406" t="s">
        <v>757</v>
      </c>
      <c r="D104" s="406" t="s">
        <v>832</v>
      </c>
      <c r="E104" s="406" t="s">
        <v>833</v>
      </c>
      <c r="F104" s="409">
        <v>138</v>
      </c>
      <c r="G104" s="409">
        <v>22770</v>
      </c>
      <c r="H104" s="409">
        <v>1</v>
      </c>
      <c r="I104" s="409">
        <v>165</v>
      </c>
      <c r="J104" s="409">
        <v>40</v>
      </c>
      <c r="K104" s="409">
        <v>6630</v>
      </c>
      <c r="L104" s="409">
        <v>0.29117259552042163</v>
      </c>
      <c r="M104" s="409">
        <v>165.75</v>
      </c>
      <c r="N104" s="409">
        <v>3</v>
      </c>
      <c r="O104" s="409">
        <v>507</v>
      </c>
      <c r="P104" s="474">
        <v>2.2266139657444006E-2</v>
      </c>
      <c r="Q104" s="410">
        <v>169</v>
      </c>
    </row>
    <row r="105" spans="1:17" ht="14.4" customHeight="1" x14ac:dyDescent="0.3">
      <c r="A105" s="405" t="s">
        <v>916</v>
      </c>
      <c r="B105" s="406" t="s">
        <v>756</v>
      </c>
      <c r="C105" s="406" t="s">
        <v>757</v>
      </c>
      <c r="D105" s="406" t="s">
        <v>834</v>
      </c>
      <c r="E105" s="406" t="s">
        <v>835</v>
      </c>
      <c r="F105" s="409">
        <v>115</v>
      </c>
      <c r="G105" s="409">
        <v>9085</v>
      </c>
      <c r="H105" s="409">
        <v>1</v>
      </c>
      <c r="I105" s="409">
        <v>79</v>
      </c>
      <c r="J105" s="409">
        <v>64</v>
      </c>
      <c r="K105" s="409">
        <v>5076</v>
      </c>
      <c r="L105" s="409">
        <v>0.5587231700605394</v>
      </c>
      <c r="M105" s="409">
        <v>79.3125</v>
      </c>
      <c r="N105" s="409">
        <v>110</v>
      </c>
      <c r="O105" s="409">
        <v>8910</v>
      </c>
      <c r="P105" s="474">
        <v>0.98073747936158506</v>
      </c>
      <c r="Q105" s="410">
        <v>81</v>
      </c>
    </row>
    <row r="106" spans="1:17" ht="14.4" customHeight="1" x14ac:dyDescent="0.3">
      <c r="A106" s="405" t="s">
        <v>916</v>
      </c>
      <c r="B106" s="406" t="s">
        <v>756</v>
      </c>
      <c r="C106" s="406" t="s">
        <v>757</v>
      </c>
      <c r="D106" s="406" t="s">
        <v>836</v>
      </c>
      <c r="E106" s="406" t="s">
        <v>837</v>
      </c>
      <c r="F106" s="409">
        <v>39</v>
      </c>
      <c r="G106" s="409">
        <v>6240</v>
      </c>
      <c r="H106" s="409">
        <v>1</v>
      </c>
      <c r="I106" s="409">
        <v>160</v>
      </c>
      <c r="J106" s="409">
        <v>13</v>
      </c>
      <c r="K106" s="409">
        <v>2086</v>
      </c>
      <c r="L106" s="409">
        <v>0.33429487179487177</v>
      </c>
      <c r="M106" s="409">
        <v>160.46153846153845</v>
      </c>
      <c r="N106" s="409">
        <v>4</v>
      </c>
      <c r="O106" s="409">
        <v>652</v>
      </c>
      <c r="P106" s="474">
        <v>0.10448717948717949</v>
      </c>
      <c r="Q106" s="410">
        <v>163</v>
      </c>
    </row>
    <row r="107" spans="1:17" ht="14.4" customHeight="1" x14ac:dyDescent="0.3">
      <c r="A107" s="405" t="s">
        <v>916</v>
      </c>
      <c r="B107" s="406" t="s">
        <v>756</v>
      </c>
      <c r="C107" s="406" t="s">
        <v>757</v>
      </c>
      <c r="D107" s="406" t="s">
        <v>840</v>
      </c>
      <c r="E107" s="406" t="s">
        <v>841</v>
      </c>
      <c r="F107" s="409"/>
      <c r="G107" s="409"/>
      <c r="H107" s="409"/>
      <c r="I107" s="409"/>
      <c r="J107" s="409">
        <v>7</v>
      </c>
      <c r="K107" s="409">
        <v>7014</v>
      </c>
      <c r="L107" s="409"/>
      <c r="M107" s="409">
        <v>1002</v>
      </c>
      <c r="N107" s="409"/>
      <c r="O107" s="409"/>
      <c r="P107" s="474"/>
      <c r="Q107" s="410"/>
    </row>
    <row r="108" spans="1:17" ht="14.4" customHeight="1" x14ac:dyDescent="0.3">
      <c r="A108" s="405" t="s">
        <v>916</v>
      </c>
      <c r="B108" s="406" t="s">
        <v>756</v>
      </c>
      <c r="C108" s="406" t="s">
        <v>757</v>
      </c>
      <c r="D108" s="406" t="s">
        <v>842</v>
      </c>
      <c r="E108" s="406" t="s">
        <v>843</v>
      </c>
      <c r="F108" s="409">
        <v>14</v>
      </c>
      <c r="G108" s="409">
        <v>2338</v>
      </c>
      <c r="H108" s="409">
        <v>1</v>
      </c>
      <c r="I108" s="409">
        <v>167</v>
      </c>
      <c r="J108" s="409">
        <v>6</v>
      </c>
      <c r="K108" s="409">
        <v>1006</v>
      </c>
      <c r="L108" s="409">
        <v>0.43028229255774164</v>
      </c>
      <c r="M108" s="409">
        <v>167.66666666666666</v>
      </c>
      <c r="N108" s="409">
        <v>17</v>
      </c>
      <c r="O108" s="409">
        <v>2890</v>
      </c>
      <c r="P108" s="474">
        <v>1.2360992301112061</v>
      </c>
      <c r="Q108" s="410">
        <v>170</v>
      </c>
    </row>
    <row r="109" spans="1:17" ht="14.4" customHeight="1" x14ac:dyDescent="0.3">
      <c r="A109" s="405" t="s">
        <v>916</v>
      </c>
      <c r="B109" s="406" t="s">
        <v>756</v>
      </c>
      <c r="C109" s="406" t="s">
        <v>757</v>
      </c>
      <c r="D109" s="406" t="s">
        <v>844</v>
      </c>
      <c r="E109" s="406" t="s">
        <v>845</v>
      </c>
      <c r="F109" s="409"/>
      <c r="G109" s="409"/>
      <c r="H109" s="409"/>
      <c r="I109" s="409"/>
      <c r="J109" s="409">
        <v>7</v>
      </c>
      <c r="K109" s="409">
        <v>15631</v>
      </c>
      <c r="L109" s="409"/>
      <c r="M109" s="409">
        <v>2233</v>
      </c>
      <c r="N109" s="409"/>
      <c r="O109" s="409"/>
      <c r="P109" s="474"/>
      <c r="Q109" s="410"/>
    </row>
    <row r="110" spans="1:17" ht="14.4" customHeight="1" x14ac:dyDescent="0.3">
      <c r="A110" s="405" t="s">
        <v>916</v>
      </c>
      <c r="B110" s="406" t="s">
        <v>756</v>
      </c>
      <c r="C110" s="406" t="s">
        <v>757</v>
      </c>
      <c r="D110" s="406" t="s">
        <v>846</v>
      </c>
      <c r="E110" s="406" t="s">
        <v>847</v>
      </c>
      <c r="F110" s="409">
        <v>35</v>
      </c>
      <c r="G110" s="409">
        <v>8505</v>
      </c>
      <c r="H110" s="409">
        <v>1</v>
      </c>
      <c r="I110" s="409">
        <v>243</v>
      </c>
      <c r="J110" s="409">
        <v>23</v>
      </c>
      <c r="K110" s="409">
        <v>5610</v>
      </c>
      <c r="L110" s="409">
        <v>0.65961199294532624</v>
      </c>
      <c r="M110" s="409">
        <v>243.91304347826087</v>
      </c>
      <c r="N110" s="409">
        <v>28</v>
      </c>
      <c r="O110" s="409">
        <v>6916</v>
      </c>
      <c r="P110" s="474">
        <v>0.81316872427983544</v>
      </c>
      <c r="Q110" s="410">
        <v>247</v>
      </c>
    </row>
    <row r="111" spans="1:17" ht="14.4" customHeight="1" x14ac:dyDescent="0.3">
      <c r="A111" s="405" t="s">
        <v>916</v>
      </c>
      <c r="B111" s="406" t="s">
        <v>756</v>
      </c>
      <c r="C111" s="406" t="s">
        <v>757</v>
      </c>
      <c r="D111" s="406" t="s">
        <v>848</v>
      </c>
      <c r="E111" s="406" t="s">
        <v>849</v>
      </c>
      <c r="F111" s="409">
        <v>15</v>
      </c>
      <c r="G111" s="409">
        <v>29895</v>
      </c>
      <c r="H111" s="409">
        <v>1</v>
      </c>
      <c r="I111" s="409">
        <v>1993</v>
      </c>
      <c r="J111" s="409">
        <v>17</v>
      </c>
      <c r="K111" s="409">
        <v>33907</v>
      </c>
      <c r="L111" s="409">
        <v>1.1342030439872888</v>
      </c>
      <c r="M111" s="409">
        <v>1994.5294117647059</v>
      </c>
      <c r="N111" s="409">
        <v>1</v>
      </c>
      <c r="O111" s="409">
        <v>2012</v>
      </c>
      <c r="P111" s="474">
        <v>6.7302224452249537E-2</v>
      </c>
      <c r="Q111" s="410">
        <v>2012</v>
      </c>
    </row>
    <row r="112" spans="1:17" ht="14.4" customHeight="1" x14ac:dyDescent="0.3">
      <c r="A112" s="405" t="s">
        <v>916</v>
      </c>
      <c r="B112" s="406" t="s">
        <v>756</v>
      </c>
      <c r="C112" s="406" t="s">
        <v>757</v>
      </c>
      <c r="D112" s="406" t="s">
        <v>852</v>
      </c>
      <c r="E112" s="406" t="s">
        <v>853</v>
      </c>
      <c r="F112" s="409">
        <v>7</v>
      </c>
      <c r="G112" s="409">
        <v>2828</v>
      </c>
      <c r="H112" s="409">
        <v>1</v>
      </c>
      <c r="I112" s="409">
        <v>404</v>
      </c>
      <c r="J112" s="409"/>
      <c r="K112" s="409"/>
      <c r="L112" s="409"/>
      <c r="M112" s="409"/>
      <c r="N112" s="409"/>
      <c r="O112" s="409"/>
      <c r="P112" s="474"/>
      <c r="Q112" s="410"/>
    </row>
    <row r="113" spans="1:17" ht="14.4" customHeight="1" x14ac:dyDescent="0.3">
      <c r="A113" s="405" t="s">
        <v>916</v>
      </c>
      <c r="B113" s="406" t="s">
        <v>756</v>
      </c>
      <c r="C113" s="406" t="s">
        <v>757</v>
      </c>
      <c r="D113" s="406" t="s">
        <v>857</v>
      </c>
      <c r="E113" s="406" t="s">
        <v>858</v>
      </c>
      <c r="F113" s="409">
        <v>8</v>
      </c>
      <c r="G113" s="409">
        <v>40280</v>
      </c>
      <c r="H113" s="409">
        <v>1</v>
      </c>
      <c r="I113" s="409">
        <v>5035</v>
      </c>
      <c r="J113" s="409">
        <v>9</v>
      </c>
      <c r="K113" s="409">
        <v>45315</v>
      </c>
      <c r="L113" s="409">
        <v>1.125</v>
      </c>
      <c r="M113" s="409">
        <v>5035</v>
      </c>
      <c r="N113" s="409">
        <v>4</v>
      </c>
      <c r="O113" s="409">
        <v>20356</v>
      </c>
      <c r="P113" s="474">
        <v>0.50536246276067531</v>
      </c>
      <c r="Q113" s="410">
        <v>5089</v>
      </c>
    </row>
    <row r="114" spans="1:17" ht="14.4" customHeight="1" x14ac:dyDescent="0.3">
      <c r="A114" s="405" t="s">
        <v>916</v>
      </c>
      <c r="B114" s="406" t="s">
        <v>756</v>
      </c>
      <c r="C114" s="406" t="s">
        <v>757</v>
      </c>
      <c r="D114" s="406" t="s">
        <v>859</v>
      </c>
      <c r="E114" s="406" t="s">
        <v>860</v>
      </c>
      <c r="F114" s="409"/>
      <c r="G114" s="409"/>
      <c r="H114" s="409"/>
      <c r="I114" s="409"/>
      <c r="J114" s="409">
        <v>2</v>
      </c>
      <c r="K114" s="409">
        <v>2060</v>
      </c>
      <c r="L114" s="409"/>
      <c r="M114" s="409">
        <v>1030</v>
      </c>
      <c r="N114" s="409"/>
      <c r="O114" s="409"/>
      <c r="P114" s="474"/>
      <c r="Q114" s="410"/>
    </row>
    <row r="115" spans="1:17" ht="14.4" customHeight="1" x14ac:dyDescent="0.3">
      <c r="A115" s="405" t="s">
        <v>916</v>
      </c>
      <c r="B115" s="406" t="s">
        <v>756</v>
      </c>
      <c r="C115" s="406" t="s">
        <v>757</v>
      </c>
      <c r="D115" s="406" t="s">
        <v>861</v>
      </c>
      <c r="E115" s="406" t="s">
        <v>862</v>
      </c>
      <c r="F115" s="409"/>
      <c r="G115" s="409"/>
      <c r="H115" s="409"/>
      <c r="I115" s="409"/>
      <c r="J115" s="409">
        <v>5</v>
      </c>
      <c r="K115" s="409">
        <v>1336</v>
      </c>
      <c r="L115" s="409"/>
      <c r="M115" s="409">
        <v>267.2</v>
      </c>
      <c r="N115" s="409">
        <v>4</v>
      </c>
      <c r="O115" s="409">
        <v>1076</v>
      </c>
      <c r="P115" s="474"/>
      <c r="Q115" s="410">
        <v>269</v>
      </c>
    </row>
    <row r="116" spans="1:17" ht="14.4" customHeight="1" x14ac:dyDescent="0.3">
      <c r="A116" s="405" t="s">
        <v>916</v>
      </c>
      <c r="B116" s="406" t="s">
        <v>756</v>
      </c>
      <c r="C116" s="406" t="s">
        <v>757</v>
      </c>
      <c r="D116" s="406" t="s">
        <v>863</v>
      </c>
      <c r="E116" s="406" t="s">
        <v>864</v>
      </c>
      <c r="F116" s="409">
        <v>5</v>
      </c>
      <c r="G116" s="409">
        <v>5120</v>
      </c>
      <c r="H116" s="409">
        <v>1</v>
      </c>
      <c r="I116" s="409">
        <v>1024</v>
      </c>
      <c r="J116" s="409"/>
      <c r="K116" s="409"/>
      <c r="L116" s="409"/>
      <c r="M116" s="409"/>
      <c r="N116" s="409"/>
      <c r="O116" s="409"/>
      <c r="P116" s="474"/>
      <c r="Q116" s="410"/>
    </row>
    <row r="117" spans="1:17" ht="14.4" customHeight="1" x14ac:dyDescent="0.3">
      <c r="A117" s="405" t="s">
        <v>916</v>
      </c>
      <c r="B117" s="406" t="s">
        <v>756</v>
      </c>
      <c r="C117" s="406" t="s">
        <v>757</v>
      </c>
      <c r="D117" s="406" t="s">
        <v>911</v>
      </c>
      <c r="E117" s="406" t="s">
        <v>912</v>
      </c>
      <c r="F117" s="409">
        <v>1</v>
      </c>
      <c r="G117" s="409">
        <v>225</v>
      </c>
      <c r="H117" s="409">
        <v>1</v>
      </c>
      <c r="I117" s="409">
        <v>225</v>
      </c>
      <c r="J117" s="409">
        <v>1</v>
      </c>
      <c r="K117" s="409">
        <v>225</v>
      </c>
      <c r="L117" s="409">
        <v>1</v>
      </c>
      <c r="M117" s="409">
        <v>225</v>
      </c>
      <c r="N117" s="409"/>
      <c r="O117" s="409"/>
      <c r="P117" s="474"/>
      <c r="Q117" s="410"/>
    </row>
    <row r="118" spans="1:17" ht="14.4" customHeight="1" x14ac:dyDescent="0.3">
      <c r="A118" s="405" t="s">
        <v>916</v>
      </c>
      <c r="B118" s="406" t="s">
        <v>875</v>
      </c>
      <c r="C118" s="406" t="s">
        <v>757</v>
      </c>
      <c r="D118" s="406" t="s">
        <v>876</v>
      </c>
      <c r="E118" s="406" t="s">
        <v>877</v>
      </c>
      <c r="F118" s="409">
        <v>2</v>
      </c>
      <c r="G118" s="409">
        <v>2070</v>
      </c>
      <c r="H118" s="409">
        <v>1</v>
      </c>
      <c r="I118" s="409">
        <v>1035</v>
      </c>
      <c r="J118" s="409"/>
      <c r="K118" s="409"/>
      <c r="L118" s="409"/>
      <c r="M118" s="409"/>
      <c r="N118" s="409"/>
      <c r="O118" s="409"/>
      <c r="P118" s="474"/>
      <c r="Q118" s="410"/>
    </row>
    <row r="119" spans="1:17" ht="14.4" customHeight="1" x14ac:dyDescent="0.3">
      <c r="A119" s="405" t="s">
        <v>916</v>
      </c>
      <c r="B119" s="406" t="s">
        <v>875</v>
      </c>
      <c r="C119" s="406" t="s">
        <v>757</v>
      </c>
      <c r="D119" s="406" t="s">
        <v>878</v>
      </c>
      <c r="E119" s="406" t="s">
        <v>879</v>
      </c>
      <c r="F119" s="409">
        <v>1</v>
      </c>
      <c r="G119" s="409">
        <v>217</v>
      </c>
      <c r="H119" s="409">
        <v>1</v>
      </c>
      <c r="I119" s="409">
        <v>217</v>
      </c>
      <c r="J119" s="409"/>
      <c r="K119" s="409"/>
      <c r="L119" s="409"/>
      <c r="M119" s="409"/>
      <c r="N119" s="409"/>
      <c r="O119" s="409"/>
      <c r="P119" s="474"/>
      <c r="Q119" s="410"/>
    </row>
    <row r="120" spans="1:17" ht="14.4" customHeight="1" x14ac:dyDescent="0.3">
      <c r="A120" s="405" t="s">
        <v>917</v>
      </c>
      <c r="B120" s="406" t="s">
        <v>756</v>
      </c>
      <c r="C120" s="406" t="s">
        <v>757</v>
      </c>
      <c r="D120" s="406" t="s">
        <v>758</v>
      </c>
      <c r="E120" s="406" t="s">
        <v>759</v>
      </c>
      <c r="F120" s="409"/>
      <c r="G120" s="409"/>
      <c r="H120" s="409"/>
      <c r="I120" s="409"/>
      <c r="J120" s="409">
        <v>1</v>
      </c>
      <c r="K120" s="409">
        <v>2064</v>
      </c>
      <c r="L120" s="409"/>
      <c r="M120" s="409">
        <v>2064</v>
      </c>
      <c r="N120" s="409"/>
      <c r="O120" s="409"/>
      <c r="P120" s="474"/>
      <c r="Q120" s="410"/>
    </row>
    <row r="121" spans="1:17" ht="14.4" customHeight="1" x14ac:dyDescent="0.3">
      <c r="A121" s="405" t="s">
        <v>917</v>
      </c>
      <c r="B121" s="406" t="s">
        <v>756</v>
      </c>
      <c r="C121" s="406" t="s">
        <v>757</v>
      </c>
      <c r="D121" s="406" t="s">
        <v>762</v>
      </c>
      <c r="E121" s="406" t="s">
        <v>763</v>
      </c>
      <c r="F121" s="409">
        <v>1722</v>
      </c>
      <c r="G121" s="409">
        <v>91266</v>
      </c>
      <c r="H121" s="409">
        <v>1</v>
      </c>
      <c r="I121" s="409">
        <v>53</v>
      </c>
      <c r="J121" s="409">
        <v>1618</v>
      </c>
      <c r="K121" s="409">
        <v>86132</v>
      </c>
      <c r="L121" s="409">
        <v>0.94374684986742052</v>
      </c>
      <c r="M121" s="409">
        <v>53.233621755253402</v>
      </c>
      <c r="N121" s="409">
        <v>1528</v>
      </c>
      <c r="O121" s="409">
        <v>82512</v>
      </c>
      <c r="P121" s="474">
        <v>0.90408257182302276</v>
      </c>
      <c r="Q121" s="410">
        <v>54</v>
      </c>
    </row>
    <row r="122" spans="1:17" ht="14.4" customHeight="1" x14ac:dyDescent="0.3">
      <c r="A122" s="405" t="s">
        <v>917</v>
      </c>
      <c r="B122" s="406" t="s">
        <v>756</v>
      </c>
      <c r="C122" s="406" t="s">
        <v>757</v>
      </c>
      <c r="D122" s="406" t="s">
        <v>764</v>
      </c>
      <c r="E122" s="406" t="s">
        <v>765</v>
      </c>
      <c r="F122" s="409">
        <v>1056</v>
      </c>
      <c r="G122" s="409">
        <v>127776</v>
      </c>
      <c r="H122" s="409">
        <v>1</v>
      </c>
      <c r="I122" s="409">
        <v>121</v>
      </c>
      <c r="J122" s="409">
        <v>1210</v>
      </c>
      <c r="K122" s="409">
        <v>146708</v>
      </c>
      <c r="L122" s="409">
        <v>1.1481655396944652</v>
      </c>
      <c r="M122" s="409">
        <v>121.24628099173553</v>
      </c>
      <c r="N122" s="409">
        <v>1164</v>
      </c>
      <c r="O122" s="409">
        <v>143172</v>
      </c>
      <c r="P122" s="474">
        <v>1.1204921111945905</v>
      </c>
      <c r="Q122" s="410">
        <v>123</v>
      </c>
    </row>
    <row r="123" spans="1:17" ht="14.4" customHeight="1" x14ac:dyDescent="0.3">
      <c r="A123" s="405" t="s">
        <v>917</v>
      </c>
      <c r="B123" s="406" t="s">
        <v>756</v>
      </c>
      <c r="C123" s="406" t="s">
        <v>757</v>
      </c>
      <c r="D123" s="406" t="s">
        <v>766</v>
      </c>
      <c r="E123" s="406" t="s">
        <v>767</v>
      </c>
      <c r="F123" s="409">
        <v>25</v>
      </c>
      <c r="G123" s="409">
        <v>4350</v>
      </c>
      <c r="H123" s="409">
        <v>1</v>
      </c>
      <c r="I123" s="409">
        <v>174</v>
      </c>
      <c r="J123" s="409">
        <v>47</v>
      </c>
      <c r="K123" s="409">
        <v>8194</v>
      </c>
      <c r="L123" s="409">
        <v>1.8836781609195403</v>
      </c>
      <c r="M123" s="409">
        <v>174.34042553191489</v>
      </c>
      <c r="N123" s="409">
        <v>27</v>
      </c>
      <c r="O123" s="409">
        <v>4779</v>
      </c>
      <c r="P123" s="474">
        <v>1.0986206896551725</v>
      </c>
      <c r="Q123" s="410">
        <v>177</v>
      </c>
    </row>
    <row r="124" spans="1:17" ht="14.4" customHeight="1" x14ac:dyDescent="0.3">
      <c r="A124" s="405" t="s">
        <v>917</v>
      </c>
      <c r="B124" s="406" t="s">
        <v>756</v>
      </c>
      <c r="C124" s="406" t="s">
        <v>757</v>
      </c>
      <c r="D124" s="406" t="s">
        <v>770</v>
      </c>
      <c r="E124" s="406" t="s">
        <v>771</v>
      </c>
      <c r="F124" s="409">
        <v>391</v>
      </c>
      <c r="G124" s="409">
        <v>148580</v>
      </c>
      <c r="H124" s="409">
        <v>1</v>
      </c>
      <c r="I124" s="409">
        <v>380</v>
      </c>
      <c r="J124" s="409">
        <v>340</v>
      </c>
      <c r="K124" s="409">
        <v>129407</v>
      </c>
      <c r="L124" s="409">
        <v>0.87095840624579346</v>
      </c>
      <c r="M124" s="409">
        <v>380.60882352941178</v>
      </c>
      <c r="N124" s="409">
        <v>325</v>
      </c>
      <c r="O124" s="409">
        <v>124800</v>
      </c>
      <c r="P124" s="474">
        <v>0.83995154125723515</v>
      </c>
      <c r="Q124" s="410">
        <v>384</v>
      </c>
    </row>
    <row r="125" spans="1:17" ht="14.4" customHeight="1" x14ac:dyDescent="0.3">
      <c r="A125" s="405" t="s">
        <v>917</v>
      </c>
      <c r="B125" s="406" t="s">
        <v>756</v>
      </c>
      <c r="C125" s="406" t="s">
        <v>757</v>
      </c>
      <c r="D125" s="406" t="s">
        <v>772</v>
      </c>
      <c r="E125" s="406" t="s">
        <v>773</v>
      </c>
      <c r="F125" s="409">
        <v>317</v>
      </c>
      <c r="G125" s="409">
        <v>53256</v>
      </c>
      <c r="H125" s="409">
        <v>1</v>
      </c>
      <c r="I125" s="409">
        <v>168</v>
      </c>
      <c r="J125" s="409">
        <v>251</v>
      </c>
      <c r="K125" s="409">
        <v>42288</v>
      </c>
      <c r="L125" s="409">
        <v>0.79405137449301488</v>
      </c>
      <c r="M125" s="409">
        <v>168.4780876494024</v>
      </c>
      <c r="N125" s="409">
        <v>322</v>
      </c>
      <c r="O125" s="409">
        <v>55384</v>
      </c>
      <c r="P125" s="474">
        <v>1.0399579390115667</v>
      </c>
      <c r="Q125" s="410">
        <v>172</v>
      </c>
    </row>
    <row r="126" spans="1:17" ht="14.4" customHeight="1" x14ac:dyDescent="0.3">
      <c r="A126" s="405" t="s">
        <v>917</v>
      </c>
      <c r="B126" s="406" t="s">
        <v>756</v>
      </c>
      <c r="C126" s="406" t="s">
        <v>757</v>
      </c>
      <c r="D126" s="406" t="s">
        <v>774</v>
      </c>
      <c r="E126" s="406" t="s">
        <v>775</v>
      </c>
      <c r="F126" s="409"/>
      <c r="G126" s="409"/>
      <c r="H126" s="409"/>
      <c r="I126" s="409"/>
      <c r="J126" s="409">
        <v>1</v>
      </c>
      <c r="K126" s="409">
        <v>531</v>
      </c>
      <c r="L126" s="409"/>
      <c r="M126" s="409">
        <v>531</v>
      </c>
      <c r="N126" s="409"/>
      <c r="O126" s="409"/>
      <c r="P126" s="474"/>
      <c r="Q126" s="410"/>
    </row>
    <row r="127" spans="1:17" ht="14.4" customHeight="1" x14ac:dyDescent="0.3">
      <c r="A127" s="405" t="s">
        <v>917</v>
      </c>
      <c r="B127" s="406" t="s">
        <v>756</v>
      </c>
      <c r="C127" s="406" t="s">
        <v>757</v>
      </c>
      <c r="D127" s="406" t="s">
        <v>776</v>
      </c>
      <c r="E127" s="406" t="s">
        <v>777</v>
      </c>
      <c r="F127" s="409">
        <v>118</v>
      </c>
      <c r="G127" s="409">
        <v>37288</v>
      </c>
      <c r="H127" s="409">
        <v>1</v>
      </c>
      <c r="I127" s="409">
        <v>316</v>
      </c>
      <c r="J127" s="409">
        <v>80</v>
      </c>
      <c r="K127" s="409">
        <v>25360</v>
      </c>
      <c r="L127" s="409">
        <v>0.68011156404205109</v>
      </c>
      <c r="M127" s="409">
        <v>317</v>
      </c>
      <c r="N127" s="409">
        <v>135</v>
      </c>
      <c r="O127" s="409">
        <v>43470</v>
      </c>
      <c r="P127" s="474">
        <v>1.1657906028749196</v>
      </c>
      <c r="Q127" s="410">
        <v>322</v>
      </c>
    </row>
    <row r="128" spans="1:17" ht="14.4" customHeight="1" x14ac:dyDescent="0.3">
      <c r="A128" s="405" t="s">
        <v>917</v>
      </c>
      <c r="B128" s="406" t="s">
        <v>756</v>
      </c>
      <c r="C128" s="406" t="s">
        <v>757</v>
      </c>
      <c r="D128" s="406" t="s">
        <v>780</v>
      </c>
      <c r="E128" s="406" t="s">
        <v>781</v>
      </c>
      <c r="F128" s="409">
        <v>705</v>
      </c>
      <c r="G128" s="409">
        <v>238290</v>
      </c>
      <c r="H128" s="409">
        <v>1</v>
      </c>
      <c r="I128" s="409">
        <v>338</v>
      </c>
      <c r="J128" s="409">
        <v>1007</v>
      </c>
      <c r="K128" s="409">
        <v>340788</v>
      </c>
      <c r="L128" s="409">
        <v>1.4301397456880272</v>
      </c>
      <c r="M128" s="409">
        <v>338.4190665342602</v>
      </c>
      <c r="N128" s="409">
        <v>1161</v>
      </c>
      <c r="O128" s="409">
        <v>395901</v>
      </c>
      <c r="P128" s="474">
        <v>1.661425154223845</v>
      </c>
      <c r="Q128" s="410">
        <v>341</v>
      </c>
    </row>
    <row r="129" spans="1:17" ht="14.4" customHeight="1" x14ac:dyDescent="0.3">
      <c r="A129" s="405" t="s">
        <v>917</v>
      </c>
      <c r="B129" s="406" t="s">
        <v>756</v>
      </c>
      <c r="C129" s="406" t="s">
        <v>757</v>
      </c>
      <c r="D129" s="406" t="s">
        <v>788</v>
      </c>
      <c r="E129" s="406" t="s">
        <v>789</v>
      </c>
      <c r="F129" s="409">
        <v>130</v>
      </c>
      <c r="G129" s="409">
        <v>14040</v>
      </c>
      <c r="H129" s="409">
        <v>1</v>
      </c>
      <c r="I129" s="409">
        <v>108</v>
      </c>
      <c r="J129" s="409">
        <v>133</v>
      </c>
      <c r="K129" s="409">
        <v>14394</v>
      </c>
      <c r="L129" s="409">
        <v>1.0252136752136751</v>
      </c>
      <c r="M129" s="409">
        <v>108.22556390977444</v>
      </c>
      <c r="N129" s="409">
        <v>121</v>
      </c>
      <c r="O129" s="409">
        <v>13189</v>
      </c>
      <c r="P129" s="474">
        <v>0.93938746438746434</v>
      </c>
      <c r="Q129" s="410">
        <v>109</v>
      </c>
    </row>
    <row r="130" spans="1:17" ht="14.4" customHeight="1" x14ac:dyDescent="0.3">
      <c r="A130" s="405" t="s">
        <v>917</v>
      </c>
      <c r="B130" s="406" t="s">
        <v>756</v>
      </c>
      <c r="C130" s="406" t="s">
        <v>757</v>
      </c>
      <c r="D130" s="406" t="s">
        <v>792</v>
      </c>
      <c r="E130" s="406" t="s">
        <v>793</v>
      </c>
      <c r="F130" s="409">
        <v>2</v>
      </c>
      <c r="G130" s="409">
        <v>730</v>
      </c>
      <c r="H130" s="409">
        <v>1</v>
      </c>
      <c r="I130" s="409">
        <v>365</v>
      </c>
      <c r="J130" s="409">
        <v>3</v>
      </c>
      <c r="K130" s="409">
        <v>1095</v>
      </c>
      <c r="L130" s="409">
        <v>1.5</v>
      </c>
      <c r="M130" s="409">
        <v>365</v>
      </c>
      <c r="N130" s="409">
        <v>9</v>
      </c>
      <c r="O130" s="409">
        <v>3384</v>
      </c>
      <c r="P130" s="474">
        <v>4.6356164383561644</v>
      </c>
      <c r="Q130" s="410">
        <v>376</v>
      </c>
    </row>
    <row r="131" spans="1:17" ht="14.4" customHeight="1" x14ac:dyDescent="0.3">
      <c r="A131" s="405" t="s">
        <v>917</v>
      </c>
      <c r="B131" s="406" t="s">
        <v>756</v>
      </c>
      <c r="C131" s="406" t="s">
        <v>757</v>
      </c>
      <c r="D131" s="406" t="s">
        <v>794</v>
      </c>
      <c r="E131" s="406" t="s">
        <v>795</v>
      </c>
      <c r="F131" s="409">
        <v>106</v>
      </c>
      <c r="G131" s="409">
        <v>3922</v>
      </c>
      <c r="H131" s="409">
        <v>1</v>
      </c>
      <c r="I131" s="409">
        <v>37</v>
      </c>
      <c r="J131" s="409">
        <v>111</v>
      </c>
      <c r="K131" s="409">
        <v>4107</v>
      </c>
      <c r="L131" s="409">
        <v>1.0471698113207548</v>
      </c>
      <c r="M131" s="409">
        <v>37</v>
      </c>
      <c r="N131" s="409">
        <v>107</v>
      </c>
      <c r="O131" s="409">
        <v>3959</v>
      </c>
      <c r="P131" s="474">
        <v>1.0094339622641511</v>
      </c>
      <c r="Q131" s="410">
        <v>37</v>
      </c>
    </row>
    <row r="132" spans="1:17" ht="14.4" customHeight="1" x14ac:dyDescent="0.3">
      <c r="A132" s="405" t="s">
        <v>917</v>
      </c>
      <c r="B132" s="406" t="s">
        <v>756</v>
      </c>
      <c r="C132" s="406" t="s">
        <v>757</v>
      </c>
      <c r="D132" s="406" t="s">
        <v>796</v>
      </c>
      <c r="E132" s="406" t="s">
        <v>797</v>
      </c>
      <c r="F132" s="409">
        <v>1</v>
      </c>
      <c r="G132" s="409">
        <v>251</v>
      </c>
      <c r="H132" s="409">
        <v>1</v>
      </c>
      <c r="I132" s="409">
        <v>251</v>
      </c>
      <c r="J132" s="409"/>
      <c r="K132" s="409"/>
      <c r="L132" s="409"/>
      <c r="M132" s="409"/>
      <c r="N132" s="409"/>
      <c r="O132" s="409"/>
      <c r="P132" s="474"/>
      <c r="Q132" s="410"/>
    </row>
    <row r="133" spans="1:17" ht="14.4" customHeight="1" x14ac:dyDescent="0.3">
      <c r="A133" s="405" t="s">
        <v>917</v>
      </c>
      <c r="B133" s="406" t="s">
        <v>756</v>
      </c>
      <c r="C133" s="406" t="s">
        <v>757</v>
      </c>
      <c r="D133" s="406" t="s">
        <v>914</v>
      </c>
      <c r="E133" s="406" t="s">
        <v>915</v>
      </c>
      <c r="F133" s="409">
        <v>1</v>
      </c>
      <c r="G133" s="409">
        <v>719</v>
      </c>
      <c r="H133" s="409">
        <v>1</v>
      </c>
      <c r="I133" s="409">
        <v>719</v>
      </c>
      <c r="J133" s="409"/>
      <c r="K133" s="409"/>
      <c r="L133" s="409"/>
      <c r="M133" s="409"/>
      <c r="N133" s="409"/>
      <c r="O133" s="409"/>
      <c r="P133" s="474"/>
      <c r="Q133" s="410"/>
    </row>
    <row r="134" spans="1:17" ht="14.4" customHeight="1" x14ac:dyDescent="0.3">
      <c r="A134" s="405" t="s">
        <v>917</v>
      </c>
      <c r="B134" s="406" t="s">
        <v>756</v>
      </c>
      <c r="C134" s="406" t="s">
        <v>757</v>
      </c>
      <c r="D134" s="406" t="s">
        <v>800</v>
      </c>
      <c r="E134" s="406" t="s">
        <v>801</v>
      </c>
      <c r="F134" s="409">
        <v>4</v>
      </c>
      <c r="G134" s="409">
        <v>2656</v>
      </c>
      <c r="H134" s="409">
        <v>1</v>
      </c>
      <c r="I134" s="409">
        <v>664</v>
      </c>
      <c r="J134" s="409">
        <v>4</v>
      </c>
      <c r="K134" s="409">
        <v>2656</v>
      </c>
      <c r="L134" s="409">
        <v>1</v>
      </c>
      <c r="M134" s="409">
        <v>664</v>
      </c>
      <c r="N134" s="409">
        <v>8</v>
      </c>
      <c r="O134" s="409">
        <v>5408</v>
      </c>
      <c r="P134" s="474">
        <v>2.036144578313253</v>
      </c>
      <c r="Q134" s="410">
        <v>676</v>
      </c>
    </row>
    <row r="135" spans="1:17" ht="14.4" customHeight="1" x14ac:dyDescent="0.3">
      <c r="A135" s="405" t="s">
        <v>917</v>
      </c>
      <c r="B135" s="406" t="s">
        <v>756</v>
      </c>
      <c r="C135" s="406" t="s">
        <v>757</v>
      </c>
      <c r="D135" s="406" t="s">
        <v>802</v>
      </c>
      <c r="E135" s="406" t="s">
        <v>803</v>
      </c>
      <c r="F135" s="409">
        <v>2</v>
      </c>
      <c r="G135" s="409">
        <v>272</v>
      </c>
      <c r="H135" s="409">
        <v>1</v>
      </c>
      <c r="I135" s="409">
        <v>136</v>
      </c>
      <c r="J135" s="409">
        <v>1</v>
      </c>
      <c r="K135" s="409">
        <v>136</v>
      </c>
      <c r="L135" s="409">
        <v>0.5</v>
      </c>
      <c r="M135" s="409">
        <v>136</v>
      </c>
      <c r="N135" s="409"/>
      <c r="O135" s="409"/>
      <c r="P135" s="474"/>
      <c r="Q135" s="410"/>
    </row>
    <row r="136" spans="1:17" ht="14.4" customHeight="1" x14ac:dyDescent="0.3">
      <c r="A136" s="405" t="s">
        <v>917</v>
      </c>
      <c r="B136" s="406" t="s">
        <v>756</v>
      </c>
      <c r="C136" s="406" t="s">
        <v>757</v>
      </c>
      <c r="D136" s="406" t="s">
        <v>804</v>
      </c>
      <c r="E136" s="406" t="s">
        <v>805</v>
      </c>
      <c r="F136" s="409">
        <v>533</v>
      </c>
      <c r="G136" s="409">
        <v>149773</v>
      </c>
      <c r="H136" s="409">
        <v>1</v>
      </c>
      <c r="I136" s="409">
        <v>281</v>
      </c>
      <c r="J136" s="409">
        <v>657</v>
      </c>
      <c r="K136" s="409">
        <v>185160</v>
      </c>
      <c r="L136" s="409">
        <v>1.2362708899467862</v>
      </c>
      <c r="M136" s="409">
        <v>281.82648401826486</v>
      </c>
      <c r="N136" s="409">
        <v>650</v>
      </c>
      <c r="O136" s="409">
        <v>185250</v>
      </c>
      <c r="P136" s="474">
        <v>1.2368717993229754</v>
      </c>
      <c r="Q136" s="410">
        <v>285</v>
      </c>
    </row>
    <row r="137" spans="1:17" ht="14.4" customHeight="1" x14ac:dyDescent="0.3">
      <c r="A137" s="405" t="s">
        <v>917</v>
      </c>
      <c r="B137" s="406" t="s">
        <v>756</v>
      </c>
      <c r="C137" s="406" t="s">
        <v>757</v>
      </c>
      <c r="D137" s="406" t="s">
        <v>806</v>
      </c>
      <c r="E137" s="406" t="s">
        <v>807</v>
      </c>
      <c r="F137" s="409"/>
      <c r="G137" s="409"/>
      <c r="H137" s="409"/>
      <c r="I137" s="409"/>
      <c r="J137" s="409">
        <v>1</v>
      </c>
      <c r="K137" s="409">
        <v>3439</v>
      </c>
      <c r="L137" s="409"/>
      <c r="M137" s="409">
        <v>3439</v>
      </c>
      <c r="N137" s="409"/>
      <c r="O137" s="409"/>
      <c r="P137" s="474"/>
      <c r="Q137" s="410"/>
    </row>
    <row r="138" spans="1:17" ht="14.4" customHeight="1" x14ac:dyDescent="0.3">
      <c r="A138" s="405" t="s">
        <v>917</v>
      </c>
      <c r="B138" s="406" t="s">
        <v>756</v>
      </c>
      <c r="C138" s="406" t="s">
        <v>757</v>
      </c>
      <c r="D138" s="406" t="s">
        <v>808</v>
      </c>
      <c r="E138" s="406" t="s">
        <v>809</v>
      </c>
      <c r="F138" s="409">
        <v>682</v>
      </c>
      <c r="G138" s="409">
        <v>310992</v>
      </c>
      <c r="H138" s="409">
        <v>1</v>
      </c>
      <c r="I138" s="409">
        <v>456</v>
      </c>
      <c r="J138" s="409">
        <v>616</v>
      </c>
      <c r="K138" s="409">
        <v>281436</v>
      </c>
      <c r="L138" s="409">
        <v>0.90496218552245722</v>
      </c>
      <c r="M138" s="409">
        <v>456.8766233766234</v>
      </c>
      <c r="N138" s="409">
        <v>625</v>
      </c>
      <c r="O138" s="409">
        <v>288750</v>
      </c>
      <c r="P138" s="474">
        <v>0.9284804753820034</v>
      </c>
      <c r="Q138" s="410">
        <v>462</v>
      </c>
    </row>
    <row r="139" spans="1:17" ht="14.4" customHeight="1" x14ac:dyDescent="0.3">
      <c r="A139" s="405" t="s">
        <v>917</v>
      </c>
      <c r="B139" s="406" t="s">
        <v>756</v>
      </c>
      <c r="C139" s="406" t="s">
        <v>757</v>
      </c>
      <c r="D139" s="406" t="s">
        <v>812</v>
      </c>
      <c r="E139" s="406" t="s">
        <v>813</v>
      </c>
      <c r="F139" s="409">
        <v>1053</v>
      </c>
      <c r="G139" s="409">
        <v>366444</v>
      </c>
      <c r="H139" s="409">
        <v>1</v>
      </c>
      <c r="I139" s="409">
        <v>348</v>
      </c>
      <c r="J139" s="409">
        <v>1137</v>
      </c>
      <c r="K139" s="409">
        <v>397422</v>
      </c>
      <c r="L139" s="409">
        <v>1.0845367914333433</v>
      </c>
      <c r="M139" s="409">
        <v>349.53562005277047</v>
      </c>
      <c r="N139" s="409">
        <v>1084</v>
      </c>
      <c r="O139" s="409">
        <v>385904</v>
      </c>
      <c r="P139" s="474">
        <v>1.053104976476624</v>
      </c>
      <c r="Q139" s="410">
        <v>356</v>
      </c>
    </row>
    <row r="140" spans="1:17" ht="14.4" customHeight="1" x14ac:dyDescent="0.3">
      <c r="A140" s="405" t="s">
        <v>917</v>
      </c>
      <c r="B140" s="406" t="s">
        <v>756</v>
      </c>
      <c r="C140" s="406" t="s">
        <v>757</v>
      </c>
      <c r="D140" s="406" t="s">
        <v>814</v>
      </c>
      <c r="E140" s="406" t="s">
        <v>815</v>
      </c>
      <c r="F140" s="409"/>
      <c r="G140" s="409"/>
      <c r="H140" s="409"/>
      <c r="I140" s="409"/>
      <c r="J140" s="409">
        <v>1</v>
      </c>
      <c r="K140" s="409">
        <v>2886</v>
      </c>
      <c r="L140" s="409"/>
      <c r="M140" s="409">
        <v>2886</v>
      </c>
      <c r="N140" s="409">
        <v>1</v>
      </c>
      <c r="O140" s="409">
        <v>2917</v>
      </c>
      <c r="P140" s="474"/>
      <c r="Q140" s="410">
        <v>2917</v>
      </c>
    </row>
    <row r="141" spans="1:17" ht="14.4" customHeight="1" x14ac:dyDescent="0.3">
      <c r="A141" s="405" t="s">
        <v>917</v>
      </c>
      <c r="B141" s="406" t="s">
        <v>756</v>
      </c>
      <c r="C141" s="406" t="s">
        <v>757</v>
      </c>
      <c r="D141" s="406" t="s">
        <v>816</v>
      </c>
      <c r="E141" s="406" t="s">
        <v>817</v>
      </c>
      <c r="F141" s="409"/>
      <c r="G141" s="409"/>
      <c r="H141" s="409"/>
      <c r="I141" s="409"/>
      <c r="J141" s="409">
        <v>1</v>
      </c>
      <c r="K141" s="409">
        <v>12779</v>
      </c>
      <c r="L141" s="409"/>
      <c r="M141" s="409">
        <v>12779</v>
      </c>
      <c r="N141" s="409"/>
      <c r="O141" s="409"/>
      <c r="P141" s="474"/>
      <c r="Q141" s="410"/>
    </row>
    <row r="142" spans="1:17" ht="14.4" customHeight="1" x14ac:dyDescent="0.3">
      <c r="A142" s="405" t="s">
        <v>917</v>
      </c>
      <c r="B142" s="406" t="s">
        <v>756</v>
      </c>
      <c r="C142" s="406" t="s">
        <v>757</v>
      </c>
      <c r="D142" s="406" t="s">
        <v>818</v>
      </c>
      <c r="E142" s="406" t="s">
        <v>819</v>
      </c>
      <c r="F142" s="409">
        <v>11</v>
      </c>
      <c r="G142" s="409">
        <v>1133</v>
      </c>
      <c r="H142" s="409">
        <v>1</v>
      </c>
      <c r="I142" s="409">
        <v>103</v>
      </c>
      <c r="J142" s="409">
        <v>17</v>
      </c>
      <c r="K142" s="409">
        <v>1757</v>
      </c>
      <c r="L142" s="409">
        <v>1.5507502206531332</v>
      </c>
      <c r="M142" s="409">
        <v>103.35294117647059</v>
      </c>
      <c r="N142" s="409">
        <v>19</v>
      </c>
      <c r="O142" s="409">
        <v>1995</v>
      </c>
      <c r="P142" s="474">
        <v>1.7608120035304502</v>
      </c>
      <c r="Q142" s="410">
        <v>105</v>
      </c>
    </row>
    <row r="143" spans="1:17" ht="14.4" customHeight="1" x14ac:dyDescent="0.3">
      <c r="A143" s="405" t="s">
        <v>917</v>
      </c>
      <c r="B143" s="406" t="s">
        <v>756</v>
      </c>
      <c r="C143" s="406" t="s">
        <v>757</v>
      </c>
      <c r="D143" s="406" t="s">
        <v>820</v>
      </c>
      <c r="E143" s="406" t="s">
        <v>821</v>
      </c>
      <c r="F143" s="409">
        <v>71</v>
      </c>
      <c r="G143" s="409">
        <v>8165</v>
      </c>
      <c r="H143" s="409">
        <v>1</v>
      </c>
      <c r="I143" s="409">
        <v>115</v>
      </c>
      <c r="J143" s="409">
        <v>55</v>
      </c>
      <c r="K143" s="409">
        <v>6338</v>
      </c>
      <c r="L143" s="409">
        <v>0.77624004898958976</v>
      </c>
      <c r="M143" s="409">
        <v>115.23636363636363</v>
      </c>
      <c r="N143" s="409">
        <v>29</v>
      </c>
      <c r="O143" s="409">
        <v>3393</v>
      </c>
      <c r="P143" s="474">
        <v>0.4155541947336191</v>
      </c>
      <c r="Q143" s="410">
        <v>117</v>
      </c>
    </row>
    <row r="144" spans="1:17" ht="14.4" customHeight="1" x14ac:dyDescent="0.3">
      <c r="A144" s="405" t="s">
        <v>917</v>
      </c>
      <c r="B144" s="406" t="s">
        <v>756</v>
      </c>
      <c r="C144" s="406" t="s">
        <v>757</v>
      </c>
      <c r="D144" s="406" t="s">
        <v>822</v>
      </c>
      <c r="E144" s="406" t="s">
        <v>823</v>
      </c>
      <c r="F144" s="409">
        <v>255</v>
      </c>
      <c r="G144" s="409">
        <v>116535</v>
      </c>
      <c r="H144" s="409">
        <v>1</v>
      </c>
      <c r="I144" s="409">
        <v>457</v>
      </c>
      <c r="J144" s="409">
        <v>221</v>
      </c>
      <c r="K144" s="409">
        <v>101177</v>
      </c>
      <c r="L144" s="409">
        <v>0.86821126700133011</v>
      </c>
      <c r="M144" s="409">
        <v>457.81447963800906</v>
      </c>
      <c r="N144" s="409">
        <v>220</v>
      </c>
      <c r="O144" s="409">
        <v>101860</v>
      </c>
      <c r="P144" s="474">
        <v>0.87407216716008063</v>
      </c>
      <c r="Q144" s="410">
        <v>463</v>
      </c>
    </row>
    <row r="145" spans="1:17" ht="14.4" customHeight="1" x14ac:dyDescent="0.3">
      <c r="A145" s="405" t="s">
        <v>917</v>
      </c>
      <c r="B145" s="406" t="s">
        <v>756</v>
      </c>
      <c r="C145" s="406" t="s">
        <v>757</v>
      </c>
      <c r="D145" s="406" t="s">
        <v>824</v>
      </c>
      <c r="E145" s="406" t="s">
        <v>825</v>
      </c>
      <c r="F145" s="409">
        <v>4</v>
      </c>
      <c r="G145" s="409">
        <v>4980</v>
      </c>
      <c r="H145" s="409">
        <v>1</v>
      </c>
      <c r="I145" s="409">
        <v>1245</v>
      </c>
      <c r="J145" s="409">
        <v>3</v>
      </c>
      <c r="K145" s="409">
        <v>3735</v>
      </c>
      <c r="L145" s="409">
        <v>0.75</v>
      </c>
      <c r="M145" s="409">
        <v>1245</v>
      </c>
      <c r="N145" s="409">
        <v>5</v>
      </c>
      <c r="O145" s="409">
        <v>6340</v>
      </c>
      <c r="P145" s="474">
        <v>1.2730923694779117</v>
      </c>
      <c r="Q145" s="410">
        <v>1268</v>
      </c>
    </row>
    <row r="146" spans="1:17" ht="14.4" customHeight="1" x14ac:dyDescent="0.3">
      <c r="A146" s="405" t="s">
        <v>917</v>
      </c>
      <c r="B146" s="406" t="s">
        <v>756</v>
      </c>
      <c r="C146" s="406" t="s">
        <v>757</v>
      </c>
      <c r="D146" s="406" t="s">
        <v>826</v>
      </c>
      <c r="E146" s="406" t="s">
        <v>827</v>
      </c>
      <c r="F146" s="409">
        <v>38</v>
      </c>
      <c r="G146" s="409">
        <v>16302</v>
      </c>
      <c r="H146" s="409">
        <v>1</v>
      </c>
      <c r="I146" s="409">
        <v>429</v>
      </c>
      <c r="J146" s="409">
        <v>53</v>
      </c>
      <c r="K146" s="409">
        <v>22812</v>
      </c>
      <c r="L146" s="409">
        <v>1.3993375046006624</v>
      </c>
      <c r="M146" s="409">
        <v>430.41509433962267</v>
      </c>
      <c r="N146" s="409">
        <v>62</v>
      </c>
      <c r="O146" s="409">
        <v>27094</v>
      </c>
      <c r="P146" s="474">
        <v>1.662004662004662</v>
      </c>
      <c r="Q146" s="410">
        <v>437</v>
      </c>
    </row>
    <row r="147" spans="1:17" ht="14.4" customHeight="1" x14ac:dyDescent="0.3">
      <c r="A147" s="405" t="s">
        <v>917</v>
      </c>
      <c r="B147" s="406" t="s">
        <v>756</v>
      </c>
      <c r="C147" s="406" t="s">
        <v>757</v>
      </c>
      <c r="D147" s="406" t="s">
        <v>828</v>
      </c>
      <c r="E147" s="406" t="s">
        <v>829</v>
      </c>
      <c r="F147" s="409">
        <v>131</v>
      </c>
      <c r="G147" s="409">
        <v>6943</v>
      </c>
      <c r="H147" s="409">
        <v>1</v>
      </c>
      <c r="I147" s="409">
        <v>53</v>
      </c>
      <c r="J147" s="409">
        <v>110</v>
      </c>
      <c r="K147" s="409">
        <v>5856</v>
      </c>
      <c r="L147" s="409">
        <v>0.84343943540256372</v>
      </c>
      <c r="M147" s="409">
        <v>53.236363636363635</v>
      </c>
      <c r="N147" s="409">
        <v>122</v>
      </c>
      <c r="O147" s="409">
        <v>6588</v>
      </c>
      <c r="P147" s="474">
        <v>0.9488693648278842</v>
      </c>
      <c r="Q147" s="410">
        <v>54</v>
      </c>
    </row>
    <row r="148" spans="1:17" ht="14.4" customHeight="1" x14ac:dyDescent="0.3">
      <c r="A148" s="405" t="s">
        <v>917</v>
      </c>
      <c r="B148" s="406" t="s">
        <v>756</v>
      </c>
      <c r="C148" s="406" t="s">
        <v>757</v>
      </c>
      <c r="D148" s="406" t="s">
        <v>830</v>
      </c>
      <c r="E148" s="406" t="s">
        <v>831</v>
      </c>
      <c r="F148" s="409">
        <v>10</v>
      </c>
      <c r="G148" s="409">
        <v>21640</v>
      </c>
      <c r="H148" s="409">
        <v>1</v>
      </c>
      <c r="I148" s="409">
        <v>2164</v>
      </c>
      <c r="J148" s="409">
        <v>16</v>
      </c>
      <c r="K148" s="409">
        <v>34642</v>
      </c>
      <c r="L148" s="409">
        <v>1.6008317929759703</v>
      </c>
      <c r="M148" s="409">
        <v>2165.125</v>
      </c>
      <c r="N148" s="409">
        <v>5</v>
      </c>
      <c r="O148" s="409">
        <v>10860</v>
      </c>
      <c r="P148" s="474">
        <v>0.50184842883548986</v>
      </c>
      <c r="Q148" s="410">
        <v>2172</v>
      </c>
    </row>
    <row r="149" spans="1:17" ht="14.4" customHeight="1" x14ac:dyDescent="0.3">
      <c r="A149" s="405" t="s">
        <v>917</v>
      </c>
      <c r="B149" s="406" t="s">
        <v>756</v>
      </c>
      <c r="C149" s="406" t="s">
        <v>757</v>
      </c>
      <c r="D149" s="406" t="s">
        <v>832</v>
      </c>
      <c r="E149" s="406" t="s">
        <v>833</v>
      </c>
      <c r="F149" s="409">
        <v>4225</v>
      </c>
      <c r="G149" s="409">
        <v>697125</v>
      </c>
      <c r="H149" s="409">
        <v>1</v>
      </c>
      <c r="I149" s="409">
        <v>165</v>
      </c>
      <c r="J149" s="409">
        <v>4595</v>
      </c>
      <c r="K149" s="409">
        <v>761421</v>
      </c>
      <c r="L149" s="409">
        <v>1.0922302313071544</v>
      </c>
      <c r="M149" s="409">
        <v>165.7064200217628</v>
      </c>
      <c r="N149" s="409">
        <v>4770</v>
      </c>
      <c r="O149" s="409">
        <v>806130</v>
      </c>
      <c r="P149" s="474">
        <v>1.1563636363636363</v>
      </c>
      <c r="Q149" s="410">
        <v>169</v>
      </c>
    </row>
    <row r="150" spans="1:17" ht="14.4" customHeight="1" x14ac:dyDescent="0.3">
      <c r="A150" s="405" t="s">
        <v>917</v>
      </c>
      <c r="B150" s="406" t="s">
        <v>756</v>
      </c>
      <c r="C150" s="406" t="s">
        <v>757</v>
      </c>
      <c r="D150" s="406" t="s">
        <v>834</v>
      </c>
      <c r="E150" s="406" t="s">
        <v>835</v>
      </c>
      <c r="F150" s="409">
        <v>21</v>
      </c>
      <c r="G150" s="409">
        <v>1659</v>
      </c>
      <c r="H150" s="409">
        <v>1</v>
      </c>
      <c r="I150" s="409">
        <v>79</v>
      </c>
      <c r="J150" s="409">
        <v>8</v>
      </c>
      <c r="K150" s="409">
        <v>632</v>
      </c>
      <c r="L150" s="409">
        <v>0.38095238095238093</v>
      </c>
      <c r="M150" s="409">
        <v>79</v>
      </c>
      <c r="N150" s="409">
        <v>21</v>
      </c>
      <c r="O150" s="409">
        <v>1701</v>
      </c>
      <c r="P150" s="474">
        <v>1.0253164556962024</v>
      </c>
      <c r="Q150" s="410">
        <v>81</v>
      </c>
    </row>
    <row r="151" spans="1:17" ht="14.4" customHeight="1" x14ac:dyDescent="0.3">
      <c r="A151" s="405" t="s">
        <v>917</v>
      </c>
      <c r="B151" s="406" t="s">
        <v>756</v>
      </c>
      <c r="C151" s="406" t="s">
        <v>757</v>
      </c>
      <c r="D151" s="406" t="s">
        <v>918</v>
      </c>
      <c r="E151" s="406" t="s">
        <v>919</v>
      </c>
      <c r="F151" s="409">
        <v>57</v>
      </c>
      <c r="G151" s="409">
        <v>9348</v>
      </c>
      <c r="H151" s="409">
        <v>1</v>
      </c>
      <c r="I151" s="409">
        <v>164</v>
      </c>
      <c r="J151" s="409">
        <v>48</v>
      </c>
      <c r="K151" s="409">
        <v>7880</v>
      </c>
      <c r="L151" s="409">
        <v>0.84296106118955927</v>
      </c>
      <c r="M151" s="409">
        <v>164.16666666666666</v>
      </c>
      <c r="N151" s="409">
        <v>50</v>
      </c>
      <c r="O151" s="409">
        <v>8300</v>
      </c>
      <c r="P151" s="474">
        <v>0.88789045785194698</v>
      </c>
      <c r="Q151" s="410">
        <v>166</v>
      </c>
    </row>
    <row r="152" spans="1:17" ht="14.4" customHeight="1" x14ac:dyDescent="0.3">
      <c r="A152" s="405" t="s">
        <v>917</v>
      </c>
      <c r="B152" s="406" t="s">
        <v>756</v>
      </c>
      <c r="C152" s="406" t="s">
        <v>757</v>
      </c>
      <c r="D152" s="406" t="s">
        <v>836</v>
      </c>
      <c r="E152" s="406" t="s">
        <v>837</v>
      </c>
      <c r="F152" s="409">
        <v>4</v>
      </c>
      <c r="G152" s="409">
        <v>640</v>
      </c>
      <c r="H152" s="409">
        <v>1</v>
      </c>
      <c r="I152" s="409">
        <v>160</v>
      </c>
      <c r="J152" s="409">
        <v>9</v>
      </c>
      <c r="K152" s="409">
        <v>1442</v>
      </c>
      <c r="L152" s="409">
        <v>2.2531249999999998</v>
      </c>
      <c r="M152" s="409">
        <v>160.22222222222223</v>
      </c>
      <c r="N152" s="409">
        <v>5</v>
      </c>
      <c r="O152" s="409">
        <v>815</v>
      </c>
      <c r="P152" s="474">
        <v>1.2734375</v>
      </c>
      <c r="Q152" s="410">
        <v>163</v>
      </c>
    </row>
    <row r="153" spans="1:17" ht="14.4" customHeight="1" x14ac:dyDescent="0.3">
      <c r="A153" s="405" t="s">
        <v>917</v>
      </c>
      <c r="B153" s="406" t="s">
        <v>756</v>
      </c>
      <c r="C153" s="406" t="s">
        <v>757</v>
      </c>
      <c r="D153" s="406" t="s">
        <v>840</v>
      </c>
      <c r="E153" s="406" t="s">
        <v>841</v>
      </c>
      <c r="F153" s="409">
        <v>15</v>
      </c>
      <c r="G153" s="409">
        <v>15030</v>
      </c>
      <c r="H153" s="409">
        <v>1</v>
      </c>
      <c r="I153" s="409">
        <v>1002</v>
      </c>
      <c r="J153" s="409">
        <v>15</v>
      </c>
      <c r="K153" s="409">
        <v>15030</v>
      </c>
      <c r="L153" s="409">
        <v>1</v>
      </c>
      <c r="M153" s="409">
        <v>1002</v>
      </c>
      <c r="N153" s="409">
        <v>20</v>
      </c>
      <c r="O153" s="409">
        <v>20160</v>
      </c>
      <c r="P153" s="474">
        <v>1.341317365269461</v>
      </c>
      <c r="Q153" s="410">
        <v>1008</v>
      </c>
    </row>
    <row r="154" spans="1:17" ht="14.4" customHeight="1" x14ac:dyDescent="0.3">
      <c r="A154" s="405" t="s">
        <v>917</v>
      </c>
      <c r="B154" s="406" t="s">
        <v>756</v>
      </c>
      <c r="C154" s="406" t="s">
        <v>757</v>
      </c>
      <c r="D154" s="406" t="s">
        <v>842</v>
      </c>
      <c r="E154" s="406" t="s">
        <v>843</v>
      </c>
      <c r="F154" s="409">
        <v>58</v>
      </c>
      <c r="G154" s="409">
        <v>9686</v>
      </c>
      <c r="H154" s="409">
        <v>1</v>
      </c>
      <c r="I154" s="409">
        <v>167</v>
      </c>
      <c r="J154" s="409">
        <v>46</v>
      </c>
      <c r="K154" s="409">
        <v>7698</v>
      </c>
      <c r="L154" s="409">
        <v>0.79475531695230228</v>
      </c>
      <c r="M154" s="409">
        <v>167.34782608695653</v>
      </c>
      <c r="N154" s="409">
        <v>50</v>
      </c>
      <c r="O154" s="409">
        <v>8500</v>
      </c>
      <c r="P154" s="474">
        <v>0.87755523435886851</v>
      </c>
      <c r="Q154" s="410">
        <v>170</v>
      </c>
    </row>
    <row r="155" spans="1:17" ht="14.4" customHeight="1" x14ac:dyDescent="0.3">
      <c r="A155" s="405" t="s">
        <v>917</v>
      </c>
      <c r="B155" s="406" t="s">
        <v>756</v>
      </c>
      <c r="C155" s="406" t="s">
        <v>757</v>
      </c>
      <c r="D155" s="406" t="s">
        <v>844</v>
      </c>
      <c r="E155" s="406" t="s">
        <v>845</v>
      </c>
      <c r="F155" s="409">
        <v>15</v>
      </c>
      <c r="G155" s="409">
        <v>33495</v>
      </c>
      <c r="H155" s="409">
        <v>1</v>
      </c>
      <c r="I155" s="409">
        <v>2233</v>
      </c>
      <c r="J155" s="409">
        <v>15</v>
      </c>
      <c r="K155" s="409">
        <v>33495</v>
      </c>
      <c r="L155" s="409">
        <v>1</v>
      </c>
      <c r="M155" s="409">
        <v>2233</v>
      </c>
      <c r="N155" s="409">
        <v>17</v>
      </c>
      <c r="O155" s="409">
        <v>38488</v>
      </c>
      <c r="P155" s="474">
        <v>1.149067024929094</v>
      </c>
      <c r="Q155" s="410">
        <v>2264</v>
      </c>
    </row>
    <row r="156" spans="1:17" ht="14.4" customHeight="1" x14ac:dyDescent="0.3">
      <c r="A156" s="405" t="s">
        <v>917</v>
      </c>
      <c r="B156" s="406" t="s">
        <v>756</v>
      </c>
      <c r="C156" s="406" t="s">
        <v>757</v>
      </c>
      <c r="D156" s="406" t="s">
        <v>846</v>
      </c>
      <c r="E156" s="406" t="s">
        <v>847</v>
      </c>
      <c r="F156" s="409">
        <v>11</v>
      </c>
      <c r="G156" s="409">
        <v>2673</v>
      </c>
      <c r="H156" s="409">
        <v>1</v>
      </c>
      <c r="I156" s="409">
        <v>243</v>
      </c>
      <c r="J156" s="409">
        <v>6</v>
      </c>
      <c r="K156" s="409">
        <v>1458</v>
      </c>
      <c r="L156" s="409">
        <v>0.54545454545454541</v>
      </c>
      <c r="M156" s="409">
        <v>243</v>
      </c>
      <c r="N156" s="409">
        <v>9</v>
      </c>
      <c r="O156" s="409">
        <v>2223</v>
      </c>
      <c r="P156" s="474">
        <v>0.83164983164983164</v>
      </c>
      <c r="Q156" s="410">
        <v>247</v>
      </c>
    </row>
    <row r="157" spans="1:17" ht="14.4" customHeight="1" x14ac:dyDescent="0.3">
      <c r="A157" s="405" t="s">
        <v>917</v>
      </c>
      <c r="B157" s="406" t="s">
        <v>756</v>
      </c>
      <c r="C157" s="406" t="s">
        <v>757</v>
      </c>
      <c r="D157" s="406" t="s">
        <v>848</v>
      </c>
      <c r="E157" s="406" t="s">
        <v>849</v>
      </c>
      <c r="F157" s="409">
        <v>169</v>
      </c>
      <c r="G157" s="409">
        <v>336817</v>
      </c>
      <c r="H157" s="409">
        <v>1</v>
      </c>
      <c r="I157" s="409">
        <v>1993</v>
      </c>
      <c r="J157" s="409">
        <v>257</v>
      </c>
      <c r="K157" s="409">
        <v>513098</v>
      </c>
      <c r="L157" s="409">
        <v>1.5233732264107809</v>
      </c>
      <c r="M157" s="409">
        <v>1996.4902723735408</v>
      </c>
      <c r="N157" s="409">
        <v>293</v>
      </c>
      <c r="O157" s="409">
        <v>589516</v>
      </c>
      <c r="P157" s="474">
        <v>1.7502560737729984</v>
      </c>
      <c r="Q157" s="410">
        <v>2012</v>
      </c>
    </row>
    <row r="158" spans="1:17" ht="14.4" customHeight="1" x14ac:dyDescent="0.3">
      <c r="A158" s="405" t="s">
        <v>917</v>
      </c>
      <c r="B158" s="406" t="s">
        <v>756</v>
      </c>
      <c r="C158" s="406" t="s">
        <v>757</v>
      </c>
      <c r="D158" s="406" t="s">
        <v>850</v>
      </c>
      <c r="E158" s="406" t="s">
        <v>851</v>
      </c>
      <c r="F158" s="409">
        <v>354</v>
      </c>
      <c r="G158" s="409">
        <v>78942</v>
      </c>
      <c r="H158" s="409">
        <v>1</v>
      </c>
      <c r="I158" s="409">
        <v>223</v>
      </c>
      <c r="J158" s="409">
        <v>331</v>
      </c>
      <c r="K158" s="409">
        <v>73935</v>
      </c>
      <c r="L158" s="409">
        <v>0.93657368701071675</v>
      </c>
      <c r="M158" s="409">
        <v>223.36858006042297</v>
      </c>
      <c r="N158" s="409">
        <v>330</v>
      </c>
      <c r="O158" s="409">
        <v>74580</v>
      </c>
      <c r="P158" s="474">
        <v>0.94474424260849743</v>
      </c>
      <c r="Q158" s="410">
        <v>226</v>
      </c>
    </row>
    <row r="159" spans="1:17" ht="14.4" customHeight="1" x14ac:dyDescent="0.3">
      <c r="A159" s="405" t="s">
        <v>917</v>
      </c>
      <c r="B159" s="406" t="s">
        <v>756</v>
      </c>
      <c r="C159" s="406" t="s">
        <v>757</v>
      </c>
      <c r="D159" s="406" t="s">
        <v>852</v>
      </c>
      <c r="E159" s="406" t="s">
        <v>853</v>
      </c>
      <c r="F159" s="409"/>
      <c r="G159" s="409"/>
      <c r="H159" s="409"/>
      <c r="I159" s="409"/>
      <c r="J159" s="409">
        <v>1</v>
      </c>
      <c r="K159" s="409">
        <v>404</v>
      </c>
      <c r="L159" s="409"/>
      <c r="M159" s="409">
        <v>404</v>
      </c>
      <c r="N159" s="409"/>
      <c r="O159" s="409"/>
      <c r="P159" s="474"/>
      <c r="Q159" s="410"/>
    </row>
    <row r="160" spans="1:17" ht="14.4" customHeight="1" x14ac:dyDescent="0.3">
      <c r="A160" s="405" t="s">
        <v>917</v>
      </c>
      <c r="B160" s="406" t="s">
        <v>756</v>
      </c>
      <c r="C160" s="406" t="s">
        <v>757</v>
      </c>
      <c r="D160" s="406" t="s">
        <v>856</v>
      </c>
      <c r="E160" s="406" t="s">
        <v>763</v>
      </c>
      <c r="F160" s="409"/>
      <c r="G160" s="409"/>
      <c r="H160" s="409"/>
      <c r="I160" s="409"/>
      <c r="J160" s="409">
        <v>2</v>
      </c>
      <c r="K160" s="409">
        <v>68</v>
      </c>
      <c r="L160" s="409"/>
      <c r="M160" s="409">
        <v>34</v>
      </c>
      <c r="N160" s="409"/>
      <c r="O160" s="409"/>
      <c r="P160" s="474"/>
      <c r="Q160" s="410"/>
    </row>
    <row r="161" spans="1:17" ht="14.4" customHeight="1" x14ac:dyDescent="0.3">
      <c r="A161" s="405" t="s">
        <v>917</v>
      </c>
      <c r="B161" s="406" t="s">
        <v>756</v>
      </c>
      <c r="C161" s="406" t="s">
        <v>757</v>
      </c>
      <c r="D161" s="406" t="s">
        <v>859</v>
      </c>
      <c r="E161" s="406" t="s">
        <v>860</v>
      </c>
      <c r="F161" s="409"/>
      <c r="G161" s="409"/>
      <c r="H161" s="409"/>
      <c r="I161" s="409"/>
      <c r="J161" s="409"/>
      <c r="K161" s="409"/>
      <c r="L161" s="409"/>
      <c r="M161" s="409"/>
      <c r="N161" s="409">
        <v>30</v>
      </c>
      <c r="O161" s="409">
        <v>31350</v>
      </c>
      <c r="P161" s="474"/>
      <c r="Q161" s="410">
        <v>1045</v>
      </c>
    </row>
    <row r="162" spans="1:17" ht="14.4" customHeight="1" x14ac:dyDescent="0.3">
      <c r="A162" s="405" t="s">
        <v>917</v>
      </c>
      <c r="B162" s="406" t="s">
        <v>756</v>
      </c>
      <c r="C162" s="406" t="s">
        <v>757</v>
      </c>
      <c r="D162" s="406" t="s">
        <v>861</v>
      </c>
      <c r="E162" s="406" t="s">
        <v>862</v>
      </c>
      <c r="F162" s="409">
        <v>27</v>
      </c>
      <c r="G162" s="409">
        <v>7182</v>
      </c>
      <c r="H162" s="409">
        <v>1</v>
      </c>
      <c r="I162" s="409">
        <v>266</v>
      </c>
      <c r="J162" s="409">
        <v>47</v>
      </c>
      <c r="K162" s="409">
        <v>12524</v>
      </c>
      <c r="L162" s="409">
        <v>1.7438039543302701</v>
      </c>
      <c r="M162" s="409">
        <v>266.468085106383</v>
      </c>
      <c r="N162" s="409">
        <v>47</v>
      </c>
      <c r="O162" s="409">
        <v>12643</v>
      </c>
      <c r="P162" s="474">
        <v>1.7603731551099973</v>
      </c>
      <c r="Q162" s="410">
        <v>269</v>
      </c>
    </row>
    <row r="163" spans="1:17" ht="14.4" customHeight="1" x14ac:dyDescent="0.3">
      <c r="A163" s="405" t="s">
        <v>917</v>
      </c>
      <c r="B163" s="406" t="s">
        <v>756</v>
      </c>
      <c r="C163" s="406" t="s">
        <v>757</v>
      </c>
      <c r="D163" s="406" t="s">
        <v>911</v>
      </c>
      <c r="E163" s="406" t="s">
        <v>912</v>
      </c>
      <c r="F163" s="409">
        <v>1</v>
      </c>
      <c r="G163" s="409">
        <v>225</v>
      </c>
      <c r="H163" s="409">
        <v>1</v>
      </c>
      <c r="I163" s="409">
        <v>225</v>
      </c>
      <c r="J163" s="409"/>
      <c r="K163" s="409"/>
      <c r="L163" s="409"/>
      <c r="M163" s="409"/>
      <c r="N163" s="409"/>
      <c r="O163" s="409"/>
      <c r="P163" s="474"/>
      <c r="Q163" s="410"/>
    </row>
    <row r="164" spans="1:17" ht="14.4" customHeight="1" x14ac:dyDescent="0.3">
      <c r="A164" s="405" t="s">
        <v>920</v>
      </c>
      <c r="B164" s="406" t="s">
        <v>756</v>
      </c>
      <c r="C164" s="406" t="s">
        <v>757</v>
      </c>
      <c r="D164" s="406" t="s">
        <v>762</v>
      </c>
      <c r="E164" s="406" t="s">
        <v>763</v>
      </c>
      <c r="F164" s="409">
        <v>72</v>
      </c>
      <c r="G164" s="409">
        <v>3816</v>
      </c>
      <c r="H164" s="409">
        <v>1</v>
      </c>
      <c r="I164" s="409">
        <v>53</v>
      </c>
      <c r="J164" s="409">
        <v>48</v>
      </c>
      <c r="K164" s="409">
        <v>2562</v>
      </c>
      <c r="L164" s="409">
        <v>0.67138364779874216</v>
      </c>
      <c r="M164" s="409">
        <v>53.375</v>
      </c>
      <c r="N164" s="409">
        <v>40</v>
      </c>
      <c r="O164" s="409">
        <v>2160</v>
      </c>
      <c r="P164" s="474">
        <v>0.56603773584905659</v>
      </c>
      <c r="Q164" s="410">
        <v>54</v>
      </c>
    </row>
    <row r="165" spans="1:17" ht="14.4" customHeight="1" x14ac:dyDescent="0.3">
      <c r="A165" s="405" t="s">
        <v>920</v>
      </c>
      <c r="B165" s="406" t="s">
        <v>756</v>
      </c>
      <c r="C165" s="406" t="s">
        <v>757</v>
      </c>
      <c r="D165" s="406" t="s">
        <v>764</v>
      </c>
      <c r="E165" s="406" t="s">
        <v>765</v>
      </c>
      <c r="F165" s="409">
        <v>298</v>
      </c>
      <c r="G165" s="409">
        <v>36058</v>
      </c>
      <c r="H165" s="409">
        <v>1</v>
      </c>
      <c r="I165" s="409">
        <v>121</v>
      </c>
      <c r="J165" s="409">
        <v>416</v>
      </c>
      <c r="K165" s="409">
        <v>50448</v>
      </c>
      <c r="L165" s="409">
        <v>1.3990792611903045</v>
      </c>
      <c r="M165" s="409">
        <v>121.26923076923077</v>
      </c>
      <c r="N165" s="409">
        <v>424</v>
      </c>
      <c r="O165" s="409">
        <v>52152</v>
      </c>
      <c r="P165" s="474">
        <v>1.4463364579288924</v>
      </c>
      <c r="Q165" s="410">
        <v>123</v>
      </c>
    </row>
    <row r="166" spans="1:17" ht="14.4" customHeight="1" x14ac:dyDescent="0.3">
      <c r="A166" s="405" t="s">
        <v>920</v>
      </c>
      <c r="B166" s="406" t="s">
        <v>756</v>
      </c>
      <c r="C166" s="406" t="s">
        <v>757</v>
      </c>
      <c r="D166" s="406" t="s">
        <v>766</v>
      </c>
      <c r="E166" s="406" t="s">
        <v>767</v>
      </c>
      <c r="F166" s="409">
        <v>10</v>
      </c>
      <c r="G166" s="409">
        <v>1740</v>
      </c>
      <c r="H166" s="409">
        <v>1</v>
      </c>
      <c r="I166" s="409">
        <v>174</v>
      </c>
      <c r="J166" s="409">
        <v>3</v>
      </c>
      <c r="K166" s="409">
        <v>522</v>
      </c>
      <c r="L166" s="409">
        <v>0.3</v>
      </c>
      <c r="M166" s="409">
        <v>174</v>
      </c>
      <c r="N166" s="409"/>
      <c r="O166" s="409"/>
      <c r="P166" s="474"/>
      <c r="Q166" s="410"/>
    </row>
    <row r="167" spans="1:17" ht="14.4" customHeight="1" x14ac:dyDescent="0.3">
      <c r="A167" s="405" t="s">
        <v>920</v>
      </c>
      <c r="B167" s="406" t="s">
        <v>756</v>
      </c>
      <c r="C167" s="406" t="s">
        <v>757</v>
      </c>
      <c r="D167" s="406" t="s">
        <v>770</v>
      </c>
      <c r="E167" s="406" t="s">
        <v>771</v>
      </c>
      <c r="F167" s="409">
        <v>4</v>
      </c>
      <c r="G167" s="409">
        <v>1520</v>
      </c>
      <c r="H167" s="409">
        <v>1</v>
      </c>
      <c r="I167" s="409">
        <v>380</v>
      </c>
      <c r="J167" s="409">
        <v>1</v>
      </c>
      <c r="K167" s="409">
        <v>383</v>
      </c>
      <c r="L167" s="409">
        <v>0.25197368421052629</v>
      </c>
      <c r="M167" s="409">
        <v>383</v>
      </c>
      <c r="N167" s="409"/>
      <c r="O167" s="409"/>
      <c r="P167" s="474"/>
      <c r="Q167" s="410"/>
    </row>
    <row r="168" spans="1:17" ht="14.4" customHeight="1" x14ac:dyDescent="0.3">
      <c r="A168" s="405" t="s">
        <v>920</v>
      </c>
      <c r="B168" s="406" t="s">
        <v>756</v>
      </c>
      <c r="C168" s="406" t="s">
        <v>757</v>
      </c>
      <c r="D168" s="406" t="s">
        <v>772</v>
      </c>
      <c r="E168" s="406" t="s">
        <v>773</v>
      </c>
      <c r="F168" s="409">
        <v>29</v>
      </c>
      <c r="G168" s="409">
        <v>4872</v>
      </c>
      <c r="H168" s="409">
        <v>1</v>
      </c>
      <c r="I168" s="409">
        <v>168</v>
      </c>
      <c r="J168" s="409">
        <v>39</v>
      </c>
      <c r="K168" s="409">
        <v>6552</v>
      </c>
      <c r="L168" s="409">
        <v>1.3448275862068966</v>
      </c>
      <c r="M168" s="409">
        <v>168</v>
      </c>
      <c r="N168" s="409">
        <v>50</v>
      </c>
      <c r="O168" s="409">
        <v>8600</v>
      </c>
      <c r="P168" s="474">
        <v>1.7651888341543513</v>
      </c>
      <c r="Q168" s="410">
        <v>172</v>
      </c>
    </row>
    <row r="169" spans="1:17" ht="14.4" customHeight="1" x14ac:dyDescent="0.3">
      <c r="A169" s="405" t="s">
        <v>920</v>
      </c>
      <c r="B169" s="406" t="s">
        <v>756</v>
      </c>
      <c r="C169" s="406" t="s">
        <v>757</v>
      </c>
      <c r="D169" s="406" t="s">
        <v>774</v>
      </c>
      <c r="E169" s="406" t="s">
        <v>775</v>
      </c>
      <c r="F169" s="409">
        <v>1</v>
      </c>
      <c r="G169" s="409">
        <v>525</v>
      </c>
      <c r="H169" s="409">
        <v>1</v>
      </c>
      <c r="I169" s="409">
        <v>525</v>
      </c>
      <c r="J169" s="409">
        <v>1</v>
      </c>
      <c r="K169" s="409">
        <v>525</v>
      </c>
      <c r="L169" s="409">
        <v>1</v>
      </c>
      <c r="M169" s="409">
        <v>525</v>
      </c>
      <c r="N169" s="409"/>
      <c r="O169" s="409"/>
      <c r="P169" s="474"/>
      <c r="Q169" s="410"/>
    </row>
    <row r="170" spans="1:17" ht="14.4" customHeight="1" x14ac:dyDescent="0.3">
      <c r="A170" s="405" t="s">
        <v>920</v>
      </c>
      <c r="B170" s="406" t="s">
        <v>756</v>
      </c>
      <c r="C170" s="406" t="s">
        <v>757</v>
      </c>
      <c r="D170" s="406" t="s">
        <v>776</v>
      </c>
      <c r="E170" s="406" t="s">
        <v>777</v>
      </c>
      <c r="F170" s="409">
        <v>7</v>
      </c>
      <c r="G170" s="409">
        <v>2212</v>
      </c>
      <c r="H170" s="409">
        <v>1</v>
      </c>
      <c r="I170" s="409">
        <v>316</v>
      </c>
      <c r="J170" s="409">
        <v>10</v>
      </c>
      <c r="K170" s="409">
        <v>3180</v>
      </c>
      <c r="L170" s="409">
        <v>1.4376130198915009</v>
      </c>
      <c r="M170" s="409">
        <v>318</v>
      </c>
      <c r="N170" s="409">
        <v>8</v>
      </c>
      <c r="O170" s="409">
        <v>2576</v>
      </c>
      <c r="P170" s="474">
        <v>1.1645569620253164</v>
      </c>
      <c r="Q170" s="410">
        <v>322</v>
      </c>
    </row>
    <row r="171" spans="1:17" ht="14.4" customHeight="1" x14ac:dyDescent="0.3">
      <c r="A171" s="405" t="s">
        <v>920</v>
      </c>
      <c r="B171" s="406" t="s">
        <v>756</v>
      </c>
      <c r="C171" s="406" t="s">
        <v>757</v>
      </c>
      <c r="D171" s="406" t="s">
        <v>778</v>
      </c>
      <c r="E171" s="406" t="s">
        <v>779</v>
      </c>
      <c r="F171" s="409"/>
      <c r="G171" s="409"/>
      <c r="H171" s="409"/>
      <c r="I171" s="409"/>
      <c r="J171" s="409">
        <v>2</v>
      </c>
      <c r="K171" s="409">
        <v>870</v>
      </c>
      <c r="L171" s="409"/>
      <c r="M171" s="409">
        <v>435</v>
      </c>
      <c r="N171" s="409"/>
      <c r="O171" s="409"/>
      <c r="P171" s="474"/>
      <c r="Q171" s="410"/>
    </row>
    <row r="172" spans="1:17" ht="14.4" customHeight="1" x14ac:dyDescent="0.3">
      <c r="A172" s="405" t="s">
        <v>920</v>
      </c>
      <c r="B172" s="406" t="s">
        <v>756</v>
      </c>
      <c r="C172" s="406" t="s">
        <v>757</v>
      </c>
      <c r="D172" s="406" t="s">
        <v>780</v>
      </c>
      <c r="E172" s="406" t="s">
        <v>781</v>
      </c>
      <c r="F172" s="409">
        <v>65</v>
      </c>
      <c r="G172" s="409">
        <v>21970</v>
      </c>
      <c r="H172" s="409">
        <v>1</v>
      </c>
      <c r="I172" s="409">
        <v>338</v>
      </c>
      <c r="J172" s="409">
        <v>45</v>
      </c>
      <c r="K172" s="409">
        <v>15266</v>
      </c>
      <c r="L172" s="409">
        <v>0.69485662266727355</v>
      </c>
      <c r="M172" s="409">
        <v>339.24444444444447</v>
      </c>
      <c r="N172" s="409">
        <v>89</v>
      </c>
      <c r="O172" s="409">
        <v>30349</v>
      </c>
      <c r="P172" s="474">
        <v>1.3813837050523441</v>
      </c>
      <c r="Q172" s="410">
        <v>341</v>
      </c>
    </row>
    <row r="173" spans="1:17" ht="14.4" customHeight="1" x14ac:dyDescent="0.3">
      <c r="A173" s="405" t="s">
        <v>920</v>
      </c>
      <c r="B173" s="406" t="s">
        <v>756</v>
      </c>
      <c r="C173" s="406" t="s">
        <v>757</v>
      </c>
      <c r="D173" s="406" t="s">
        <v>788</v>
      </c>
      <c r="E173" s="406" t="s">
        <v>789</v>
      </c>
      <c r="F173" s="409">
        <v>3</v>
      </c>
      <c r="G173" s="409">
        <v>324</v>
      </c>
      <c r="H173" s="409">
        <v>1</v>
      </c>
      <c r="I173" s="409">
        <v>108</v>
      </c>
      <c r="J173" s="409">
        <v>1</v>
      </c>
      <c r="K173" s="409">
        <v>109</v>
      </c>
      <c r="L173" s="409">
        <v>0.33641975308641975</v>
      </c>
      <c r="M173" s="409">
        <v>109</v>
      </c>
      <c r="N173" s="409"/>
      <c r="O173" s="409"/>
      <c r="P173" s="474"/>
      <c r="Q173" s="410"/>
    </row>
    <row r="174" spans="1:17" ht="14.4" customHeight="1" x14ac:dyDescent="0.3">
      <c r="A174" s="405" t="s">
        <v>920</v>
      </c>
      <c r="B174" s="406" t="s">
        <v>756</v>
      </c>
      <c r="C174" s="406" t="s">
        <v>757</v>
      </c>
      <c r="D174" s="406" t="s">
        <v>794</v>
      </c>
      <c r="E174" s="406" t="s">
        <v>795</v>
      </c>
      <c r="F174" s="409">
        <v>2</v>
      </c>
      <c r="G174" s="409">
        <v>74</v>
      </c>
      <c r="H174" s="409">
        <v>1</v>
      </c>
      <c r="I174" s="409">
        <v>37</v>
      </c>
      <c r="J174" s="409">
        <v>5</v>
      </c>
      <c r="K174" s="409">
        <v>185</v>
      </c>
      <c r="L174" s="409">
        <v>2.5</v>
      </c>
      <c r="M174" s="409">
        <v>37</v>
      </c>
      <c r="N174" s="409">
        <v>5</v>
      </c>
      <c r="O174" s="409">
        <v>185</v>
      </c>
      <c r="P174" s="474">
        <v>2.5</v>
      </c>
      <c r="Q174" s="410">
        <v>37</v>
      </c>
    </row>
    <row r="175" spans="1:17" ht="14.4" customHeight="1" x14ac:dyDescent="0.3">
      <c r="A175" s="405" t="s">
        <v>920</v>
      </c>
      <c r="B175" s="406" t="s">
        <v>756</v>
      </c>
      <c r="C175" s="406" t="s">
        <v>757</v>
      </c>
      <c r="D175" s="406" t="s">
        <v>800</v>
      </c>
      <c r="E175" s="406" t="s">
        <v>801</v>
      </c>
      <c r="F175" s="409"/>
      <c r="G175" s="409"/>
      <c r="H175" s="409"/>
      <c r="I175" s="409"/>
      <c r="J175" s="409"/>
      <c r="K175" s="409"/>
      <c r="L175" s="409"/>
      <c r="M175" s="409"/>
      <c r="N175" s="409">
        <v>1</v>
      </c>
      <c r="O175" s="409">
        <v>676</v>
      </c>
      <c r="P175" s="474"/>
      <c r="Q175" s="410">
        <v>676</v>
      </c>
    </row>
    <row r="176" spans="1:17" ht="14.4" customHeight="1" x14ac:dyDescent="0.3">
      <c r="A176" s="405" t="s">
        <v>920</v>
      </c>
      <c r="B176" s="406" t="s">
        <v>756</v>
      </c>
      <c r="C176" s="406" t="s">
        <v>757</v>
      </c>
      <c r="D176" s="406" t="s">
        <v>802</v>
      </c>
      <c r="E176" s="406" t="s">
        <v>803</v>
      </c>
      <c r="F176" s="409"/>
      <c r="G176" s="409"/>
      <c r="H176" s="409"/>
      <c r="I176" s="409"/>
      <c r="J176" s="409">
        <v>3</v>
      </c>
      <c r="K176" s="409">
        <v>409</v>
      </c>
      <c r="L176" s="409"/>
      <c r="M176" s="409">
        <v>136.33333333333334</v>
      </c>
      <c r="N176" s="409"/>
      <c r="O176" s="409"/>
      <c r="P176" s="474"/>
      <c r="Q176" s="410"/>
    </row>
    <row r="177" spans="1:17" ht="14.4" customHeight="1" x14ac:dyDescent="0.3">
      <c r="A177" s="405" t="s">
        <v>920</v>
      </c>
      <c r="B177" s="406" t="s">
        <v>756</v>
      </c>
      <c r="C177" s="406" t="s">
        <v>757</v>
      </c>
      <c r="D177" s="406" t="s">
        <v>804</v>
      </c>
      <c r="E177" s="406" t="s">
        <v>805</v>
      </c>
      <c r="F177" s="409">
        <v>99</v>
      </c>
      <c r="G177" s="409">
        <v>27819</v>
      </c>
      <c r="H177" s="409">
        <v>1</v>
      </c>
      <c r="I177" s="409">
        <v>281</v>
      </c>
      <c r="J177" s="409">
        <v>127</v>
      </c>
      <c r="K177" s="409">
        <v>35786</v>
      </c>
      <c r="L177" s="409">
        <v>1.2863870016894927</v>
      </c>
      <c r="M177" s="409">
        <v>281.77952755905511</v>
      </c>
      <c r="N177" s="409">
        <v>139</v>
      </c>
      <c r="O177" s="409">
        <v>39615</v>
      </c>
      <c r="P177" s="474">
        <v>1.4240267443114418</v>
      </c>
      <c r="Q177" s="410">
        <v>285</v>
      </c>
    </row>
    <row r="178" spans="1:17" ht="14.4" customHeight="1" x14ac:dyDescent="0.3">
      <c r="A178" s="405" t="s">
        <v>920</v>
      </c>
      <c r="B178" s="406" t="s">
        <v>756</v>
      </c>
      <c r="C178" s="406" t="s">
        <v>757</v>
      </c>
      <c r="D178" s="406" t="s">
        <v>806</v>
      </c>
      <c r="E178" s="406" t="s">
        <v>807</v>
      </c>
      <c r="F178" s="409">
        <v>1</v>
      </c>
      <c r="G178" s="409">
        <v>3439</v>
      </c>
      <c r="H178" s="409">
        <v>1</v>
      </c>
      <c r="I178" s="409">
        <v>3439</v>
      </c>
      <c r="J178" s="409"/>
      <c r="K178" s="409"/>
      <c r="L178" s="409"/>
      <c r="M178" s="409"/>
      <c r="N178" s="409"/>
      <c r="O178" s="409"/>
      <c r="P178" s="474"/>
      <c r="Q178" s="410"/>
    </row>
    <row r="179" spans="1:17" ht="14.4" customHeight="1" x14ac:dyDescent="0.3">
      <c r="A179" s="405" t="s">
        <v>920</v>
      </c>
      <c r="B179" s="406" t="s">
        <v>756</v>
      </c>
      <c r="C179" s="406" t="s">
        <v>757</v>
      </c>
      <c r="D179" s="406" t="s">
        <v>808</v>
      </c>
      <c r="E179" s="406" t="s">
        <v>809</v>
      </c>
      <c r="F179" s="409">
        <v>17</v>
      </c>
      <c r="G179" s="409">
        <v>7752</v>
      </c>
      <c r="H179" s="409">
        <v>1</v>
      </c>
      <c r="I179" s="409">
        <v>456</v>
      </c>
      <c r="J179" s="409">
        <v>19</v>
      </c>
      <c r="K179" s="409">
        <v>8688</v>
      </c>
      <c r="L179" s="409">
        <v>1.1207430340557276</v>
      </c>
      <c r="M179" s="409">
        <v>457.26315789473682</v>
      </c>
      <c r="N179" s="409">
        <v>19</v>
      </c>
      <c r="O179" s="409">
        <v>8778</v>
      </c>
      <c r="P179" s="474">
        <v>1.1323529411764706</v>
      </c>
      <c r="Q179" s="410">
        <v>462</v>
      </c>
    </row>
    <row r="180" spans="1:17" ht="14.4" customHeight="1" x14ac:dyDescent="0.3">
      <c r="A180" s="405" t="s">
        <v>920</v>
      </c>
      <c r="B180" s="406" t="s">
        <v>756</v>
      </c>
      <c r="C180" s="406" t="s">
        <v>757</v>
      </c>
      <c r="D180" s="406" t="s">
        <v>812</v>
      </c>
      <c r="E180" s="406" t="s">
        <v>813</v>
      </c>
      <c r="F180" s="409">
        <v>118</v>
      </c>
      <c r="G180" s="409">
        <v>41064</v>
      </c>
      <c r="H180" s="409">
        <v>1</v>
      </c>
      <c r="I180" s="409">
        <v>348</v>
      </c>
      <c r="J180" s="409">
        <v>137</v>
      </c>
      <c r="K180" s="409">
        <v>47904</v>
      </c>
      <c r="L180" s="409">
        <v>1.1665692577440094</v>
      </c>
      <c r="M180" s="409">
        <v>349.66423357664235</v>
      </c>
      <c r="N180" s="409">
        <v>130</v>
      </c>
      <c r="O180" s="409">
        <v>46280</v>
      </c>
      <c r="P180" s="474">
        <v>1.1270212351451392</v>
      </c>
      <c r="Q180" s="410">
        <v>356</v>
      </c>
    </row>
    <row r="181" spans="1:17" ht="14.4" customHeight="1" x14ac:dyDescent="0.3">
      <c r="A181" s="405" t="s">
        <v>920</v>
      </c>
      <c r="B181" s="406" t="s">
        <v>756</v>
      </c>
      <c r="C181" s="406" t="s">
        <v>757</v>
      </c>
      <c r="D181" s="406" t="s">
        <v>818</v>
      </c>
      <c r="E181" s="406" t="s">
        <v>819</v>
      </c>
      <c r="F181" s="409"/>
      <c r="G181" s="409"/>
      <c r="H181" s="409"/>
      <c r="I181" s="409"/>
      <c r="J181" s="409">
        <v>2</v>
      </c>
      <c r="K181" s="409">
        <v>206</v>
      </c>
      <c r="L181" s="409"/>
      <c r="M181" s="409">
        <v>103</v>
      </c>
      <c r="N181" s="409"/>
      <c r="O181" s="409"/>
      <c r="P181" s="474"/>
      <c r="Q181" s="410"/>
    </row>
    <row r="182" spans="1:17" ht="14.4" customHeight="1" x14ac:dyDescent="0.3">
      <c r="A182" s="405" t="s">
        <v>920</v>
      </c>
      <c r="B182" s="406" t="s">
        <v>756</v>
      </c>
      <c r="C182" s="406" t="s">
        <v>757</v>
      </c>
      <c r="D182" s="406" t="s">
        <v>820</v>
      </c>
      <c r="E182" s="406" t="s">
        <v>821</v>
      </c>
      <c r="F182" s="409">
        <v>3</v>
      </c>
      <c r="G182" s="409">
        <v>345</v>
      </c>
      <c r="H182" s="409">
        <v>1</v>
      </c>
      <c r="I182" s="409">
        <v>115</v>
      </c>
      <c r="J182" s="409">
        <v>2</v>
      </c>
      <c r="K182" s="409">
        <v>231</v>
      </c>
      <c r="L182" s="409">
        <v>0.66956521739130437</v>
      </c>
      <c r="M182" s="409">
        <v>115.5</v>
      </c>
      <c r="N182" s="409"/>
      <c r="O182" s="409"/>
      <c r="P182" s="474"/>
      <c r="Q182" s="410"/>
    </row>
    <row r="183" spans="1:17" ht="14.4" customHeight="1" x14ac:dyDescent="0.3">
      <c r="A183" s="405" t="s">
        <v>920</v>
      </c>
      <c r="B183" s="406" t="s">
        <v>756</v>
      </c>
      <c r="C183" s="406" t="s">
        <v>757</v>
      </c>
      <c r="D183" s="406" t="s">
        <v>822</v>
      </c>
      <c r="E183" s="406" t="s">
        <v>823</v>
      </c>
      <c r="F183" s="409">
        <v>3</v>
      </c>
      <c r="G183" s="409">
        <v>1371</v>
      </c>
      <c r="H183" s="409">
        <v>1</v>
      </c>
      <c r="I183" s="409">
        <v>457</v>
      </c>
      <c r="J183" s="409">
        <v>2</v>
      </c>
      <c r="K183" s="409">
        <v>922</v>
      </c>
      <c r="L183" s="409">
        <v>0.67250182348650622</v>
      </c>
      <c r="M183" s="409">
        <v>461</v>
      </c>
      <c r="N183" s="409">
        <v>1</v>
      </c>
      <c r="O183" s="409">
        <v>463</v>
      </c>
      <c r="P183" s="474">
        <v>0.33770970094821301</v>
      </c>
      <c r="Q183" s="410">
        <v>463</v>
      </c>
    </row>
    <row r="184" spans="1:17" ht="14.4" customHeight="1" x14ac:dyDescent="0.3">
      <c r="A184" s="405" t="s">
        <v>920</v>
      </c>
      <c r="B184" s="406" t="s">
        <v>756</v>
      </c>
      <c r="C184" s="406" t="s">
        <v>757</v>
      </c>
      <c r="D184" s="406" t="s">
        <v>824</v>
      </c>
      <c r="E184" s="406" t="s">
        <v>825</v>
      </c>
      <c r="F184" s="409">
        <v>1</v>
      </c>
      <c r="G184" s="409">
        <v>1245</v>
      </c>
      <c r="H184" s="409">
        <v>1</v>
      </c>
      <c r="I184" s="409">
        <v>1245</v>
      </c>
      <c r="J184" s="409"/>
      <c r="K184" s="409"/>
      <c r="L184" s="409"/>
      <c r="M184" s="409"/>
      <c r="N184" s="409"/>
      <c r="O184" s="409"/>
      <c r="P184" s="474"/>
      <c r="Q184" s="410"/>
    </row>
    <row r="185" spans="1:17" ht="14.4" customHeight="1" x14ac:dyDescent="0.3">
      <c r="A185" s="405" t="s">
        <v>920</v>
      </c>
      <c r="B185" s="406" t="s">
        <v>756</v>
      </c>
      <c r="C185" s="406" t="s">
        <v>757</v>
      </c>
      <c r="D185" s="406" t="s">
        <v>826</v>
      </c>
      <c r="E185" s="406" t="s">
        <v>827</v>
      </c>
      <c r="F185" s="409">
        <v>11</v>
      </c>
      <c r="G185" s="409">
        <v>4719</v>
      </c>
      <c r="H185" s="409">
        <v>1</v>
      </c>
      <c r="I185" s="409">
        <v>429</v>
      </c>
      <c r="J185" s="409">
        <v>6</v>
      </c>
      <c r="K185" s="409">
        <v>2579</v>
      </c>
      <c r="L185" s="409">
        <v>0.54651409196863743</v>
      </c>
      <c r="M185" s="409">
        <v>429.83333333333331</v>
      </c>
      <c r="N185" s="409">
        <v>8</v>
      </c>
      <c r="O185" s="409">
        <v>3496</v>
      </c>
      <c r="P185" s="474">
        <v>0.74083492265310447</v>
      </c>
      <c r="Q185" s="410">
        <v>437</v>
      </c>
    </row>
    <row r="186" spans="1:17" ht="14.4" customHeight="1" x14ac:dyDescent="0.3">
      <c r="A186" s="405" t="s">
        <v>920</v>
      </c>
      <c r="B186" s="406" t="s">
        <v>756</v>
      </c>
      <c r="C186" s="406" t="s">
        <v>757</v>
      </c>
      <c r="D186" s="406" t="s">
        <v>828</v>
      </c>
      <c r="E186" s="406" t="s">
        <v>829</v>
      </c>
      <c r="F186" s="409"/>
      <c r="G186" s="409"/>
      <c r="H186" s="409"/>
      <c r="I186" s="409"/>
      <c r="J186" s="409">
        <v>6</v>
      </c>
      <c r="K186" s="409">
        <v>320</v>
      </c>
      <c r="L186" s="409"/>
      <c r="M186" s="409">
        <v>53.333333333333336</v>
      </c>
      <c r="N186" s="409"/>
      <c r="O186" s="409"/>
      <c r="P186" s="474"/>
      <c r="Q186" s="410"/>
    </row>
    <row r="187" spans="1:17" ht="14.4" customHeight="1" x14ac:dyDescent="0.3">
      <c r="A187" s="405" t="s">
        <v>920</v>
      </c>
      <c r="B187" s="406" t="s">
        <v>756</v>
      </c>
      <c r="C187" s="406" t="s">
        <v>757</v>
      </c>
      <c r="D187" s="406" t="s">
        <v>832</v>
      </c>
      <c r="E187" s="406" t="s">
        <v>833</v>
      </c>
      <c r="F187" s="409">
        <v>745</v>
      </c>
      <c r="G187" s="409">
        <v>122925</v>
      </c>
      <c r="H187" s="409">
        <v>1</v>
      </c>
      <c r="I187" s="409">
        <v>165</v>
      </c>
      <c r="J187" s="409">
        <v>798</v>
      </c>
      <c r="K187" s="409">
        <v>132306</v>
      </c>
      <c r="L187" s="409">
        <v>1.0763148261134838</v>
      </c>
      <c r="M187" s="409">
        <v>165.79699248120301</v>
      </c>
      <c r="N187" s="409">
        <v>839</v>
      </c>
      <c r="O187" s="409">
        <v>141791</v>
      </c>
      <c r="P187" s="474">
        <v>1.1534756965629449</v>
      </c>
      <c r="Q187" s="410">
        <v>169</v>
      </c>
    </row>
    <row r="188" spans="1:17" ht="14.4" customHeight="1" x14ac:dyDescent="0.3">
      <c r="A188" s="405" t="s">
        <v>920</v>
      </c>
      <c r="B188" s="406" t="s">
        <v>756</v>
      </c>
      <c r="C188" s="406" t="s">
        <v>757</v>
      </c>
      <c r="D188" s="406" t="s">
        <v>834</v>
      </c>
      <c r="E188" s="406" t="s">
        <v>835</v>
      </c>
      <c r="F188" s="409">
        <v>1</v>
      </c>
      <c r="G188" s="409">
        <v>79</v>
      </c>
      <c r="H188" s="409">
        <v>1</v>
      </c>
      <c r="I188" s="409">
        <v>79</v>
      </c>
      <c r="J188" s="409">
        <v>8</v>
      </c>
      <c r="K188" s="409">
        <v>637</v>
      </c>
      <c r="L188" s="409">
        <v>8.0632911392405067</v>
      </c>
      <c r="M188" s="409">
        <v>79.625</v>
      </c>
      <c r="N188" s="409">
        <v>9</v>
      </c>
      <c r="O188" s="409">
        <v>729</v>
      </c>
      <c r="P188" s="474">
        <v>9.2278481012658222</v>
      </c>
      <c r="Q188" s="410">
        <v>81</v>
      </c>
    </row>
    <row r="189" spans="1:17" ht="14.4" customHeight="1" x14ac:dyDescent="0.3">
      <c r="A189" s="405" t="s">
        <v>920</v>
      </c>
      <c r="B189" s="406" t="s">
        <v>756</v>
      </c>
      <c r="C189" s="406" t="s">
        <v>757</v>
      </c>
      <c r="D189" s="406" t="s">
        <v>836</v>
      </c>
      <c r="E189" s="406" t="s">
        <v>837</v>
      </c>
      <c r="F189" s="409">
        <v>1</v>
      </c>
      <c r="G189" s="409">
        <v>160</v>
      </c>
      <c r="H189" s="409">
        <v>1</v>
      </c>
      <c r="I189" s="409">
        <v>160</v>
      </c>
      <c r="J189" s="409">
        <v>6</v>
      </c>
      <c r="K189" s="409">
        <v>960</v>
      </c>
      <c r="L189" s="409">
        <v>6</v>
      </c>
      <c r="M189" s="409">
        <v>160</v>
      </c>
      <c r="N189" s="409">
        <v>4</v>
      </c>
      <c r="O189" s="409">
        <v>652</v>
      </c>
      <c r="P189" s="474">
        <v>4.0750000000000002</v>
      </c>
      <c r="Q189" s="410">
        <v>163</v>
      </c>
    </row>
    <row r="190" spans="1:17" ht="14.4" customHeight="1" x14ac:dyDescent="0.3">
      <c r="A190" s="405" t="s">
        <v>920</v>
      </c>
      <c r="B190" s="406" t="s">
        <v>756</v>
      </c>
      <c r="C190" s="406" t="s">
        <v>757</v>
      </c>
      <c r="D190" s="406" t="s">
        <v>840</v>
      </c>
      <c r="E190" s="406" t="s">
        <v>841</v>
      </c>
      <c r="F190" s="409">
        <v>4</v>
      </c>
      <c r="G190" s="409">
        <v>4008</v>
      </c>
      <c r="H190" s="409">
        <v>1</v>
      </c>
      <c r="I190" s="409">
        <v>1002</v>
      </c>
      <c r="J190" s="409"/>
      <c r="K190" s="409"/>
      <c r="L190" s="409"/>
      <c r="M190" s="409"/>
      <c r="N190" s="409"/>
      <c r="O190" s="409"/>
      <c r="P190" s="474"/>
      <c r="Q190" s="410"/>
    </row>
    <row r="191" spans="1:17" ht="14.4" customHeight="1" x14ac:dyDescent="0.3">
      <c r="A191" s="405" t="s">
        <v>920</v>
      </c>
      <c r="B191" s="406" t="s">
        <v>756</v>
      </c>
      <c r="C191" s="406" t="s">
        <v>757</v>
      </c>
      <c r="D191" s="406" t="s">
        <v>842</v>
      </c>
      <c r="E191" s="406" t="s">
        <v>843</v>
      </c>
      <c r="F191" s="409">
        <v>1</v>
      </c>
      <c r="G191" s="409">
        <v>167</v>
      </c>
      <c r="H191" s="409">
        <v>1</v>
      </c>
      <c r="I191" s="409">
        <v>167</v>
      </c>
      <c r="J191" s="409">
        <v>1</v>
      </c>
      <c r="K191" s="409">
        <v>169</v>
      </c>
      <c r="L191" s="409">
        <v>1.0119760479041917</v>
      </c>
      <c r="M191" s="409">
        <v>169</v>
      </c>
      <c r="N191" s="409"/>
      <c r="O191" s="409"/>
      <c r="P191" s="474"/>
      <c r="Q191" s="410"/>
    </row>
    <row r="192" spans="1:17" ht="14.4" customHeight="1" x14ac:dyDescent="0.3">
      <c r="A192" s="405" t="s">
        <v>920</v>
      </c>
      <c r="B192" s="406" t="s">
        <v>756</v>
      </c>
      <c r="C192" s="406" t="s">
        <v>757</v>
      </c>
      <c r="D192" s="406" t="s">
        <v>844</v>
      </c>
      <c r="E192" s="406" t="s">
        <v>845</v>
      </c>
      <c r="F192" s="409">
        <v>4</v>
      </c>
      <c r="G192" s="409">
        <v>8932</v>
      </c>
      <c r="H192" s="409">
        <v>1</v>
      </c>
      <c r="I192" s="409">
        <v>2233</v>
      </c>
      <c r="J192" s="409"/>
      <c r="K192" s="409"/>
      <c r="L192" s="409"/>
      <c r="M192" s="409"/>
      <c r="N192" s="409"/>
      <c r="O192" s="409"/>
      <c r="P192" s="474"/>
      <c r="Q192" s="410"/>
    </row>
    <row r="193" spans="1:17" ht="14.4" customHeight="1" x14ac:dyDescent="0.3">
      <c r="A193" s="405" t="s">
        <v>920</v>
      </c>
      <c r="B193" s="406" t="s">
        <v>756</v>
      </c>
      <c r="C193" s="406" t="s">
        <v>757</v>
      </c>
      <c r="D193" s="406" t="s">
        <v>846</v>
      </c>
      <c r="E193" s="406" t="s">
        <v>847</v>
      </c>
      <c r="F193" s="409">
        <v>1</v>
      </c>
      <c r="G193" s="409">
        <v>243</v>
      </c>
      <c r="H193" s="409">
        <v>1</v>
      </c>
      <c r="I193" s="409">
        <v>243</v>
      </c>
      <c r="J193" s="409">
        <v>1</v>
      </c>
      <c r="K193" s="409">
        <v>243</v>
      </c>
      <c r="L193" s="409">
        <v>1</v>
      </c>
      <c r="M193" s="409">
        <v>243</v>
      </c>
      <c r="N193" s="409">
        <v>5</v>
      </c>
      <c r="O193" s="409">
        <v>1235</v>
      </c>
      <c r="P193" s="474">
        <v>5.0823045267489713</v>
      </c>
      <c r="Q193" s="410">
        <v>247</v>
      </c>
    </row>
    <row r="194" spans="1:17" ht="14.4" customHeight="1" x14ac:dyDescent="0.3">
      <c r="A194" s="405" t="s">
        <v>920</v>
      </c>
      <c r="B194" s="406" t="s">
        <v>756</v>
      </c>
      <c r="C194" s="406" t="s">
        <v>757</v>
      </c>
      <c r="D194" s="406" t="s">
        <v>848</v>
      </c>
      <c r="E194" s="406" t="s">
        <v>849</v>
      </c>
      <c r="F194" s="409">
        <v>1</v>
      </c>
      <c r="G194" s="409">
        <v>1993</v>
      </c>
      <c r="H194" s="409">
        <v>1</v>
      </c>
      <c r="I194" s="409">
        <v>1993</v>
      </c>
      <c r="J194" s="409"/>
      <c r="K194" s="409"/>
      <c r="L194" s="409"/>
      <c r="M194" s="409"/>
      <c r="N194" s="409">
        <v>6</v>
      </c>
      <c r="O194" s="409">
        <v>12072</v>
      </c>
      <c r="P194" s="474">
        <v>6.057200200702459</v>
      </c>
      <c r="Q194" s="410">
        <v>2012</v>
      </c>
    </row>
    <row r="195" spans="1:17" ht="14.4" customHeight="1" x14ac:dyDescent="0.3">
      <c r="A195" s="405" t="s">
        <v>920</v>
      </c>
      <c r="B195" s="406" t="s">
        <v>756</v>
      </c>
      <c r="C195" s="406" t="s">
        <v>757</v>
      </c>
      <c r="D195" s="406" t="s">
        <v>850</v>
      </c>
      <c r="E195" s="406" t="s">
        <v>851</v>
      </c>
      <c r="F195" s="409">
        <v>4</v>
      </c>
      <c r="G195" s="409">
        <v>892</v>
      </c>
      <c r="H195" s="409">
        <v>1</v>
      </c>
      <c r="I195" s="409">
        <v>223</v>
      </c>
      <c r="J195" s="409">
        <v>1</v>
      </c>
      <c r="K195" s="409">
        <v>225</v>
      </c>
      <c r="L195" s="409">
        <v>0.25224215246636772</v>
      </c>
      <c r="M195" s="409">
        <v>225</v>
      </c>
      <c r="N195" s="409"/>
      <c r="O195" s="409"/>
      <c r="P195" s="474"/>
      <c r="Q195" s="410"/>
    </row>
    <row r="196" spans="1:17" ht="14.4" customHeight="1" x14ac:dyDescent="0.3">
      <c r="A196" s="405" t="s">
        <v>920</v>
      </c>
      <c r="B196" s="406" t="s">
        <v>756</v>
      </c>
      <c r="C196" s="406" t="s">
        <v>757</v>
      </c>
      <c r="D196" s="406" t="s">
        <v>852</v>
      </c>
      <c r="E196" s="406" t="s">
        <v>853</v>
      </c>
      <c r="F196" s="409">
        <v>1</v>
      </c>
      <c r="G196" s="409">
        <v>404</v>
      </c>
      <c r="H196" s="409">
        <v>1</v>
      </c>
      <c r="I196" s="409">
        <v>404</v>
      </c>
      <c r="J196" s="409"/>
      <c r="K196" s="409"/>
      <c r="L196" s="409"/>
      <c r="M196" s="409"/>
      <c r="N196" s="409"/>
      <c r="O196" s="409"/>
      <c r="P196" s="474"/>
      <c r="Q196" s="410"/>
    </row>
    <row r="197" spans="1:17" ht="14.4" customHeight="1" x14ac:dyDescent="0.3">
      <c r="A197" s="405" t="s">
        <v>920</v>
      </c>
      <c r="B197" s="406" t="s">
        <v>756</v>
      </c>
      <c r="C197" s="406" t="s">
        <v>757</v>
      </c>
      <c r="D197" s="406" t="s">
        <v>863</v>
      </c>
      <c r="E197" s="406" t="s">
        <v>864</v>
      </c>
      <c r="F197" s="409">
        <v>1</v>
      </c>
      <c r="G197" s="409">
        <v>1024</v>
      </c>
      <c r="H197" s="409">
        <v>1</v>
      </c>
      <c r="I197" s="409">
        <v>1024</v>
      </c>
      <c r="J197" s="409"/>
      <c r="K197" s="409"/>
      <c r="L197" s="409"/>
      <c r="M197" s="409"/>
      <c r="N197" s="409"/>
      <c r="O197" s="409"/>
      <c r="P197" s="474"/>
      <c r="Q197" s="410"/>
    </row>
    <row r="198" spans="1:17" ht="14.4" customHeight="1" x14ac:dyDescent="0.3">
      <c r="A198" s="405" t="s">
        <v>921</v>
      </c>
      <c r="B198" s="406" t="s">
        <v>756</v>
      </c>
      <c r="C198" s="406" t="s">
        <v>757</v>
      </c>
      <c r="D198" s="406" t="s">
        <v>762</v>
      </c>
      <c r="E198" s="406" t="s">
        <v>763</v>
      </c>
      <c r="F198" s="409">
        <v>54</v>
      </c>
      <c r="G198" s="409">
        <v>2862</v>
      </c>
      <c r="H198" s="409">
        <v>1</v>
      </c>
      <c r="I198" s="409">
        <v>53</v>
      </c>
      <c r="J198" s="409">
        <v>68</v>
      </c>
      <c r="K198" s="409">
        <v>3620</v>
      </c>
      <c r="L198" s="409">
        <v>1.2648497554157931</v>
      </c>
      <c r="M198" s="409">
        <v>53.235294117647058</v>
      </c>
      <c r="N198" s="409">
        <v>78</v>
      </c>
      <c r="O198" s="409">
        <v>4212</v>
      </c>
      <c r="P198" s="474">
        <v>1.4716981132075471</v>
      </c>
      <c r="Q198" s="410">
        <v>54</v>
      </c>
    </row>
    <row r="199" spans="1:17" ht="14.4" customHeight="1" x14ac:dyDescent="0.3">
      <c r="A199" s="405" t="s">
        <v>921</v>
      </c>
      <c r="B199" s="406" t="s">
        <v>756</v>
      </c>
      <c r="C199" s="406" t="s">
        <v>757</v>
      </c>
      <c r="D199" s="406" t="s">
        <v>764</v>
      </c>
      <c r="E199" s="406" t="s">
        <v>765</v>
      </c>
      <c r="F199" s="409">
        <v>12</v>
      </c>
      <c r="G199" s="409">
        <v>1452</v>
      </c>
      <c r="H199" s="409">
        <v>1</v>
      </c>
      <c r="I199" s="409">
        <v>121</v>
      </c>
      <c r="J199" s="409">
        <v>10</v>
      </c>
      <c r="K199" s="409">
        <v>1214</v>
      </c>
      <c r="L199" s="409">
        <v>0.83608815426997241</v>
      </c>
      <c r="M199" s="409">
        <v>121.4</v>
      </c>
      <c r="N199" s="409">
        <v>12</v>
      </c>
      <c r="O199" s="409">
        <v>1476</v>
      </c>
      <c r="P199" s="474">
        <v>1.0165289256198347</v>
      </c>
      <c r="Q199" s="410">
        <v>123</v>
      </c>
    </row>
    <row r="200" spans="1:17" ht="14.4" customHeight="1" x14ac:dyDescent="0.3">
      <c r="A200" s="405" t="s">
        <v>921</v>
      </c>
      <c r="B200" s="406" t="s">
        <v>756</v>
      </c>
      <c r="C200" s="406" t="s">
        <v>757</v>
      </c>
      <c r="D200" s="406" t="s">
        <v>770</v>
      </c>
      <c r="E200" s="406" t="s">
        <v>771</v>
      </c>
      <c r="F200" s="409">
        <v>2</v>
      </c>
      <c r="G200" s="409">
        <v>760</v>
      </c>
      <c r="H200" s="409">
        <v>1</v>
      </c>
      <c r="I200" s="409">
        <v>380</v>
      </c>
      <c r="J200" s="409"/>
      <c r="K200" s="409"/>
      <c r="L200" s="409"/>
      <c r="M200" s="409"/>
      <c r="N200" s="409"/>
      <c r="O200" s="409"/>
      <c r="P200" s="474"/>
      <c r="Q200" s="410"/>
    </row>
    <row r="201" spans="1:17" ht="14.4" customHeight="1" x14ac:dyDescent="0.3">
      <c r="A201" s="405" t="s">
        <v>921</v>
      </c>
      <c r="B201" s="406" t="s">
        <v>756</v>
      </c>
      <c r="C201" s="406" t="s">
        <v>757</v>
      </c>
      <c r="D201" s="406" t="s">
        <v>772</v>
      </c>
      <c r="E201" s="406" t="s">
        <v>773</v>
      </c>
      <c r="F201" s="409">
        <v>6</v>
      </c>
      <c r="G201" s="409">
        <v>1008</v>
      </c>
      <c r="H201" s="409">
        <v>1</v>
      </c>
      <c r="I201" s="409">
        <v>168</v>
      </c>
      <c r="J201" s="409">
        <v>26</v>
      </c>
      <c r="K201" s="409">
        <v>4386</v>
      </c>
      <c r="L201" s="409">
        <v>4.3511904761904763</v>
      </c>
      <c r="M201" s="409">
        <v>168.69230769230768</v>
      </c>
      <c r="N201" s="409">
        <v>17</v>
      </c>
      <c r="O201" s="409">
        <v>2924</v>
      </c>
      <c r="P201" s="474">
        <v>2.9007936507936507</v>
      </c>
      <c r="Q201" s="410">
        <v>172</v>
      </c>
    </row>
    <row r="202" spans="1:17" ht="14.4" customHeight="1" x14ac:dyDescent="0.3">
      <c r="A202" s="405" t="s">
        <v>921</v>
      </c>
      <c r="B202" s="406" t="s">
        <v>756</v>
      </c>
      <c r="C202" s="406" t="s">
        <v>757</v>
      </c>
      <c r="D202" s="406" t="s">
        <v>776</v>
      </c>
      <c r="E202" s="406" t="s">
        <v>777</v>
      </c>
      <c r="F202" s="409">
        <v>21</v>
      </c>
      <c r="G202" s="409">
        <v>6636</v>
      </c>
      <c r="H202" s="409">
        <v>1</v>
      </c>
      <c r="I202" s="409">
        <v>316</v>
      </c>
      <c r="J202" s="409">
        <v>14</v>
      </c>
      <c r="K202" s="409">
        <v>4432</v>
      </c>
      <c r="L202" s="409">
        <v>0.66787221217600967</v>
      </c>
      <c r="M202" s="409">
        <v>316.57142857142856</v>
      </c>
      <c r="N202" s="409">
        <v>10</v>
      </c>
      <c r="O202" s="409">
        <v>3220</v>
      </c>
      <c r="P202" s="474">
        <v>0.48523206751054854</v>
      </c>
      <c r="Q202" s="410">
        <v>322</v>
      </c>
    </row>
    <row r="203" spans="1:17" ht="14.4" customHeight="1" x14ac:dyDescent="0.3">
      <c r="A203" s="405" t="s">
        <v>921</v>
      </c>
      <c r="B203" s="406" t="s">
        <v>756</v>
      </c>
      <c r="C203" s="406" t="s">
        <v>757</v>
      </c>
      <c r="D203" s="406" t="s">
        <v>778</v>
      </c>
      <c r="E203" s="406" t="s">
        <v>779</v>
      </c>
      <c r="F203" s="409">
        <v>1</v>
      </c>
      <c r="G203" s="409">
        <v>435</v>
      </c>
      <c r="H203" s="409">
        <v>1</v>
      </c>
      <c r="I203" s="409">
        <v>435</v>
      </c>
      <c r="J203" s="409"/>
      <c r="K203" s="409"/>
      <c r="L203" s="409"/>
      <c r="M203" s="409"/>
      <c r="N203" s="409"/>
      <c r="O203" s="409"/>
      <c r="P203" s="474"/>
      <c r="Q203" s="410"/>
    </row>
    <row r="204" spans="1:17" ht="14.4" customHeight="1" x14ac:dyDescent="0.3">
      <c r="A204" s="405" t="s">
        <v>921</v>
      </c>
      <c r="B204" s="406" t="s">
        <v>756</v>
      </c>
      <c r="C204" s="406" t="s">
        <v>757</v>
      </c>
      <c r="D204" s="406" t="s">
        <v>780</v>
      </c>
      <c r="E204" s="406" t="s">
        <v>781</v>
      </c>
      <c r="F204" s="409">
        <v>283</v>
      </c>
      <c r="G204" s="409">
        <v>95654</v>
      </c>
      <c r="H204" s="409">
        <v>1</v>
      </c>
      <c r="I204" s="409">
        <v>338</v>
      </c>
      <c r="J204" s="409">
        <v>307</v>
      </c>
      <c r="K204" s="409">
        <v>103894</v>
      </c>
      <c r="L204" s="409">
        <v>1.0861438099818095</v>
      </c>
      <c r="M204" s="409">
        <v>338.41693811074919</v>
      </c>
      <c r="N204" s="409">
        <v>267</v>
      </c>
      <c r="O204" s="409">
        <v>91047</v>
      </c>
      <c r="P204" s="474">
        <v>0.95183682856963636</v>
      </c>
      <c r="Q204" s="410">
        <v>341</v>
      </c>
    </row>
    <row r="205" spans="1:17" ht="14.4" customHeight="1" x14ac:dyDescent="0.3">
      <c r="A205" s="405" t="s">
        <v>921</v>
      </c>
      <c r="B205" s="406" t="s">
        <v>756</v>
      </c>
      <c r="C205" s="406" t="s">
        <v>757</v>
      </c>
      <c r="D205" s="406" t="s">
        <v>788</v>
      </c>
      <c r="E205" s="406" t="s">
        <v>789</v>
      </c>
      <c r="F205" s="409">
        <v>2</v>
      </c>
      <c r="G205" s="409">
        <v>216</v>
      </c>
      <c r="H205" s="409">
        <v>1</v>
      </c>
      <c r="I205" s="409">
        <v>108</v>
      </c>
      <c r="J205" s="409"/>
      <c r="K205" s="409"/>
      <c r="L205" s="409"/>
      <c r="M205" s="409"/>
      <c r="N205" s="409"/>
      <c r="O205" s="409"/>
      <c r="P205" s="474"/>
      <c r="Q205" s="410"/>
    </row>
    <row r="206" spans="1:17" ht="14.4" customHeight="1" x14ac:dyDescent="0.3">
      <c r="A206" s="405" t="s">
        <v>921</v>
      </c>
      <c r="B206" s="406" t="s">
        <v>756</v>
      </c>
      <c r="C206" s="406" t="s">
        <v>757</v>
      </c>
      <c r="D206" s="406" t="s">
        <v>794</v>
      </c>
      <c r="E206" s="406" t="s">
        <v>795</v>
      </c>
      <c r="F206" s="409">
        <v>2</v>
      </c>
      <c r="G206" s="409">
        <v>74</v>
      </c>
      <c r="H206" s="409">
        <v>1</v>
      </c>
      <c r="I206" s="409">
        <v>37</v>
      </c>
      <c r="J206" s="409"/>
      <c r="K206" s="409"/>
      <c r="L206" s="409"/>
      <c r="M206" s="409"/>
      <c r="N206" s="409"/>
      <c r="O206" s="409"/>
      <c r="P206" s="474"/>
      <c r="Q206" s="410"/>
    </row>
    <row r="207" spans="1:17" ht="14.4" customHeight="1" x14ac:dyDescent="0.3">
      <c r="A207" s="405" t="s">
        <v>921</v>
      </c>
      <c r="B207" s="406" t="s">
        <v>756</v>
      </c>
      <c r="C207" s="406" t="s">
        <v>757</v>
      </c>
      <c r="D207" s="406" t="s">
        <v>804</v>
      </c>
      <c r="E207" s="406" t="s">
        <v>805</v>
      </c>
      <c r="F207" s="409">
        <v>11</v>
      </c>
      <c r="G207" s="409">
        <v>3091</v>
      </c>
      <c r="H207" s="409">
        <v>1</v>
      </c>
      <c r="I207" s="409">
        <v>281</v>
      </c>
      <c r="J207" s="409">
        <v>13</v>
      </c>
      <c r="K207" s="409">
        <v>3659</v>
      </c>
      <c r="L207" s="409">
        <v>1.1837593011970236</v>
      </c>
      <c r="M207" s="409">
        <v>281.46153846153845</v>
      </c>
      <c r="N207" s="409">
        <v>15</v>
      </c>
      <c r="O207" s="409">
        <v>4275</v>
      </c>
      <c r="P207" s="474">
        <v>1.3830475574247816</v>
      </c>
      <c r="Q207" s="410">
        <v>285</v>
      </c>
    </row>
    <row r="208" spans="1:17" ht="14.4" customHeight="1" x14ac:dyDescent="0.3">
      <c r="A208" s="405" t="s">
        <v>921</v>
      </c>
      <c r="B208" s="406" t="s">
        <v>756</v>
      </c>
      <c r="C208" s="406" t="s">
        <v>757</v>
      </c>
      <c r="D208" s="406" t="s">
        <v>806</v>
      </c>
      <c r="E208" s="406" t="s">
        <v>807</v>
      </c>
      <c r="F208" s="409"/>
      <c r="G208" s="409"/>
      <c r="H208" s="409"/>
      <c r="I208" s="409"/>
      <c r="J208" s="409">
        <v>1</v>
      </c>
      <c r="K208" s="409">
        <v>3439</v>
      </c>
      <c r="L208" s="409"/>
      <c r="M208" s="409">
        <v>3439</v>
      </c>
      <c r="N208" s="409"/>
      <c r="O208" s="409"/>
      <c r="P208" s="474"/>
      <c r="Q208" s="410"/>
    </row>
    <row r="209" spans="1:17" ht="14.4" customHeight="1" x14ac:dyDescent="0.3">
      <c r="A209" s="405" t="s">
        <v>921</v>
      </c>
      <c r="B209" s="406" t="s">
        <v>756</v>
      </c>
      <c r="C209" s="406" t="s">
        <v>757</v>
      </c>
      <c r="D209" s="406" t="s">
        <v>808</v>
      </c>
      <c r="E209" s="406" t="s">
        <v>809</v>
      </c>
      <c r="F209" s="409">
        <v>47</v>
      </c>
      <c r="G209" s="409">
        <v>21432</v>
      </c>
      <c r="H209" s="409">
        <v>1</v>
      </c>
      <c r="I209" s="409">
        <v>456</v>
      </c>
      <c r="J209" s="409">
        <v>70</v>
      </c>
      <c r="K209" s="409">
        <v>31996</v>
      </c>
      <c r="L209" s="409">
        <v>1.4929078014184398</v>
      </c>
      <c r="M209" s="409">
        <v>457.08571428571429</v>
      </c>
      <c r="N209" s="409">
        <v>54</v>
      </c>
      <c r="O209" s="409">
        <v>24948</v>
      </c>
      <c r="P209" s="474">
        <v>1.164053751399776</v>
      </c>
      <c r="Q209" s="410">
        <v>462</v>
      </c>
    </row>
    <row r="210" spans="1:17" ht="14.4" customHeight="1" x14ac:dyDescent="0.3">
      <c r="A210" s="405" t="s">
        <v>921</v>
      </c>
      <c r="B210" s="406" t="s">
        <v>756</v>
      </c>
      <c r="C210" s="406" t="s">
        <v>757</v>
      </c>
      <c r="D210" s="406" t="s">
        <v>810</v>
      </c>
      <c r="E210" s="406" t="s">
        <v>811</v>
      </c>
      <c r="F210" s="409"/>
      <c r="G210" s="409"/>
      <c r="H210" s="409"/>
      <c r="I210" s="409"/>
      <c r="J210" s="409"/>
      <c r="K210" s="409"/>
      <c r="L210" s="409"/>
      <c r="M210" s="409"/>
      <c r="N210" s="409">
        <v>1</v>
      </c>
      <c r="O210" s="409">
        <v>6211</v>
      </c>
      <c r="P210" s="474"/>
      <c r="Q210" s="410">
        <v>6211</v>
      </c>
    </row>
    <row r="211" spans="1:17" ht="14.4" customHeight="1" x14ac:dyDescent="0.3">
      <c r="A211" s="405" t="s">
        <v>921</v>
      </c>
      <c r="B211" s="406" t="s">
        <v>756</v>
      </c>
      <c r="C211" s="406" t="s">
        <v>757</v>
      </c>
      <c r="D211" s="406" t="s">
        <v>812</v>
      </c>
      <c r="E211" s="406" t="s">
        <v>813</v>
      </c>
      <c r="F211" s="409">
        <v>58</v>
      </c>
      <c r="G211" s="409">
        <v>20184</v>
      </c>
      <c r="H211" s="409">
        <v>1</v>
      </c>
      <c r="I211" s="409">
        <v>348</v>
      </c>
      <c r="J211" s="409">
        <v>89</v>
      </c>
      <c r="K211" s="409">
        <v>31110</v>
      </c>
      <c r="L211" s="409">
        <v>1.5413198573127229</v>
      </c>
      <c r="M211" s="409">
        <v>349.55056179775283</v>
      </c>
      <c r="N211" s="409">
        <v>72</v>
      </c>
      <c r="O211" s="409">
        <v>25632</v>
      </c>
      <c r="P211" s="474">
        <v>1.2699167657550534</v>
      </c>
      <c r="Q211" s="410">
        <v>356</v>
      </c>
    </row>
    <row r="212" spans="1:17" ht="14.4" customHeight="1" x14ac:dyDescent="0.3">
      <c r="A212" s="405" t="s">
        <v>921</v>
      </c>
      <c r="B212" s="406" t="s">
        <v>756</v>
      </c>
      <c r="C212" s="406" t="s">
        <v>757</v>
      </c>
      <c r="D212" s="406" t="s">
        <v>818</v>
      </c>
      <c r="E212" s="406" t="s">
        <v>819</v>
      </c>
      <c r="F212" s="409"/>
      <c r="G212" s="409"/>
      <c r="H212" s="409"/>
      <c r="I212" s="409"/>
      <c r="J212" s="409">
        <v>1</v>
      </c>
      <c r="K212" s="409">
        <v>104</v>
      </c>
      <c r="L212" s="409"/>
      <c r="M212" s="409">
        <v>104</v>
      </c>
      <c r="N212" s="409"/>
      <c r="O212" s="409"/>
      <c r="P212" s="474"/>
      <c r="Q212" s="410"/>
    </row>
    <row r="213" spans="1:17" ht="14.4" customHeight="1" x14ac:dyDescent="0.3">
      <c r="A213" s="405" t="s">
        <v>921</v>
      </c>
      <c r="B213" s="406" t="s">
        <v>756</v>
      </c>
      <c r="C213" s="406" t="s">
        <v>757</v>
      </c>
      <c r="D213" s="406" t="s">
        <v>820</v>
      </c>
      <c r="E213" s="406" t="s">
        <v>821</v>
      </c>
      <c r="F213" s="409"/>
      <c r="G213" s="409"/>
      <c r="H213" s="409"/>
      <c r="I213" s="409"/>
      <c r="J213" s="409">
        <v>6</v>
      </c>
      <c r="K213" s="409">
        <v>691</v>
      </c>
      <c r="L213" s="409"/>
      <c r="M213" s="409">
        <v>115.16666666666667</v>
      </c>
      <c r="N213" s="409">
        <v>1</v>
      </c>
      <c r="O213" s="409">
        <v>117</v>
      </c>
      <c r="P213" s="474"/>
      <c r="Q213" s="410">
        <v>117</v>
      </c>
    </row>
    <row r="214" spans="1:17" ht="14.4" customHeight="1" x14ac:dyDescent="0.3">
      <c r="A214" s="405" t="s">
        <v>921</v>
      </c>
      <c r="B214" s="406" t="s">
        <v>756</v>
      </c>
      <c r="C214" s="406" t="s">
        <v>757</v>
      </c>
      <c r="D214" s="406" t="s">
        <v>822</v>
      </c>
      <c r="E214" s="406" t="s">
        <v>823</v>
      </c>
      <c r="F214" s="409">
        <v>2</v>
      </c>
      <c r="G214" s="409">
        <v>914</v>
      </c>
      <c r="H214" s="409">
        <v>1</v>
      </c>
      <c r="I214" s="409">
        <v>457</v>
      </c>
      <c r="J214" s="409"/>
      <c r="K214" s="409"/>
      <c r="L214" s="409"/>
      <c r="M214" s="409"/>
      <c r="N214" s="409"/>
      <c r="O214" s="409"/>
      <c r="P214" s="474"/>
      <c r="Q214" s="410"/>
    </row>
    <row r="215" spans="1:17" ht="14.4" customHeight="1" x14ac:dyDescent="0.3">
      <c r="A215" s="405" t="s">
        <v>921</v>
      </c>
      <c r="B215" s="406" t="s">
        <v>756</v>
      </c>
      <c r="C215" s="406" t="s">
        <v>757</v>
      </c>
      <c r="D215" s="406" t="s">
        <v>826</v>
      </c>
      <c r="E215" s="406" t="s">
        <v>827</v>
      </c>
      <c r="F215" s="409">
        <v>8</v>
      </c>
      <c r="G215" s="409">
        <v>3432</v>
      </c>
      <c r="H215" s="409">
        <v>1</v>
      </c>
      <c r="I215" s="409">
        <v>429</v>
      </c>
      <c r="J215" s="409">
        <v>12</v>
      </c>
      <c r="K215" s="409">
        <v>5158</v>
      </c>
      <c r="L215" s="409">
        <v>1.5029137529137528</v>
      </c>
      <c r="M215" s="409">
        <v>429.83333333333331</v>
      </c>
      <c r="N215" s="409">
        <v>4</v>
      </c>
      <c r="O215" s="409">
        <v>1748</v>
      </c>
      <c r="P215" s="474">
        <v>0.50932400932400934</v>
      </c>
      <c r="Q215" s="410">
        <v>437</v>
      </c>
    </row>
    <row r="216" spans="1:17" ht="14.4" customHeight="1" x14ac:dyDescent="0.3">
      <c r="A216" s="405" t="s">
        <v>921</v>
      </c>
      <c r="B216" s="406" t="s">
        <v>756</v>
      </c>
      <c r="C216" s="406" t="s">
        <v>757</v>
      </c>
      <c r="D216" s="406" t="s">
        <v>828</v>
      </c>
      <c r="E216" s="406" t="s">
        <v>829</v>
      </c>
      <c r="F216" s="409">
        <v>114</v>
      </c>
      <c r="G216" s="409">
        <v>6042</v>
      </c>
      <c r="H216" s="409">
        <v>1</v>
      </c>
      <c r="I216" s="409">
        <v>53</v>
      </c>
      <c r="J216" s="409">
        <v>228</v>
      </c>
      <c r="K216" s="409">
        <v>12162</v>
      </c>
      <c r="L216" s="409">
        <v>2.0129096325719962</v>
      </c>
      <c r="M216" s="409">
        <v>53.342105263157897</v>
      </c>
      <c r="N216" s="409">
        <v>198</v>
      </c>
      <c r="O216" s="409">
        <v>10692</v>
      </c>
      <c r="P216" s="474">
        <v>1.7696127110228401</v>
      </c>
      <c r="Q216" s="410">
        <v>54</v>
      </c>
    </row>
    <row r="217" spans="1:17" ht="14.4" customHeight="1" x14ac:dyDescent="0.3">
      <c r="A217" s="405" t="s">
        <v>921</v>
      </c>
      <c r="B217" s="406" t="s">
        <v>756</v>
      </c>
      <c r="C217" s="406" t="s">
        <v>757</v>
      </c>
      <c r="D217" s="406" t="s">
        <v>832</v>
      </c>
      <c r="E217" s="406" t="s">
        <v>833</v>
      </c>
      <c r="F217" s="409">
        <v>89</v>
      </c>
      <c r="G217" s="409">
        <v>14685</v>
      </c>
      <c r="H217" s="409">
        <v>1</v>
      </c>
      <c r="I217" s="409">
        <v>165</v>
      </c>
      <c r="J217" s="409">
        <v>136</v>
      </c>
      <c r="K217" s="409">
        <v>22539</v>
      </c>
      <c r="L217" s="409">
        <v>1.5348314606741573</v>
      </c>
      <c r="M217" s="409">
        <v>165.72794117647058</v>
      </c>
      <c r="N217" s="409">
        <v>150</v>
      </c>
      <c r="O217" s="409">
        <v>25350</v>
      </c>
      <c r="P217" s="474">
        <v>1.7262512768130747</v>
      </c>
      <c r="Q217" s="410">
        <v>169</v>
      </c>
    </row>
    <row r="218" spans="1:17" ht="14.4" customHeight="1" x14ac:dyDescent="0.3">
      <c r="A218" s="405" t="s">
        <v>921</v>
      </c>
      <c r="B218" s="406" t="s">
        <v>756</v>
      </c>
      <c r="C218" s="406" t="s">
        <v>757</v>
      </c>
      <c r="D218" s="406" t="s">
        <v>836</v>
      </c>
      <c r="E218" s="406" t="s">
        <v>837</v>
      </c>
      <c r="F218" s="409">
        <v>13</v>
      </c>
      <c r="G218" s="409">
        <v>2080</v>
      </c>
      <c r="H218" s="409">
        <v>1</v>
      </c>
      <c r="I218" s="409">
        <v>160</v>
      </c>
      <c r="J218" s="409">
        <v>15</v>
      </c>
      <c r="K218" s="409">
        <v>2410</v>
      </c>
      <c r="L218" s="409">
        <v>1.1586538461538463</v>
      </c>
      <c r="M218" s="409">
        <v>160.66666666666666</v>
      </c>
      <c r="N218" s="409">
        <v>3</v>
      </c>
      <c r="O218" s="409">
        <v>489</v>
      </c>
      <c r="P218" s="474">
        <v>0.23509615384615384</v>
      </c>
      <c r="Q218" s="410">
        <v>163</v>
      </c>
    </row>
    <row r="219" spans="1:17" ht="14.4" customHeight="1" x14ac:dyDescent="0.3">
      <c r="A219" s="405" t="s">
        <v>921</v>
      </c>
      <c r="B219" s="406" t="s">
        <v>756</v>
      </c>
      <c r="C219" s="406" t="s">
        <v>757</v>
      </c>
      <c r="D219" s="406" t="s">
        <v>848</v>
      </c>
      <c r="E219" s="406" t="s">
        <v>849</v>
      </c>
      <c r="F219" s="409">
        <v>59</v>
      </c>
      <c r="G219" s="409">
        <v>117587</v>
      </c>
      <c r="H219" s="409">
        <v>1</v>
      </c>
      <c r="I219" s="409">
        <v>1993</v>
      </c>
      <c r="J219" s="409">
        <v>98</v>
      </c>
      <c r="K219" s="409">
        <v>195366</v>
      </c>
      <c r="L219" s="409">
        <v>1.661459174908791</v>
      </c>
      <c r="M219" s="409">
        <v>1993.5306122448981</v>
      </c>
      <c r="N219" s="409">
        <v>42</v>
      </c>
      <c r="O219" s="409">
        <v>84504</v>
      </c>
      <c r="P219" s="474">
        <v>0.71865087126978322</v>
      </c>
      <c r="Q219" s="410">
        <v>2012</v>
      </c>
    </row>
    <row r="220" spans="1:17" ht="14.4" customHeight="1" x14ac:dyDescent="0.3">
      <c r="A220" s="405" t="s">
        <v>921</v>
      </c>
      <c r="B220" s="406" t="s">
        <v>756</v>
      </c>
      <c r="C220" s="406" t="s">
        <v>757</v>
      </c>
      <c r="D220" s="406" t="s">
        <v>850</v>
      </c>
      <c r="E220" s="406" t="s">
        <v>851</v>
      </c>
      <c r="F220" s="409">
        <v>2</v>
      </c>
      <c r="G220" s="409">
        <v>446</v>
      </c>
      <c r="H220" s="409">
        <v>1</v>
      </c>
      <c r="I220" s="409">
        <v>223</v>
      </c>
      <c r="J220" s="409"/>
      <c r="K220" s="409"/>
      <c r="L220" s="409"/>
      <c r="M220" s="409"/>
      <c r="N220" s="409"/>
      <c r="O220" s="409"/>
      <c r="P220" s="474"/>
      <c r="Q220" s="410"/>
    </row>
    <row r="221" spans="1:17" ht="14.4" customHeight="1" x14ac:dyDescent="0.3">
      <c r="A221" s="405" t="s">
        <v>921</v>
      </c>
      <c r="B221" s="406" t="s">
        <v>756</v>
      </c>
      <c r="C221" s="406" t="s">
        <v>757</v>
      </c>
      <c r="D221" s="406" t="s">
        <v>852</v>
      </c>
      <c r="E221" s="406" t="s">
        <v>853</v>
      </c>
      <c r="F221" s="409"/>
      <c r="G221" s="409"/>
      <c r="H221" s="409"/>
      <c r="I221" s="409"/>
      <c r="J221" s="409">
        <v>1</v>
      </c>
      <c r="K221" s="409">
        <v>404</v>
      </c>
      <c r="L221" s="409"/>
      <c r="M221" s="409">
        <v>404</v>
      </c>
      <c r="N221" s="409">
        <v>1</v>
      </c>
      <c r="O221" s="409">
        <v>418</v>
      </c>
      <c r="P221" s="474"/>
      <c r="Q221" s="410">
        <v>418</v>
      </c>
    </row>
    <row r="222" spans="1:17" ht="14.4" customHeight="1" x14ac:dyDescent="0.3">
      <c r="A222" s="405" t="s">
        <v>921</v>
      </c>
      <c r="B222" s="406" t="s">
        <v>756</v>
      </c>
      <c r="C222" s="406" t="s">
        <v>757</v>
      </c>
      <c r="D222" s="406" t="s">
        <v>861</v>
      </c>
      <c r="E222" s="406" t="s">
        <v>862</v>
      </c>
      <c r="F222" s="409">
        <v>1</v>
      </c>
      <c r="G222" s="409">
        <v>266</v>
      </c>
      <c r="H222" s="409">
        <v>1</v>
      </c>
      <c r="I222" s="409">
        <v>266</v>
      </c>
      <c r="J222" s="409">
        <v>1</v>
      </c>
      <c r="K222" s="409">
        <v>268</v>
      </c>
      <c r="L222" s="409">
        <v>1.0075187969924813</v>
      </c>
      <c r="M222" s="409">
        <v>268</v>
      </c>
      <c r="N222" s="409">
        <v>1</v>
      </c>
      <c r="O222" s="409">
        <v>269</v>
      </c>
      <c r="P222" s="474">
        <v>1.0112781954887218</v>
      </c>
      <c r="Q222" s="410">
        <v>269</v>
      </c>
    </row>
    <row r="223" spans="1:17" ht="14.4" customHeight="1" x14ac:dyDescent="0.3">
      <c r="A223" s="405" t="s">
        <v>921</v>
      </c>
      <c r="B223" s="406" t="s">
        <v>756</v>
      </c>
      <c r="C223" s="406" t="s">
        <v>757</v>
      </c>
      <c r="D223" s="406" t="s">
        <v>863</v>
      </c>
      <c r="E223" s="406" t="s">
        <v>864</v>
      </c>
      <c r="F223" s="409"/>
      <c r="G223" s="409"/>
      <c r="H223" s="409"/>
      <c r="I223" s="409"/>
      <c r="J223" s="409">
        <v>1</v>
      </c>
      <c r="K223" s="409">
        <v>1024</v>
      </c>
      <c r="L223" s="409"/>
      <c r="M223" s="409">
        <v>1024</v>
      </c>
      <c r="N223" s="409">
        <v>1</v>
      </c>
      <c r="O223" s="409">
        <v>1050</v>
      </c>
      <c r="P223" s="474"/>
      <c r="Q223" s="410">
        <v>1050</v>
      </c>
    </row>
    <row r="224" spans="1:17" ht="14.4" customHeight="1" x14ac:dyDescent="0.3">
      <c r="A224" s="405" t="s">
        <v>921</v>
      </c>
      <c r="B224" s="406" t="s">
        <v>875</v>
      </c>
      <c r="C224" s="406" t="s">
        <v>757</v>
      </c>
      <c r="D224" s="406" t="s">
        <v>876</v>
      </c>
      <c r="E224" s="406" t="s">
        <v>877</v>
      </c>
      <c r="F224" s="409">
        <v>4</v>
      </c>
      <c r="G224" s="409">
        <v>4140</v>
      </c>
      <c r="H224" s="409">
        <v>1</v>
      </c>
      <c r="I224" s="409">
        <v>1035</v>
      </c>
      <c r="J224" s="409"/>
      <c r="K224" s="409"/>
      <c r="L224" s="409"/>
      <c r="M224" s="409"/>
      <c r="N224" s="409"/>
      <c r="O224" s="409"/>
      <c r="P224" s="474"/>
      <c r="Q224" s="410"/>
    </row>
    <row r="225" spans="1:17" ht="14.4" customHeight="1" x14ac:dyDescent="0.3">
      <c r="A225" s="405" t="s">
        <v>921</v>
      </c>
      <c r="B225" s="406" t="s">
        <v>875</v>
      </c>
      <c r="C225" s="406" t="s">
        <v>757</v>
      </c>
      <c r="D225" s="406" t="s">
        <v>878</v>
      </c>
      <c r="E225" s="406" t="s">
        <v>879</v>
      </c>
      <c r="F225" s="409">
        <v>2</v>
      </c>
      <c r="G225" s="409">
        <v>434</v>
      </c>
      <c r="H225" s="409">
        <v>1</v>
      </c>
      <c r="I225" s="409">
        <v>217</v>
      </c>
      <c r="J225" s="409"/>
      <c r="K225" s="409"/>
      <c r="L225" s="409"/>
      <c r="M225" s="409"/>
      <c r="N225" s="409"/>
      <c r="O225" s="409"/>
      <c r="P225" s="474"/>
      <c r="Q225" s="410"/>
    </row>
    <row r="226" spans="1:17" ht="14.4" customHeight="1" x14ac:dyDescent="0.3">
      <c r="A226" s="405" t="s">
        <v>922</v>
      </c>
      <c r="B226" s="406" t="s">
        <v>756</v>
      </c>
      <c r="C226" s="406" t="s">
        <v>757</v>
      </c>
      <c r="D226" s="406" t="s">
        <v>758</v>
      </c>
      <c r="E226" s="406" t="s">
        <v>759</v>
      </c>
      <c r="F226" s="409">
        <v>4</v>
      </c>
      <c r="G226" s="409">
        <v>8256</v>
      </c>
      <c r="H226" s="409">
        <v>1</v>
      </c>
      <c r="I226" s="409">
        <v>2064</v>
      </c>
      <c r="J226" s="409">
        <v>2</v>
      </c>
      <c r="K226" s="409">
        <v>4155</v>
      </c>
      <c r="L226" s="409">
        <v>0.50327034883720934</v>
      </c>
      <c r="M226" s="409">
        <v>2077.5</v>
      </c>
      <c r="N226" s="409"/>
      <c r="O226" s="409"/>
      <c r="P226" s="474"/>
      <c r="Q226" s="410"/>
    </row>
    <row r="227" spans="1:17" ht="14.4" customHeight="1" x14ac:dyDescent="0.3">
      <c r="A227" s="405" t="s">
        <v>922</v>
      </c>
      <c r="B227" s="406" t="s">
        <v>756</v>
      </c>
      <c r="C227" s="406" t="s">
        <v>757</v>
      </c>
      <c r="D227" s="406" t="s">
        <v>762</v>
      </c>
      <c r="E227" s="406" t="s">
        <v>763</v>
      </c>
      <c r="F227" s="409">
        <v>14</v>
      </c>
      <c r="G227" s="409">
        <v>742</v>
      </c>
      <c r="H227" s="409">
        <v>1</v>
      </c>
      <c r="I227" s="409">
        <v>53</v>
      </c>
      <c r="J227" s="409">
        <v>14</v>
      </c>
      <c r="K227" s="409">
        <v>744</v>
      </c>
      <c r="L227" s="409">
        <v>1.0026954177897573</v>
      </c>
      <c r="M227" s="409">
        <v>53.142857142857146</v>
      </c>
      <c r="N227" s="409">
        <v>16</v>
      </c>
      <c r="O227" s="409">
        <v>864</v>
      </c>
      <c r="P227" s="474">
        <v>1.1644204851752022</v>
      </c>
      <c r="Q227" s="410">
        <v>54</v>
      </c>
    </row>
    <row r="228" spans="1:17" ht="14.4" customHeight="1" x14ac:dyDescent="0.3">
      <c r="A228" s="405" t="s">
        <v>922</v>
      </c>
      <c r="B228" s="406" t="s">
        <v>756</v>
      </c>
      <c r="C228" s="406" t="s">
        <v>757</v>
      </c>
      <c r="D228" s="406" t="s">
        <v>764</v>
      </c>
      <c r="E228" s="406" t="s">
        <v>765</v>
      </c>
      <c r="F228" s="409">
        <v>44</v>
      </c>
      <c r="G228" s="409">
        <v>5324</v>
      </c>
      <c r="H228" s="409">
        <v>1</v>
      </c>
      <c r="I228" s="409">
        <v>121</v>
      </c>
      <c r="J228" s="409">
        <v>32</v>
      </c>
      <c r="K228" s="409">
        <v>3880</v>
      </c>
      <c r="L228" s="409">
        <v>0.72877535687453043</v>
      </c>
      <c r="M228" s="409">
        <v>121.25</v>
      </c>
      <c r="N228" s="409">
        <v>24</v>
      </c>
      <c r="O228" s="409">
        <v>2952</v>
      </c>
      <c r="P228" s="474">
        <v>0.55447032306536437</v>
      </c>
      <c r="Q228" s="410">
        <v>123</v>
      </c>
    </row>
    <row r="229" spans="1:17" ht="14.4" customHeight="1" x14ac:dyDescent="0.3">
      <c r="A229" s="405" t="s">
        <v>922</v>
      </c>
      <c r="B229" s="406" t="s">
        <v>756</v>
      </c>
      <c r="C229" s="406" t="s">
        <v>757</v>
      </c>
      <c r="D229" s="406" t="s">
        <v>766</v>
      </c>
      <c r="E229" s="406" t="s">
        <v>767</v>
      </c>
      <c r="F229" s="409">
        <v>2</v>
      </c>
      <c r="G229" s="409">
        <v>348</v>
      </c>
      <c r="H229" s="409">
        <v>1</v>
      </c>
      <c r="I229" s="409">
        <v>174</v>
      </c>
      <c r="J229" s="409">
        <v>4</v>
      </c>
      <c r="K229" s="409">
        <v>696</v>
      </c>
      <c r="L229" s="409">
        <v>2</v>
      </c>
      <c r="M229" s="409">
        <v>174</v>
      </c>
      <c r="N229" s="409">
        <v>1</v>
      </c>
      <c r="O229" s="409">
        <v>177</v>
      </c>
      <c r="P229" s="474">
        <v>0.50862068965517238</v>
      </c>
      <c r="Q229" s="410">
        <v>177</v>
      </c>
    </row>
    <row r="230" spans="1:17" ht="14.4" customHeight="1" x14ac:dyDescent="0.3">
      <c r="A230" s="405" t="s">
        <v>922</v>
      </c>
      <c r="B230" s="406" t="s">
        <v>756</v>
      </c>
      <c r="C230" s="406" t="s">
        <v>757</v>
      </c>
      <c r="D230" s="406" t="s">
        <v>770</v>
      </c>
      <c r="E230" s="406" t="s">
        <v>771</v>
      </c>
      <c r="F230" s="409"/>
      <c r="G230" s="409"/>
      <c r="H230" s="409"/>
      <c r="I230" s="409"/>
      <c r="J230" s="409">
        <v>3</v>
      </c>
      <c r="K230" s="409">
        <v>1140</v>
      </c>
      <c r="L230" s="409"/>
      <c r="M230" s="409">
        <v>380</v>
      </c>
      <c r="N230" s="409">
        <v>1</v>
      </c>
      <c r="O230" s="409">
        <v>384</v>
      </c>
      <c r="P230" s="474"/>
      <c r="Q230" s="410">
        <v>384</v>
      </c>
    </row>
    <row r="231" spans="1:17" ht="14.4" customHeight="1" x14ac:dyDescent="0.3">
      <c r="A231" s="405" t="s">
        <v>922</v>
      </c>
      <c r="B231" s="406" t="s">
        <v>756</v>
      </c>
      <c r="C231" s="406" t="s">
        <v>757</v>
      </c>
      <c r="D231" s="406" t="s">
        <v>772</v>
      </c>
      <c r="E231" s="406" t="s">
        <v>773</v>
      </c>
      <c r="F231" s="409">
        <v>17</v>
      </c>
      <c r="G231" s="409">
        <v>2856</v>
      </c>
      <c r="H231" s="409">
        <v>1</v>
      </c>
      <c r="I231" s="409">
        <v>168</v>
      </c>
      <c r="J231" s="409"/>
      <c r="K231" s="409"/>
      <c r="L231" s="409"/>
      <c r="M231" s="409"/>
      <c r="N231" s="409">
        <v>6</v>
      </c>
      <c r="O231" s="409">
        <v>1032</v>
      </c>
      <c r="P231" s="474">
        <v>0.36134453781512604</v>
      </c>
      <c r="Q231" s="410">
        <v>172</v>
      </c>
    </row>
    <row r="232" spans="1:17" ht="14.4" customHeight="1" x14ac:dyDescent="0.3">
      <c r="A232" s="405" t="s">
        <v>922</v>
      </c>
      <c r="B232" s="406" t="s">
        <v>756</v>
      </c>
      <c r="C232" s="406" t="s">
        <v>757</v>
      </c>
      <c r="D232" s="406" t="s">
        <v>774</v>
      </c>
      <c r="E232" s="406" t="s">
        <v>775</v>
      </c>
      <c r="F232" s="409"/>
      <c r="G232" s="409"/>
      <c r="H232" s="409"/>
      <c r="I232" s="409"/>
      <c r="J232" s="409"/>
      <c r="K232" s="409"/>
      <c r="L232" s="409"/>
      <c r="M232" s="409"/>
      <c r="N232" s="409">
        <v>1</v>
      </c>
      <c r="O232" s="409">
        <v>533</v>
      </c>
      <c r="P232" s="474"/>
      <c r="Q232" s="410">
        <v>533</v>
      </c>
    </row>
    <row r="233" spans="1:17" ht="14.4" customHeight="1" x14ac:dyDescent="0.3">
      <c r="A233" s="405" t="s">
        <v>922</v>
      </c>
      <c r="B233" s="406" t="s">
        <v>756</v>
      </c>
      <c r="C233" s="406" t="s">
        <v>757</v>
      </c>
      <c r="D233" s="406" t="s">
        <v>776</v>
      </c>
      <c r="E233" s="406" t="s">
        <v>777</v>
      </c>
      <c r="F233" s="409">
        <v>31</v>
      </c>
      <c r="G233" s="409">
        <v>9796</v>
      </c>
      <c r="H233" s="409">
        <v>1</v>
      </c>
      <c r="I233" s="409">
        <v>316</v>
      </c>
      <c r="J233" s="409">
        <v>3</v>
      </c>
      <c r="K233" s="409">
        <v>952</v>
      </c>
      <c r="L233" s="409">
        <v>9.7182523478971009E-2</v>
      </c>
      <c r="M233" s="409">
        <v>317.33333333333331</v>
      </c>
      <c r="N233" s="409">
        <v>8</v>
      </c>
      <c r="O233" s="409">
        <v>2576</v>
      </c>
      <c r="P233" s="474">
        <v>0.26296447529603922</v>
      </c>
      <c r="Q233" s="410">
        <v>322</v>
      </c>
    </row>
    <row r="234" spans="1:17" ht="14.4" customHeight="1" x14ac:dyDescent="0.3">
      <c r="A234" s="405" t="s">
        <v>922</v>
      </c>
      <c r="B234" s="406" t="s">
        <v>756</v>
      </c>
      <c r="C234" s="406" t="s">
        <v>757</v>
      </c>
      <c r="D234" s="406" t="s">
        <v>780</v>
      </c>
      <c r="E234" s="406" t="s">
        <v>781</v>
      </c>
      <c r="F234" s="409">
        <v>91</v>
      </c>
      <c r="G234" s="409">
        <v>30758</v>
      </c>
      <c r="H234" s="409">
        <v>1</v>
      </c>
      <c r="I234" s="409">
        <v>338</v>
      </c>
      <c r="J234" s="409">
        <v>36</v>
      </c>
      <c r="K234" s="409">
        <v>12168</v>
      </c>
      <c r="L234" s="409">
        <v>0.39560439560439559</v>
      </c>
      <c r="M234" s="409">
        <v>338</v>
      </c>
      <c r="N234" s="409">
        <v>7</v>
      </c>
      <c r="O234" s="409">
        <v>2387</v>
      </c>
      <c r="P234" s="474">
        <v>7.7605826126536187E-2</v>
      </c>
      <c r="Q234" s="410">
        <v>341</v>
      </c>
    </row>
    <row r="235" spans="1:17" ht="14.4" customHeight="1" x14ac:dyDescent="0.3">
      <c r="A235" s="405" t="s">
        <v>922</v>
      </c>
      <c r="B235" s="406" t="s">
        <v>756</v>
      </c>
      <c r="C235" s="406" t="s">
        <v>757</v>
      </c>
      <c r="D235" s="406" t="s">
        <v>788</v>
      </c>
      <c r="E235" s="406" t="s">
        <v>789</v>
      </c>
      <c r="F235" s="409"/>
      <c r="G235" s="409"/>
      <c r="H235" s="409"/>
      <c r="I235" s="409"/>
      <c r="J235" s="409">
        <v>1</v>
      </c>
      <c r="K235" s="409">
        <v>108</v>
      </c>
      <c r="L235" s="409"/>
      <c r="M235" s="409">
        <v>108</v>
      </c>
      <c r="N235" s="409">
        <v>1</v>
      </c>
      <c r="O235" s="409">
        <v>109</v>
      </c>
      <c r="P235" s="474"/>
      <c r="Q235" s="410">
        <v>109</v>
      </c>
    </row>
    <row r="236" spans="1:17" ht="14.4" customHeight="1" x14ac:dyDescent="0.3">
      <c r="A236" s="405" t="s">
        <v>922</v>
      </c>
      <c r="B236" s="406" t="s">
        <v>756</v>
      </c>
      <c r="C236" s="406" t="s">
        <v>757</v>
      </c>
      <c r="D236" s="406" t="s">
        <v>792</v>
      </c>
      <c r="E236" s="406" t="s">
        <v>793</v>
      </c>
      <c r="F236" s="409">
        <v>2</v>
      </c>
      <c r="G236" s="409">
        <v>730</v>
      </c>
      <c r="H236" s="409">
        <v>1</v>
      </c>
      <c r="I236" s="409">
        <v>365</v>
      </c>
      <c r="J236" s="409"/>
      <c r="K236" s="409"/>
      <c r="L236" s="409"/>
      <c r="M236" s="409"/>
      <c r="N236" s="409"/>
      <c r="O236" s="409"/>
      <c r="P236" s="474"/>
      <c r="Q236" s="410"/>
    </row>
    <row r="237" spans="1:17" ht="14.4" customHeight="1" x14ac:dyDescent="0.3">
      <c r="A237" s="405" t="s">
        <v>922</v>
      </c>
      <c r="B237" s="406" t="s">
        <v>756</v>
      </c>
      <c r="C237" s="406" t="s">
        <v>757</v>
      </c>
      <c r="D237" s="406" t="s">
        <v>794</v>
      </c>
      <c r="E237" s="406" t="s">
        <v>795</v>
      </c>
      <c r="F237" s="409"/>
      <c r="G237" s="409"/>
      <c r="H237" s="409"/>
      <c r="I237" s="409"/>
      <c r="J237" s="409">
        <v>1</v>
      </c>
      <c r="K237" s="409">
        <v>37</v>
      </c>
      <c r="L237" s="409"/>
      <c r="M237" s="409">
        <v>37</v>
      </c>
      <c r="N237" s="409">
        <v>1</v>
      </c>
      <c r="O237" s="409">
        <v>37</v>
      </c>
      <c r="P237" s="474"/>
      <c r="Q237" s="410">
        <v>37</v>
      </c>
    </row>
    <row r="238" spans="1:17" ht="14.4" customHeight="1" x14ac:dyDescent="0.3">
      <c r="A238" s="405" t="s">
        <v>922</v>
      </c>
      <c r="B238" s="406" t="s">
        <v>756</v>
      </c>
      <c r="C238" s="406" t="s">
        <v>757</v>
      </c>
      <c r="D238" s="406" t="s">
        <v>800</v>
      </c>
      <c r="E238" s="406" t="s">
        <v>801</v>
      </c>
      <c r="F238" s="409">
        <v>1</v>
      </c>
      <c r="G238" s="409">
        <v>664</v>
      </c>
      <c r="H238" s="409">
        <v>1</v>
      </c>
      <c r="I238" s="409">
        <v>664</v>
      </c>
      <c r="J238" s="409">
        <v>1</v>
      </c>
      <c r="K238" s="409">
        <v>664</v>
      </c>
      <c r="L238" s="409">
        <v>1</v>
      </c>
      <c r="M238" s="409">
        <v>664</v>
      </c>
      <c r="N238" s="409"/>
      <c r="O238" s="409"/>
      <c r="P238" s="474"/>
      <c r="Q238" s="410"/>
    </row>
    <row r="239" spans="1:17" ht="14.4" customHeight="1" x14ac:dyDescent="0.3">
      <c r="A239" s="405" t="s">
        <v>922</v>
      </c>
      <c r="B239" s="406" t="s">
        <v>756</v>
      </c>
      <c r="C239" s="406" t="s">
        <v>757</v>
      </c>
      <c r="D239" s="406" t="s">
        <v>802</v>
      </c>
      <c r="E239" s="406" t="s">
        <v>803</v>
      </c>
      <c r="F239" s="409">
        <v>1</v>
      </c>
      <c r="G239" s="409">
        <v>136</v>
      </c>
      <c r="H239" s="409">
        <v>1</v>
      </c>
      <c r="I239" s="409">
        <v>136</v>
      </c>
      <c r="J239" s="409"/>
      <c r="K239" s="409"/>
      <c r="L239" s="409"/>
      <c r="M239" s="409"/>
      <c r="N239" s="409"/>
      <c r="O239" s="409"/>
      <c r="P239" s="474"/>
      <c r="Q239" s="410"/>
    </row>
    <row r="240" spans="1:17" ht="14.4" customHeight="1" x14ac:dyDescent="0.3">
      <c r="A240" s="405" t="s">
        <v>922</v>
      </c>
      <c r="B240" s="406" t="s">
        <v>756</v>
      </c>
      <c r="C240" s="406" t="s">
        <v>757</v>
      </c>
      <c r="D240" s="406" t="s">
        <v>804</v>
      </c>
      <c r="E240" s="406" t="s">
        <v>805</v>
      </c>
      <c r="F240" s="409">
        <v>18</v>
      </c>
      <c r="G240" s="409">
        <v>5058</v>
      </c>
      <c r="H240" s="409">
        <v>1</v>
      </c>
      <c r="I240" s="409">
        <v>281</v>
      </c>
      <c r="J240" s="409">
        <v>17</v>
      </c>
      <c r="K240" s="409">
        <v>4786</v>
      </c>
      <c r="L240" s="409">
        <v>0.94622380387504945</v>
      </c>
      <c r="M240" s="409">
        <v>281.52941176470586</v>
      </c>
      <c r="N240" s="409">
        <v>13</v>
      </c>
      <c r="O240" s="409">
        <v>3705</v>
      </c>
      <c r="P240" s="474">
        <v>0.73250296559905104</v>
      </c>
      <c r="Q240" s="410">
        <v>285</v>
      </c>
    </row>
    <row r="241" spans="1:17" ht="14.4" customHeight="1" x14ac:dyDescent="0.3">
      <c r="A241" s="405" t="s">
        <v>922</v>
      </c>
      <c r="B241" s="406" t="s">
        <v>756</v>
      </c>
      <c r="C241" s="406" t="s">
        <v>757</v>
      </c>
      <c r="D241" s="406" t="s">
        <v>806</v>
      </c>
      <c r="E241" s="406" t="s">
        <v>807</v>
      </c>
      <c r="F241" s="409">
        <v>12</v>
      </c>
      <c r="G241" s="409">
        <v>41268</v>
      </c>
      <c r="H241" s="409">
        <v>1</v>
      </c>
      <c r="I241" s="409">
        <v>3439</v>
      </c>
      <c r="J241" s="409">
        <v>2</v>
      </c>
      <c r="K241" s="409">
        <v>6924</v>
      </c>
      <c r="L241" s="409">
        <v>0.16778133178249491</v>
      </c>
      <c r="M241" s="409">
        <v>3462</v>
      </c>
      <c r="N241" s="409">
        <v>2</v>
      </c>
      <c r="O241" s="409">
        <v>7010</v>
      </c>
      <c r="P241" s="474">
        <v>0.16986527091208684</v>
      </c>
      <c r="Q241" s="410">
        <v>3505</v>
      </c>
    </row>
    <row r="242" spans="1:17" ht="14.4" customHeight="1" x14ac:dyDescent="0.3">
      <c r="A242" s="405" t="s">
        <v>922</v>
      </c>
      <c r="B242" s="406" t="s">
        <v>756</v>
      </c>
      <c r="C242" s="406" t="s">
        <v>757</v>
      </c>
      <c r="D242" s="406" t="s">
        <v>808</v>
      </c>
      <c r="E242" s="406" t="s">
        <v>809</v>
      </c>
      <c r="F242" s="409">
        <v>13</v>
      </c>
      <c r="G242" s="409">
        <v>5928</v>
      </c>
      <c r="H242" s="409">
        <v>1</v>
      </c>
      <c r="I242" s="409">
        <v>456</v>
      </c>
      <c r="J242" s="409">
        <v>10</v>
      </c>
      <c r="K242" s="409">
        <v>4564</v>
      </c>
      <c r="L242" s="409">
        <v>0.76990553306342779</v>
      </c>
      <c r="M242" s="409">
        <v>456.4</v>
      </c>
      <c r="N242" s="409">
        <v>8</v>
      </c>
      <c r="O242" s="409">
        <v>3696</v>
      </c>
      <c r="P242" s="474">
        <v>0.62348178137651822</v>
      </c>
      <c r="Q242" s="410">
        <v>462</v>
      </c>
    </row>
    <row r="243" spans="1:17" ht="14.4" customHeight="1" x14ac:dyDescent="0.3">
      <c r="A243" s="405" t="s">
        <v>922</v>
      </c>
      <c r="B243" s="406" t="s">
        <v>756</v>
      </c>
      <c r="C243" s="406" t="s">
        <v>757</v>
      </c>
      <c r="D243" s="406" t="s">
        <v>810</v>
      </c>
      <c r="E243" s="406" t="s">
        <v>811</v>
      </c>
      <c r="F243" s="409">
        <v>5</v>
      </c>
      <c r="G243" s="409">
        <v>30470</v>
      </c>
      <c r="H243" s="409">
        <v>1</v>
      </c>
      <c r="I243" s="409">
        <v>6094</v>
      </c>
      <c r="J243" s="409">
        <v>1</v>
      </c>
      <c r="K243" s="409">
        <v>6094</v>
      </c>
      <c r="L243" s="409">
        <v>0.2</v>
      </c>
      <c r="M243" s="409">
        <v>6094</v>
      </c>
      <c r="N243" s="409"/>
      <c r="O243" s="409"/>
      <c r="P243" s="474"/>
      <c r="Q243" s="410"/>
    </row>
    <row r="244" spans="1:17" ht="14.4" customHeight="1" x14ac:dyDescent="0.3">
      <c r="A244" s="405" t="s">
        <v>922</v>
      </c>
      <c r="B244" s="406" t="s">
        <v>756</v>
      </c>
      <c r="C244" s="406" t="s">
        <v>757</v>
      </c>
      <c r="D244" s="406" t="s">
        <v>812</v>
      </c>
      <c r="E244" s="406" t="s">
        <v>813</v>
      </c>
      <c r="F244" s="409">
        <v>33</v>
      </c>
      <c r="G244" s="409">
        <v>11484</v>
      </c>
      <c r="H244" s="409">
        <v>1</v>
      </c>
      <c r="I244" s="409">
        <v>348</v>
      </c>
      <c r="J244" s="409">
        <v>28</v>
      </c>
      <c r="K244" s="409">
        <v>9774</v>
      </c>
      <c r="L244" s="409">
        <v>0.85109717868338552</v>
      </c>
      <c r="M244" s="409">
        <v>349.07142857142856</v>
      </c>
      <c r="N244" s="409">
        <v>20</v>
      </c>
      <c r="O244" s="409">
        <v>7120</v>
      </c>
      <c r="P244" s="474">
        <v>0.61999303378613724</v>
      </c>
      <c r="Q244" s="410">
        <v>356</v>
      </c>
    </row>
    <row r="245" spans="1:17" ht="14.4" customHeight="1" x14ac:dyDescent="0.3">
      <c r="A245" s="405" t="s">
        <v>922</v>
      </c>
      <c r="B245" s="406" t="s">
        <v>756</v>
      </c>
      <c r="C245" s="406" t="s">
        <v>757</v>
      </c>
      <c r="D245" s="406" t="s">
        <v>818</v>
      </c>
      <c r="E245" s="406" t="s">
        <v>819</v>
      </c>
      <c r="F245" s="409">
        <v>2</v>
      </c>
      <c r="G245" s="409">
        <v>206</v>
      </c>
      <c r="H245" s="409">
        <v>1</v>
      </c>
      <c r="I245" s="409">
        <v>103</v>
      </c>
      <c r="J245" s="409"/>
      <c r="K245" s="409"/>
      <c r="L245" s="409"/>
      <c r="M245" s="409"/>
      <c r="N245" s="409"/>
      <c r="O245" s="409"/>
      <c r="P245" s="474"/>
      <c r="Q245" s="410"/>
    </row>
    <row r="246" spans="1:17" ht="14.4" customHeight="1" x14ac:dyDescent="0.3">
      <c r="A246" s="405" t="s">
        <v>922</v>
      </c>
      <c r="B246" s="406" t="s">
        <v>756</v>
      </c>
      <c r="C246" s="406" t="s">
        <v>757</v>
      </c>
      <c r="D246" s="406" t="s">
        <v>820</v>
      </c>
      <c r="E246" s="406" t="s">
        <v>821</v>
      </c>
      <c r="F246" s="409">
        <v>1</v>
      </c>
      <c r="G246" s="409">
        <v>115</v>
      </c>
      <c r="H246" s="409">
        <v>1</v>
      </c>
      <c r="I246" s="409">
        <v>115</v>
      </c>
      <c r="J246" s="409">
        <v>1</v>
      </c>
      <c r="K246" s="409">
        <v>115</v>
      </c>
      <c r="L246" s="409">
        <v>1</v>
      </c>
      <c r="M246" s="409">
        <v>115</v>
      </c>
      <c r="N246" s="409"/>
      <c r="O246" s="409"/>
      <c r="P246" s="474"/>
      <c r="Q246" s="410"/>
    </row>
    <row r="247" spans="1:17" ht="14.4" customHeight="1" x14ac:dyDescent="0.3">
      <c r="A247" s="405" t="s">
        <v>922</v>
      </c>
      <c r="B247" s="406" t="s">
        <v>756</v>
      </c>
      <c r="C247" s="406" t="s">
        <v>757</v>
      </c>
      <c r="D247" s="406" t="s">
        <v>822</v>
      </c>
      <c r="E247" s="406" t="s">
        <v>823</v>
      </c>
      <c r="F247" s="409"/>
      <c r="G247" s="409"/>
      <c r="H247" s="409"/>
      <c r="I247" s="409"/>
      <c r="J247" s="409">
        <v>1</v>
      </c>
      <c r="K247" s="409">
        <v>457</v>
      </c>
      <c r="L247" s="409"/>
      <c r="M247" s="409">
        <v>457</v>
      </c>
      <c r="N247" s="409">
        <v>1</v>
      </c>
      <c r="O247" s="409">
        <v>463</v>
      </c>
      <c r="P247" s="474"/>
      <c r="Q247" s="410">
        <v>463</v>
      </c>
    </row>
    <row r="248" spans="1:17" ht="14.4" customHeight="1" x14ac:dyDescent="0.3">
      <c r="A248" s="405" t="s">
        <v>922</v>
      </c>
      <c r="B248" s="406" t="s">
        <v>756</v>
      </c>
      <c r="C248" s="406" t="s">
        <v>757</v>
      </c>
      <c r="D248" s="406" t="s">
        <v>826</v>
      </c>
      <c r="E248" s="406" t="s">
        <v>827</v>
      </c>
      <c r="F248" s="409">
        <v>5</v>
      </c>
      <c r="G248" s="409">
        <v>2145</v>
      </c>
      <c r="H248" s="409">
        <v>1</v>
      </c>
      <c r="I248" s="409">
        <v>429</v>
      </c>
      <c r="J248" s="409"/>
      <c r="K248" s="409"/>
      <c r="L248" s="409"/>
      <c r="M248" s="409"/>
      <c r="N248" s="409">
        <v>2</v>
      </c>
      <c r="O248" s="409">
        <v>874</v>
      </c>
      <c r="P248" s="474">
        <v>0.40745920745920744</v>
      </c>
      <c r="Q248" s="410">
        <v>437</v>
      </c>
    </row>
    <row r="249" spans="1:17" ht="14.4" customHeight="1" x14ac:dyDescent="0.3">
      <c r="A249" s="405" t="s">
        <v>922</v>
      </c>
      <c r="B249" s="406" t="s">
        <v>756</v>
      </c>
      <c r="C249" s="406" t="s">
        <v>757</v>
      </c>
      <c r="D249" s="406" t="s">
        <v>828</v>
      </c>
      <c r="E249" s="406" t="s">
        <v>829</v>
      </c>
      <c r="F249" s="409">
        <v>4</v>
      </c>
      <c r="G249" s="409">
        <v>212</v>
      </c>
      <c r="H249" s="409">
        <v>1</v>
      </c>
      <c r="I249" s="409">
        <v>53</v>
      </c>
      <c r="J249" s="409">
        <v>6</v>
      </c>
      <c r="K249" s="409">
        <v>318</v>
      </c>
      <c r="L249" s="409">
        <v>1.5</v>
      </c>
      <c r="M249" s="409">
        <v>53</v>
      </c>
      <c r="N249" s="409">
        <v>2</v>
      </c>
      <c r="O249" s="409">
        <v>108</v>
      </c>
      <c r="P249" s="474">
        <v>0.50943396226415094</v>
      </c>
      <c r="Q249" s="410">
        <v>54</v>
      </c>
    </row>
    <row r="250" spans="1:17" ht="14.4" customHeight="1" x14ac:dyDescent="0.3">
      <c r="A250" s="405" t="s">
        <v>922</v>
      </c>
      <c r="B250" s="406" t="s">
        <v>756</v>
      </c>
      <c r="C250" s="406" t="s">
        <v>757</v>
      </c>
      <c r="D250" s="406" t="s">
        <v>832</v>
      </c>
      <c r="E250" s="406" t="s">
        <v>833</v>
      </c>
      <c r="F250" s="409">
        <v>511</v>
      </c>
      <c r="G250" s="409">
        <v>84315</v>
      </c>
      <c r="H250" s="409">
        <v>1</v>
      </c>
      <c r="I250" s="409">
        <v>165</v>
      </c>
      <c r="J250" s="409">
        <v>180</v>
      </c>
      <c r="K250" s="409">
        <v>29835</v>
      </c>
      <c r="L250" s="409">
        <v>0.35385162782423057</v>
      </c>
      <c r="M250" s="409">
        <v>165.75</v>
      </c>
      <c r="N250" s="409">
        <v>130</v>
      </c>
      <c r="O250" s="409">
        <v>21970</v>
      </c>
      <c r="P250" s="474">
        <v>0.26057047974856196</v>
      </c>
      <c r="Q250" s="410">
        <v>169</v>
      </c>
    </row>
    <row r="251" spans="1:17" ht="14.4" customHeight="1" x14ac:dyDescent="0.3">
      <c r="A251" s="405" t="s">
        <v>922</v>
      </c>
      <c r="B251" s="406" t="s">
        <v>756</v>
      </c>
      <c r="C251" s="406" t="s">
        <v>757</v>
      </c>
      <c r="D251" s="406" t="s">
        <v>834</v>
      </c>
      <c r="E251" s="406" t="s">
        <v>835</v>
      </c>
      <c r="F251" s="409">
        <v>2</v>
      </c>
      <c r="G251" s="409">
        <v>158</v>
      </c>
      <c r="H251" s="409">
        <v>1</v>
      </c>
      <c r="I251" s="409">
        <v>79</v>
      </c>
      <c r="J251" s="409">
        <v>2</v>
      </c>
      <c r="K251" s="409">
        <v>158</v>
      </c>
      <c r="L251" s="409">
        <v>1</v>
      </c>
      <c r="M251" s="409">
        <v>79</v>
      </c>
      <c r="N251" s="409"/>
      <c r="O251" s="409"/>
      <c r="P251" s="474"/>
      <c r="Q251" s="410"/>
    </row>
    <row r="252" spans="1:17" ht="14.4" customHeight="1" x14ac:dyDescent="0.3">
      <c r="A252" s="405" t="s">
        <v>922</v>
      </c>
      <c r="B252" s="406" t="s">
        <v>756</v>
      </c>
      <c r="C252" s="406" t="s">
        <v>757</v>
      </c>
      <c r="D252" s="406" t="s">
        <v>836</v>
      </c>
      <c r="E252" s="406" t="s">
        <v>837</v>
      </c>
      <c r="F252" s="409">
        <v>21</v>
      </c>
      <c r="G252" s="409">
        <v>3360</v>
      </c>
      <c r="H252" s="409">
        <v>1</v>
      </c>
      <c r="I252" s="409">
        <v>160</v>
      </c>
      <c r="J252" s="409">
        <v>3</v>
      </c>
      <c r="K252" s="409">
        <v>482</v>
      </c>
      <c r="L252" s="409">
        <v>0.14345238095238094</v>
      </c>
      <c r="M252" s="409">
        <v>160.66666666666666</v>
      </c>
      <c r="N252" s="409">
        <v>2</v>
      </c>
      <c r="O252" s="409">
        <v>326</v>
      </c>
      <c r="P252" s="474">
        <v>9.7023809523809526E-2</v>
      </c>
      <c r="Q252" s="410">
        <v>163</v>
      </c>
    </row>
    <row r="253" spans="1:17" ht="14.4" customHeight="1" x14ac:dyDescent="0.3">
      <c r="A253" s="405" t="s">
        <v>922</v>
      </c>
      <c r="B253" s="406" t="s">
        <v>756</v>
      </c>
      <c r="C253" s="406" t="s">
        <v>757</v>
      </c>
      <c r="D253" s="406" t="s">
        <v>842</v>
      </c>
      <c r="E253" s="406" t="s">
        <v>843</v>
      </c>
      <c r="F253" s="409">
        <v>1</v>
      </c>
      <c r="G253" s="409">
        <v>167</v>
      </c>
      <c r="H253" s="409">
        <v>1</v>
      </c>
      <c r="I253" s="409">
        <v>167</v>
      </c>
      <c r="J253" s="409"/>
      <c r="K253" s="409"/>
      <c r="L253" s="409"/>
      <c r="M253" s="409"/>
      <c r="N253" s="409"/>
      <c r="O253" s="409"/>
      <c r="P253" s="474"/>
      <c r="Q253" s="410"/>
    </row>
    <row r="254" spans="1:17" ht="14.4" customHeight="1" x14ac:dyDescent="0.3">
      <c r="A254" s="405" t="s">
        <v>922</v>
      </c>
      <c r="B254" s="406" t="s">
        <v>756</v>
      </c>
      <c r="C254" s="406" t="s">
        <v>757</v>
      </c>
      <c r="D254" s="406" t="s">
        <v>846</v>
      </c>
      <c r="E254" s="406" t="s">
        <v>847</v>
      </c>
      <c r="F254" s="409">
        <v>1</v>
      </c>
      <c r="G254" s="409">
        <v>243</v>
      </c>
      <c r="H254" s="409">
        <v>1</v>
      </c>
      <c r="I254" s="409">
        <v>243</v>
      </c>
      <c r="J254" s="409">
        <v>1</v>
      </c>
      <c r="K254" s="409">
        <v>243</v>
      </c>
      <c r="L254" s="409">
        <v>1</v>
      </c>
      <c r="M254" s="409">
        <v>243</v>
      </c>
      <c r="N254" s="409"/>
      <c r="O254" s="409"/>
      <c r="P254" s="474"/>
      <c r="Q254" s="410"/>
    </row>
    <row r="255" spans="1:17" ht="14.4" customHeight="1" x14ac:dyDescent="0.3">
      <c r="A255" s="405" t="s">
        <v>922</v>
      </c>
      <c r="B255" s="406" t="s">
        <v>756</v>
      </c>
      <c r="C255" s="406" t="s">
        <v>757</v>
      </c>
      <c r="D255" s="406" t="s">
        <v>850</v>
      </c>
      <c r="E255" s="406" t="s">
        <v>851</v>
      </c>
      <c r="F255" s="409"/>
      <c r="G255" s="409"/>
      <c r="H255" s="409"/>
      <c r="I255" s="409"/>
      <c r="J255" s="409">
        <v>1</v>
      </c>
      <c r="K255" s="409">
        <v>223</v>
      </c>
      <c r="L255" s="409"/>
      <c r="M255" s="409">
        <v>223</v>
      </c>
      <c r="N255" s="409">
        <v>1</v>
      </c>
      <c r="O255" s="409">
        <v>226</v>
      </c>
      <c r="P255" s="474"/>
      <c r="Q255" s="410">
        <v>226</v>
      </c>
    </row>
    <row r="256" spans="1:17" ht="14.4" customHeight="1" x14ac:dyDescent="0.3">
      <c r="A256" s="405" t="s">
        <v>922</v>
      </c>
      <c r="B256" s="406" t="s">
        <v>756</v>
      </c>
      <c r="C256" s="406" t="s">
        <v>757</v>
      </c>
      <c r="D256" s="406" t="s">
        <v>852</v>
      </c>
      <c r="E256" s="406" t="s">
        <v>853</v>
      </c>
      <c r="F256" s="409">
        <v>24</v>
      </c>
      <c r="G256" s="409">
        <v>9696</v>
      </c>
      <c r="H256" s="409">
        <v>1</v>
      </c>
      <c r="I256" s="409">
        <v>404</v>
      </c>
      <c r="J256" s="409">
        <v>9</v>
      </c>
      <c r="K256" s="409">
        <v>3666</v>
      </c>
      <c r="L256" s="409">
        <v>0.3780940594059406</v>
      </c>
      <c r="M256" s="409">
        <v>407.33333333333331</v>
      </c>
      <c r="N256" s="409">
        <v>4</v>
      </c>
      <c r="O256" s="409">
        <v>1672</v>
      </c>
      <c r="P256" s="474">
        <v>0.17244224422442245</v>
      </c>
      <c r="Q256" s="410">
        <v>418</v>
      </c>
    </row>
    <row r="257" spans="1:17" ht="14.4" customHeight="1" x14ac:dyDescent="0.3">
      <c r="A257" s="405" t="s">
        <v>922</v>
      </c>
      <c r="B257" s="406" t="s">
        <v>756</v>
      </c>
      <c r="C257" s="406" t="s">
        <v>757</v>
      </c>
      <c r="D257" s="406" t="s">
        <v>854</v>
      </c>
      <c r="E257" s="406" t="s">
        <v>855</v>
      </c>
      <c r="F257" s="409">
        <v>5</v>
      </c>
      <c r="G257" s="409">
        <v>3955</v>
      </c>
      <c r="H257" s="409">
        <v>1</v>
      </c>
      <c r="I257" s="409">
        <v>791</v>
      </c>
      <c r="J257" s="409">
        <v>6</v>
      </c>
      <c r="K257" s="409">
        <v>4776</v>
      </c>
      <c r="L257" s="409">
        <v>1.2075853350189634</v>
      </c>
      <c r="M257" s="409">
        <v>796</v>
      </c>
      <c r="N257" s="409">
        <v>2</v>
      </c>
      <c r="O257" s="409">
        <v>1624</v>
      </c>
      <c r="P257" s="474">
        <v>0.41061946902654867</v>
      </c>
      <c r="Q257" s="410">
        <v>812</v>
      </c>
    </row>
    <row r="258" spans="1:17" ht="14.4" customHeight="1" x14ac:dyDescent="0.3">
      <c r="A258" s="405" t="s">
        <v>922</v>
      </c>
      <c r="B258" s="406" t="s">
        <v>756</v>
      </c>
      <c r="C258" s="406" t="s">
        <v>757</v>
      </c>
      <c r="D258" s="406" t="s">
        <v>861</v>
      </c>
      <c r="E258" s="406" t="s">
        <v>862</v>
      </c>
      <c r="F258" s="409">
        <v>1</v>
      </c>
      <c r="G258" s="409">
        <v>266</v>
      </c>
      <c r="H258" s="409">
        <v>1</v>
      </c>
      <c r="I258" s="409">
        <v>266</v>
      </c>
      <c r="J258" s="409"/>
      <c r="K258" s="409"/>
      <c r="L258" s="409"/>
      <c r="M258" s="409"/>
      <c r="N258" s="409"/>
      <c r="O258" s="409"/>
      <c r="P258" s="474"/>
      <c r="Q258" s="410"/>
    </row>
    <row r="259" spans="1:17" ht="14.4" customHeight="1" x14ac:dyDescent="0.3">
      <c r="A259" s="405" t="s">
        <v>922</v>
      </c>
      <c r="B259" s="406" t="s">
        <v>756</v>
      </c>
      <c r="C259" s="406" t="s">
        <v>757</v>
      </c>
      <c r="D259" s="406" t="s">
        <v>863</v>
      </c>
      <c r="E259" s="406" t="s">
        <v>864</v>
      </c>
      <c r="F259" s="409">
        <v>20</v>
      </c>
      <c r="G259" s="409">
        <v>20480</v>
      </c>
      <c r="H259" s="409">
        <v>1</v>
      </c>
      <c r="I259" s="409">
        <v>1024</v>
      </c>
      <c r="J259" s="409">
        <v>6</v>
      </c>
      <c r="K259" s="409">
        <v>6180</v>
      </c>
      <c r="L259" s="409">
        <v>0.3017578125</v>
      </c>
      <c r="M259" s="409">
        <v>1030</v>
      </c>
      <c r="N259" s="409">
        <v>4</v>
      </c>
      <c r="O259" s="409">
        <v>4200</v>
      </c>
      <c r="P259" s="474">
        <v>0.205078125</v>
      </c>
      <c r="Q259" s="410">
        <v>1050</v>
      </c>
    </row>
    <row r="260" spans="1:17" ht="14.4" customHeight="1" x14ac:dyDescent="0.3">
      <c r="A260" s="405" t="s">
        <v>923</v>
      </c>
      <c r="B260" s="406" t="s">
        <v>756</v>
      </c>
      <c r="C260" s="406" t="s">
        <v>757</v>
      </c>
      <c r="D260" s="406" t="s">
        <v>758</v>
      </c>
      <c r="E260" s="406" t="s">
        <v>759</v>
      </c>
      <c r="F260" s="409">
        <v>2</v>
      </c>
      <c r="G260" s="409">
        <v>4128</v>
      </c>
      <c r="H260" s="409">
        <v>1</v>
      </c>
      <c r="I260" s="409">
        <v>2064</v>
      </c>
      <c r="J260" s="409">
        <v>2</v>
      </c>
      <c r="K260" s="409">
        <v>4155</v>
      </c>
      <c r="L260" s="409">
        <v>1.0065406976744187</v>
      </c>
      <c r="M260" s="409">
        <v>2077.5</v>
      </c>
      <c r="N260" s="409">
        <v>1</v>
      </c>
      <c r="O260" s="409">
        <v>2103</v>
      </c>
      <c r="P260" s="474">
        <v>0.50944767441860461</v>
      </c>
      <c r="Q260" s="410">
        <v>2103</v>
      </c>
    </row>
    <row r="261" spans="1:17" ht="14.4" customHeight="1" x14ac:dyDescent="0.3">
      <c r="A261" s="405" t="s">
        <v>923</v>
      </c>
      <c r="B261" s="406" t="s">
        <v>756</v>
      </c>
      <c r="C261" s="406" t="s">
        <v>757</v>
      </c>
      <c r="D261" s="406" t="s">
        <v>924</v>
      </c>
      <c r="E261" s="406" t="s">
        <v>925</v>
      </c>
      <c r="F261" s="409">
        <v>1</v>
      </c>
      <c r="G261" s="409">
        <v>212</v>
      </c>
      <c r="H261" s="409">
        <v>1</v>
      </c>
      <c r="I261" s="409">
        <v>212</v>
      </c>
      <c r="J261" s="409"/>
      <c r="K261" s="409"/>
      <c r="L261" s="409"/>
      <c r="M261" s="409"/>
      <c r="N261" s="409"/>
      <c r="O261" s="409"/>
      <c r="P261" s="474"/>
      <c r="Q261" s="410"/>
    </row>
    <row r="262" spans="1:17" ht="14.4" customHeight="1" x14ac:dyDescent="0.3">
      <c r="A262" s="405" t="s">
        <v>923</v>
      </c>
      <c r="B262" s="406" t="s">
        <v>756</v>
      </c>
      <c r="C262" s="406" t="s">
        <v>757</v>
      </c>
      <c r="D262" s="406" t="s">
        <v>762</v>
      </c>
      <c r="E262" s="406" t="s">
        <v>763</v>
      </c>
      <c r="F262" s="409">
        <v>252</v>
      </c>
      <c r="G262" s="409">
        <v>13356</v>
      </c>
      <c r="H262" s="409">
        <v>1</v>
      </c>
      <c r="I262" s="409">
        <v>53</v>
      </c>
      <c r="J262" s="409">
        <v>256</v>
      </c>
      <c r="K262" s="409">
        <v>13658</v>
      </c>
      <c r="L262" s="409">
        <v>1.0226115603474093</v>
      </c>
      <c r="M262" s="409">
        <v>53.3515625</v>
      </c>
      <c r="N262" s="409">
        <v>216</v>
      </c>
      <c r="O262" s="409">
        <v>11664</v>
      </c>
      <c r="P262" s="474">
        <v>0.87331536388140163</v>
      </c>
      <c r="Q262" s="410">
        <v>54</v>
      </c>
    </row>
    <row r="263" spans="1:17" ht="14.4" customHeight="1" x14ac:dyDescent="0.3">
      <c r="A263" s="405" t="s">
        <v>923</v>
      </c>
      <c r="B263" s="406" t="s">
        <v>756</v>
      </c>
      <c r="C263" s="406" t="s">
        <v>757</v>
      </c>
      <c r="D263" s="406" t="s">
        <v>764</v>
      </c>
      <c r="E263" s="406" t="s">
        <v>765</v>
      </c>
      <c r="F263" s="409">
        <v>770</v>
      </c>
      <c r="G263" s="409">
        <v>93170</v>
      </c>
      <c r="H263" s="409">
        <v>1</v>
      </c>
      <c r="I263" s="409">
        <v>121</v>
      </c>
      <c r="J263" s="409">
        <v>1064</v>
      </c>
      <c r="K263" s="409">
        <v>129045</v>
      </c>
      <c r="L263" s="409">
        <v>1.3850488354620587</v>
      </c>
      <c r="M263" s="409">
        <v>121.28289473684211</v>
      </c>
      <c r="N263" s="409">
        <v>1260</v>
      </c>
      <c r="O263" s="409">
        <v>154980</v>
      </c>
      <c r="P263" s="474">
        <v>1.6634109691960932</v>
      </c>
      <c r="Q263" s="410">
        <v>123</v>
      </c>
    </row>
    <row r="264" spans="1:17" ht="14.4" customHeight="1" x14ac:dyDescent="0.3">
      <c r="A264" s="405" t="s">
        <v>923</v>
      </c>
      <c r="B264" s="406" t="s">
        <v>756</v>
      </c>
      <c r="C264" s="406" t="s">
        <v>757</v>
      </c>
      <c r="D264" s="406" t="s">
        <v>766</v>
      </c>
      <c r="E264" s="406" t="s">
        <v>767</v>
      </c>
      <c r="F264" s="409">
        <v>60</v>
      </c>
      <c r="G264" s="409">
        <v>10440</v>
      </c>
      <c r="H264" s="409">
        <v>1</v>
      </c>
      <c r="I264" s="409">
        <v>174</v>
      </c>
      <c r="J264" s="409">
        <v>72</v>
      </c>
      <c r="K264" s="409">
        <v>12572</v>
      </c>
      <c r="L264" s="409">
        <v>1.2042145593869731</v>
      </c>
      <c r="M264" s="409">
        <v>174.61111111111111</v>
      </c>
      <c r="N264" s="409">
        <v>66</v>
      </c>
      <c r="O264" s="409">
        <v>11682</v>
      </c>
      <c r="P264" s="474">
        <v>1.1189655172413793</v>
      </c>
      <c r="Q264" s="410">
        <v>177</v>
      </c>
    </row>
    <row r="265" spans="1:17" ht="14.4" customHeight="1" x14ac:dyDescent="0.3">
      <c r="A265" s="405" t="s">
        <v>923</v>
      </c>
      <c r="B265" s="406" t="s">
        <v>756</v>
      </c>
      <c r="C265" s="406" t="s">
        <v>757</v>
      </c>
      <c r="D265" s="406" t="s">
        <v>770</v>
      </c>
      <c r="E265" s="406" t="s">
        <v>771</v>
      </c>
      <c r="F265" s="409">
        <v>8</v>
      </c>
      <c r="G265" s="409">
        <v>3040</v>
      </c>
      <c r="H265" s="409">
        <v>1</v>
      </c>
      <c r="I265" s="409">
        <v>380</v>
      </c>
      <c r="J265" s="409">
        <v>7</v>
      </c>
      <c r="K265" s="409">
        <v>2666</v>
      </c>
      <c r="L265" s="409">
        <v>0.87697368421052635</v>
      </c>
      <c r="M265" s="409">
        <v>380.85714285714283</v>
      </c>
      <c r="N265" s="409">
        <v>6</v>
      </c>
      <c r="O265" s="409">
        <v>2304</v>
      </c>
      <c r="P265" s="474">
        <v>0.75789473684210529</v>
      </c>
      <c r="Q265" s="410">
        <v>384</v>
      </c>
    </row>
    <row r="266" spans="1:17" ht="14.4" customHeight="1" x14ac:dyDescent="0.3">
      <c r="A266" s="405" t="s">
        <v>923</v>
      </c>
      <c r="B266" s="406" t="s">
        <v>756</v>
      </c>
      <c r="C266" s="406" t="s">
        <v>757</v>
      </c>
      <c r="D266" s="406" t="s">
        <v>772</v>
      </c>
      <c r="E266" s="406" t="s">
        <v>773</v>
      </c>
      <c r="F266" s="409">
        <v>158</v>
      </c>
      <c r="G266" s="409">
        <v>26544</v>
      </c>
      <c r="H266" s="409">
        <v>1</v>
      </c>
      <c r="I266" s="409">
        <v>168</v>
      </c>
      <c r="J266" s="409">
        <v>137</v>
      </c>
      <c r="K266" s="409">
        <v>23064</v>
      </c>
      <c r="L266" s="409">
        <v>0.86889692585895117</v>
      </c>
      <c r="M266" s="409">
        <v>168.35036496350364</v>
      </c>
      <c r="N266" s="409">
        <v>132</v>
      </c>
      <c r="O266" s="409">
        <v>22704</v>
      </c>
      <c r="P266" s="474">
        <v>0.8553345388788427</v>
      </c>
      <c r="Q266" s="410">
        <v>172</v>
      </c>
    </row>
    <row r="267" spans="1:17" ht="14.4" customHeight="1" x14ac:dyDescent="0.3">
      <c r="A267" s="405" t="s">
        <v>923</v>
      </c>
      <c r="B267" s="406" t="s">
        <v>756</v>
      </c>
      <c r="C267" s="406" t="s">
        <v>757</v>
      </c>
      <c r="D267" s="406" t="s">
        <v>776</v>
      </c>
      <c r="E267" s="406" t="s">
        <v>777</v>
      </c>
      <c r="F267" s="409">
        <v>51</v>
      </c>
      <c r="G267" s="409">
        <v>16116</v>
      </c>
      <c r="H267" s="409">
        <v>1</v>
      </c>
      <c r="I267" s="409">
        <v>316</v>
      </c>
      <c r="J267" s="409">
        <v>64</v>
      </c>
      <c r="K267" s="409">
        <v>20252</v>
      </c>
      <c r="L267" s="409">
        <v>1.2566393646066021</v>
      </c>
      <c r="M267" s="409">
        <v>316.4375</v>
      </c>
      <c r="N267" s="409">
        <v>48</v>
      </c>
      <c r="O267" s="409">
        <v>15456</v>
      </c>
      <c r="P267" s="474">
        <v>0.95904690990320174</v>
      </c>
      <c r="Q267" s="410">
        <v>322</v>
      </c>
    </row>
    <row r="268" spans="1:17" ht="14.4" customHeight="1" x14ac:dyDescent="0.3">
      <c r="A268" s="405" t="s">
        <v>923</v>
      </c>
      <c r="B268" s="406" t="s">
        <v>756</v>
      </c>
      <c r="C268" s="406" t="s">
        <v>757</v>
      </c>
      <c r="D268" s="406" t="s">
        <v>780</v>
      </c>
      <c r="E268" s="406" t="s">
        <v>781</v>
      </c>
      <c r="F268" s="409">
        <v>199</v>
      </c>
      <c r="G268" s="409">
        <v>67262</v>
      </c>
      <c r="H268" s="409">
        <v>1</v>
      </c>
      <c r="I268" s="409">
        <v>338</v>
      </c>
      <c r="J268" s="409">
        <v>241</v>
      </c>
      <c r="K268" s="409">
        <v>81606</v>
      </c>
      <c r="L268" s="409">
        <v>1.2132556272486694</v>
      </c>
      <c r="M268" s="409">
        <v>338.61410788381744</v>
      </c>
      <c r="N268" s="409">
        <v>210</v>
      </c>
      <c r="O268" s="409">
        <v>71610</v>
      </c>
      <c r="P268" s="474">
        <v>1.0646427403288632</v>
      </c>
      <c r="Q268" s="410">
        <v>341</v>
      </c>
    </row>
    <row r="269" spans="1:17" ht="14.4" customHeight="1" x14ac:dyDescent="0.3">
      <c r="A269" s="405" t="s">
        <v>923</v>
      </c>
      <c r="B269" s="406" t="s">
        <v>756</v>
      </c>
      <c r="C269" s="406" t="s">
        <v>757</v>
      </c>
      <c r="D269" s="406" t="s">
        <v>788</v>
      </c>
      <c r="E269" s="406" t="s">
        <v>789</v>
      </c>
      <c r="F269" s="409">
        <v>5</v>
      </c>
      <c r="G269" s="409">
        <v>540</v>
      </c>
      <c r="H269" s="409">
        <v>1</v>
      </c>
      <c r="I269" s="409">
        <v>108</v>
      </c>
      <c r="J269" s="409">
        <v>5</v>
      </c>
      <c r="K269" s="409">
        <v>541</v>
      </c>
      <c r="L269" s="409">
        <v>1.0018518518518518</v>
      </c>
      <c r="M269" s="409">
        <v>108.2</v>
      </c>
      <c r="N269" s="409">
        <v>3</v>
      </c>
      <c r="O269" s="409">
        <v>327</v>
      </c>
      <c r="P269" s="474">
        <v>0.60555555555555551</v>
      </c>
      <c r="Q269" s="410">
        <v>109</v>
      </c>
    </row>
    <row r="270" spans="1:17" ht="14.4" customHeight="1" x14ac:dyDescent="0.3">
      <c r="A270" s="405" t="s">
        <v>923</v>
      </c>
      <c r="B270" s="406" t="s">
        <v>756</v>
      </c>
      <c r="C270" s="406" t="s">
        <v>757</v>
      </c>
      <c r="D270" s="406" t="s">
        <v>792</v>
      </c>
      <c r="E270" s="406" t="s">
        <v>793</v>
      </c>
      <c r="F270" s="409">
        <v>12</v>
      </c>
      <c r="G270" s="409">
        <v>4380</v>
      </c>
      <c r="H270" s="409">
        <v>1</v>
      </c>
      <c r="I270" s="409">
        <v>365</v>
      </c>
      <c r="J270" s="409">
        <v>10</v>
      </c>
      <c r="K270" s="409">
        <v>3682</v>
      </c>
      <c r="L270" s="409">
        <v>0.84063926940639266</v>
      </c>
      <c r="M270" s="409">
        <v>368.2</v>
      </c>
      <c r="N270" s="409">
        <v>22</v>
      </c>
      <c r="O270" s="409">
        <v>8272</v>
      </c>
      <c r="P270" s="474">
        <v>1.8885844748858447</v>
      </c>
      <c r="Q270" s="410">
        <v>376</v>
      </c>
    </row>
    <row r="271" spans="1:17" ht="14.4" customHeight="1" x14ac:dyDescent="0.3">
      <c r="A271" s="405" t="s">
        <v>923</v>
      </c>
      <c r="B271" s="406" t="s">
        <v>756</v>
      </c>
      <c r="C271" s="406" t="s">
        <v>757</v>
      </c>
      <c r="D271" s="406" t="s">
        <v>794</v>
      </c>
      <c r="E271" s="406" t="s">
        <v>795</v>
      </c>
      <c r="F271" s="409">
        <v>4</v>
      </c>
      <c r="G271" s="409">
        <v>148</v>
      </c>
      <c r="H271" s="409">
        <v>1</v>
      </c>
      <c r="I271" s="409">
        <v>37</v>
      </c>
      <c r="J271" s="409">
        <v>5</v>
      </c>
      <c r="K271" s="409">
        <v>185</v>
      </c>
      <c r="L271" s="409">
        <v>1.25</v>
      </c>
      <c r="M271" s="409">
        <v>37</v>
      </c>
      <c r="N271" s="409">
        <v>3</v>
      </c>
      <c r="O271" s="409">
        <v>111</v>
      </c>
      <c r="P271" s="474">
        <v>0.75</v>
      </c>
      <c r="Q271" s="410">
        <v>37</v>
      </c>
    </row>
    <row r="272" spans="1:17" ht="14.4" customHeight="1" x14ac:dyDescent="0.3">
      <c r="A272" s="405" t="s">
        <v>923</v>
      </c>
      <c r="B272" s="406" t="s">
        <v>756</v>
      </c>
      <c r="C272" s="406" t="s">
        <v>757</v>
      </c>
      <c r="D272" s="406" t="s">
        <v>800</v>
      </c>
      <c r="E272" s="406" t="s">
        <v>801</v>
      </c>
      <c r="F272" s="409">
        <v>17</v>
      </c>
      <c r="G272" s="409">
        <v>11288</v>
      </c>
      <c r="H272" s="409">
        <v>1</v>
      </c>
      <c r="I272" s="409">
        <v>664</v>
      </c>
      <c r="J272" s="409">
        <v>13</v>
      </c>
      <c r="K272" s="409">
        <v>8680</v>
      </c>
      <c r="L272" s="409">
        <v>0.76895818568391217</v>
      </c>
      <c r="M272" s="409">
        <v>667.69230769230774</v>
      </c>
      <c r="N272" s="409">
        <v>26</v>
      </c>
      <c r="O272" s="409">
        <v>17576</v>
      </c>
      <c r="P272" s="474">
        <v>1.5570517363571934</v>
      </c>
      <c r="Q272" s="410">
        <v>676</v>
      </c>
    </row>
    <row r="273" spans="1:17" ht="14.4" customHeight="1" x14ac:dyDescent="0.3">
      <c r="A273" s="405" t="s">
        <v>923</v>
      </c>
      <c r="B273" s="406" t="s">
        <v>756</v>
      </c>
      <c r="C273" s="406" t="s">
        <v>757</v>
      </c>
      <c r="D273" s="406" t="s">
        <v>802</v>
      </c>
      <c r="E273" s="406" t="s">
        <v>803</v>
      </c>
      <c r="F273" s="409">
        <v>3</v>
      </c>
      <c r="G273" s="409">
        <v>408</v>
      </c>
      <c r="H273" s="409">
        <v>1</v>
      </c>
      <c r="I273" s="409">
        <v>136</v>
      </c>
      <c r="J273" s="409"/>
      <c r="K273" s="409"/>
      <c r="L273" s="409"/>
      <c r="M273" s="409"/>
      <c r="N273" s="409"/>
      <c r="O273" s="409"/>
      <c r="P273" s="474"/>
      <c r="Q273" s="410"/>
    </row>
    <row r="274" spans="1:17" ht="14.4" customHeight="1" x14ac:dyDescent="0.3">
      <c r="A274" s="405" t="s">
        <v>923</v>
      </c>
      <c r="B274" s="406" t="s">
        <v>756</v>
      </c>
      <c r="C274" s="406" t="s">
        <v>757</v>
      </c>
      <c r="D274" s="406" t="s">
        <v>804</v>
      </c>
      <c r="E274" s="406" t="s">
        <v>805</v>
      </c>
      <c r="F274" s="409">
        <v>722</v>
      </c>
      <c r="G274" s="409">
        <v>202882</v>
      </c>
      <c r="H274" s="409">
        <v>1</v>
      </c>
      <c r="I274" s="409">
        <v>281</v>
      </c>
      <c r="J274" s="409">
        <v>842</v>
      </c>
      <c r="K274" s="409">
        <v>237379</v>
      </c>
      <c r="L274" s="409">
        <v>1.1700347985528534</v>
      </c>
      <c r="M274" s="409">
        <v>281.92280285035628</v>
      </c>
      <c r="N274" s="409">
        <v>909</v>
      </c>
      <c r="O274" s="409">
        <v>259065</v>
      </c>
      <c r="P274" s="474">
        <v>1.2769245176999438</v>
      </c>
      <c r="Q274" s="410">
        <v>285</v>
      </c>
    </row>
    <row r="275" spans="1:17" ht="14.4" customHeight="1" x14ac:dyDescent="0.3">
      <c r="A275" s="405" t="s">
        <v>923</v>
      </c>
      <c r="B275" s="406" t="s">
        <v>756</v>
      </c>
      <c r="C275" s="406" t="s">
        <v>757</v>
      </c>
      <c r="D275" s="406" t="s">
        <v>806</v>
      </c>
      <c r="E275" s="406" t="s">
        <v>807</v>
      </c>
      <c r="F275" s="409">
        <v>1</v>
      </c>
      <c r="G275" s="409">
        <v>3439</v>
      </c>
      <c r="H275" s="409">
        <v>1</v>
      </c>
      <c r="I275" s="409">
        <v>3439</v>
      </c>
      <c r="J275" s="409">
        <v>1</v>
      </c>
      <c r="K275" s="409">
        <v>3485</v>
      </c>
      <c r="L275" s="409">
        <v>1.013375981389939</v>
      </c>
      <c r="M275" s="409">
        <v>3485</v>
      </c>
      <c r="N275" s="409"/>
      <c r="O275" s="409"/>
      <c r="P275" s="474"/>
      <c r="Q275" s="410"/>
    </row>
    <row r="276" spans="1:17" ht="14.4" customHeight="1" x14ac:dyDescent="0.3">
      <c r="A276" s="405" t="s">
        <v>923</v>
      </c>
      <c r="B276" s="406" t="s">
        <v>756</v>
      </c>
      <c r="C276" s="406" t="s">
        <v>757</v>
      </c>
      <c r="D276" s="406" t="s">
        <v>808</v>
      </c>
      <c r="E276" s="406" t="s">
        <v>809</v>
      </c>
      <c r="F276" s="409">
        <v>122</v>
      </c>
      <c r="G276" s="409">
        <v>55632</v>
      </c>
      <c r="H276" s="409">
        <v>1</v>
      </c>
      <c r="I276" s="409">
        <v>456</v>
      </c>
      <c r="J276" s="409">
        <v>117</v>
      </c>
      <c r="K276" s="409">
        <v>53476</v>
      </c>
      <c r="L276" s="409">
        <v>0.96124532643083116</v>
      </c>
      <c r="M276" s="409">
        <v>457.05982905982904</v>
      </c>
      <c r="N276" s="409">
        <v>116</v>
      </c>
      <c r="O276" s="409">
        <v>53592</v>
      </c>
      <c r="P276" s="474">
        <v>0.96333045729076794</v>
      </c>
      <c r="Q276" s="410">
        <v>462</v>
      </c>
    </row>
    <row r="277" spans="1:17" ht="14.4" customHeight="1" x14ac:dyDescent="0.3">
      <c r="A277" s="405" t="s">
        <v>923</v>
      </c>
      <c r="B277" s="406" t="s">
        <v>756</v>
      </c>
      <c r="C277" s="406" t="s">
        <v>757</v>
      </c>
      <c r="D277" s="406" t="s">
        <v>810</v>
      </c>
      <c r="E277" s="406" t="s">
        <v>811</v>
      </c>
      <c r="F277" s="409"/>
      <c r="G277" s="409"/>
      <c r="H277" s="409"/>
      <c r="I277" s="409"/>
      <c r="J277" s="409">
        <v>1</v>
      </c>
      <c r="K277" s="409">
        <v>6094</v>
      </c>
      <c r="L277" s="409"/>
      <c r="M277" s="409">
        <v>6094</v>
      </c>
      <c r="N277" s="409">
        <v>2</v>
      </c>
      <c r="O277" s="409">
        <v>12422</v>
      </c>
      <c r="P277" s="474"/>
      <c r="Q277" s="410">
        <v>6211</v>
      </c>
    </row>
    <row r="278" spans="1:17" ht="14.4" customHeight="1" x14ac:dyDescent="0.3">
      <c r="A278" s="405" t="s">
        <v>923</v>
      </c>
      <c r="B278" s="406" t="s">
        <v>756</v>
      </c>
      <c r="C278" s="406" t="s">
        <v>757</v>
      </c>
      <c r="D278" s="406" t="s">
        <v>812</v>
      </c>
      <c r="E278" s="406" t="s">
        <v>813</v>
      </c>
      <c r="F278" s="409">
        <v>845</v>
      </c>
      <c r="G278" s="409">
        <v>294060</v>
      </c>
      <c r="H278" s="409">
        <v>1</v>
      </c>
      <c r="I278" s="409">
        <v>348</v>
      </c>
      <c r="J278" s="409">
        <v>933</v>
      </c>
      <c r="K278" s="409">
        <v>326220</v>
      </c>
      <c r="L278" s="409">
        <v>1.1093654356253826</v>
      </c>
      <c r="M278" s="409">
        <v>349.64630225080384</v>
      </c>
      <c r="N278" s="409">
        <v>979</v>
      </c>
      <c r="O278" s="409">
        <v>348524</v>
      </c>
      <c r="P278" s="474">
        <v>1.1852139019247772</v>
      </c>
      <c r="Q278" s="410">
        <v>356</v>
      </c>
    </row>
    <row r="279" spans="1:17" ht="14.4" customHeight="1" x14ac:dyDescent="0.3">
      <c r="A279" s="405" t="s">
        <v>923</v>
      </c>
      <c r="B279" s="406" t="s">
        <v>756</v>
      </c>
      <c r="C279" s="406" t="s">
        <v>757</v>
      </c>
      <c r="D279" s="406" t="s">
        <v>818</v>
      </c>
      <c r="E279" s="406" t="s">
        <v>819</v>
      </c>
      <c r="F279" s="409">
        <v>2</v>
      </c>
      <c r="G279" s="409">
        <v>206</v>
      </c>
      <c r="H279" s="409">
        <v>1</v>
      </c>
      <c r="I279" s="409">
        <v>103</v>
      </c>
      <c r="J279" s="409">
        <v>1</v>
      </c>
      <c r="K279" s="409">
        <v>104</v>
      </c>
      <c r="L279" s="409">
        <v>0.50485436893203883</v>
      </c>
      <c r="M279" s="409">
        <v>104</v>
      </c>
      <c r="N279" s="409"/>
      <c r="O279" s="409"/>
      <c r="P279" s="474"/>
      <c r="Q279" s="410"/>
    </row>
    <row r="280" spans="1:17" ht="14.4" customHeight="1" x14ac:dyDescent="0.3">
      <c r="A280" s="405" t="s">
        <v>923</v>
      </c>
      <c r="B280" s="406" t="s">
        <v>756</v>
      </c>
      <c r="C280" s="406" t="s">
        <v>757</v>
      </c>
      <c r="D280" s="406" t="s">
        <v>820</v>
      </c>
      <c r="E280" s="406" t="s">
        <v>821</v>
      </c>
      <c r="F280" s="409">
        <v>86</v>
      </c>
      <c r="G280" s="409">
        <v>9890</v>
      </c>
      <c r="H280" s="409">
        <v>1</v>
      </c>
      <c r="I280" s="409">
        <v>115</v>
      </c>
      <c r="J280" s="409">
        <v>99</v>
      </c>
      <c r="K280" s="409">
        <v>11403</v>
      </c>
      <c r="L280" s="409">
        <v>1.1529828109201212</v>
      </c>
      <c r="M280" s="409">
        <v>115.18181818181819</v>
      </c>
      <c r="N280" s="409">
        <v>52</v>
      </c>
      <c r="O280" s="409">
        <v>6084</v>
      </c>
      <c r="P280" s="474">
        <v>0.61516683518705761</v>
      </c>
      <c r="Q280" s="410">
        <v>117</v>
      </c>
    </row>
    <row r="281" spans="1:17" ht="14.4" customHeight="1" x14ac:dyDescent="0.3">
      <c r="A281" s="405" t="s">
        <v>923</v>
      </c>
      <c r="B281" s="406" t="s">
        <v>756</v>
      </c>
      <c r="C281" s="406" t="s">
        <v>757</v>
      </c>
      <c r="D281" s="406" t="s">
        <v>822</v>
      </c>
      <c r="E281" s="406" t="s">
        <v>823</v>
      </c>
      <c r="F281" s="409">
        <v>7</v>
      </c>
      <c r="G281" s="409">
        <v>3199</v>
      </c>
      <c r="H281" s="409">
        <v>1</v>
      </c>
      <c r="I281" s="409">
        <v>457</v>
      </c>
      <c r="J281" s="409">
        <v>10</v>
      </c>
      <c r="K281" s="409">
        <v>4582</v>
      </c>
      <c r="L281" s="409">
        <v>1.4323226008127541</v>
      </c>
      <c r="M281" s="409">
        <v>458.2</v>
      </c>
      <c r="N281" s="409">
        <v>9</v>
      </c>
      <c r="O281" s="409">
        <v>4167</v>
      </c>
      <c r="P281" s="474">
        <v>1.30259456080025</v>
      </c>
      <c r="Q281" s="410">
        <v>463</v>
      </c>
    </row>
    <row r="282" spans="1:17" ht="14.4" customHeight="1" x14ac:dyDescent="0.3">
      <c r="A282" s="405" t="s">
        <v>923</v>
      </c>
      <c r="B282" s="406" t="s">
        <v>756</v>
      </c>
      <c r="C282" s="406" t="s">
        <v>757</v>
      </c>
      <c r="D282" s="406" t="s">
        <v>824</v>
      </c>
      <c r="E282" s="406" t="s">
        <v>825</v>
      </c>
      <c r="F282" s="409">
        <v>1</v>
      </c>
      <c r="G282" s="409">
        <v>1245</v>
      </c>
      <c r="H282" s="409">
        <v>1</v>
      </c>
      <c r="I282" s="409">
        <v>1245</v>
      </c>
      <c r="J282" s="409"/>
      <c r="K282" s="409"/>
      <c r="L282" s="409"/>
      <c r="M282" s="409"/>
      <c r="N282" s="409"/>
      <c r="O282" s="409"/>
      <c r="P282" s="474"/>
      <c r="Q282" s="410"/>
    </row>
    <row r="283" spans="1:17" ht="14.4" customHeight="1" x14ac:dyDescent="0.3">
      <c r="A283" s="405" t="s">
        <v>923</v>
      </c>
      <c r="B283" s="406" t="s">
        <v>756</v>
      </c>
      <c r="C283" s="406" t="s">
        <v>757</v>
      </c>
      <c r="D283" s="406" t="s">
        <v>826</v>
      </c>
      <c r="E283" s="406" t="s">
        <v>827</v>
      </c>
      <c r="F283" s="409">
        <v>9</v>
      </c>
      <c r="G283" s="409">
        <v>3861</v>
      </c>
      <c r="H283" s="409">
        <v>1</v>
      </c>
      <c r="I283" s="409">
        <v>429</v>
      </c>
      <c r="J283" s="409">
        <v>13</v>
      </c>
      <c r="K283" s="409">
        <v>5627</v>
      </c>
      <c r="L283" s="409">
        <v>1.4573944573944575</v>
      </c>
      <c r="M283" s="409">
        <v>432.84615384615387</v>
      </c>
      <c r="N283" s="409">
        <v>6</v>
      </c>
      <c r="O283" s="409">
        <v>2622</v>
      </c>
      <c r="P283" s="474">
        <v>0.67909867909867905</v>
      </c>
      <c r="Q283" s="410">
        <v>437</v>
      </c>
    </row>
    <row r="284" spans="1:17" ht="14.4" customHeight="1" x14ac:dyDescent="0.3">
      <c r="A284" s="405" t="s">
        <v>923</v>
      </c>
      <c r="B284" s="406" t="s">
        <v>756</v>
      </c>
      <c r="C284" s="406" t="s">
        <v>757</v>
      </c>
      <c r="D284" s="406" t="s">
        <v>828</v>
      </c>
      <c r="E284" s="406" t="s">
        <v>829</v>
      </c>
      <c r="F284" s="409">
        <v>940</v>
      </c>
      <c r="G284" s="409">
        <v>49820</v>
      </c>
      <c r="H284" s="409">
        <v>1</v>
      </c>
      <c r="I284" s="409">
        <v>53</v>
      </c>
      <c r="J284" s="409">
        <v>866</v>
      </c>
      <c r="K284" s="409">
        <v>46148</v>
      </c>
      <c r="L284" s="409">
        <v>0.92629466077880374</v>
      </c>
      <c r="M284" s="409">
        <v>53.288683602771364</v>
      </c>
      <c r="N284" s="409">
        <v>730</v>
      </c>
      <c r="O284" s="409">
        <v>39420</v>
      </c>
      <c r="P284" s="474">
        <v>0.79124849458048974</v>
      </c>
      <c r="Q284" s="410">
        <v>54</v>
      </c>
    </row>
    <row r="285" spans="1:17" ht="14.4" customHeight="1" x14ac:dyDescent="0.3">
      <c r="A285" s="405" t="s">
        <v>923</v>
      </c>
      <c r="B285" s="406" t="s">
        <v>756</v>
      </c>
      <c r="C285" s="406" t="s">
        <v>757</v>
      </c>
      <c r="D285" s="406" t="s">
        <v>832</v>
      </c>
      <c r="E285" s="406" t="s">
        <v>833</v>
      </c>
      <c r="F285" s="409">
        <v>2192</v>
      </c>
      <c r="G285" s="409">
        <v>361680</v>
      </c>
      <c r="H285" s="409">
        <v>1</v>
      </c>
      <c r="I285" s="409">
        <v>165</v>
      </c>
      <c r="J285" s="409">
        <v>2739</v>
      </c>
      <c r="K285" s="409">
        <v>454038</v>
      </c>
      <c r="L285" s="409">
        <v>1.2553583278035834</v>
      </c>
      <c r="M285" s="409">
        <v>165.76779846659366</v>
      </c>
      <c r="N285" s="409">
        <v>3456</v>
      </c>
      <c r="O285" s="409">
        <v>584064</v>
      </c>
      <c r="P285" s="474">
        <v>1.6148639681486396</v>
      </c>
      <c r="Q285" s="410">
        <v>169</v>
      </c>
    </row>
    <row r="286" spans="1:17" ht="14.4" customHeight="1" x14ac:dyDescent="0.3">
      <c r="A286" s="405" t="s">
        <v>923</v>
      </c>
      <c r="B286" s="406" t="s">
        <v>756</v>
      </c>
      <c r="C286" s="406" t="s">
        <v>757</v>
      </c>
      <c r="D286" s="406" t="s">
        <v>834</v>
      </c>
      <c r="E286" s="406" t="s">
        <v>835</v>
      </c>
      <c r="F286" s="409">
        <v>36</v>
      </c>
      <c r="G286" s="409">
        <v>2844</v>
      </c>
      <c r="H286" s="409">
        <v>1</v>
      </c>
      <c r="I286" s="409">
        <v>79</v>
      </c>
      <c r="J286" s="409">
        <v>25</v>
      </c>
      <c r="K286" s="409">
        <v>1987</v>
      </c>
      <c r="L286" s="409">
        <v>0.6986638537271449</v>
      </c>
      <c r="M286" s="409">
        <v>79.48</v>
      </c>
      <c r="N286" s="409">
        <v>49</v>
      </c>
      <c r="O286" s="409">
        <v>3969</v>
      </c>
      <c r="P286" s="474">
        <v>1.3955696202531647</v>
      </c>
      <c r="Q286" s="410">
        <v>81</v>
      </c>
    </row>
    <row r="287" spans="1:17" ht="14.4" customHeight="1" x14ac:dyDescent="0.3">
      <c r="A287" s="405" t="s">
        <v>923</v>
      </c>
      <c r="B287" s="406" t="s">
        <v>756</v>
      </c>
      <c r="C287" s="406" t="s">
        <v>757</v>
      </c>
      <c r="D287" s="406" t="s">
        <v>918</v>
      </c>
      <c r="E287" s="406" t="s">
        <v>919</v>
      </c>
      <c r="F287" s="409"/>
      <c r="G287" s="409"/>
      <c r="H287" s="409"/>
      <c r="I287" s="409"/>
      <c r="J287" s="409"/>
      <c r="K287" s="409"/>
      <c r="L287" s="409"/>
      <c r="M287" s="409"/>
      <c r="N287" s="409">
        <v>1</v>
      </c>
      <c r="O287" s="409">
        <v>166</v>
      </c>
      <c r="P287" s="474"/>
      <c r="Q287" s="410">
        <v>166</v>
      </c>
    </row>
    <row r="288" spans="1:17" ht="14.4" customHeight="1" x14ac:dyDescent="0.3">
      <c r="A288" s="405" t="s">
        <v>923</v>
      </c>
      <c r="B288" s="406" t="s">
        <v>756</v>
      </c>
      <c r="C288" s="406" t="s">
        <v>757</v>
      </c>
      <c r="D288" s="406" t="s">
        <v>836</v>
      </c>
      <c r="E288" s="406" t="s">
        <v>837</v>
      </c>
      <c r="F288" s="409">
        <v>6</v>
      </c>
      <c r="G288" s="409">
        <v>960</v>
      </c>
      <c r="H288" s="409">
        <v>1</v>
      </c>
      <c r="I288" s="409">
        <v>160</v>
      </c>
      <c r="J288" s="409">
        <v>5</v>
      </c>
      <c r="K288" s="409">
        <v>802</v>
      </c>
      <c r="L288" s="409">
        <v>0.8354166666666667</v>
      </c>
      <c r="M288" s="409">
        <v>160.4</v>
      </c>
      <c r="N288" s="409">
        <v>2</v>
      </c>
      <c r="O288" s="409">
        <v>326</v>
      </c>
      <c r="P288" s="474">
        <v>0.33958333333333335</v>
      </c>
      <c r="Q288" s="410">
        <v>163</v>
      </c>
    </row>
    <row r="289" spans="1:17" ht="14.4" customHeight="1" x14ac:dyDescent="0.3">
      <c r="A289" s="405" t="s">
        <v>923</v>
      </c>
      <c r="B289" s="406" t="s">
        <v>756</v>
      </c>
      <c r="C289" s="406" t="s">
        <v>757</v>
      </c>
      <c r="D289" s="406" t="s">
        <v>840</v>
      </c>
      <c r="E289" s="406" t="s">
        <v>841</v>
      </c>
      <c r="F289" s="409">
        <v>7</v>
      </c>
      <c r="G289" s="409">
        <v>7014</v>
      </c>
      <c r="H289" s="409">
        <v>1</v>
      </c>
      <c r="I289" s="409">
        <v>1002</v>
      </c>
      <c r="J289" s="409"/>
      <c r="K289" s="409"/>
      <c r="L289" s="409"/>
      <c r="M289" s="409"/>
      <c r="N289" s="409"/>
      <c r="O289" s="409"/>
      <c r="P289" s="474"/>
      <c r="Q289" s="410"/>
    </row>
    <row r="290" spans="1:17" ht="14.4" customHeight="1" x14ac:dyDescent="0.3">
      <c r="A290" s="405" t="s">
        <v>923</v>
      </c>
      <c r="B290" s="406" t="s">
        <v>756</v>
      </c>
      <c r="C290" s="406" t="s">
        <v>757</v>
      </c>
      <c r="D290" s="406" t="s">
        <v>844</v>
      </c>
      <c r="E290" s="406" t="s">
        <v>845</v>
      </c>
      <c r="F290" s="409">
        <v>7</v>
      </c>
      <c r="G290" s="409">
        <v>15631</v>
      </c>
      <c r="H290" s="409">
        <v>1</v>
      </c>
      <c r="I290" s="409">
        <v>2233</v>
      </c>
      <c r="J290" s="409"/>
      <c r="K290" s="409"/>
      <c r="L290" s="409"/>
      <c r="M290" s="409"/>
      <c r="N290" s="409"/>
      <c r="O290" s="409"/>
      <c r="P290" s="474"/>
      <c r="Q290" s="410"/>
    </row>
    <row r="291" spans="1:17" ht="14.4" customHeight="1" x14ac:dyDescent="0.3">
      <c r="A291" s="405" t="s">
        <v>923</v>
      </c>
      <c r="B291" s="406" t="s">
        <v>756</v>
      </c>
      <c r="C291" s="406" t="s">
        <v>757</v>
      </c>
      <c r="D291" s="406" t="s">
        <v>846</v>
      </c>
      <c r="E291" s="406" t="s">
        <v>847</v>
      </c>
      <c r="F291" s="409">
        <v>14</v>
      </c>
      <c r="G291" s="409">
        <v>3402</v>
      </c>
      <c r="H291" s="409">
        <v>1</v>
      </c>
      <c r="I291" s="409">
        <v>243</v>
      </c>
      <c r="J291" s="409">
        <v>8</v>
      </c>
      <c r="K291" s="409">
        <v>1956</v>
      </c>
      <c r="L291" s="409">
        <v>0.57495590828924159</v>
      </c>
      <c r="M291" s="409">
        <v>244.5</v>
      </c>
      <c r="N291" s="409">
        <v>19</v>
      </c>
      <c r="O291" s="409">
        <v>4693</v>
      </c>
      <c r="P291" s="474">
        <v>1.3794826572604351</v>
      </c>
      <c r="Q291" s="410">
        <v>247</v>
      </c>
    </row>
    <row r="292" spans="1:17" ht="14.4" customHeight="1" x14ac:dyDescent="0.3">
      <c r="A292" s="405" t="s">
        <v>923</v>
      </c>
      <c r="B292" s="406" t="s">
        <v>756</v>
      </c>
      <c r="C292" s="406" t="s">
        <v>757</v>
      </c>
      <c r="D292" s="406" t="s">
        <v>848</v>
      </c>
      <c r="E292" s="406" t="s">
        <v>849</v>
      </c>
      <c r="F292" s="409"/>
      <c r="G292" s="409"/>
      <c r="H292" s="409"/>
      <c r="I292" s="409"/>
      <c r="J292" s="409">
        <v>10</v>
      </c>
      <c r="K292" s="409">
        <v>20034</v>
      </c>
      <c r="L292" s="409"/>
      <c r="M292" s="409">
        <v>2003.4</v>
      </c>
      <c r="N292" s="409">
        <v>14</v>
      </c>
      <c r="O292" s="409">
        <v>28168</v>
      </c>
      <c r="P292" s="474"/>
      <c r="Q292" s="410">
        <v>2012</v>
      </c>
    </row>
    <row r="293" spans="1:17" ht="14.4" customHeight="1" x14ac:dyDescent="0.3">
      <c r="A293" s="405" t="s">
        <v>923</v>
      </c>
      <c r="B293" s="406" t="s">
        <v>756</v>
      </c>
      <c r="C293" s="406" t="s">
        <v>757</v>
      </c>
      <c r="D293" s="406" t="s">
        <v>850</v>
      </c>
      <c r="E293" s="406" t="s">
        <v>851</v>
      </c>
      <c r="F293" s="409">
        <v>7</v>
      </c>
      <c r="G293" s="409">
        <v>1561</v>
      </c>
      <c r="H293" s="409">
        <v>1</v>
      </c>
      <c r="I293" s="409">
        <v>223</v>
      </c>
      <c r="J293" s="409">
        <v>7</v>
      </c>
      <c r="K293" s="409">
        <v>1565</v>
      </c>
      <c r="L293" s="409">
        <v>1.002562459961563</v>
      </c>
      <c r="M293" s="409">
        <v>223.57142857142858</v>
      </c>
      <c r="N293" s="409">
        <v>12</v>
      </c>
      <c r="O293" s="409">
        <v>2712</v>
      </c>
      <c r="P293" s="474">
        <v>1.7373478539397822</v>
      </c>
      <c r="Q293" s="410">
        <v>226</v>
      </c>
    </row>
    <row r="294" spans="1:17" ht="14.4" customHeight="1" x14ac:dyDescent="0.3">
      <c r="A294" s="405" t="s">
        <v>923</v>
      </c>
      <c r="B294" s="406" t="s">
        <v>756</v>
      </c>
      <c r="C294" s="406" t="s">
        <v>757</v>
      </c>
      <c r="D294" s="406" t="s">
        <v>852</v>
      </c>
      <c r="E294" s="406" t="s">
        <v>853</v>
      </c>
      <c r="F294" s="409">
        <v>2</v>
      </c>
      <c r="G294" s="409">
        <v>808</v>
      </c>
      <c r="H294" s="409">
        <v>1</v>
      </c>
      <c r="I294" s="409">
        <v>404</v>
      </c>
      <c r="J294" s="409">
        <v>2</v>
      </c>
      <c r="K294" s="409">
        <v>818</v>
      </c>
      <c r="L294" s="409">
        <v>1.0123762376237624</v>
      </c>
      <c r="M294" s="409">
        <v>409</v>
      </c>
      <c r="N294" s="409">
        <v>3</v>
      </c>
      <c r="O294" s="409">
        <v>1254</v>
      </c>
      <c r="P294" s="474">
        <v>1.551980198019802</v>
      </c>
      <c r="Q294" s="410">
        <v>418</v>
      </c>
    </row>
    <row r="295" spans="1:17" ht="14.4" customHeight="1" x14ac:dyDescent="0.3">
      <c r="A295" s="405" t="s">
        <v>923</v>
      </c>
      <c r="B295" s="406" t="s">
        <v>756</v>
      </c>
      <c r="C295" s="406" t="s">
        <v>757</v>
      </c>
      <c r="D295" s="406" t="s">
        <v>863</v>
      </c>
      <c r="E295" s="406" t="s">
        <v>864</v>
      </c>
      <c r="F295" s="409"/>
      <c r="G295" s="409"/>
      <c r="H295" s="409"/>
      <c r="I295" s="409"/>
      <c r="J295" s="409"/>
      <c r="K295" s="409"/>
      <c r="L295" s="409"/>
      <c r="M295" s="409"/>
      <c r="N295" s="409">
        <v>1</v>
      </c>
      <c r="O295" s="409">
        <v>1050</v>
      </c>
      <c r="P295" s="474"/>
      <c r="Q295" s="410">
        <v>1050</v>
      </c>
    </row>
    <row r="296" spans="1:17" ht="14.4" customHeight="1" x14ac:dyDescent="0.3">
      <c r="A296" s="405" t="s">
        <v>923</v>
      </c>
      <c r="B296" s="406" t="s">
        <v>756</v>
      </c>
      <c r="C296" s="406" t="s">
        <v>757</v>
      </c>
      <c r="D296" s="406" t="s">
        <v>867</v>
      </c>
      <c r="E296" s="406" t="s">
        <v>868</v>
      </c>
      <c r="F296" s="409"/>
      <c r="G296" s="409"/>
      <c r="H296" s="409"/>
      <c r="I296" s="409"/>
      <c r="J296" s="409"/>
      <c r="K296" s="409"/>
      <c r="L296" s="409"/>
      <c r="M296" s="409"/>
      <c r="N296" s="409">
        <v>2</v>
      </c>
      <c r="O296" s="409">
        <v>612</v>
      </c>
      <c r="P296" s="474"/>
      <c r="Q296" s="410">
        <v>306</v>
      </c>
    </row>
    <row r="297" spans="1:17" ht="14.4" customHeight="1" x14ac:dyDescent="0.3">
      <c r="A297" s="405" t="s">
        <v>926</v>
      </c>
      <c r="B297" s="406" t="s">
        <v>756</v>
      </c>
      <c r="C297" s="406" t="s">
        <v>757</v>
      </c>
      <c r="D297" s="406" t="s">
        <v>758</v>
      </c>
      <c r="E297" s="406" t="s">
        <v>759</v>
      </c>
      <c r="F297" s="409"/>
      <c r="G297" s="409"/>
      <c r="H297" s="409"/>
      <c r="I297" s="409"/>
      <c r="J297" s="409">
        <v>2</v>
      </c>
      <c r="K297" s="409">
        <v>4128</v>
      </c>
      <c r="L297" s="409"/>
      <c r="M297" s="409">
        <v>2064</v>
      </c>
      <c r="N297" s="409"/>
      <c r="O297" s="409"/>
      <c r="P297" s="474"/>
      <c r="Q297" s="410"/>
    </row>
    <row r="298" spans="1:17" ht="14.4" customHeight="1" x14ac:dyDescent="0.3">
      <c r="A298" s="405" t="s">
        <v>926</v>
      </c>
      <c r="B298" s="406" t="s">
        <v>756</v>
      </c>
      <c r="C298" s="406" t="s">
        <v>757</v>
      </c>
      <c r="D298" s="406" t="s">
        <v>762</v>
      </c>
      <c r="E298" s="406" t="s">
        <v>763</v>
      </c>
      <c r="F298" s="409">
        <v>8</v>
      </c>
      <c r="G298" s="409">
        <v>424</v>
      </c>
      <c r="H298" s="409">
        <v>1</v>
      </c>
      <c r="I298" s="409">
        <v>53</v>
      </c>
      <c r="J298" s="409">
        <v>6</v>
      </c>
      <c r="K298" s="409">
        <v>318</v>
      </c>
      <c r="L298" s="409">
        <v>0.75</v>
      </c>
      <c r="M298" s="409">
        <v>53</v>
      </c>
      <c r="N298" s="409"/>
      <c r="O298" s="409"/>
      <c r="P298" s="474"/>
      <c r="Q298" s="410"/>
    </row>
    <row r="299" spans="1:17" ht="14.4" customHeight="1" x14ac:dyDescent="0.3">
      <c r="A299" s="405" t="s">
        <v>926</v>
      </c>
      <c r="B299" s="406" t="s">
        <v>756</v>
      </c>
      <c r="C299" s="406" t="s">
        <v>757</v>
      </c>
      <c r="D299" s="406" t="s">
        <v>764</v>
      </c>
      <c r="E299" s="406" t="s">
        <v>765</v>
      </c>
      <c r="F299" s="409"/>
      <c r="G299" s="409"/>
      <c r="H299" s="409"/>
      <c r="I299" s="409"/>
      <c r="J299" s="409">
        <v>2</v>
      </c>
      <c r="K299" s="409">
        <v>242</v>
      </c>
      <c r="L299" s="409"/>
      <c r="M299" s="409">
        <v>121</v>
      </c>
      <c r="N299" s="409">
        <v>18</v>
      </c>
      <c r="O299" s="409">
        <v>2214</v>
      </c>
      <c r="P299" s="474"/>
      <c r="Q299" s="410">
        <v>123</v>
      </c>
    </row>
    <row r="300" spans="1:17" ht="14.4" customHeight="1" x14ac:dyDescent="0.3">
      <c r="A300" s="405" t="s">
        <v>926</v>
      </c>
      <c r="B300" s="406" t="s">
        <v>756</v>
      </c>
      <c r="C300" s="406" t="s">
        <v>757</v>
      </c>
      <c r="D300" s="406" t="s">
        <v>766</v>
      </c>
      <c r="E300" s="406" t="s">
        <v>767</v>
      </c>
      <c r="F300" s="409"/>
      <c r="G300" s="409"/>
      <c r="H300" s="409"/>
      <c r="I300" s="409"/>
      <c r="J300" s="409"/>
      <c r="K300" s="409"/>
      <c r="L300" s="409"/>
      <c r="M300" s="409"/>
      <c r="N300" s="409">
        <v>1</v>
      </c>
      <c r="O300" s="409">
        <v>177</v>
      </c>
      <c r="P300" s="474"/>
      <c r="Q300" s="410">
        <v>177</v>
      </c>
    </row>
    <row r="301" spans="1:17" ht="14.4" customHeight="1" x14ac:dyDescent="0.3">
      <c r="A301" s="405" t="s">
        <v>926</v>
      </c>
      <c r="B301" s="406" t="s">
        <v>756</v>
      </c>
      <c r="C301" s="406" t="s">
        <v>757</v>
      </c>
      <c r="D301" s="406" t="s">
        <v>772</v>
      </c>
      <c r="E301" s="406" t="s">
        <v>773</v>
      </c>
      <c r="F301" s="409">
        <v>2</v>
      </c>
      <c r="G301" s="409">
        <v>336</v>
      </c>
      <c r="H301" s="409">
        <v>1</v>
      </c>
      <c r="I301" s="409">
        <v>168</v>
      </c>
      <c r="J301" s="409"/>
      <c r="K301" s="409"/>
      <c r="L301" s="409"/>
      <c r="M301" s="409"/>
      <c r="N301" s="409">
        <v>4</v>
      </c>
      <c r="O301" s="409">
        <v>688</v>
      </c>
      <c r="P301" s="474">
        <v>2.0476190476190474</v>
      </c>
      <c r="Q301" s="410">
        <v>172</v>
      </c>
    </row>
    <row r="302" spans="1:17" ht="14.4" customHeight="1" x14ac:dyDescent="0.3">
      <c r="A302" s="405" t="s">
        <v>926</v>
      </c>
      <c r="B302" s="406" t="s">
        <v>756</v>
      </c>
      <c r="C302" s="406" t="s">
        <v>757</v>
      </c>
      <c r="D302" s="406" t="s">
        <v>774</v>
      </c>
      <c r="E302" s="406" t="s">
        <v>775</v>
      </c>
      <c r="F302" s="409"/>
      <c r="G302" s="409"/>
      <c r="H302" s="409"/>
      <c r="I302" s="409"/>
      <c r="J302" s="409"/>
      <c r="K302" s="409"/>
      <c r="L302" s="409"/>
      <c r="M302" s="409"/>
      <c r="N302" s="409">
        <v>1</v>
      </c>
      <c r="O302" s="409">
        <v>533</v>
      </c>
      <c r="P302" s="474"/>
      <c r="Q302" s="410">
        <v>533</v>
      </c>
    </row>
    <row r="303" spans="1:17" ht="14.4" customHeight="1" x14ac:dyDescent="0.3">
      <c r="A303" s="405" t="s">
        <v>926</v>
      </c>
      <c r="B303" s="406" t="s">
        <v>756</v>
      </c>
      <c r="C303" s="406" t="s">
        <v>757</v>
      </c>
      <c r="D303" s="406" t="s">
        <v>776</v>
      </c>
      <c r="E303" s="406" t="s">
        <v>777</v>
      </c>
      <c r="F303" s="409">
        <v>1</v>
      </c>
      <c r="G303" s="409">
        <v>316</v>
      </c>
      <c r="H303" s="409">
        <v>1</v>
      </c>
      <c r="I303" s="409">
        <v>316</v>
      </c>
      <c r="J303" s="409">
        <v>2</v>
      </c>
      <c r="K303" s="409">
        <v>632</v>
      </c>
      <c r="L303" s="409">
        <v>2</v>
      </c>
      <c r="M303" s="409">
        <v>316</v>
      </c>
      <c r="N303" s="409">
        <v>3</v>
      </c>
      <c r="O303" s="409">
        <v>966</v>
      </c>
      <c r="P303" s="474">
        <v>3.0569620253164556</v>
      </c>
      <c r="Q303" s="410">
        <v>322</v>
      </c>
    </row>
    <row r="304" spans="1:17" ht="14.4" customHeight="1" x14ac:dyDescent="0.3">
      <c r="A304" s="405" t="s">
        <v>926</v>
      </c>
      <c r="B304" s="406" t="s">
        <v>756</v>
      </c>
      <c r="C304" s="406" t="s">
        <v>757</v>
      </c>
      <c r="D304" s="406" t="s">
        <v>780</v>
      </c>
      <c r="E304" s="406" t="s">
        <v>781</v>
      </c>
      <c r="F304" s="409">
        <v>1</v>
      </c>
      <c r="G304" s="409">
        <v>338</v>
      </c>
      <c r="H304" s="409">
        <v>1</v>
      </c>
      <c r="I304" s="409">
        <v>338</v>
      </c>
      <c r="J304" s="409">
        <v>8</v>
      </c>
      <c r="K304" s="409">
        <v>2704</v>
      </c>
      <c r="L304" s="409">
        <v>8</v>
      </c>
      <c r="M304" s="409">
        <v>338</v>
      </c>
      <c r="N304" s="409">
        <v>23</v>
      </c>
      <c r="O304" s="409">
        <v>7843</v>
      </c>
      <c r="P304" s="474">
        <v>23.204142011834321</v>
      </c>
      <c r="Q304" s="410">
        <v>341</v>
      </c>
    </row>
    <row r="305" spans="1:17" ht="14.4" customHeight="1" x14ac:dyDescent="0.3">
      <c r="A305" s="405" t="s">
        <v>926</v>
      </c>
      <c r="B305" s="406" t="s">
        <v>756</v>
      </c>
      <c r="C305" s="406" t="s">
        <v>757</v>
      </c>
      <c r="D305" s="406" t="s">
        <v>804</v>
      </c>
      <c r="E305" s="406" t="s">
        <v>805</v>
      </c>
      <c r="F305" s="409">
        <v>4</v>
      </c>
      <c r="G305" s="409">
        <v>1124</v>
      </c>
      <c r="H305" s="409">
        <v>1</v>
      </c>
      <c r="I305" s="409">
        <v>281</v>
      </c>
      <c r="J305" s="409">
        <v>1</v>
      </c>
      <c r="K305" s="409">
        <v>281</v>
      </c>
      <c r="L305" s="409">
        <v>0.25</v>
      </c>
      <c r="M305" s="409">
        <v>281</v>
      </c>
      <c r="N305" s="409">
        <v>7</v>
      </c>
      <c r="O305" s="409">
        <v>1995</v>
      </c>
      <c r="P305" s="474">
        <v>1.7749110320284698</v>
      </c>
      <c r="Q305" s="410">
        <v>285</v>
      </c>
    </row>
    <row r="306" spans="1:17" ht="14.4" customHeight="1" x14ac:dyDescent="0.3">
      <c r="A306" s="405" t="s">
        <v>926</v>
      </c>
      <c r="B306" s="406" t="s">
        <v>756</v>
      </c>
      <c r="C306" s="406" t="s">
        <v>757</v>
      </c>
      <c r="D306" s="406" t="s">
        <v>806</v>
      </c>
      <c r="E306" s="406" t="s">
        <v>807</v>
      </c>
      <c r="F306" s="409">
        <v>1</v>
      </c>
      <c r="G306" s="409">
        <v>3439</v>
      </c>
      <c r="H306" s="409">
        <v>1</v>
      </c>
      <c r="I306" s="409">
        <v>3439</v>
      </c>
      <c r="J306" s="409">
        <v>1</v>
      </c>
      <c r="K306" s="409">
        <v>3439</v>
      </c>
      <c r="L306" s="409">
        <v>1</v>
      </c>
      <c r="M306" s="409">
        <v>3439</v>
      </c>
      <c r="N306" s="409"/>
      <c r="O306" s="409"/>
      <c r="P306" s="474"/>
      <c r="Q306" s="410"/>
    </row>
    <row r="307" spans="1:17" ht="14.4" customHeight="1" x14ac:dyDescent="0.3">
      <c r="A307" s="405" t="s">
        <v>926</v>
      </c>
      <c r="B307" s="406" t="s">
        <v>756</v>
      </c>
      <c r="C307" s="406" t="s">
        <v>757</v>
      </c>
      <c r="D307" s="406" t="s">
        <v>808</v>
      </c>
      <c r="E307" s="406" t="s">
        <v>809</v>
      </c>
      <c r="F307" s="409"/>
      <c r="G307" s="409"/>
      <c r="H307" s="409"/>
      <c r="I307" s="409"/>
      <c r="J307" s="409">
        <v>4</v>
      </c>
      <c r="K307" s="409">
        <v>1824</v>
      </c>
      <c r="L307" s="409"/>
      <c r="M307" s="409">
        <v>456</v>
      </c>
      <c r="N307" s="409">
        <v>5</v>
      </c>
      <c r="O307" s="409">
        <v>2310</v>
      </c>
      <c r="P307" s="474"/>
      <c r="Q307" s="410">
        <v>462</v>
      </c>
    </row>
    <row r="308" spans="1:17" ht="14.4" customHeight="1" x14ac:dyDescent="0.3">
      <c r="A308" s="405" t="s">
        <v>926</v>
      </c>
      <c r="B308" s="406" t="s">
        <v>756</v>
      </c>
      <c r="C308" s="406" t="s">
        <v>757</v>
      </c>
      <c r="D308" s="406" t="s">
        <v>812</v>
      </c>
      <c r="E308" s="406" t="s">
        <v>813</v>
      </c>
      <c r="F308" s="409">
        <v>4</v>
      </c>
      <c r="G308" s="409">
        <v>1392</v>
      </c>
      <c r="H308" s="409">
        <v>1</v>
      </c>
      <c r="I308" s="409">
        <v>348</v>
      </c>
      <c r="J308" s="409">
        <v>4</v>
      </c>
      <c r="K308" s="409">
        <v>1392</v>
      </c>
      <c r="L308" s="409">
        <v>1</v>
      </c>
      <c r="M308" s="409">
        <v>348</v>
      </c>
      <c r="N308" s="409">
        <v>12</v>
      </c>
      <c r="O308" s="409">
        <v>4272</v>
      </c>
      <c r="P308" s="474">
        <v>3.0689655172413794</v>
      </c>
      <c r="Q308" s="410">
        <v>356</v>
      </c>
    </row>
    <row r="309" spans="1:17" ht="14.4" customHeight="1" x14ac:dyDescent="0.3">
      <c r="A309" s="405" t="s">
        <v>926</v>
      </c>
      <c r="B309" s="406" t="s">
        <v>756</v>
      </c>
      <c r="C309" s="406" t="s">
        <v>757</v>
      </c>
      <c r="D309" s="406" t="s">
        <v>826</v>
      </c>
      <c r="E309" s="406" t="s">
        <v>827</v>
      </c>
      <c r="F309" s="409">
        <v>1</v>
      </c>
      <c r="G309" s="409">
        <v>429</v>
      </c>
      <c r="H309" s="409">
        <v>1</v>
      </c>
      <c r="I309" s="409">
        <v>429</v>
      </c>
      <c r="J309" s="409"/>
      <c r="K309" s="409"/>
      <c r="L309" s="409"/>
      <c r="M309" s="409"/>
      <c r="N309" s="409">
        <v>1</v>
      </c>
      <c r="O309" s="409">
        <v>437</v>
      </c>
      <c r="P309" s="474">
        <v>1.0186480186480187</v>
      </c>
      <c r="Q309" s="410">
        <v>437</v>
      </c>
    </row>
    <row r="310" spans="1:17" ht="14.4" customHeight="1" x14ac:dyDescent="0.3">
      <c r="A310" s="405" t="s">
        <v>926</v>
      </c>
      <c r="B310" s="406" t="s">
        <v>756</v>
      </c>
      <c r="C310" s="406" t="s">
        <v>757</v>
      </c>
      <c r="D310" s="406" t="s">
        <v>828</v>
      </c>
      <c r="E310" s="406" t="s">
        <v>829</v>
      </c>
      <c r="F310" s="409"/>
      <c r="G310" s="409"/>
      <c r="H310" s="409"/>
      <c r="I310" s="409"/>
      <c r="J310" s="409"/>
      <c r="K310" s="409"/>
      <c r="L310" s="409"/>
      <c r="M310" s="409"/>
      <c r="N310" s="409">
        <v>2</v>
      </c>
      <c r="O310" s="409">
        <v>108</v>
      </c>
      <c r="P310" s="474"/>
      <c r="Q310" s="410">
        <v>54</v>
      </c>
    </row>
    <row r="311" spans="1:17" ht="14.4" customHeight="1" x14ac:dyDescent="0.3">
      <c r="A311" s="405" t="s">
        <v>926</v>
      </c>
      <c r="B311" s="406" t="s">
        <v>756</v>
      </c>
      <c r="C311" s="406" t="s">
        <v>757</v>
      </c>
      <c r="D311" s="406" t="s">
        <v>832</v>
      </c>
      <c r="E311" s="406" t="s">
        <v>833</v>
      </c>
      <c r="F311" s="409">
        <v>19</v>
      </c>
      <c r="G311" s="409">
        <v>3135</v>
      </c>
      <c r="H311" s="409">
        <v>1</v>
      </c>
      <c r="I311" s="409">
        <v>165</v>
      </c>
      <c r="J311" s="409">
        <v>30</v>
      </c>
      <c r="K311" s="409">
        <v>4950</v>
      </c>
      <c r="L311" s="409">
        <v>1.5789473684210527</v>
      </c>
      <c r="M311" s="409">
        <v>165</v>
      </c>
      <c r="N311" s="409">
        <v>75</v>
      </c>
      <c r="O311" s="409">
        <v>12675</v>
      </c>
      <c r="P311" s="474">
        <v>4.0430622009569381</v>
      </c>
      <c r="Q311" s="410">
        <v>169</v>
      </c>
    </row>
    <row r="312" spans="1:17" ht="14.4" customHeight="1" x14ac:dyDescent="0.3">
      <c r="A312" s="405" t="s">
        <v>926</v>
      </c>
      <c r="B312" s="406" t="s">
        <v>756</v>
      </c>
      <c r="C312" s="406" t="s">
        <v>757</v>
      </c>
      <c r="D312" s="406" t="s">
        <v>836</v>
      </c>
      <c r="E312" s="406" t="s">
        <v>837</v>
      </c>
      <c r="F312" s="409"/>
      <c r="G312" s="409"/>
      <c r="H312" s="409"/>
      <c r="I312" s="409"/>
      <c r="J312" s="409">
        <v>1</v>
      </c>
      <c r="K312" s="409">
        <v>160</v>
      </c>
      <c r="L312" s="409"/>
      <c r="M312" s="409">
        <v>160</v>
      </c>
      <c r="N312" s="409"/>
      <c r="O312" s="409"/>
      <c r="P312" s="474"/>
      <c r="Q312" s="410"/>
    </row>
    <row r="313" spans="1:17" ht="14.4" customHeight="1" x14ac:dyDescent="0.3">
      <c r="A313" s="405" t="s">
        <v>926</v>
      </c>
      <c r="B313" s="406" t="s">
        <v>756</v>
      </c>
      <c r="C313" s="406" t="s">
        <v>757</v>
      </c>
      <c r="D313" s="406" t="s">
        <v>852</v>
      </c>
      <c r="E313" s="406" t="s">
        <v>853</v>
      </c>
      <c r="F313" s="409">
        <v>1</v>
      </c>
      <c r="G313" s="409">
        <v>404</v>
      </c>
      <c r="H313" s="409">
        <v>1</v>
      </c>
      <c r="I313" s="409">
        <v>404</v>
      </c>
      <c r="J313" s="409">
        <v>2</v>
      </c>
      <c r="K313" s="409">
        <v>808</v>
      </c>
      <c r="L313" s="409">
        <v>2</v>
      </c>
      <c r="M313" s="409">
        <v>404</v>
      </c>
      <c r="N313" s="409">
        <v>1</v>
      </c>
      <c r="O313" s="409">
        <v>418</v>
      </c>
      <c r="P313" s="474">
        <v>1.0346534653465347</v>
      </c>
      <c r="Q313" s="410">
        <v>418</v>
      </c>
    </row>
    <row r="314" spans="1:17" ht="14.4" customHeight="1" x14ac:dyDescent="0.3">
      <c r="A314" s="405" t="s">
        <v>926</v>
      </c>
      <c r="B314" s="406" t="s">
        <v>756</v>
      </c>
      <c r="C314" s="406" t="s">
        <v>757</v>
      </c>
      <c r="D314" s="406" t="s">
        <v>854</v>
      </c>
      <c r="E314" s="406" t="s">
        <v>855</v>
      </c>
      <c r="F314" s="409"/>
      <c r="G314" s="409"/>
      <c r="H314" s="409"/>
      <c r="I314" s="409"/>
      <c r="J314" s="409"/>
      <c r="K314" s="409"/>
      <c r="L314" s="409"/>
      <c r="M314" s="409"/>
      <c r="N314" s="409">
        <v>1</v>
      </c>
      <c r="O314" s="409">
        <v>812</v>
      </c>
      <c r="P314" s="474"/>
      <c r="Q314" s="410">
        <v>812</v>
      </c>
    </row>
    <row r="315" spans="1:17" ht="14.4" customHeight="1" x14ac:dyDescent="0.3">
      <c r="A315" s="405" t="s">
        <v>926</v>
      </c>
      <c r="B315" s="406" t="s">
        <v>756</v>
      </c>
      <c r="C315" s="406" t="s">
        <v>757</v>
      </c>
      <c r="D315" s="406" t="s">
        <v>863</v>
      </c>
      <c r="E315" s="406" t="s">
        <v>864</v>
      </c>
      <c r="F315" s="409">
        <v>1</v>
      </c>
      <c r="G315" s="409">
        <v>1024</v>
      </c>
      <c r="H315" s="409">
        <v>1</v>
      </c>
      <c r="I315" s="409">
        <v>1024</v>
      </c>
      <c r="J315" s="409"/>
      <c r="K315" s="409"/>
      <c r="L315" s="409"/>
      <c r="M315" s="409"/>
      <c r="N315" s="409">
        <v>1</v>
      </c>
      <c r="O315" s="409">
        <v>1050</v>
      </c>
      <c r="P315" s="474">
        <v>1.025390625</v>
      </c>
      <c r="Q315" s="410">
        <v>1050</v>
      </c>
    </row>
    <row r="316" spans="1:17" ht="14.4" customHeight="1" x14ac:dyDescent="0.3">
      <c r="A316" s="405" t="s">
        <v>927</v>
      </c>
      <c r="B316" s="406" t="s">
        <v>756</v>
      </c>
      <c r="C316" s="406" t="s">
        <v>757</v>
      </c>
      <c r="D316" s="406" t="s">
        <v>758</v>
      </c>
      <c r="E316" s="406" t="s">
        <v>759</v>
      </c>
      <c r="F316" s="409">
        <v>1</v>
      </c>
      <c r="G316" s="409">
        <v>2064</v>
      </c>
      <c r="H316" s="409">
        <v>1</v>
      </c>
      <c r="I316" s="409">
        <v>2064</v>
      </c>
      <c r="J316" s="409"/>
      <c r="K316" s="409"/>
      <c r="L316" s="409"/>
      <c r="M316" s="409"/>
      <c r="N316" s="409"/>
      <c r="O316" s="409"/>
      <c r="P316" s="474"/>
      <c r="Q316" s="410"/>
    </row>
    <row r="317" spans="1:17" ht="14.4" customHeight="1" x14ac:dyDescent="0.3">
      <c r="A317" s="405" t="s">
        <v>927</v>
      </c>
      <c r="B317" s="406" t="s">
        <v>756</v>
      </c>
      <c r="C317" s="406" t="s">
        <v>757</v>
      </c>
      <c r="D317" s="406" t="s">
        <v>762</v>
      </c>
      <c r="E317" s="406" t="s">
        <v>763</v>
      </c>
      <c r="F317" s="409">
        <v>142</v>
      </c>
      <c r="G317" s="409">
        <v>7526</v>
      </c>
      <c r="H317" s="409">
        <v>1</v>
      </c>
      <c r="I317" s="409">
        <v>53</v>
      </c>
      <c r="J317" s="409">
        <v>252</v>
      </c>
      <c r="K317" s="409">
        <v>13404</v>
      </c>
      <c r="L317" s="409">
        <v>1.7810257773053415</v>
      </c>
      <c r="M317" s="409">
        <v>53.19047619047619</v>
      </c>
      <c r="N317" s="409">
        <v>162</v>
      </c>
      <c r="O317" s="409">
        <v>8748</v>
      </c>
      <c r="P317" s="474">
        <v>1.1623704491097528</v>
      </c>
      <c r="Q317" s="410">
        <v>54</v>
      </c>
    </row>
    <row r="318" spans="1:17" ht="14.4" customHeight="1" x14ac:dyDescent="0.3">
      <c r="A318" s="405" t="s">
        <v>927</v>
      </c>
      <c r="B318" s="406" t="s">
        <v>756</v>
      </c>
      <c r="C318" s="406" t="s">
        <v>757</v>
      </c>
      <c r="D318" s="406" t="s">
        <v>764</v>
      </c>
      <c r="E318" s="406" t="s">
        <v>765</v>
      </c>
      <c r="F318" s="409">
        <v>112</v>
      </c>
      <c r="G318" s="409">
        <v>13552</v>
      </c>
      <c r="H318" s="409">
        <v>1</v>
      </c>
      <c r="I318" s="409">
        <v>121</v>
      </c>
      <c r="J318" s="409">
        <v>177</v>
      </c>
      <c r="K318" s="409">
        <v>21473</v>
      </c>
      <c r="L318" s="409">
        <v>1.5844893742621016</v>
      </c>
      <c r="M318" s="409">
        <v>121.31638418079096</v>
      </c>
      <c r="N318" s="409">
        <v>128</v>
      </c>
      <c r="O318" s="409">
        <v>15744</v>
      </c>
      <c r="P318" s="474">
        <v>1.1617473435655254</v>
      </c>
      <c r="Q318" s="410">
        <v>123</v>
      </c>
    </row>
    <row r="319" spans="1:17" ht="14.4" customHeight="1" x14ac:dyDescent="0.3">
      <c r="A319" s="405" t="s">
        <v>927</v>
      </c>
      <c r="B319" s="406" t="s">
        <v>756</v>
      </c>
      <c r="C319" s="406" t="s">
        <v>757</v>
      </c>
      <c r="D319" s="406" t="s">
        <v>766</v>
      </c>
      <c r="E319" s="406" t="s">
        <v>767</v>
      </c>
      <c r="F319" s="409">
        <v>1</v>
      </c>
      <c r="G319" s="409">
        <v>174</v>
      </c>
      <c r="H319" s="409">
        <v>1</v>
      </c>
      <c r="I319" s="409">
        <v>174</v>
      </c>
      <c r="J319" s="409"/>
      <c r="K319" s="409"/>
      <c r="L319" s="409"/>
      <c r="M319" s="409"/>
      <c r="N319" s="409">
        <v>1</v>
      </c>
      <c r="O319" s="409">
        <v>177</v>
      </c>
      <c r="P319" s="474">
        <v>1.0172413793103448</v>
      </c>
      <c r="Q319" s="410">
        <v>177</v>
      </c>
    </row>
    <row r="320" spans="1:17" ht="14.4" customHeight="1" x14ac:dyDescent="0.3">
      <c r="A320" s="405" t="s">
        <v>927</v>
      </c>
      <c r="B320" s="406" t="s">
        <v>756</v>
      </c>
      <c r="C320" s="406" t="s">
        <v>757</v>
      </c>
      <c r="D320" s="406" t="s">
        <v>768</v>
      </c>
      <c r="E320" s="406" t="s">
        <v>769</v>
      </c>
      <c r="F320" s="409">
        <v>1</v>
      </c>
      <c r="G320" s="409">
        <v>1993</v>
      </c>
      <c r="H320" s="409">
        <v>1</v>
      </c>
      <c r="I320" s="409">
        <v>1993</v>
      </c>
      <c r="J320" s="409"/>
      <c r="K320" s="409"/>
      <c r="L320" s="409"/>
      <c r="M320" s="409"/>
      <c r="N320" s="409"/>
      <c r="O320" s="409"/>
      <c r="P320" s="474"/>
      <c r="Q320" s="410"/>
    </row>
    <row r="321" spans="1:17" ht="14.4" customHeight="1" x14ac:dyDescent="0.3">
      <c r="A321" s="405" t="s">
        <v>927</v>
      </c>
      <c r="B321" s="406" t="s">
        <v>756</v>
      </c>
      <c r="C321" s="406" t="s">
        <v>757</v>
      </c>
      <c r="D321" s="406" t="s">
        <v>770</v>
      </c>
      <c r="E321" s="406" t="s">
        <v>771</v>
      </c>
      <c r="F321" s="409">
        <v>2</v>
      </c>
      <c r="G321" s="409">
        <v>760</v>
      </c>
      <c r="H321" s="409">
        <v>1</v>
      </c>
      <c r="I321" s="409">
        <v>380</v>
      </c>
      <c r="J321" s="409">
        <v>14</v>
      </c>
      <c r="K321" s="409">
        <v>5332</v>
      </c>
      <c r="L321" s="409">
        <v>7.0157894736842108</v>
      </c>
      <c r="M321" s="409">
        <v>380.85714285714283</v>
      </c>
      <c r="N321" s="409"/>
      <c r="O321" s="409"/>
      <c r="P321" s="474"/>
      <c r="Q321" s="410"/>
    </row>
    <row r="322" spans="1:17" ht="14.4" customHeight="1" x14ac:dyDescent="0.3">
      <c r="A322" s="405" t="s">
        <v>927</v>
      </c>
      <c r="B322" s="406" t="s">
        <v>756</v>
      </c>
      <c r="C322" s="406" t="s">
        <v>757</v>
      </c>
      <c r="D322" s="406" t="s">
        <v>772</v>
      </c>
      <c r="E322" s="406" t="s">
        <v>773</v>
      </c>
      <c r="F322" s="409">
        <v>43</v>
      </c>
      <c r="G322" s="409">
        <v>7224</v>
      </c>
      <c r="H322" s="409">
        <v>1</v>
      </c>
      <c r="I322" s="409">
        <v>168</v>
      </c>
      <c r="J322" s="409">
        <v>75</v>
      </c>
      <c r="K322" s="409">
        <v>12639</v>
      </c>
      <c r="L322" s="409">
        <v>1.7495847176079735</v>
      </c>
      <c r="M322" s="409">
        <v>168.52</v>
      </c>
      <c r="N322" s="409">
        <v>44</v>
      </c>
      <c r="O322" s="409">
        <v>7568</v>
      </c>
      <c r="P322" s="474">
        <v>1.0476190476190477</v>
      </c>
      <c r="Q322" s="410">
        <v>172</v>
      </c>
    </row>
    <row r="323" spans="1:17" ht="14.4" customHeight="1" x14ac:dyDescent="0.3">
      <c r="A323" s="405" t="s">
        <v>927</v>
      </c>
      <c r="B323" s="406" t="s">
        <v>756</v>
      </c>
      <c r="C323" s="406" t="s">
        <v>757</v>
      </c>
      <c r="D323" s="406" t="s">
        <v>774</v>
      </c>
      <c r="E323" s="406" t="s">
        <v>775</v>
      </c>
      <c r="F323" s="409">
        <v>3</v>
      </c>
      <c r="G323" s="409">
        <v>1575</v>
      </c>
      <c r="H323" s="409">
        <v>1</v>
      </c>
      <c r="I323" s="409">
        <v>525</v>
      </c>
      <c r="J323" s="409">
        <v>6</v>
      </c>
      <c r="K323" s="409">
        <v>3168</v>
      </c>
      <c r="L323" s="409">
        <v>2.0114285714285716</v>
      </c>
      <c r="M323" s="409">
        <v>528</v>
      </c>
      <c r="N323" s="409">
        <v>1</v>
      </c>
      <c r="O323" s="409">
        <v>533</v>
      </c>
      <c r="P323" s="474">
        <v>0.33841269841269839</v>
      </c>
      <c r="Q323" s="410">
        <v>533</v>
      </c>
    </row>
    <row r="324" spans="1:17" ht="14.4" customHeight="1" x14ac:dyDescent="0.3">
      <c r="A324" s="405" t="s">
        <v>927</v>
      </c>
      <c r="B324" s="406" t="s">
        <v>756</v>
      </c>
      <c r="C324" s="406" t="s">
        <v>757</v>
      </c>
      <c r="D324" s="406" t="s">
        <v>776</v>
      </c>
      <c r="E324" s="406" t="s">
        <v>777</v>
      </c>
      <c r="F324" s="409">
        <v>73</v>
      </c>
      <c r="G324" s="409">
        <v>23068</v>
      </c>
      <c r="H324" s="409">
        <v>1</v>
      </c>
      <c r="I324" s="409">
        <v>316</v>
      </c>
      <c r="J324" s="409">
        <v>71</v>
      </c>
      <c r="K324" s="409">
        <v>22528</v>
      </c>
      <c r="L324" s="409">
        <v>0.97659094850008665</v>
      </c>
      <c r="M324" s="409">
        <v>317.2957746478873</v>
      </c>
      <c r="N324" s="409">
        <v>50</v>
      </c>
      <c r="O324" s="409">
        <v>16100</v>
      </c>
      <c r="P324" s="474">
        <v>0.69793653546037804</v>
      </c>
      <c r="Q324" s="410">
        <v>322</v>
      </c>
    </row>
    <row r="325" spans="1:17" ht="14.4" customHeight="1" x14ac:dyDescent="0.3">
      <c r="A325" s="405" t="s">
        <v>927</v>
      </c>
      <c r="B325" s="406" t="s">
        <v>756</v>
      </c>
      <c r="C325" s="406" t="s">
        <v>757</v>
      </c>
      <c r="D325" s="406" t="s">
        <v>778</v>
      </c>
      <c r="E325" s="406" t="s">
        <v>779</v>
      </c>
      <c r="F325" s="409">
        <v>9</v>
      </c>
      <c r="G325" s="409">
        <v>3915</v>
      </c>
      <c r="H325" s="409">
        <v>1</v>
      </c>
      <c r="I325" s="409">
        <v>435</v>
      </c>
      <c r="J325" s="409">
        <v>11</v>
      </c>
      <c r="K325" s="409">
        <v>4794</v>
      </c>
      <c r="L325" s="409">
        <v>1.2245210727969349</v>
      </c>
      <c r="M325" s="409">
        <v>435.81818181818181</v>
      </c>
      <c r="N325" s="409">
        <v>3</v>
      </c>
      <c r="O325" s="409">
        <v>1317</v>
      </c>
      <c r="P325" s="474">
        <v>0.33639846743295021</v>
      </c>
      <c r="Q325" s="410">
        <v>439</v>
      </c>
    </row>
    <row r="326" spans="1:17" ht="14.4" customHeight="1" x14ac:dyDescent="0.3">
      <c r="A326" s="405" t="s">
        <v>927</v>
      </c>
      <c r="B326" s="406" t="s">
        <v>756</v>
      </c>
      <c r="C326" s="406" t="s">
        <v>757</v>
      </c>
      <c r="D326" s="406" t="s">
        <v>780</v>
      </c>
      <c r="E326" s="406" t="s">
        <v>781</v>
      </c>
      <c r="F326" s="409">
        <v>133</v>
      </c>
      <c r="G326" s="409">
        <v>44954</v>
      </c>
      <c r="H326" s="409">
        <v>1</v>
      </c>
      <c r="I326" s="409">
        <v>338</v>
      </c>
      <c r="J326" s="409">
        <v>264</v>
      </c>
      <c r="K326" s="409">
        <v>89364</v>
      </c>
      <c r="L326" s="409">
        <v>1.9878987409351783</v>
      </c>
      <c r="M326" s="409">
        <v>338.5</v>
      </c>
      <c r="N326" s="409">
        <v>168</v>
      </c>
      <c r="O326" s="409">
        <v>57288</v>
      </c>
      <c r="P326" s="474">
        <v>1.2743693553410154</v>
      </c>
      <c r="Q326" s="410">
        <v>341</v>
      </c>
    </row>
    <row r="327" spans="1:17" ht="14.4" customHeight="1" x14ac:dyDescent="0.3">
      <c r="A327" s="405" t="s">
        <v>927</v>
      </c>
      <c r="B327" s="406" t="s">
        <v>756</v>
      </c>
      <c r="C327" s="406" t="s">
        <v>757</v>
      </c>
      <c r="D327" s="406" t="s">
        <v>782</v>
      </c>
      <c r="E327" s="406" t="s">
        <v>783</v>
      </c>
      <c r="F327" s="409">
        <v>2</v>
      </c>
      <c r="G327" s="409">
        <v>3178</v>
      </c>
      <c r="H327" s="409">
        <v>1</v>
      </c>
      <c r="I327" s="409">
        <v>1589</v>
      </c>
      <c r="J327" s="409">
        <v>5</v>
      </c>
      <c r="K327" s="409">
        <v>7957</v>
      </c>
      <c r="L327" s="409">
        <v>2.5037759597230962</v>
      </c>
      <c r="M327" s="409">
        <v>1591.4</v>
      </c>
      <c r="N327" s="409">
        <v>1</v>
      </c>
      <c r="O327" s="409">
        <v>1598</v>
      </c>
      <c r="P327" s="474">
        <v>0.50283196979232225</v>
      </c>
      <c r="Q327" s="410">
        <v>1598</v>
      </c>
    </row>
    <row r="328" spans="1:17" ht="14.4" customHeight="1" x14ac:dyDescent="0.3">
      <c r="A328" s="405" t="s">
        <v>927</v>
      </c>
      <c r="B328" s="406" t="s">
        <v>756</v>
      </c>
      <c r="C328" s="406" t="s">
        <v>757</v>
      </c>
      <c r="D328" s="406" t="s">
        <v>786</v>
      </c>
      <c r="E328" s="406" t="s">
        <v>787</v>
      </c>
      <c r="F328" s="409">
        <v>2</v>
      </c>
      <c r="G328" s="409">
        <v>11720</v>
      </c>
      <c r="H328" s="409">
        <v>1</v>
      </c>
      <c r="I328" s="409">
        <v>5860</v>
      </c>
      <c r="J328" s="409">
        <v>1</v>
      </c>
      <c r="K328" s="409">
        <v>5860</v>
      </c>
      <c r="L328" s="409">
        <v>0.5</v>
      </c>
      <c r="M328" s="409">
        <v>5860</v>
      </c>
      <c r="N328" s="409">
        <v>1</v>
      </c>
      <c r="O328" s="409">
        <v>5933</v>
      </c>
      <c r="P328" s="474">
        <v>0.50622866894197949</v>
      </c>
      <c r="Q328" s="410">
        <v>5933</v>
      </c>
    </row>
    <row r="329" spans="1:17" ht="14.4" customHeight="1" x14ac:dyDescent="0.3">
      <c r="A329" s="405" t="s">
        <v>927</v>
      </c>
      <c r="B329" s="406" t="s">
        <v>756</v>
      </c>
      <c r="C329" s="406" t="s">
        <v>757</v>
      </c>
      <c r="D329" s="406" t="s">
        <v>788</v>
      </c>
      <c r="E329" s="406" t="s">
        <v>789</v>
      </c>
      <c r="F329" s="409"/>
      <c r="G329" s="409"/>
      <c r="H329" s="409"/>
      <c r="I329" s="409"/>
      <c r="J329" s="409">
        <v>4</v>
      </c>
      <c r="K329" s="409">
        <v>435</v>
      </c>
      <c r="L329" s="409"/>
      <c r="M329" s="409">
        <v>108.75</v>
      </c>
      <c r="N329" s="409"/>
      <c r="O329" s="409"/>
      <c r="P329" s="474"/>
      <c r="Q329" s="410"/>
    </row>
    <row r="330" spans="1:17" ht="14.4" customHeight="1" x14ac:dyDescent="0.3">
      <c r="A330" s="405" t="s">
        <v>927</v>
      </c>
      <c r="B330" s="406" t="s">
        <v>756</v>
      </c>
      <c r="C330" s="406" t="s">
        <v>757</v>
      </c>
      <c r="D330" s="406" t="s">
        <v>792</v>
      </c>
      <c r="E330" s="406" t="s">
        <v>793</v>
      </c>
      <c r="F330" s="409">
        <v>1</v>
      </c>
      <c r="G330" s="409">
        <v>365</v>
      </c>
      <c r="H330" s="409">
        <v>1</v>
      </c>
      <c r="I330" s="409">
        <v>365</v>
      </c>
      <c r="J330" s="409"/>
      <c r="K330" s="409"/>
      <c r="L330" s="409"/>
      <c r="M330" s="409"/>
      <c r="N330" s="409">
        <v>3</v>
      </c>
      <c r="O330" s="409">
        <v>1128</v>
      </c>
      <c r="P330" s="474">
        <v>3.0904109589041098</v>
      </c>
      <c r="Q330" s="410">
        <v>376</v>
      </c>
    </row>
    <row r="331" spans="1:17" ht="14.4" customHeight="1" x14ac:dyDescent="0.3">
      <c r="A331" s="405" t="s">
        <v>927</v>
      </c>
      <c r="B331" s="406" t="s">
        <v>756</v>
      </c>
      <c r="C331" s="406" t="s">
        <v>757</v>
      </c>
      <c r="D331" s="406" t="s">
        <v>794</v>
      </c>
      <c r="E331" s="406" t="s">
        <v>795</v>
      </c>
      <c r="F331" s="409"/>
      <c r="G331" s="409"/>
      <c r="H331" s="409"/>
      <c r="I331" s="409"/>
      <c r="J331" s="409">
        <v>3</v>
      </c>
      <c r="K331" s="409">
        <v>111</v>
      </c>
      <c r="L331" s="409"/>
      <c r="M331" s="409">
        <v>37</v>
      </c>
      <c r="N331" s="409"/>
      <c r="O331" s="409"/>
      <c r="P331" s="474"/>
      <c r="Q331" s="410"/>
    </row>
    <row r="332" spans="1:17" ht="14.4" customHeight="1" x14ac:dyDescent="0.3">
      <c r="A332" s="405" t="s">
        <v>927</v>
      </c>
      <c r="B332" s="406" t="s">
        <v>756</v>
      </c>
      <c r="C332" s="406" t="s">
        <v>757</v>
      </c>
      <c r="D332" s="406" t="s">
        <v>800</v>
      </c>
      <c r="E332" s="406" t="s">
        <v>801</v>
      </c>
      <c r="F332" s="409">
        <v>2</v>
      </c>
      <c r="G332" s="409">
        <v>1328</v>
      </c>
      <c r="H332" s="409">
        <v>1</v>
      </c>
      <c r="I332" s="409">
        <v>664</v>
      </c>
      <c r="J332" s="409">
        <v>1</v>
      </c>
      <c r="K332" s="409">
        <v>664</v>
      </c>
      <c r="L332" s="409">
        <v>0.5</v>
      </c>
      <c r="M332" s="409">
        <v>664</v>
      </c>
      <c r="N332" s="409">
        <v>3</v>
      </c>
      <c r="O332" s="409">
        <v>2028</v>
      </c>
      <c r="P332" s="474">
        <v>1.5271084337349397</v>
      </c>
      <c r="Q332" s="410">
        <v>676</v>
      </c>
    </row>
    <row r="333" spans="1:17" ht="14.4" customHeight="1" x14ac:dyDescent="0.3">
      <c r="A333" s="405" t="s">
        <v>927</v>
      </c>
      <c r="B333" s="406" t="s">
        <v>756</v>
      </c>
      <c r="C333" s="406" t="s">
        <v>757</v>
      </c>
      <c r="D333" s="406" t="s">
        <v>802</v>
      </c>
      <c r="E333" s="406" t="s">
        <v>803</v>
      </c>
      <c r="F333" s="409">
        <v>1</v>
      </c>
      <c r="G333" s="409">
        <v>136</v>
      </c>
      <c r="H333" s="409">
        <v>1</v>
      </c>
      <c r="I333" s="409">
        <v>136</v>
      </c>
      <c r="J333" s="409">
        <v>1</v>
      </c>
      <c r="K333" s="409">
        <v>136</v>
      </c>
      <c r="L333" s="409">
        <v>1</v>
      </c>
      <c r="M333" s="409">
        <v>136</v>
      </c>
      <c r="N333" s="409"/>
      <c r="O333" s="409"/>
      <c r="P333" s="474"/>
      <c r="Q333" s="410"/>
    </row>
    <row r="334" spans="1:17" ht="14.4" customHeight="1" x14ac:dyDescent="0.3">
      <c r="A334" s="405" t="s">
        <v>927</v>
      </c>
      <c r="B334" s="406" t="s">
        <v>756</v>
      </c>
      <c r="C334" s="406" t="s">
        <v>757</v>
      </c>
      <c r="D334" s="406" t="s">
        <v>804</v>
      </c>
      <c r="E334" s="406" t="s">
        <v>805</v>
      </c>
      <c r="F334" s="409">
        <v>105</v>
      </c>
      <c r="G334" s="409">
        <v>29505</v>
      </c>
      <c r="H334" s="409">
        <v>1</v>
      </c>
      <c r="I334" s="409">
        <v>281</v>
      </c>
      <c r="J334" s="409">
        <v>152</v>
      </c>
      <c r="K334" s="409">
        <v>42823</v>
      </c>
      <c r="L334" s="409">
        <v>1.4513811218437553</v>
      </c>
      <c r="M334" s="409">
        <v>281.73026315789474</v>
      </c>
      <c r="N334" s="409">
        <v>119</v>
      </c>
      <c r="O334" s="409">
        <v>33915</v>
      </c>
      <c r="P334" s="474">
        <v>1.1494661921708185</v>
      </c>
      <c r="Q334" s="410">
        <v>285</v>
      </c>
    </row>
    <row r="335" spans="1:17" ht="14.4" customHeight="1" x14ac:dyDescent="0.3">
      <c r="A335" s="405" t="s">
        <v>927</v>
      </c>
      <c r="B335" s="406" t="s">
        <v>756</v>
      </c>
      <c r="C335" s="406" t="s">
        <v>757</v>
      </c>
      <c r="D335" s="406" t="s">
        <v>806</v>
      </c>
      <c r="E335" s="406" t="s">
        <v>807</v>
      </c>
      <c r="F335" s="409"/>
      <c r="G335" s="409"/>
      <c r="H335" s="409"/>
      <c r="I335" s="409"/>
      <c r="J335" s="409">
        <v>1</v>
      </c>
      <c r="K335" s="409">
        <v>3439</v>
      </c>
      <c r="L335" s="409"/>
      <c r="M335" s="409">
        <v>3439</v>
      </c>
      <c r="N335" s="409">
        <v>1</v>
      </c>
      <c r="O335" s="409">
        <v>3505</v>
      </c>
      <c r="P335" s="474"/>
      <c r="Q335" s="410">
        <v>3505</v>
      </c>
    </row>
    <row r="336" spans="1:17" ht="14.4" customHeight="1" x14ac:dyDescent="0.3">
      <c r="A336" s="405" t="s">
        <v>927</v>
      </c>
      <c r="B336" s="406" t="s">
        <v>756</v>
      </c>
      <c r="C336" s="406" t="s">
        <v>757</v>
      </c>
      <c r="D336" s="406" t="s">
        <v>808</v>
      </c>
      <c r="E336" s="406" t="s">
        <v>809</v>
      </c>
      <c r="F336" s="409">
        <v>73</v>
      </c>
      <c r="G336" s="409">
        <v>33288</v>
      </c>
      <c r="H336" s="409">
        <v>1</v>
      </c>
      <c r="I336" s="409">
        <v>456</v>
      </c>
      <c r="J336" s="409">
        <v>103</v>
      </c>
      <c r="K336" s="409">
        <v>47108</v>
      </c>
      <c r="L336" s="409">
        <v>1.4151646238884883</v>
      </c>
      <c r="M336" s="409">
        <v>457.35922330097088</v>
      </c>
      <c r="N336" s="409">
        <v>76</v>
      </c>
      <c r="O336" s="409">
        <v>35112</v>
      </c>
      <c r="P336" s="474">
        <v>1.0547945205479452</v>
      </c>
      <c r="Q336" s="410">
        <v>462</v>
      </c>
    </row>
    <row r="337" spans="1:17" ht="14.4" customHeight="1" x14ac:dyDescent="0.3">
      <c r="A337" s="405" t="s">
        <v>927</v>
      </c>
      <c r="B337" s="406" t="s">
        <v>756</v>
      </c>
      <c r="C337" s="406" t="s">
        <v>757</v>
      </c>
      <c r="D337" s="406" t="s">
        <v>810</v>
      </c>
      <c r="E337" s="406" t="s">
        <v>811</v>
      </c>
      <c r="F337" s="409">
        <v>1</v>
      </c>
      <c r="G337" s="409">
        <v>6094</v>
      </c>
      <c r="H337" s="409">
        <v>1</v>
      </c>
      <c r="I337" s="409">
        <v>6094</v>
      </c>
      <c r="J337" s="409"/>
      <c r="K337" s="409"/>
      <c r="L337" s="409"/>
      <c r="M337" s="409"/>
      <c r="N337" s="409"/>
      <c r="O337" s="409"/>
      <c r="P337" s="474"/>
      <c r="Q337" s="410"/>
    </row>
    <row r="338" spans="1:17" ht="14.4" customHeight="1" x14ac:dyDescent="0.3">
      <c r="A338" s="405" t="s">
        <v>927</v>
      </c>
      <c r="B338" s="406" t="s">
        <v>756</v>
      </c>
      <c r="C338" s="406" t="s">
        <v>757</v>
      </c>
      <c r="D338" s="406" t="s">
        <v>812</v>
      </c>
      <c r="E338" s="406" t="s">
        <v>813</v>
      </c>
      <c r="F338" s="409">
        <v>165</v>
      </c>
      <c r="G338" s="409">
        <v>57420</v>
      </c>
      <c r="H338" s="409">
        <v>1</v>
      </c>
      <c r="I338" s="409">
        <v>348</v>
      </c>
      <c r="J338" s="409">
        <v>223</v>
      </c>
      <c r="K338" s="409">
        <v>78000</v>
      </c>
      <c r="L338" s="409">
        <v>1.3584117032392895</v>
      </c>
      <c r="M338" s="409">
        <v>349.77578475336321</v>
      </c>
      <c r="N338" s="409">
        <v>172</v>
      </c>
      <c r="O338" s="409">
        <v>61232</v>
      </c>
      <c r="P338" s="474">
        <v>1.0663880181121561</v>
      </c>
      <c r="Q338" s="410">
        <v>356</v>
      </c>
    </row>
    <row r="339" spans="1:17" ht="14.4" customHeight="1" x14ac:dyDescent="0.3">
      <c r="A339" s="405" t="s">
        <v>927</v>
      </c>
      <c r="B339" s="406" t="s">
        <v>756</v>
      </c>
      <c r="C339" s="406" t="s">
        <v>757</v>
      </c>
      <c r="D339" s="406" t="s">
        <v>814</v>
      </c>
      <c r="E339" s="406" t="s">
        <v>815</v>
      </c>
      <c r="F339" s="409"/>
      <c r="G339" s="409"/>
      <c r="H339" s="409"/>
      <c r="I339" s="409"/>
      <c r="J339" s="409"/>
      <c r="K339" s="409"/>
      <c r="L339" s="409"/>
      <c r="M339" s="409"/>
      <c r="N339" s="409">
        <v>1</v>
      </c>
      <c r="O339" s="409">
        <v>2917</v>
      </c>
      <c r="P339" s="474"/>
      <c r="Q339" s="410">
        <v>2917</v>
      </c>
    </row>
    <row r="340" spans="1:17" ht="14.4" customHeight="1" x14ac:dyDescent="0.3">
      <c r="A340" s="405" t="s">
        <v>927</v>
      </c>
      <c r="B340" s="406" t="s">
        <v>756</v>
      </c>
      <c r="C340" s="406" t="s">
        <v>757</v>
      </c>
      <c r="D340" s="406" t="s">
        <v>818</v>
      </c>
      <c r="E340" s="406" t="s">
        <v>819</v>
      </c>
      <c r="F340" s="409">
        <v>18</v>
      </c>
      <c r="G340" s="409">
        <v>1854</v>
      </c>
      <c r="H340" s="409">
        <v>1</v>
      </c>
      <c r="I340" s="409">
        <v>103</v>
      </c>
      <c r="J340" s="409">
        <v>33</v>
      </c>
      <c r="K340" s="409">
        <v>3407</v>
      </c>
      <c r="L340" s="409">
        <v>1.8376483279395901</v>
      </c>
      <c r="M340" s="409">
        <v>103.24242424242425</v>
      </c>
      <c r="N340" s="409">
        <v>21</v>
      </c>
      <c r="O340" s="409">
        <v>2205</v>
      </c>
      <c r="P340" s="474">
        <v>1.1893203883495145</v>
      </c>
      <c r="Q340" s="410">
        <v>105</v>
      </c>
    </row>
    <row r="341" spans="1:17" ht="14.4" customHeight="1" x14ac:dyDescent="0.3">
      <c r="A341" s="405" t="s">
        <v>927</v>
      </c>
      <c r="B341" s="406" t="s">
        <v>756</v>
      </c>
      <c r="C341" s="406" t="s">
        <v>757</v>
      </c>
      <c r="D341" s="406" t="s">
        <v>820</v>
      </c>
      <c r="E341" s="406" t="s">
        <v>821</v>
      </c>
      <c r="F341" s="409">
        <v>12</v>
      </c>
      <c r="G341" s="409">
        <v>1380</v>
      </c>
      <c r="H341" s="409">
        <v>1</v>
      </c>
      <c r="I341" s="409">
        <v>115</v>
      </c>
      <c r="J341" s="409">
        <v>6</v>
      </c>
      <c r="K341" s="409">
        <v>694</v>
      </c>
      <c r="L341" s="409">
        <v>0.50289855072463763</v>
      </c>
      <c r="M341" s="409">
        <v>115.66666666666667</v>
      </c>
      <c r="N341" s="409">
        <v>7</v>
      </c>
      <c r="O341" s="409">
        <v>819</v>
      </c>
      <c r="P341" s="474">
        <v>0.59347826086956523</v>
      </c>
      <c r="Q341" s="410">
        <v>117</v>
      </c>
    </row>
    <row r="342" spans="1:17" ht="14.4" customHeight="1" x14ac:dyDescent="0.3">
      <c r="A342" s="405" t="s">
        <v>927</v>
      </c>
      <c r="B342" s="406" t="s">
        <v>756</v>
      </c>
      <c r="C342" s="406" t="s">
        <v>757</v>
      </c>
      <c r="D342" s="406" t="s">
        <v>822</v>
      </c>
      <c r="E342" s="406" t="s">
        <v>823</v>
      </c>
      <c r="F342" s="409">
        <v>1</v>
      </c>
      <c r="G342" s="409">
        <v>457</v>
      </c>
      <c r="H342" s="409">
        <v>1</v>
      </c>
      <c r="I342" s="409">
        <v>457</v>
      </c>
      <c r="J342" s="409">
        <v>12</v>
      </c>
      <c r="K342" s="409">
        <v>5496</v>
      </c>
      <c r="L342" s="409">
        <v>12.026258205689278</v>
      </c>
      <c r="M342" s="409">
        <v>458</v>
      </c>
      <c r="N342" s="409">
        <v>1</v>
      </c>
      <c r="O342" s="409">
        <v>463</v>
      </c>
      <c r="P342" s="474">
        <v>1.013129102844639</v>
      </c>
      <c r="Q342" s="410">
        <v>463</v>
      </c>
    </row>
    <row r="343" spans="1:17" ht="14.4" customHeight="1" x14ac:dyDescent="0.3">
      <c r="A343" s="405" t="s">
        <v>927</v>
      </c>
      <c r="B343" s="406" t="s">
        <v>756</v>
      </c>
      <c r="C343" s="406" t="s">
        <v>757</v>
      </c>
      <c r="D343" s="406" t="s">
        <v>824</v>
      </c>
      <c r="E343" s="406" t="s">
        <v>825</v>
      </c>
      <c r="F343" s="409">
        <v>2</v>
      </c>
      <c r="G343" s="409">
        <v>2490</v>
      </c>
      <c r="H343" s="409">
        <v>1</v>
      </c>
      <c r="I343" s="409">
        <v>1245</v>
      </c>
      <c r="J343" s="409">
        <v>1</v>
      </c>
      <c r="K343" s="409">
        <v>1261</v>
      </c>
      <c r="L343" s="409">
        <v>0.50642570281124499</v>
      </c>
      <c r="M343" s="409">
        <v>1261</v>
      </c>
      <c r="N343" s="409"/>
      <c r="O343" s="409"/>
      <c r="P343" s="474"/>
      <c r="Q343" s="410"/>
    </row>
    <row r="344" spans="1:17" ht="14.4" customHeight="1" x14ac:dyDescent="0.3">
      <c r="A344" s="405" t="s">
        <v>927</v>
      </c>
      <c r="B344" s="406" t="s">
        <v>756</v>
      </c>
      <c r="C344" s="406" t="s">
        <v>757</v>
      </c>
      <c r="D344" s="406" t="s">
        <v>826</v>
      </c>
      <c r="E344" s="406" t="s">
        <v>827</v>
      </c>
      <c r="F344" s="409">
        <v>56</v>
      </c>
      <c r="G344" s="409">
        <v>24024</v>
      </c>
      <c r="H344" s="409">
        <v>1</v>
      </c>
      <c r="I344" s="409">
        <v>429</v>
      </c>
      <c r="J344" s="409">
        <v>74</v>
      </c>
      <c r="K344" s="409">
        <v>31881</v>
      </c>
      <c r="L344" s="409">
        <v>1.3270479520479521</v>
      </c>
      <c r="M344" s="409">
        <v>430.82432432432432</v>
      </c>
      <c r="N344" s="409">
        <v>48</v>
      </c>
      <c r="O344" s="409">
        <v>20976</v>
      </c>
      <c r="P344" s="474">
        <v>0.87312687312687309</v>
      </c>
      <c r="Q344" s="410">
        <v>437</v>
      </c>
    </row>
    <row r="345" spans="1:17" ht="14.4" customHeight="1" x14ac:dyDescent="0.3">
      <c r="A345" s="405" t="s">
        <v>927</v>
      </c>
      <c r="B345" s="406" t="s">
        <v>756</v>
      </c>
      <c r="C345" s="406" t="s">
        <v>757</v>
      </c>
      <c r="D345" s="406" t="s">
        <v>828</v>
      </c>
      <c r="E345" s="406" t="s">
        <v>829</v>
      </c>
      <c r="F345" s="409">
        <v>178</v>
      </c>
      <c r="G345" s="409">
        <v>9434</v>
      </c>
      <c r="H345" s="409">
        <v>1</v>
      </c>
      <c r="I345" s="409">
        <v>53</v>
      </c>
      <c r="J345" s="409">
        <v>150</v>
      </c>
      <c r="K345" s="409">
        <v>8016</v>
      </c>
      <c r="L345" s="409">
        <v>0.84969260122959511</v>
      </c>
      <c r="M345" s="409">
        <v>53.44</v>
      </c>
      <c r="N345" s="409">
        <v>214</v>
      </c>
      <c r="O345" s="409">
        <v>11556</v>
      </c>
      <c r="P345" s="474">
        <v>1.2249311002755989</v>
      </c>
      <c r="Q345" s="410">
        <v>54</v>
      </c>
    </row>
    <row r="346" spans="1:17" ht="14.4" customHeight="1" x14ac:dyDescent="0.3">
      <c r="A346" s="405" t="s">
        <v>927</v>
      </c>
      <c r="B346" s="406" t="s">
        <v>756</v>
      </c>
      <c r="C346" s="406" t="s">
        <v>757</v>
      </c>
      <c r="D346" s="406" t="s">
        <v>832</v>
      </c>
      <c r="E346" s="406" t="s">
        <v>833</v>
      </c>
      <c r="F346" s="409">
        <v>234</v>
      </c>
      <c r="G346" s="409">
        <v>38610</v>
      </c>
      <c r="H346" s="409">
        <v>1</v>
      </c>
      <c r="I346" s="409">
        <v>165</v>
      </c>
      <c r="J346" s="409">
        <v>309</v>
      </c>
      <c r="K346" s="409">
        <v>51198</v>
      </c>
      <c r="L346" s="409">
        <v>1.3260295260295261</v>
      </c>
      <c r="M346" s="409">
        <v>165.6893203883495</v>
      </c>
      <c r="N346" s="409">
        <v>317</v>
      </c>
      <c r="O346" s="409">
        <v>53573</v>
      </c>
      <c r="P346" s="474">
        <v>1.3875420875420876</v>
      </c>
      <c r="Q346" s="410">
        <v>169</v>
      </c>
    </row>
    <row r="347" spans="1:17" ht="14.4" customHeight="1" x14ac:dyDescent="0.3">
      <c r="A347" s="405" t="s">
        <v>927</v>
      </c>
      <c r="B347" s="406" t="s">
        <v>756</v>
      </c>
      <c r="C347" s="406" t="s">
        <v>757</v>
      </c>
      <c r="D347" s="406" t="s">
        <v>834</v>
      </c>
      <c r="E347" s="406" t="s">
        <v>835</v>
      </c>
      <c r="F347" s="409">
        <v>8</v>
      </c>
      <c r="G347" s="409">
        <v>632</v>
      </c>
      <c r="H347" s="409">
        <v>1</v>
      </c>
      <c r="I347" s="409">
        <v>79</v>
      </c>
      <c r="J347" s="409">
        <v>10</v>
      </c>
      <c r="K347" s="409">
        <v>790</v>
      </c>
      <c r="L347" s="409">
        <v>1.25</v>
      </c>
      <c r="M347" s="409">
        <v>79</v>
      </c>
      <c r="N347" s="409">
        <v>14</v>
      </c>
      <c r="O347" s="409">
        <v>1134</v>
      </c>
      <c r="P347" s="474">
        <v>1.7943037974683544</v>
      </c>
      <c r="Q347" s="410">
        <v>81</v>
      </c>
    </row>
    <row r="348" spans="1:17" ht="14.4" customHeight="1" x14ac:dyDescent="0.3">
      <c r="A348" s="405" t="s">
        <v>927</v>
      </c>
      <c r="B348" s="406" t="s">
        <v>756</v>
      </c>
      <c r="C348" s="406" t="s">
        <v>757</v>
      </c>
      <c r="D348" s="406" t="s">
        <v>918</v>
      </c>
      <c r="E348" s="406" t="s">
        <v>919</v>
      </c>
      <c r="F348" s="409">
        <v>1</v>
      </c>
      <c r="G348" s="409">
        <v>164</v>
      </c>
      <c r="H348" s="409">
        <v>1</v>
      </c>
      <c r="I348" s="409">
        <v>164</v>
      </c>
      <c r="J348" s="409">
        <v>1</v>
      </c>
      <c r="K348" s="409">
        <v>164</v>
      </c>
      <c r="L348" s="409">
        <v>1</v>
      </c>
      <c r="M348" s="409">
        <v>164</v>
      </c>
      <c r="N348" s="409"/>
      <c r="O348" s="409"/>
      <c r="P348" s="474"/>
      <c r="Q348" s="410"/>
    </row>
    <row r="349" spans="1:17" ht="14.4" customHeight="1" x14ac:dyDescent="0.3">
      <c r="A349" s="405" t="s">
        <v>927</v>
      </c>
      <c r="B349" s="406" t="s">
        <v>756</v>
      </c>
      <c r="C349" s="406" t="s">
        <v>757</v>
      </c>
      <c r="D349" s="406" t="s">
        <v>836</v>
      </c>
      <c r="E349" s="406" t="s">
        <v>837</v>
      </c>
      <c r="F349" s="409">
        <v>10</v>
      </c>
      <c r="G349" s="409">
        <v>1600</v>
      </c>
      <c r="H349" s="409">
        <v>1</v>
      </c>
      <c r="I349" s="409">
        <v>160</v>
      </c>
      <c r="J349" s="409">
        <v>18</v>
      </c>
      <c r="K349" s="409">
        <v>2884</v>
      </c>
      <c r="L349" s="409">
        <v>1.8025</v>
      </c>
      <c r="M349" s="409">
        <v>160.22222222222223</v>
      </c>
      <c r="N349" s="409">
        <v>10</v>
      </c>
      <c r="O349" s="409">
        <v>1630</v>
      </c>
      <c r="P349" s="474">
        <v>1.01875</v>
      </c>
      <c r="Q349" s="410">
        <v>163</v>
      </c>
    </row>
    <row r="350" spans="1:17" ht="14.4" customHeight="1" x14ac:dyDescent="0.3">
      <c r="A350" s="405" t="s">
        <v>927</v>
      </c>
      <c r="B350" s="406" t="s">
        <v>756</v>
      </c>
      <c r="C350" s="406" t="s">
        <v>757</v>
      </c>
      <c r="D350" s="406" t="s">
        <v>840</v>
      </c>
      <c r="E350" s="406" t="s">
        <v>841</v>
      </c>
      <c r="F350" s="409">
        <v>4</v>
      </c>
      <c r="G350" s="409">
        <v>4008</v>
      </c>
      <c r="H350" s="409">
        <v>1</v>
      </c>
      <c r="I350" s="409">
        <v>1002</v>
      </c>
      <c r="J350" s="409">
        <v>4</v>
      </c>
      <c r="K350" s="409">
        <v>4024</v>
      </c>
      <c r="L350" s="409">
        <v>1.003992015968064</v>
      </c>
      <c r="M350" s="409">
        <v>1006</v>
      </c>
      <c r="N350" s="409"/>
      <c r="O350" s="409"/>
      <c r="P350" s="474"/>
      <c r="Q350" s="410"/>
    </row>
    <row r="351" spans="1:17" ht="14.4" customHeight="1" x14ac:dyDescent="0.3">
      <c r="A351" s="405" t="s">
        <v>927</v>
      </c>
      <c r="B351" s="406" t="s">
        <v>756</v>
      </c>
      <c r="C351" s="406" t="s">
        <v>757</v>
      </c>
      <c r="D351" s="406" t="s">
        <v>842</v>
      </c>
      <c r="E351" s="406" t="s">
        <v>843</v>
      </c>
      <c r="F351" s="409">
        <v>2</v>
      </c>
      <c r="G351" s="409">
        <v>334</v>
      </c>
      <c r="H351" s="409">
        <v>1</v>
      </c>
      <c r="I351" s="409">
        <v>167</v>
      </c>
      <c r="J351" s="409">
        <v>2</v>
      </c>
      <c r="K351" s="409">
        <v>334</v>
      </c>
      <c r="L351" s="409">
        <v>1</v>
      </c>
      <c r="M351" s="409">
        <v>167</v>
      </c>
      <c r="N351" s="409">
        <v>1</v>
      </c>
      <c r="O351" s="409">
        <v>170</v>
      </c>
      <c r="P351" s="474">
        <v>0.50898203592814373</v>
      </c>
      <c r="Q351" s="410">
        <v>170</v>
      </c>
    </row>
    <row r="352" spans="1:17" ht="14.4" customHeight="1" x14ac:dyDescent="0.3">
      <c r="A352" s="405" t="s">
        <v>927</v>
      </c>
      <c r="B352" s="406" t="s">
        <v>756</v>
      </c>
      <c r="C352" s="406" t="s">
        <v>757</v>
      </c>
      <c r="D352" s="406" t="s">
        <v>844</v>
      </c>
      <c r="E352" s="406" t="s">
        <v>845</v>
      </c>
      <c r="F352" s="409">
        <v>4</v>
      </c>
      <c r="G352" s="409">
        <v>8932</v>
      </c>
      <c r="H352" s="409">
        <v>1</v>
      </c>
      <c r="I352" s="409">
        <v>2233</v>
      </c>
      <c r="J352" s="409">
        <v>4</v>
      </c>
      <c r="K352" s="409">
        <v>9016</v>
      </c>
      <c r="L352" s="409">
        <v>1.0094043887147335</v>
      </c>
      <c r="M352" s="409">
        <v>2254</v>
      </c>
      <c r="N352" s="409"/>
      <c r="O352" s="409"/>
      <c r="P352" s="474"/>
      <c r="Q352" s="410"/>
    </row>
    <row r="353" spans="1:17" ht="14.4" customHeight="1" x14ac:dyDescent="0.3">
      <c r="A353" s="405" t="s">
        <v>927</v>
      </c>
      <c r="B353" s="406" t="s">
        <v>756</v>
      </c>
      <c r="C353" s="406" t="s">
        <v>757</v>
      </c>
      <c r="D353" s="406" t="s">
        <v>846</v>
      </c>
      <c r="E353" s="406" t="s">
        <v>847</v>
      </c>
      <c r="F353" s="409">
        <v>2</v>
      </c>
      <c r="G353" s="409">
        <v>486</v>
      </c>
      <c r="H353" s="409">
        <v>1</v>
      </c>
      <c r="I353" s="409">
        <v>243</v>
      </c>
      <c r="J353" s="409">
        <v>3</v>
      </c>
      <c r="K353" s="409">
        <v>732</v>
      </c>
      <c r="L353" s="409">
        <v>1.5061728395061729</v>
      </c>
      <c r="M353" s="409">
        <v>244</v>
      </c>
      <c r="N353" s="409">
        <v>3</v>
      </c>
      <c r="O353" s="409">
        <v>741</v>
      </c>
      <c r="P353" s="474">
        <v>1.5246913580246915</v>
      </c>
      <c r="Q353" s="410">
        <v>247</v>
      </c>
    </row>
    <row r="354" spans="1:17" ht="14.4" customHeight="1" x14ac:dyDescent="0.3">
      <c r="A354" s="405" t="s">
        <v>927</v>
      </c>
      <c r="B354" s="406" t="s">
        <v>756</v>
      </c>
      <c r="C354" s="406" t="s">
        <v>757</v>
      </c>
      <c r="D354" s="406" t="s">
        <v>848</v>
      </c>
      <c r="E354" s="406" t="s">
        <v>849</v>
      </c>
      <c r="F354" s="409">
        <v>5</v>
      </c>
      <c r="G354" s="409">
        <v>9965</v>
      </c>
      <c r="H354" s="409">
        <v>1</v>
      </c>
      <c r="I354" s="409">
        <v>1993</v>
      </c>
      <c r="J354" s="409">
        <v>16</v>
      </c>
      <c r="K354" s="409">
        <v>31927</v>
      </c>
      <c r="L354" s="409">
        <v>3.2039136979428</v>
      </c>
      <c r="M354" s="409">
        <v>1995.4375</v>
      </c>
      <c r="N354" s="409">
        <v>6</v>
      </c>
      <c r="O354" s="409">
        <v>12072</v>
      </c>
      <c r="P354" s="474">
        <v>1.2114400401404917</v>
      </c>
      <c r="Q354" s="410">
        <v>2012</v>
      </c>
    </row>
    <row r="355" spans="1:17" ht="14.4" customHeight="1" x14ac:dyDescent="0.3">
      <c r="A355" s="405" t="s">
        <v>927</v>
      </c>
      <c r="B355" s="406" t="s">
        <v>756</v>
      </c>
      <c r="C355" s="406" t="s">
        <v>757</v>
      </c>
      <c r="D355" s="406" t="s">
        <v>850</v>
      </c>
      <c r="E355" s="406" t="s">
        <v>851</v>
      </c>
      <c r="F355" s="409">
        <v>4</v>
      </c>
      <c r="G355" s="409">
        <v>892</v>
      </c>
      <c r="H355" s="409">
        <v>1</v>
      </c>
      <c r="I355" s="409">
        <v>223</v>
      </c>
      <c r="J355" s="409">
        <v>9</v>
      </c>
      <c r="K355" s="409">
        <v>2013</v>
      </c>
      <c r="L355" s="409">
        <v>2.256726457399103</v>
      </c>
      <c r="M355" s="409">
        <v>223.66666666666666</v>
      </c>
      <c r="N355" s="409"/>
      <c r="O355" s="409"/>
      <c r="P355" s="474"/>
      <c r="Q355" s="410"/>
    </row>
    <row r="356" spans="1:17" ht="14.4" customHeight="1" x14ac:dyDescent="0.3">
      <c r="A356" s="405" t="s">
        <v>927</v>
      </c>
      <c r="B356" s="406" t="s">
        <v>756</v>
      </c>
      <c r="C356" s="406" t="s">
        <v>757</v>
      </c>
      <c r="D356" s="406" t="s">
        <v>852</v>
      </c>
      <c r="E356" s="406" t="s">
        <v>853</v>
      </c>
      <c r="F356" s="409">
        <v>1</v>
      </c>
      <c r="G356" s="409">
        <v>404</v>
      </c>
      <c r="H356" s="409">
        <v>1</v>
      </c>
      <c r="I356" s="409">
        <v>404</v>
      </c>
      <c r="J356" s="409">
        <v>2</v>
      </c>
      <c r="K356" s="409">
        <v>808</v>
      </c>
      <c r="L356" s="409">
        <v>2</v>
      </c>
      <c r="M356" s="409">
        <v>404</v>
      </c>
      <c r="N356" s="409">
        <v>1</v>
      </c>
      <c r="O356" s="409">
        <v>418</v>
      </c>
      <c r="P356" s="474">
        <v>1.0346534653465347</v>
      </c>
      <c r="Q356" s="410">
        <v>418</v>
      </c>
    </row>
    <row r="357" spans="1:17" ht="14.4" customHeight="1" x14ac:dyDescent="0.3">
      <c r="A357" s="405" t="s">
        <v>927</v>
      </c>
      <c r="B357" s="406" t="s">
        <v>756</v>
      </c>
      <c r="C357" s="406" t="s">
        <v>757</v>
      </c>
      <c r="D357" s="406" t="s">
        <v>856</v>
      </c>
      <c r="E357" s="406" t="s">
        <v>763</v>
      </c>
      <c r="F357" s="409"/>
      <c r="G357" s="409"/>
      <c r="H357" s="409"/>
      <c r="I357" s="409"/>
      <c r="J357" s="409"/>
      <c r="K357" s="409"/>
      <c r="L357" s="409"/>
      <c r="M357" s="409"/>
      <c r="N357" s="409">
        <v>2</v>
      </c>
      <c r="O357" s="409">
        <v>70</v>
      </c>
      <c r="P357" s="474"/>
      <c r="Q357" s="410">
        <v>35</v>
      </c>
    </row>
    <row r="358" spans="1:17" ht="14.4" customHeight="1" x14ac:dyDescent="0.3">
      <c r="A358" s="405" t="s">
        <v>927</v>
      </c>
      <c r="B358" s="406" t="s">
        <v>756</v>
      </c>
      <c r="C358" s="406" t="s">
        <v>757</v>
      </c>
      <c r="D358" s="406" t="s">
        <v>857</v>
      </c>
      <c r="E358" s="406" t="s">
        <v>858</v>
      </c>
      <c r="F358" s="409">
        <v>3</v>
      </c>
      <c r="G358" s="409">
        <v>15105</v>
      </c>
      <c r="H358" s="409">
        <v>1</v>
      </c>
      <c r="I358" s="409">
        <v>5035</v>
      </c>
      <c r="J358" s="409">
        <v>2</v>
      </c>
      <c r="K358" s="409">
        <v>10070</v>
      </c>
      <c r="L358" s="409">
        <v>0.66666666666666663</v>
      </c>
      <c r="M358" s="409">
        <v>5035</v>
      </c>
      <c r="N358" s="409">
        <v>1</v>
      </c>
      <c r="O358" s="409">
        <v>5089</v>
      </c>
      <c r="P358" s="474">
        <v>0.33690830850711684</v>
      </c>
      <c r="Q358" s="410">
        <v>5089</v>
      </c>
    </row>
    <row r="359" spans="1:17" ht="14.4" customHeight="1" x14ac:dyDescent="0.3">
      <c r="A359" s="405" t="s">
        <v>927</v>
      </c>
      <c r="B359" s="406" t="s">
        <v>756</v>
      </c>
      <c r="C359" s="406" t="s">
        <v>757</v>
      </c>
      <c r="D359" s="406" t="s">
        <v>861</v>
      </c>
      <c r="E359" s="406" t="s">
        <v>862</v>
      </c>
      <c r="F359" s="409"/>
      <c r="G359" s="409"/>
      <c r="H359" s="409"/>
      <c r="I359" s="409"/>
      <c r="J359" s="409"/>
      <c r="K359" s="409"/>
      <c r="L359" s="409"/>
      <c r="M359" s="409"/>
      <c r="N359" s="409">
        <v>1</v>
      </c>
      <c r="O359" s="409">
        <v>269</v>
      </c>
      <c r="P359" s="474"/>
      <c r="Q359" s="410">
        <v>269</v>
      </c>
    </row>
    <row r="360" spans="1:17" ht="14.4" customHeight="1" x14ac:dyDescent="0.3">
      <c r="A360" s="405" t="s">
        <v>927</v>
      </c>
      <c r="B360" s="406" t="s">
        <v>756</v>
      </c>
      <c r="C360" s="406" t="s">
        <v>757</v>
      </c>
      <c r="D360" s="406" t="s">
        <v>863</v>
      </c>
      <c r="E360" s="406" t="s">
        <v>864</v>
      </c>
      <c r="F360" s="409"/>
      <c r="G360" s="409"/>
      <c r="H360" s="409"/>
      <c r="I360" s="409"/>
      <c r="J360" s="409">
        <v>1</v>
      </c>
      <c r="K360" s="409">
        <v>1024</v>
      </c>
      <c r="L360" s="409"/>
      <c r="M360" s="409">
        <v>1024</v>
      </c>
      <c r="N360" s="409">
        <v>1</v>
      </c>
      <c r="O360" s="409">
        <v>1050</v>
      </c>
      <c r="P360" s="474"/>
      <c r="Q360" s="410">
        <v>1050</v>
      </c>
    </row>
    <row r="361" spans="1:17" ht="14.4" customHeight="1" x14ac:dyDescent="0.3">
      <c r="A361" s="405" t="s">
        <v>927</v>
      </c>
      <c r="B361" s="406" t="s">
        <v>875</v>
      </c>
      <c r="C361" s="406" t="s">
        <v>757</v>
      </c>
      <c r="D361" s="406" t="s">
        <v>824</v>
      </c>
      <c r="E361" s="406" t="s">
        <v>825</v>
      </c>
      <c r="F361" s="409"/>
      <c r="G361" s="409"/>
      <c r="H361" s="409"/>
      <c r="I361" s="409"/>
      <c r="J361" s="409">
        <v>1</v>
      </c>
      <c r="K361" s="409">
        <v>1261</v>
      </c>
      <c r="L361" s="409"/>
      <c r="M361" s="409">
        <v>1261</v>
      </c>
      <c r="N361" s="409"/>
      <c r="O361" s="409"/>
      <c r="P361" s="474"/>
      <c r="Q361" s="410"/>
    </row>
    <row r="362" spans="1:17" ht="14.4" customHeight="1" x14ac:dyDescent="0.3">
      <c r="A362" s="405" t="s">
        <v>928</v>
      </c>
      <c r="B362" s="406" t="s">
        <v>756</v>
      </c>
      <c r="C362" s="406" t="s">
        <v>757</v>
      </c>
      <c r="D362" s="406" t="s">
        <v>762</v>
      </c>
      <c r="E362" s="406" t="s">
        <v>763</v>
      </c>
      <c r="F362" s="409">
        <v>50</v>
      </c>
      <c r="G362" s="409">
        <v>2650</v>
      </c>
      <c r="H362" s="409">
        <v>1</v>
      </c>
      <c r="I362" s="409">
        <v>53</v>
      </c>
      <c r="J362" s="409">
        <v>38</v>
      </c>
      <c r="K362" s="409">
        <v>2030</v>
      </c>
      <c r="L362" s="409">
        <v>0.76603773584905666</v>
      </c>
      <c r="M362" s="409">
        <v>53.421052631578945</v>
      </c>
      <c r="N362" s="409">
        <v>132</v>
      </c>
      <c r="O362" s="409">
        <v>7128</v>
      </c>
      <c r="P362" s="474">
        <v>2.6898113207547172</v>
      </c>
      <c r="Q362" s="410">
        <v>54</v>
      </c>
    </row>
    <row r="363" spans="1:17" ht="14.4" customHeight="1" x14ac:dyDescent="0.3">
      <c r="A363" s="405" t="s">
        <v>928</v>
      </c>
      <c r="B363" s="406" t="s">
        <v>756</v>
      </c>
      <c r="C363" s="406" t="s">
        <v>757</v>
      </c>
      <c r="D363" s="406" t="s">
        <v>764</v>
      </c>
      <c r="E363" s="406" t="s">
        <v>765</v>
      </c>
      <c r="F363" s="409">
        <v>20</v>
      </c>
      <c r="G363" s="409">
        <v>2420</v>
      </c>
      <c r="H363" s="409">
        <v>1</v>
      </c>
      <c r="I363" s="409">
        <v>121</v>
      </c>
      <c r="J363" s="409">
        <v>12</v>
      </c>
      <c r="K363" s="409">
        <v>1454</v>
      </c>
      <c r="L363" s="409">
        <v>0.60082644628099169</v>
      </c>
      <c r="M363" s="409">
        <v>121.16666666666667</v>
      </c>
      <c r="N363" s="409">
        <v>18</v>
      </c>
      <c r="O363" s="409">
        <v>2214</v>
      </c>
      <c r="P363" s="474">
        <v>0.91487603305785126</v>
      </c>
      <c r="Q363" s="410">
        <v>123</v>
      </c>
    </row>
    <row r="364" spans="1:17" ht="14.4" customHeight="1" x14ac:dyDescent="0.3">
      <c r="A364" s="405" t="s">
        <v>928</v>
      </c>
      <c r="B364" s="406" t="s">
        <v>756</v>
      </c>
      <c r="C364" s="406" t="s">
        <v>757</v>
      </c>
      <c r="D364" s="406" t="s">
        <v>772</v>
      </c>
      <c r="E364" s="406" t="s">
        <v>773</v>
      </c>
      <c r="F364" s="409">
        <v>1</v>
      </c>
      <c r="G364" s="409">
        <v>168</v>
      </c>
      <c r="H364" s="409">
        <v>1</v>
      </c>
      <c r="I364" s="409">
        <v>168</v>
      </c>
      <c r="J364" s="409">
        <v>2</v>
      </c>
      <c r="K364" s="409">
        <v>342</v>
      </c>
      <c r="L364" s="409">
        <v>2.0357142857142856</v>
      </c>
      <c r="M364" s="409">
        <v>171</v>
      </c>
      <c r="N364" s="409">
        <v>24</v>
      </c>
      <c r="O364" s="409">
        <v>4128</v>
      </c>
      <c r="P364" s="474">
        <v>24.571428571428573</v>
      </c>
      <c r="Q364" s="410">
        <v>172</v>
      </c>
    </row>
    <row r="365" spans="1:17" ht="14.4" customHeight="1" x14ac:dyDescent="0.3">
      <c r="A365" s="405" t="s">
        <v>928</v>
      </c>
      <c r="B365" s="406" t="s">
        <v>756</v>
      </c>
      <c r="C365" s="406" t="s">
        <v>757</v>
      </c>
      <c r="D365" s="406" t="s">
        <v>776</v>
      </c>
      <c r="E365" s="406" t="s">
        <v>777</v>
      </c>
      <c r="F365" s="409"/>
      <c r="G365" s="409"/>
      <c r="H365" s="409"/>
      <c r="I365" s="409"/>
      <c r="J365" s="409">
        <v>2</v>
      </c>
      <c r="K365" s="409">
        <v>632</v>
      </c>
      <c r="L365" s="409"/>
      <c r="M365" s="409">
        <v>316</v>
      </c>
      <c r="N365" s="409">
        <v>13</v>
      </c>
      <c r="O365" s="409">
        <v>4186</v>
      </c>
      <c r="P365" s="474"/>
      <c r="Q365" s="410">
        <v>322</v>
      </c>
    </row>
    <row r="366" spans="1:17" ht="14.4" customHeight="1" x14ac:dyDescent="0.3">
      <c r="A366" s="405" t="s">
        <v>928</v>
      </c>
      <c r="B366" s="406" t="s">
        <v>756</v>
      </c>
      <c r="C366" s="406" t="s">
        <v>757</v>
      </c>
      <c r="D366" s="406" t="s">
        <v>778</v>
      </c>
      <c r="E366" s="406" t="s">
        <v>779</v>
      </c>
      <c r="F366" s="409"/>
      <c r="G366" s="409"/>
      <c r="H366" s="409"/>
      <c r="I366" s="409"/>
      <c r="J366" s="409"/>
      <c r="K366" s="409"/>
      <c r="L366" s="409"/>
      <c r="M366" s="409"/>
      <c r="N366" s="409">
        <v>10</v>
      </c>
      <c r="O366" s="409">
        <v>4390</v>
      </c>
      <c r="P366" s="474"/>
      <c r="Q366" s="410">
        <v>439</v>
      </c>
    </row>
    <row r="367" spans="1:17" ht="14.4" customHeight="1" x14ac:dyDescent="0.3">
      <c r="A367" s="405" t="s">
        <v>928</v>
      </c>
      <c r="B367" s="406" t="s">
        <v>756</v>
      </c>
      <c r="C367" s="406" t="s">
        <v>757</v>
      </c>
      <c r="D367" s="406" t="s">
        <v>780</v>
      </c>
      <c r="E367" s="406" t="s">
        <v>781</v>
      </c>
      <c r="F367" s="409">
        <v>18</v>
      </c>
      <c r="G367" s="409">
        <v>6084</v>
      </c>
      <c r="H367" s="409">
        <v>1</v>
      </c>
      <c r="I367" s="409">
        <v>338</v>
      </c>
      <c r="J367" s="409">
        <v>6</v>
      </c>
      <c r="K367" s="409">
        <v>2040</v>
      </c>
      <c r="L367" s="409">
        <v>0.33530571992110453</v>
      </c>
      <c r="M367" s="409">
        <v>340</v>
      </c>
      <c r="N367" s="409">
        <v>153</v>
      </c>
      <c r="O367" s="409">
        <v>52173</v>
      </c>
      <c r="P367" s="474">
        <v>8.5754437869822482</v>
      </c>
      <c r="Q367" s="410">
        <v>341</v>
      </c>
    </row>
    <row r="368" spans="1:17" ht="14.4" customHeight="1" x14ac:dyDescent="0.3">
      <c r="A368" s="405" t="s">
        <v>928</v>
      </c>
      <c r="B368" s="406" t="s">
        <v>756</v>
      </c>
      <c r="C368" s="406" t="s">
        <v>757</v>
      </c>
      <c r="D368" s="406" t="s">
        <v>782</v>
      </c>
      <c r="E368" s="406" t="s">
        <v>783</v>
      </c>
      <c r="F368" s="409"/>
      <c r="G368" s="409"/>
      <c r="H368" s="409"/>
      <c r="I368" s="409"/>
      <c r="J368" s="409"/>
      <c r="K368" s="409"/>
      <c r="L368" s="409"/>
      <c r="M368" s="409"/>
      <c r="N368" s="409">
        <v>3</v>
      </c>
      <c r="O368" s="409">
        <v>4794</v>
      </c>
      <c r="P368" s="474"/>
      <c r="Q368" s="410">
        <v>1598</v>
      </c>
    </row>
    <row r="369" spans="1:17" ht="14.4" customHeight="1" x14ac:dyDescent="0.3">
      <c r="A369" s="405" t="s">
        <v>928</v>
      </c>
      <c r="B369" s="406" t="s">
        <v>756</v>
      </c>
      <c r="C369" s="406" t="s">
        <v>757</v>
      </c>
      <c r="D369" s="406" t="s">
        <v>786</v>
      </c>
      <c r="E369" s="406" t="s">
        <v>787</v>
      </c>
      <c r="F369" s="409"/>
      <c r="G369" s="409"/>
      <c r="H369" s="409"/>
      <c r="I369" s="409"/>
      <c r="J369" s="409"/>
      <c r="K369" s="409"/>
      <c r="L369" s="409"/>
      <c r="M369" s="409"/>
      <c r="N369" s="409">
        <v>3</v>
      </c>
      <c r="O369" s="409">
        <v>17799</v>
      </c>
      <c r="P369" s="474"/>
      <c r="Q369" s="410">
        <v>5933</v>
      </c>
    </row>
    <row r="370" spans="1:17" ht="14.4" customHeight="1" x14ac:dyDescent="0.3">
      <c r="A370" s="405" t="s">
        <v>928</v>
      </c>
      <c r="B370" s="406" t="s">
        <v>756</v>
      </c>
      <c r="C370" s="406" t="s">
        <v>757</v>
      </c>
      <c r="D370" s="406" t="s">
        <v>792</v>
      </c>
      <c r="E370" s="406" t="s">
        <v>793</v>
      </c>
      <c r="F370" s="409"/>
      <c r="G370" s="409"/>
      <c r="H370" s="409"/>
      <c r="I370" s="409"/>
      <c r="J370" s="409"/>
      <c r="K370" s="409"/>
      <c r="L370" s="409"/>
      <c r="M370" s="409"/>
      <c r="N370" s="409">
        <v>2</v>
      </c>
      <c r="O370" s="409">
        <v>752</v>
      </c>
      <c r="P370" s="474"/>
      <c r="Q370" s="410">
        <v>376</v>
      </c>
    </row>
    <row r="371" spans="1:17" ht="14.4" customHeight="1" x14ac:dyDescent="0.3">
      <c r="A371" s="405" t="s">
        <v>928</v>
      </c>
      <c r="B371" s="406" t="s">
        <v>756</v>
      </c>
      <c r="C371" s="406" t="s">
        <v>757</v>
      </c>
      <c r="D371" s="406" t="s">
        <v>800</v>
      </c>
      <c r="E371" s="406" t="s">
        <v>801</v>
      </c>
      <c r="F371" s="409"/>
      <c r="G371" s="409"/>
      <c r="H371" s="409"/>
      <c r="I371" s="409"/>
      <c r="J371" s="409"/>
      <c r="K371" s="409"/>
      <c r="L371" s="409"/>
      <c r="M371" s="409"/>
      <c r="N371" s="409">
        <v>2</v>
      </c>
      <c r="O371" s="409">
        <v>1352</v>
      </c>
      <c r="P371" s="474"/>
      <c r="Q371" s="410">
        <v>676</v>
      </c>
    </row>
    <row r="372" spans="1:17" ht="14.4" customHeight="1" x14ac:dyDescent="0.3">
      <c r="A372" s="405" t="s">
        <v>928</v>
      </c>
      <c r="B372" s="406" t="s">
        <v>756</v>
      </c>
      <c r="C372" s="406" t="s">
        <v>757</v>
      </c>
      <c r="D372" s="406" t="s">
        <v>802</v>
      </c>
      <c r="E372" s="406" t="s">
        <v>803</v>
      </c>
      <c r="F372" s="409"/>
      <c r="G372" s="409"/>
      <c r="H372" s="409"/>
      <c r="I372" s="409"/>
      <c r="J372" s="409"/>
      <c r="K372" s="409"/>
      <c r="L372" s="409"/>
      <c r="M372" s="409"/>
      <c r="N372" s="409">
        <v>1</v>
      </c>
      <c r="O372" s="409">
        <v>138</v>
      </c>
      <c r="P372" s="474"/>
      <c r="Q372" s="410">
        <v>138</v>
      </c>
    </row>
    <row r="373" spans="1:17" ht="14.4" customHeight="1" x14ac:dyDescent="0.3">
      <c r="A373" s="405" t="s">
        <v>928</v>
      </c>
      <c r="B373" s="406" t="s">
        <v>756</v>
      </c>
      <c r="C373" s="406" t="s">
        <v>757</v>
      </c>
      <c r="D373" s="406" t="s">
        <v>804</v>
      </c>
      <c r="E373" s="406" t="s">
        <v>805</v>
      </c>
      <c r="F373" s="409">
        <v>33</v>
      </c>
      <c r="G373" s="409">
        <v>9273</v>
      </c>
      <c r="H373" s="409">
        <v>1</v>
      </c>
      <c r="I373" s="409">
        <v>281</v>
      </c>
      <c r="J373" s="409">
        <v>25</v>
      </c>
      <c r="K373" s="409">
        <v>7040</v>
      </c>
      <c r="L373" s="409">
        <v>0.75919335705812574</v>
      </c>
      <c r="M373" s="409">
        <v>281.60000000000002</v>
      </c>
      <c r="N373" s="409">
        <v>47</v>
      </c>
      <c r="O373" s="409">
        <v>13395</v>
      </c>
      <c r="P373" s="474">
        <v>1.4445163377547718</v>
      </c>
      <c r="Q373" s="410">
        <v>285</v>
      </c>
    </row>
    <row r="374" spans="1:17" ht="14.4" customHeight="1" x14ac:dyDescent="0.3">
      <c r="A374" s="405" t="s">
        <v>928</v>
      </c>
      <c r="B374" s="406" t="s">
        <v>756</v>
      </c>
      <c r="C374" s="406" t="s">
        <v>757</v>
      </c>
      <c r="D374" s="406" t="s">
        <v>808</v>
      </c>
      <c r="E374" s="406" t="s">
        <v>809</v>
      </c>
      <c r="F374" s="409">
        <v>5</v>
      </c>
      <c r="G374" s="409">
        <v>2280</v>
      </c>
      <c r="H374" s="409">
        <v>1</v>
      </c>
      <c r="I374" s="409">
        <v>456</v>
      </c>
      <c r="J374" s="409">
        <v>3</v>
      </c>
      <c r="K374" s="409">
        <v>1372</v>
      </c>
      <c r="L374" s="409">
        <v>0.60175438596491226</v>
      </c>
      <c r="M374" s="409">
        <v>457.33333333333331</v>
      </c>
      <c r="N374" s="409">
        <v>11</v>
      </c>
      <c r="O374" s="409">
        <v>5082</v>
      </c>
      <c r="P374" s="474">
        <v>2.2289473684210526</v>
      </c>
      <c r="Q374" s="410">
        <v>462</v>
      </c>
    </row>
    <row r="375" spans="1:17" ht="14.4" customHeight="1" x14ac:dyDescent="0.3">
      <c r="A375" s="405" t="s">
        <v>928</v>
      </c>
      <c r="B375" s="406" t="s">
        <v>756</v>
      </c>
      <c r="C375" s="406" t="s">
        <v>757</v>
      </c>
      <c r="D375" s="406" t="s">
        <v>812</v>
      </c>
      <c r="E375" s="406" t="s">
        <v>813</v>
      </c>
      <c r="F375" s="409">
        <v>34</v>
      </c>
      <c r="G375" s="409">
        <v>11832</v>
      </c>
      <c r="H375" s="409">
        <v>1</v>
      </c>
      <c r="I375" s="409">
        <v>348</v>
      </c>
      <c r="J375" s="409">
        <v>29</v>
      </c>
      <c r="K375" s="409">
        <v>10134</v>
      </c>
      <c r="L375" s="409">
        <v>0.85649087221095332</v>
      </c>
      <c r="M375" s="409">
        <v>349.44827586206895</v>
      </c>
      <c r="N375" s="409">
        <v>55</v>
      </c>
      <c r="O375" s="409">
        <v>19580</v>
      </c>
      <c r="P375" s="474">
        <v>1.6548343475321163</v>
      </c>
      <c r="Q375" s="410">
        <v>356</v>
      </c>
    </row>
    <row r="376" spans="1:17" ht="14.4" customHeight="1" x14ac:dyDescent="0.3">
      <c r="A376" s="405" t="s">
        <v>928</v>
      </c>
      <c r="B376" s="406" t="s">
        <v>756</v>
      </c>
      <c r="C376" s="406" t="s">
        <v>757</v>
      </c>
      <c r="D376" s="406" t="s">
        <v>818</v>
      </c>
      <c r="E376" s="406" t="s">
        <v>819</v>
      </c>
      <c r="F376" s="409"/>
      <c r="G376" s="409"/>
      <c r="H376" s="409"/>
      <c r="I376" s="409"/>
      <c r="J376" s="409"/>
      <c r="K376" s="409"/>
      <c r="L376" s="409"/>
      <c r="M376" s="409"/>
      <c r="N376" s="409">
        <v>1</v>
      </c>
      <c r="O376" s="409">
        <v>105</v>
      </c>
      <c r="P376" s="474"/>
      <c r="Q376" s="410">
        <v>105</v>
      </c>
    </row>
    <row r="377" spans="1:17" ht="14.4" customHeight="1" x14ac:dyDescent="0.3">
      <c r="A377" s="405" t="s">
        <v>928</v>
      </c>
      <c r="B377" s="406" t="s">
        <v>756</v>
      </c>
      <c r="C377" s="406" t="s">
        <v>757</v>
      </c>
      <c r="D377" s="406" t="s">
        <v>820</v>
      </c>
      <c r="E377" s="406" t="s">
        <v>821</v>
      </c>
      <c r="F377" s="409"/>
      <c r="G377" s="409"/>
      <c r="H377" s="409"/>
      <c r="I377" s="409"/>
      <c r="J377" s="409">
        <v>1</v>
      </c>
      <c r="K377" s="409">
        <v>116</v>
      </c>
      <c r="L377" s="409"/>
      <c r="M377" s="409">
        <v>116</v>
      </c>
      <c r="N377" s="409">
        <v>2</v>
      </c>
      <c r="O377" s="409">
        <v>234</v>
      </c>
      <c r="P377" s="474"/>
      <c r="Q377" s="410">
        <v>117</v>
      </c>
    </row>
    <row r="378" spans="1:17" ht="14.4" customHeight="1" x14ac:dyDescent="0.3">
      <c r="A378" s="405" t="s">
        <v>928</v>
      </c>
      <c r="B378" s="406" t="s">
        <v>756</v>
      </c>
      <c r="C378" s="406" t="s">
        <v>757</v>
      </c>
      <c r="D378" s="406" t="s">
        <v>826</v>
      </c>
      <c r="E378" s="406" t="s">
        <v>827</v>
      </c>
      <c r="F378" s="409"/>
      <c r="G378" s="409"/>
      <c r="H378" s="409"/>
      <c r="I378" s="409"/>
      <c r="J378" s="409">
        <v>3</v>
      </c>
      <c r="K378" s="409">
        <v>1287</v>
      </c>
      <c r="L378" s="409"/>
      <c r="M378" s="409">
        <v>429</v>
      </c>
      <c r="N378" s="409">
        <v>15</v>
      </c>
      <c r="O378" s="409">
        <v>6555</v>
      </c>
      <c r="P378" s="474"/>
      <c r="Q378" s="410">
        <v>437</v>
      </c>
    </row>
    <row r="379" spans="1:17" ht="14.4" customHeight="1" x14ac:dyDescent="0.3">
      <c r="A379" s="405" t="s">
        <v>928</v>
      </c>
      <c r="B379" s="406" t="s">
        <v>756</v>
      </c>
      <c r="C379" s="406" t="s">
        <v>757</v>
      </c>
      <c r="D379" s="406" t="s">
        <v>828</v>
      </c>
      <c r="E379" s="406" t="s">
        <v>829</v>
      </c>
      <c r="F379" s="409">
        <v>10</v>
      </c>
      <c r="G379" s="409">
        <v>530</v>
      </c>
      <c r="H379" s="409">
        <v>1</v>
      </c>
      <c r="I379" s="409">
        <v>53</v>
      </c>
      <c r="J379" s="409">
        <v>22</v>
      </c>
      <c r="K379" s="409">
        <v>1176</v>
      </c>
      <c r="L379" s="409">
        <v>2.2188679245283018</v>
      </c>
      <c r="M379" s="409">
        <v>53.454545454545453</v>
      </c>
      <c r="N379" s="409">
        <v>14</v>
      </c>
      <c r="O379" s="409">
        <v>756</v>
      </c>
      <c r="P379" s="474">
        <v>1.4264150943396225</v>
      </c>
      <c r="Q379" s="410">
        <v>54</v>
      </c>
    </row>
    <row r="380" spans="1:17" ht="14.4" customHeight="1" x14ac:dyDescent="0.3">
      <c r="A380" s="405" t="s">
        <v>928</v>
      </c>
      <c r="B380" s="406" t="s">
        <v>756</v>
      </c>
      <c r="C380" s="406" t="s">
        <v>757</v>
      </c>
      <c r="D380" s="406" t="s">
        <v>832</v>
      </c>
      <c r="E380" s="406" t="s">
        <v>833</v>
      </c>
      <c r="F380" s="409">
        <v>58</v>
      </c>
      <c r="G380" s="409">
        <v>9570</v>
      </c>
      <c r="H380" s="409">
        <v>1</v>
      </c>
      <c r="I380" s="409">
        <v>165</v>
      </c>
      <c r="J380" s="409">
        <v>40</v>
      </c>
      <c r="K380" s="409">
        <v>6651</v>
      </c>
      <c r="L380" s="409">
        <v>0.69498432601880877</v>
      </c>
      <c r="M380" s="409">
        <v>166.27500000000001</v>
      </c>
      <c r="N380" s="409">
        <v>182</v>
      </c>
      <c r="O380" s="409">
        <v>30758</v>
      </c>
      <c r="P380" s="474">
        <v>3.214002089864159</v>
      </c>
      <c r="Q380" s="410">
        <v>169</v>
      </c>
    </row>
    <row r="381" spans="1:17" ht="14.4" customHeight="1" x14ac:dyDescent="0.3">
      <c r="A381" s="405" t="s">
        <v>928</v>
      </c>
      <c r="B381" s="406" t="s">
        <v>756</v>
      </c>
      <c r="C381" s="406" t="s">
        <v>757</v>
      </c>
      <c r="D381" s="406" t="s">
        <v>834</v>
      </c>
      <c r="E381" s="406" t="s">
        <v>835</v>
      </c>
      <c r="F381" s="409"/>
      <c r="G381" s="409"/>
      <c r="H381" s="409"/>
      <c r="I381" s="409"/>
      <c r="J381" s="409"/>
      <c r="K381" s="409"/>
      <c r="L381" s="409"/>
      <c r="M381" s="409"/>
      <c r="N381" s="409">
        <v>4</v>
      </c>
      <c r="O381" s="409">
        <v>324</v>
      </c>
      <c r="P381" s="474"/>
      <c r="Q381" s="410">
        <v>81</v>
      </c>
    </row>
    <row r="382" spans="1:17" ht="14.4" customHeight="1" x14ac:dyDescent="0.3">
      <c r="A382" s="405" t="s">
        <v>928</v>
      </c>
      <c r="B382" s="406" t="s">
        <v>756</v>
      </c>
      <c r="C382" s="406" t="s">
        <v>757</v>
      </c>
      <c r="D382" s="406" t="s">
        <v>836</v>
      </c>
      <c r="E382" s="406" t="s">
        <v>837</v>
      </c>
      <c r="F382" s="409">
        <v>24</v>
      </c>
      <c r="G382" s="409">
        <v>3840</v>
      </c>
      <c r="H382" s="409">
        <v>1</v>
      </c>
      <c r="I382" s="409">
        <v>160</v>
      </c>
      <c r="J382" s="409">
        <v>9</v>
      </c>
      <c r="K382" s="409">
        <v>1444</v>
      </c>
      <c r="L382" s="409">
        <v>0.37604166666666666</v>
      </c>
      <c r="M382" s="409">
        <v>160.44444444444446</v>
      </c>
      <c r="N382" s="409">
        <v>14</v>
      </c>
      <c r="O382" s="409">
        <v>2282</v>
      </c>
      <c r="P382" s="474">
        <v>0.5942708333333333</v>
      </c>
      <c r="Q382" s="410">
        <v>163</v>
      </c>
    </row>
    <row r="383" spans="1:17" ht="14.4" customHeight="1" x14ac:dyDescent="0.3">
      <c r="A383" s="405" t="s">
        <v>928</v>
      </c>
      <c r="B383" s="406" t="s">
        <v>756</v>
      </c>
      <c r="C383" s="406" t="s">
        <v>757</v>
      </c>
      <c r="D383" s="406" t="s">
        <v>846</v>
      </c>
      <c r="E383" s="406" t="s">
        <v>847</v>
      </c>
      <c r="F383" s="409"/>
      <c r="G383" s="409"/>
      <c r="H383" s="409"/>
      <c r="I383" s="409"/>
      <c r="J383" s="409"/>
      <c r="K383" s="409"/>
      <c r="L383" s="409"/>
      <c r="M383" s="409"/>
      <c r="N383" s="409">
        <v>1</v>
      </c>
      <c r="O383" s="409">
        <v>247</v>
      </c>
      <c r="P383" s="474"/>
      <c r="Q383" s="410">
        <v>247</v>
      </c>
    </row>
    <row r="384" spans="1:17" ht="14.4" customHeight="1" x14ac:dyDescent="0.3">
      <c r="A384" s="405" t="s">
        <v>928</v>
      </c>
      <c r="B384" s="406" t="s">
        <v>756</v>
      </c>
      <c r="C384" s="406" t="s">
        <v>757</v>
      </c>
      <c r="D384" s="406" t="s">
        <v>848</v>
      </c>
      <c r="E384" s="406" t="s">
        <v>849</v>
      </c>
      <c r="F384" s="409"/>
      <c r="G384" s="409"/>
      <c r="H384" s="409"/>
      <c r="I384" s="409"/>
      <c r="J384" s="409">
        <v>1</v>
      </c>
      <c r="K384" s="409">
        <v>2006</v>
      </c>
      <c r="L384" s="409"/>
      <c r="M384" s="409">
        <v>2006</v>
      </c>
      <c r="N384" s="409">
        <v>1</v>
      </c>
      <c r="O384" s="409">
        <v>2012</v>
      </c>
      <c r="P384" s="474"/>
      <c r="Q384" s="410">
        <v>2012</v>
      </c>
    </row>
    <row r="385" spans="1:17" ht="14.4" customHeight="1" x14ac:dyDescent="0.3">
      <c r="A385" s="405" t="s">
        <v>928</v>
      </c>
      <c r="B385" s="406" t="s">
        <v>756</v>
      </c>
      <c r="C385" s="406" t="s">
        <v>757</v>
      </c>
      <c r="D385" s="406" t="s">
        <v>857</v>
      </c>
      <c r="E385" s="406" t="s">
        <v>858</v>
      </c>
      <c r="F385" s="409"/>
      <c r="G385" s="409"/>
      <c r="H385" s="409"/>
      <c r="I385" s="409"/>
      <c r="J385" s="409"/>
      <c r="K385" s="409"/>
      <c r="L385" s="409"/>
      <c r="M385" s="409"/>
      <c r="N385" s="409">
        <v>8</v>
      </c>
      <c r="O385" s="409">
        <v>40712</v>
      </c>
      <c r="P385" s="474"/>
      <c r="Q385" s="410">
        <v>5089</v>
      </c>
    </row>
    <row r="386" spans="1:17" ht="14.4" customHeight="1" x14ac:dyDescent="0.3">
      <c r="A386" s="405" t="s">
        <v>929</v>
      </c>
      <c r="B386" s="406" t="s">
        <v>756</v>
      </c>
      <c r="C386" s="406" t="s">
        <v>757</v>
      </c>
      <c r="D386" s="406" t="s">
        <v>758</v>
      </c>
      <c r="E386" s="406" t="s">
        <v>759</v>
      </c>
      <c r="F386" s="409">
        <v>1</v>
      </c>
      <c r="G386" s="409">
        <v>2064</v>
      </c>
      <c r="H386" s="409">
        <v>1</v>
      </c>
      <c r="I386" s="409">
        <v>2064</v>
      </c>
      <c r="J386" s="409"/>
      <c r="K386" s="409"/>
      <c r="L386" s="409"/>
      <c r="M386" s="409"/>
      <c r="N386" s="409"/>
      <c r="O386" s="409"/>
      <c r="P386" s="474"/>
      <c r="Q386" s="410"/>
    </row>
    <row r="387" spans="1:17" ht="14.4" customHeight="1" x14ac:dyDescent="0.3">
      <c r="A387" s="405" t="s">
        <v>929</v>
      </c>
      <c r="B387" s="406" t="s">
        <v>756</v>
      </c>
      <c r="C387" s="406" t="s">
        <v>757</v>
      </c>
      <c r="D387" s="406" t="s">
        <v>762</v>
      </c>
      <c r="E387" s="406" t="s">
        <v>763</v>
      </c>
      <c r="F387" s="409">
        <v>2731</v>
      </c>
      <c r="G387" s="409">
        <v>144743</v>
      </c>
      <c r="H387" s="409">
        <v>1</v>
      </c>
      <c r="I387" s="409">
        <v>53</v>
      </c>
      <c r="J387" s="409">
        <v>3020</v>
      </c>
      <c r="K387" s="409">
        <v>160874</v>
      </c>
      <c r="L387" s="409">
        <v>1.1114458039421595</v>
      </c>
      <c r="M387" s="409">
        <v>53.26953642384106</v>
      </c>
      <c r="N387" s="409">
        <v>3482</v>
      </c>
      <c r="O387" s="409">
        <v>188028</v>
      </c>
      <c r="P387" s="474">
        <v>1.2990472768976737</v>
      </c>
      <c r="Q387" s="410">
        <v>54</v>
      </c>
    </row>
    <row r="388" spans="1:17" ht="14.4" customHeight="1" x14ac:dyDescent="0.3">
      <c r="A388" s="405" t="s">
        <v>929</v>
      </c>
      <c r="B388" s="406" t="s">
        <v>756</v>
      </c>
      <c r="C388" s="406" t="s">
        <v>757</v>
      </c>
      <c r="D388" s="406" t="s">
        <v>764</v>
      </c>
      <c r="E388" s="406" t="s">
        <v>765</v>
      </c>
      <c r="F388" s="409">
        <v>406</v>
      </c>
      <c r="G388" s="409">
        <v>49126</v>
      </c>
      <c r="H388" s="409">
        <v>1</v>
      </c>
      <c r="I388" s="409">
        <v>121</v>
      </c>
      <c r="J388" s="409">
        <v>461</v>
      </c>
      <c r="K388" s="409">
        <v>55895</v>
      </c>
      <c r="L388" s="409">
        <v>1.1377885437446567</v>
      </c>
      <c r="M388" s="409">
        <v>121.2472885032538</v>
      </c>
      <c r="N388" s="409">
        <v>462</v>
      </c>
      <c r="O388" s="409">
        <v>56826</v>
      </c>
      <c r="P388" s="474">
        <v>1.1567398119122256</v>
      </c>
      <c r="Q388" s="410">
        <v>123</v>
      </c>
    </row>
    <row r="389" spans="1:17" ht="14.4" customHeight="1" x14ac:dyDescent="0.3">
      <c r="A389" s="405" t="s">
        <v>929</v>
      </c>
      <c r="B389" s="406" t="s">
        <v>756</v>
      </c>
      <c r="C389" s="406" t="s">
        <v>757</v>
      </c>
      <c r="D389" s="406" t="s">
        <v>766</v>
      </c>
      <c r="E389" s="406" t="s">
        <v>767</v>
      </c>
      <c r="F389" s="409">
        <v>70</v>
      </c>
      <c r="G389" s="409">
        <v>12180</v>
      </c>
      <c r="H389" s="409">
        <v>1</v>
      </c>
      <c r="I389" s="409">
        <v>174</v>
      </c>
      <c r="J389" s="409">
        <v>81</v>
      </c>
      <c r="K389" s="409">
        <v>14140</v>
      </c>
      <c r="L389" s="409">
        <v>1.1609195402298851</v>
      </c>
      <c r="M389" s="409">
        <v>174.5679012345679</v>
      </c>
      <c r="N389" s="409">
        <v>87</v>
      </c>
      <c r="O389" s="409">
        <v>15399</v>
      </c>
      <c r="P389" s="474">
        <v>1.2642857142857142</v>
      </c>
      <c r="Q389" s="410">
        <v>177</v>
      </c>
    </row>
    <row r="390" spans="1:17" ht="14.4" customHeight="1" x14ac:dyDescent="0.3">
      <c r="A390" s="405" t="s">
        <v>929</v>
      </c>
      <c r="B390" s="406" t="s">
        <v>756</v>
      </c>
      <c r="C390" s="406" t="s">
        <v>757</v>
      </c>
      <c r="D390" s="406" t="s">
        <v>770</v>
      </c>
      <c r="E390" s="406" t="s">
        <v>771</v>
      </c>
      <c r="F390" s="409">
        <v>10</v>
      </c>
      <c r="G390" s="409">
        <v>3800</v>
      </c>
      <c r="H390" s="409">
        <v>1</v>
      </c>
      <c r="I390" s="409">
        <v>380</v>
      </c>
      <c r="J390" s="409">
        <v>18</v>
      </c>
      <c r="K390" s="409">
        <v>6858</v>
      </c>
      <c r="L390" s="409">
        <v>1.8047368421052632</v>
      </c>
      <c r="M390" s="409">
        <v>381</v>
      </c>
      <c r="N390" s="409">
        <v>7</v>
      </c>
      <c r="O390" s="409">
        <v>2688</v>
      </c>
      <c r="P390" s="474">
        <v>0.70736842105263154</v>
      </c>
      <c r="Q390" s="410">
        <v>384</v>
      </c>
    </row>
    <row r="391" spans="1:17" ht="14.4" customHeight="1" x14ac:dyDescent="0.3">
      <c r="A391" s="405" t="s">
        <v>929</v>
      </c>
      <c r="B391" s="406" t="s">
        <v>756</v>
      </c>
      <c r="C391" s="406" t="s">
        <v>757</v>
      </c>
      <c r="D391" s="406" t="s">
        <v>772</v>
      </c>
      <c r="E391" s="406" t="s">
        <v>773</v>
      </c>
      <c r="F391" s="409">
        <v>83</v>
      </c>
      <c r="G391" s="409">
        <v>13944</v>
      </c>
      <c r="H391" s="409">
        <v>1</v>
      </c>
      <c r="I391" s="409">
        <v>168</v>
      </c>
      <c r="J391" s="409">
        <v>116</v>
      </c>
      <c r="K391" s="409">
        <v>19536</v>
      </c>
      <c r="L391" s="409">
        <v>1.4010327022375215</v>
      </c>
      <c r="M391" s="409">
        <v>168.41379310344828</v>
      </c>
      <c r="N391" s="409">
        <v>115</v>
      </c>
      <c r="O391" s="409">
        <v>19780</v>
      </c>
      <c r="P391" s="474">
        <v>1.4185312679288582</v>
      </c>
      <c r="Q391" s="410">
        <v>172</v>
      </c>
    </row>
    <row r="392" spans="1:17" ht="14.4" customHeight="1" x14ac:dyDescent="0.3">
      <c r="A392" s="405" t="s">
        <v>929</v>
      </c>
      <c r="B392" s="406" t="s">
        <v>756</v>
      </c>
      <c r="C392" s="406" t="s">
        <v>757</v>
      </c>
      <c r="D392" s="406" t="s">
        <v>776</v>
      </c>
      <c r="E392" s="406" t="s">
        <v>777</v>
      </c>
      <c r="F392" s="409">
        <v>29</v>
      </c>
      <c r="G392" s="409">
        <v>9164</v>
      </c>
      <c r="H392" s="409">
        <v>1</v>
      </c>
      <c r="I392" s="409">
        <v>316</v>
      </c>
      <c r="J392" s="409">
        <v>16</v>
      </c>
      <c r="K392" s="409">
        <v>5060</v>
      </c>
      <c r="L392" s="409">
        <v>0.55216062854648629</v>
      </c>
      <c r="M392" s="409">
        <v>316.25</v>
      </c>
      <c r="N392" s="409">
        <v>29</v>
      </c>
      <c r="O392" s="409">
        <v>9338</v>
      </c>
      <c r="P392" s="474">
        <v>1.018987341772152</v>
      </c>
      <c r="Q392" s="410">
        <v>322</v>
      </c>
    </row>
    <row r="393" spans="1:17" ht="14.4" customHeight="1" x14ac:dyDescent="0.3">
      <c r="A393" s="405" t="s">
        <v>929</v>
      </c>
      <c r="B393" s="406" t="s">
        <v>756</v>
      </c>
      <c r="C393" s="406" t="s">
        <v>757</v>
      </c>
      <c r="D393" s="406" t="s">
        <v>780</v>
      </c>
      <c r="E393" s="406" t="s">
        <v>781</v>
      </c>
      <c r="F393" s="409">
        <v>249</v>
      </c>
      <c r="G393" s="409">
        <v>84162</v>
      </c>
      <c r="H393" s="409">
        <v>1</v>
      </c>
      <c r="I393" s="409">
        <v>338</v>
      </c>
      <c r="J393" s="409">
        <v>295</v>
      </c>
      <c r="K393" s="409">
        <v>99850</v>
      </c>
      <c r="L393" s="409">
        <v>1.186402414391293</v>
      </c>
      <c r="M393" s="409">
        <v>338.47457627118644</v>
      </c>
      <c r="N393" s="409">
        <v>373</v>
      </c>
      <c r="O393" s="409">
        <v>127193</v>
      </c>
      <c r="P393" s="474">
        <v>1.5112877545685701</v>
      </c>
      <c r="Q393" s="410">
        <v>341</v>
      </c>
    </row>
    <row r="394" spans="1:17" ht="14.4" customHeight="1" x14ac:dyDescent="0.3">
      <c r="A394" s="405" t="s">
        <v>929</v>
      </c>
      <c r="B394" s="406" t="s">
        <v>756</v>
      </c>
      <c r="C394" s="406" t="s">
        <v>757</v>
      </c>
      <c r="D394" s="406" t="s">
        <v>786</v>
      </c>
      <c r="E394" s="406" t="s">
        <v>787</v>
      </c>
      <c r="F394" s="409">
        <v>1</v>
      </c>
      <c r="G394" s="409">
        <v>5860</v>
      </c>
      <c r="H394" s="409">
        <v>1</v>
      </c>
      <c r="I394" s="409">
        <v>5860</v>
      </c>
      <c r="J394" s="409"/>
      <c r="K394" s="409"/>
      <c r="L394" s="409"/>
      <c r="M394" s="409"/>
      <c r="N394" s="409"/>
      <c r="O394" s="409"/>
      <c r="P394" s="474"/>
      <c r="Q394" s="410"/>
    </row>
    <row r="395" spans="1:17" ht="14.4" customHeight="1" x14ac:dyDescent="0.3">
      <c r="A395" s="405" t="s">
        <v>929</v>
      </c>
      <c r="B395" s="406" t="s">
        <v>756</v>
      </c>
      <c r="C395" s="406" t="s">
        <v>757</v>
      </c>
      <c r="D395" s="406" t="s">
        <v>788</v>
      </c>
      <c r="E395" s="406" t="s">
        <v>789</v>
      </c>
      <c r="F395" s="409">
        <v>12</v>
      </c>
      <c r="G395" s="409">
        <v>1296</v>
      </c>
      <c r="H395" s="409">
        <v>1</v>
      </c>
      <c r="I395" s="409">
        <v>108</v>
      </c>
      <c r="J395" s="409">
        <v>20</v>
      </c>
      <c r="K395" s="409">
        <v>2164</v>
      </c>
      <c r="L395" s="409">
        <v>1.6697530864197532</v>
      </c>
      <c r="M395" s="409">
        <v>108.2</v>
      </c>
      <c r="N395" s="409">
        <v>7</v>
      </c>
      <c r="O395" s="409">
        <v>763</v>
      </c>
      <c r="P395" s="474">
        <v>0.58873456790123457</v>
      </c>
      <c r="Q395" s="410">
        <v>109</v>
      </c>
    </row>
    <row r="396" spans="1:17" ht="14.4" customHeight="1" x14ac:dyDescent="0.3">
      <c r="A396" s="405" t="s">
        <v>929</v>
      </c>
      <c r="B396" s="406" t="s">
        <v>756</v>
      </c>
      <c r="C396" s="406" t="s">
        <v>757</v>
      </c>
      <c r="D396" s="406" t="s">
        <v>792</v>
      </c>
      <c r="E396" s="406" t="s">
        <v>793</v>
      </c>
      <c r="F396" s="409"/>
      <c r="G396" s="409"/>
      <c r="H396" s="409"/>
      <c r="I396" s="409"/>
      <c r="J396" s="409"/>
      <c r="K396" s="409"/>
      <c r="L396" s="409"/>
      <c r="M396" s="409"/>
      <c r="N396" s="409">
        <v>3</v>
      </c>
      <c r="O396" s="409">
        <v>1128</v>
      </c>
      <c r="P396" s="474"/>
      <c r="Q396" s="410">
        <v>376</v>
      </c>
    </row>
    <row r="397" spans="1:17" ht="14.4" customHeight="1" x14ac:dyDescent="0.3">
      <c r="A397" s="405" t="s">
        <v>929</v>
      </c>
      <c r="B397" s="406" t="s">
        <v>756</v>
      </c>
      <c r="C397" s="406" t="s">
        <v>757</v>
      </c>
      <c r="D397" s="406" t="s">
        <v>794</v>
      </c>
      <c r="E397" s="406" t="s">
        <v>795</v>
      </c>
      <c r="F397" s="409">
        <v>10</v>
      </c>
      <c r="G397" s="409">
        <v>370</v>
      </c>
      <c r="H397" s="409">
        <v>1</v>
      </c>
      <c r="I397" s="409">
        <v>37</v>
      </c>
      <c r="J397" s="409">
        <v>10</v>
      </c>
      <c r="K397" s="409">
        <v>370</v>
      </c>
      <c r="L397" s="409">
        <v>1</v>
      </c>
      <c r="M397" s="409">
        <v>37</v>
      </c>
      <c r="N397" s="409">
        <v>7</v>
      </c>
      <c r="O397" s="409">
        <v>259</v>
      </c>
      <c r="P397" s="474">
        <v>0.7</v>
      </c>
      <c r="Q397" s="410">
        <v>37</v>
      </c>
    </row>
    <row r="398" spans="1:17" ht="14.4" customHeight="1" x14ac:dyDescent="0.3">
      <c r="A398" s="405" t="s">
        <v>929</v>
      </c>
      <c r="B398" s="406" t="s">
        <v>756</v>
      </c>
      <c r="C398" s="406" t="s">
        <v>757</v>
      </c>
      <c r="D398" s="406" t="s">
        <v>800</v>
      </c>
      <c r="E398" s="406" t="s">
        <v>801</v>
      </c>
      <c r="F398" s="409">
        <v>48</v>
      </c>
      <c r="G398" s="409">
        <v>31872</v>
      </c>
      <c r="H398" s="409">
        <v>1</v>
      </c>
      <c r="I398" s="409">
        <v>664</v>
      </c>
      <c r="J398" s="409">
        <v>53</v>
      </c>
      <c r="K398" s="409">
        <v>35272</v>
      </c>
      <c r="L398" s="409">
        <v>1.1066767068273093</v>
      </c>
      <c r="M398" s="409">
        <v>665.5094339622641</v>
      </c>
      <c r="N398" s="409">
        <v>85</v>
      </c>
      <c r="O398" s="409">
        <v>57460</v>
      </c>
      <c r="P398" s="474">
        <v>1.8028363453815262</v>
      </c>
      <c r="Q398" s="410">
        <v>676</v>
      </c>
    </row>
    <row r="399" spans="1:17" ht="14.4" customHeight="1" x14ac:dyDescent="0.3">
      <c r="A399" s="405" t="s">
        <v>929</v>
      </c>
      <c r="B399" s="406" t="s">
        <v>756</v>
      </c>
      <c r="C399" s="406" t="s">
        <v>757</v>
      </c>
      <c r="D399" s="406" t="s">
        <v>802</v>
      </c>
      <c r="E399" s="406" t="s">
        <v>803</v>
      </c>
      <c r="F399" s="409">
        <v>4</v>
      </c>
      <c r="G399" s="409">
        <v>544</v>
      </c>
      <c r="H399" s="409">
        <v>1</v>
      </c>
      <c r="I399" s="409">
        <v>136</v>
      </c>
      <c r="J399" s="409">
        <v>2</v>
      </c>
      <c r="K399" s="409">
        <v>272</v>
      </c>
      <c r="L399" s="409">
        <v>0.5</v>
      </c>
      <c r="M399" s="409">
        <v>136</v>
      </c>
      <c r="N399" s="409">
        <v>4</v>
      </c>
      <c r="O399" s="409">
        <v>552</v>
      </c>
      <c r="P399" s="474">
        <v>1.0147058823529411</v>
      </c>
      <c r="Q399" s="410">
        <v>138</v>
      </c>
    </row>
    <row r="400" spans="1:17" ht="14.4" customHeight="1" x14ac:dyDescent="0.3">
      <c r="A400" s="405" t="s">
        <v>929</v>
      </c>
      <c r="B400" s="406" t="s">
        <v>756</v>
      </c>
      <c r="C400" s="406" t="s">
        <v>757</v>
      </c>
      <c r="D400" s="406" t="s">
        <v>804</v>
      </c>
      <c r="E400" s="406" t="s">
        <v>805</v>
      </c>
      <c r="F400" s="409">
        <v>184</v>
      </c>
      <c r="G400" s="409">
        <v>51704</v>
      </c>
      <c r="H400" s="409">
        <v>1</v>
      </c>
      <c r="I400" s="409">
        <v>281</v>
      </c>
      <c r="J400" s="409">
        <v>185</v>
      </c>
      <c r="K400" s="409">
        <v>52123</v>
      </c>
      <c r="L400" s="409">
        <v>1.0081038217546032</v>
      </c>
      <c r="M400" s="409">
        <v>281.74594594594595</v>
      </c>
      <c r="N400" s="409">
        <v>219</v>
      </c>
      <c r="O400" s="409">
        <v>62415</v>
      </c>
      <c r="P400" s="474">
        <v>1.2071599876218475</v>
      </c>
      <c r="Q400" s="410">
        <v>285</v>
      </c>
    </row>
    <row r="401" spans="1:17" ht="14.4" customHeight="1" x14ac:dyDescent="0.3">
      <c r="A401" s="405" t="s">
        <v>929</v>
      </c>
      <c r="B401" s="406" t="s">
        <v>756</v>
      </c>
      <c r="C401" s="406" t="s">
        <v>757</v>
      </c>
      <c r="D401" s="406" t="s">
        <v>808</v>
      </c>
      <c r="E401" s="406" t="s">
        <v>809</v>
      </c>
      <c r="F401" s="409">
        <v>464</v>
      </c>
      <c r="G401" s="409">
        <v>211584</v>
      </c>
      <c r="H401" s="409">
        <v>1</v>
      </c>
      <c r="I401" s="409">
        <v>456</v>
      </c>
      <c r="J401" s="409">
        <v>505</v>
      </c>
      <c r="K401" s="409">
        <v>230840</v>
      </c>
      <c r="L401" s="409">
        <v>1.0910087719298245</v>
      </c>
      <c r="M401" s="409">
        <v>457.10891089108912</v>
      </c>
      <c r="N401" s="409">
        <v>546</v>
      </c>
      <c r="O401" s="409">
        <v>252252</v>
      </c>
      <c r="P401" s="474">
        <v>1.1922073502722323</v>
      </c>
      <c r="Q401" s="410">
        <v>462</v>
      </c>
    </row>
    <row r="402" spans="1:17" ht="14.4" customHeight="1" x14ac:dyDescent="0.3">
      <c r="A402" s="405" t="s">
        <v>929</v>
      </c>
      <c r="B402" s="406" t="s">
        <v>756</v>
      </c>
      <c r="C402" s="406" t="s">
        <v>757</v>
      </c>
      <c r="D402" s="406" t="s">
        <v>812</v>
      </c>
      <c r="E402" s="406" t="s">
        <v>813</v>
      </c>
      <c r="F402" s="409">
        <v>627</v>
      </c>
      <c r="G402" s="409">
        <v>218196</v>
      </c>
      <c r="H402" s="409">
        <v>1</v>
      </c>
      <c r="I402" s="409">
        <v>348</v>
      </c>
      <c r="J402" s="409">
        <v>671</v>
      </c>
      <c r="K402" s="409">
        <v>234594</v>
      </c>
      <c r="L402" s="409">
        <v>1.0751526150800197</v>
      </c>
      <c r="M402" s="409">
        <v>349.61847988077494</v>
      </c>
      <c r="N402" s="409">
        <v>734</v>
      </c>
      <c r="O402" s="409">
        <v>261304</v>
      </c>
      <c r="P402" s="474">
        <v>1.1975654915763809</v>
      </c>
      <c r="Q402" s="410">
        <v>356</v>
      </c>
    </row>
    <row r="403" spans="1:17" ht="14.4" customHeight="1" x14ac:dyDescent="0.3">
      <c r="A403" s="405" t="s">
        <v>929</v>
      </c>
      <c r="B403" s="406" t="s">
        <v>756</v>
      </c>
      <c r="C403" s="406" t="s">
        <v>757</v>
      </c>
      <c r="D403" s="406" t="s">
        <v>814</v>
      </c>
      <c r="E403" s="406" t="s">
        <v>815</v>
      </c>
      <c r="F403" s="409">
        <v>2</v>
      </c>
      <c r="G403" s="409">
        <v>5772</v>
      </c>
      <c r="H403" s="409">
        <v>1</v>
      </c>
      <c r="I403" s="409">
        <v>2886</v>
      </c>
      <c r="J403" s="409">
        <v>1</v>
      </c>
      <c r="K403" s="409">
        <v>2907</v>
      </c>
      <c r="L403" s="409">
        <v>0.50363825363825365</v>
      </c>
      <c r="M403" s="409">
        <v>2907</v>
      </c>
      <c r="N403" s="409">
        <v>1</v>
      </c>
      <c r="O403" s="409">
        <v>2917</v>
      </c>
      <c r="P403" s="474">
        <v>0.50537075537075538</v>
      </c>
      <c r="Q403" s="410">
        <v>2917</v>
      </c>
    </row>
    <row r="404" spans="1:17" ht="14.4" customHeight="1" x14ac:dyDescent="0.3">
      <c r="A404" s="405" t="s">
        <v>929</v>
      </c>
      <c r="B404" s="406" t="s">
        <v>756</v>
      </c>
      <c r="C404" s="406" t="s">
        <v>757</v>
      </c>
      <c r="D404" s="406" t="s">
        <v>818</v>
      </c>
      <c r="E404" s="406" t="s">
        <v>819</v>
      </c>
      <c r="F404" s="409"/>
      <c r="G404" s="409"/>
      <c r="H404" s="409"/>
      <c r="I404" s="409"/>
      <c r="J404" s="409">
        <v>7</v>
      </c>
      <c r="K404" s="409">
        <v>721</v>
      </c>
      <c r="L404" s="409"/>
      <c r="M404" s="409">
        <v>103</v>
      </c>
      <c r="N404" s="409"/>
      <c r="O404" s="409"/>
      <c r="P404" s="474"/>
      <c r="Q404" s="410"/>
    </row>
    <row r="405" spans="1:17" ht="14.4" customHeight="1" x14ac:dyDescent="0.3">
      <c r="A405" s="405" t="s">
        <v>929</v>
      </c>
      <c r="B405" s="406" t="s">
        <v>756</v>
      </c>
      <c r="C405" s="406" t="s">
        <v>757</v>
      </c>
      <c r="D405" s="406" t="s">
        <v>820</v>
      </c>
      <c r="E405" s="406" t="s">
        <v>821</v>
      </c>
      <c r="F405" s="409">
        <v>22</v>
      </c>
      <c r="G405" s="409">
        <v>2530</v>
      </c>
      <c r="H405" s="409">
        <v>1</v>
      </c>
      <c r="I405" s="409">
        <v>115</v>
      </c>
      <c r="J405" s="409">
        <v>18</v>
      </c>
      <c r="K405" s="409">
        <v>2072</v>
      </c>
      <c r="L405" s="409">
        <v>0.81897233201581032</v>
      </c>
      <c r="M405" s="409">
        <v>115.11111111111111</v>
      </c>
      <c r="N405" s="409">
        <v>17</v>
      </c>
      <c r="O405" s="409">
        <v>1989</v>
      </c>
      <c r="P405" s="474">
        <v>0.78616600790513835</v>
      </c>
      <c r="Q405" s="410">
        <v>117</v>
      </c>
    </row>
    <row r="406" spans="1:17" ht="14.4" customHeight="1" x14ac:dyDescent="0.3">
      <c r="A406" s="405" t="s">
        <v>929</v>
      </c>
      <c r="B406" s="406" t="s">
        <v>756</v>
      </c>
      <c r="C406" s="406" t="s">
        <v>757</v>
      </c>
      <c r="D406" s="406" t="s">
        <v>822</v>
      </c>
      <c r="E406" s="406" t="s">
        <v>823</v>
      </c>
      <c r="F406" s="409">
        <v>19</v>
      </c>
      <c r="G406" s="409">
        <v>8683</v>
      </c>
      <c r="H406" s="409">
        <v>1</v>
      </c>
      <c r="I406" s="409">
        <v>457</v>
      </c>
      <c r="J406" s="409">
        <v>32</v>
      </c>
      <c r="K406" s="409">
        <v>14644</v>
      </c>
      <c r="L406" s="409">
        <v>1.6865138776920419</v>
      </c>
      <c r="M406" s="409">
        <v>457.625</v>
      </c>
      <c r="N406" s="409">
        <v>22</v>
      </c>
      <c r="O406" s="409">
        <v>10186</v>
      </c>
      <c r="P406" s="474">
        <v>1.1730968559253714</v>
      </c>
      <c r="Q406" s="410">
        <v>463</v>
      </c>
    </row>
    <row r="407" spans="1:17" ht="14.4" customHeight="1" x14ac:dyDescent="0.3">
      <c r="A407" s="405" t="s">
        <v>929</v>
      </c>
      <c r="B407" s="406" t="s">
        <v>756</v>
      </c>
      <c r="C407" s="406" t="s">
        <v>757</v>
      </c>
      <c r="D407" s="406" t="s">
        <v>824</v>
      </c>
      <c r="E407" s="406" t="s">
        <v>825</v>
      </c>
      <c r="F407" s="409">
        <v>1</v>
      </c>
      <c r="G407" s="409">
        <v>1245</v>
      </c>
      <c r="H407" s="409">
        <v>1</v>
      </c>
      <c r="I407" s="409">
        <v>1245</v>
      </c>
      <c r="J407" s="409">
        <v>2</v>
      </c>
      <c r="K407" s="409">
        <v>2506</v>
      </c>
      <c r="L407" s="409">
        <v>2.0128514056224898</v>
      </c>
      <c r="M407" s="409">
        <v>1253</v>
      </c>
      <c r="N407" s="409"/>
      <c r="O407" s="409"/>
      <c r="P407" s="474"/>
      <c r="Q407" s="410"/>
    </row>
    <row r="408" spans="1:17" ht="14.4" customHeight="1" x14ac:dyDescent="0.3">
      <c r="A408" s="405" t="s">
        <v>929</v>
      </c>
      <c r="B408" s="406" t="s">
        <v>756</v>
      </c>
      <c r="C408" s="406" t="s">
        <v>757</v>
      </c>
      <c r="D408" s="406" t="s">
        <v>826</v>
      </c>
      <c r="E408" s="406" t="s">
        <v>827</v>
      </c>
      <c r="F408" s="409">
        <v>8</v>
      </c>
      <c r="G408" s="409">
        <v>3432</v>
      </c>
      <c r="H408" s="409">
        <v>1</v>
      </c>
      <c r="I408" s="409">
        <v>429</v>
      </c>
      <c r="J408" s="409">
        <v>8</v>
      </c>
      <c r="K408" s="409">
        <v>3437</v>
      </c>
      <c r="L408" s="409">
        <v>1.0014568764568765</v>
      </c>
      <c r="M408" s="409">
        <v>429.625</v>
      </c>
      <c r="N408" s="409">
        <v>10</v>
      </c>
      <c r="O408" s="409">
        <v>4370</v>
      </c>
      <c r="P408" s="474">
        <v>1.2733100233100234</v>
      </c>
      <c r="Q408" s="410">
        <v>437</v>
      </c>
    </row>
    <row r="409" spans="1:17" ht="14.4" customHeight="1" x14ac:dyDescent="0.3">
      <c r="A409" s="405" t="s">
        <v>929</v>
      </c>
      <c r="B409" s="406" t="s">
        <v>756</v>
      </c>
      <c r="C409" s="406" t="s">
        <v>757</v>
      </c>
      <c r="D409" s="406" t="s">
        <v>828</v>
      </c>
      <c r="E409" s="406" t="s">
        <v>829</v>
      </c>
      <c r="F409" s="409">
        <v>606</v>
      </c>
      <c r="G409" s="409">
        <v>32118</v>
      </c>
      <c r="H409" s="409">
        <v>1</v>
      </c>
      <c r="I409" s="409">
        <v>53</v>
      </c>
      <c r="J409" s="409">
        <v>694</v>
      </c>
      <c r="K409" s="409">
        <v>37008</v>
      </c>
      <c r="L409" s="409">
        <v>1.1522510741640202</v>
      </c>
      <c r="M409" s="409">
        <v>53.325648414985594</v>
      </c>
      <c r="N409" s="409">
        <v>948</v>
      </c>
      <c r="O409" s="409">
        <v>51192</v>
      </c>
      <c r="P409" s="474">
        <v>1.5938725948066506</v>
      </c>
      <c r="Q409" s="410">
        <v>54</v>
      </c>
    </row>
    <row r="410" spans="1:17" ht="14.4" customHeight="1" x14ac:dyDescent="0.3">
      <c r="A410" s="405" t="s">
        <v>929</v>
      </c>
      <c r="B410" s="406" t="s">
        <v>756</v>
      </c>
      <c r="C410" s="406" t="s">
        <v>757</v>
      </c>
      <c r="D410" s="406" t="s">
        <v>832</v>
      </c>
      <c r="E410" s="406" t="s">
        <v>833</v>
      </c>
      <c r="F410" s="409">
        <v>4898</v>
      </c>
      <c r="G410" s="409">
        <v>808170</v>
      </c>
      <c r="H410" s="409">
        <v>1</v>
      </c>
      <c r="I410" s="409">
        <v>165</v>
      </c>
      <c r="J410" s="409">
        <v>3235</v>
      </c>
      <c r="K410" s="409">
        <v>536457</v>
      </c>
      <c r="L410" s="409">
        <v>0.66379227142804109</v>
      </c>
      <c r="M410" s="409">
        <v>165.82905718701701</v>
      </c>
      <c r="N410" s="409">
        <v>3945</v>
      </c>
      <c r="O410" s="409">
        <v>666705</v>
      </c>
      <c r="P410" s="474">
        <v>0.82495638293923312</v>
      </c>
      <c r="Q410" s="410">
        <v>169</v>
      </c>
    </row>
    <row r="411" spans="1:17" ht="14.4" customHeight="1" x14ac:dyDescent="0.3">
      <c r="A411" s="405" t="s">
        <v>929</v>
      </c>
      <c r="B411" s="406" t="s">
        <v>756</v>
      </c>
      <c r="C411" s="406" t="s">
        <v>757</v>
      </c>
      <c r="D411" s="406" t="s">
        <v>834</v>
      </c>
      <c r="E411" s="406" t="s">
        <v>835</v>
      </c>
      <c r="F411" s="409">
        <v>96</v>
      </c>
      <c r="G411" s="409">
        <v>7584</v>
      </c>
      <c r="H411" s="409">
        <v>1</v>
      </c>
      <c r="I411" s="409">
        <v>79</v>
      </c>
      <c r="J411" s="409">
        <v>107</v>
      </c>
      <c r="K411" s="409">
        <v>8475</v>
      </c>
      <c r="L411" s="409">
        <v>1.1174841772151898</v>
      </c>
      <c r="M411" s="409">
        <v>79.205607476635521</v>
      </c>
      <c r="N411" s="409">
        <v>172</v>
      </c>
      <c r="O411" s="409">
        <v>13932</v>
      </c>
      <c r="P411" s="474">
        <v>1.8370253164556962</v>
      </c>
      <c r="Q411" s="410">
        <v>81</v>
      </c>
    </row>
    <row r="412" spans="1:17" ht="14.4" customHeight="1" x14ac:dyDescent="0.3">
      <c r="A412" s="405" t="s">
        <v>929</v>
      </c>
      <c r="B412" s="406" t="s">
        <v>756</v>
      </c>
      <c r="C412" s="406" t="s">
        <v>757</v>
      </c>
      <c r="D412" s="406" t="s">
        <v>836</v>
      </c>
      <c r="E412" s="406" t="s">
        <v>837</v>
      </c>
      <c r="F412" s="409">
        <v>2</v>
      </c>
      <c r="G412" s="409">
        <v>320</v>
      </c>
      <c r="H412" s="409">
        <v>1</v>
      </c>
      <c r="I412" s="409">
        <v>160</v>
      </c>
      <c r="J412" s="409"/>
      <c r="K412" s="409"/>
      <c r="L412" s="409"/>
      <c r="M412" s="409"/>
      <c r="N412" s="409">
        <v>7</v>
      </c>
      <c r="O412" s="409">
        <v>1141</v>
      </c>
      <c r="P412" s="474">
        <v>3.5656249999999998</v>
      </c>
      <c r="Q412" s="410">
        <v>163</v>
      </c>
    </row>
    <row r="413" spans="1:17" ht="14.4" customHeight="1" x14ac:dyDescent="0.3">
      <c r="A413" s="405" t="s">
        <v>929</v>
      </c>
      <c r="B413" s="406" t="s">
        <v>756</v>
      </c>
      <c r="C413" s="406" t="s">
        <v>757</v>
      </c>
      <c r="D413" s="406" t="s">
        <v>840</v>
      </c>
      <c r="E413" s="406" t="s">
        <v>841</v>
      </c>
      <c r="F413" s="409">
        <v>1</v>
      </c>
      <c r="G413" s="409">
        <v>1002</v>
      </c>
      <c r="H413" s="409">
        <v>1</v>
      </c>
      <c r="I413" s="409">
        <v>1002</v>
      </c>
      <c r="J413" s="409">
        <v>7</v>
      </c>
      <c r="K413" s="409">
        <v>7026</v>
      </c>
      <c r="L413" s="409">
        <v>7.0119760479041915</v>
      </c>
      <c r="M413" s="409">
        <v>1003.7142857142857</v>
      </c>
      <c r="N413" s="409">
        <v>3</v>
      </c>
      <c r="O413" s="409">
        <v>3024</v>
      </c>
      <c r="P413" s="474">
        <v>3.0179640718562872</v>
      </c>
      <c r="Q413" s="410">
        <v>1008</v>
      </c>
    </row>
    <row r="414" spans="1:17" ht="14.4" customHeight="1" x14ac:dyDescent="0.3">
      <c r="A414" s="405" t="s">
        <v>929</v>
      </c>
      <c r="B414" s="406" t="s">
        <v>756</v>
      </c>
      <c r="C414" s="406" t="s">
        <v>757</v>
      </c>
      <c r="D414" s="406" t="s">
        <v>842</v>
      </c>
      <c r="E414" s="406" t="s">
        <v>843</v>
      </c>
      <c r="F414" s="409">
        <v>1</v>
      </c>
      <c r="G414" s="409">
        <v>167</v>
      </c>
      <c r="H414" s="409">
        <v>1</v>
      </c>
      <c r="I414" s="409">
        <v>167</v>
      </c>
      <c r="J414" s="409"/>
      <c r="K414" s="409"/>
      <c r="L414" s="409"/>
      <c r="M414" s="409"/>
      <c r="N414" s="409"/>
      <c r="O414" s="409"/>
      <c r="P414" s="474"/>
      <c r="Q414" s="410"/>
    </row>
    <row r="415" spans="1:17" ht="14.4" customHeight="1" x14ac:dyDescent="0.3">
      <c r="A415" s="405" t="s">
        <v>929</v>
      </c>
      <c r="B415" s="406" t="s">
        <v>756</v>
      </c>
      <c r="C415" s="406" t="s">
        <v>757</v>
      </c>
      <c r="D415" s="406" t="s">
        <v>844</v>
      </c>
      <c r="E415" s="406" t="s">
        <v>845</v>
      </c>
      <c r="F415" s="409">
        <v>1</v>
      </c>
      <c r="G415" s="409">
        <v>2233</v>
      </c>
      <c r="H415" s="409">
        <v>1</v>
      </c>
      <c r="I415" s="409">
        <v>2233</v>
      </c>
      <c r="J415" s="409">
        <v>8</v>
      </c>
      <c r="K415" s="409">
        <v>17948</v>
      </c>
      <c r="L415" s="409">
        <v>8.0376175548589348</v>
      </c>
      <c r="M415" s="409">
        <v>2243.5</v>
      </c>
      <c r="N415" s="409"/>
      <c r="O415" s="409"/>
      <c r="P415" s="474"/>
      <c r="Q415" s="410"/>
    </row>
    <row r="416" spans="1:17" ht="14.4" customHeight="1" x14ac:dyDescent="0.3">
      <c r="A416" s="405" t="s">
        <v>929</v>
      </c>
      <c r="B416" s="406" t="s">
        <v>756</v>
      </c>
      <c r="C416" s="406" t="s">
        <v>757</v>
      </c>
      <c r="D416" s="406" t="s">
        <v>846</v>
      </c>
      <c r="E416" s="406" t="s">
        <v>847</v>
      </c>
      <c r="F416" s="409">
        <v>41</v>
      </c>
      <c r="G416" s="409">
        <v>9963</v>
      </c>
      <c r="H416" s="409">
        <v>1</v>
      </c>
      <c r="I416" s="409">
        <v>243</v>
      </c>
      <c r="J416" s="409">
        <v>43</v>
      </c>
      <c r="K416" s="409">
        <v>10476</v>
      </c>
      <c r="L416" s="409">
        <v>1.051490514905149</v>
      </c>
      <c r="M416" s="409">
        <v>243.62790697674419</v>
      </c>
      <c r="N416" s="409">
        <v>66</v>
      </c>
      <c r="O416" s="409">
        <v>16302</v>
      </c>
      <c r="P416" s="474">
        <v>1.636254140319181</v>
      </c>
      <c r="Q416" s="410">
        <v>247</v>
      </c>
    </row>
    <row r="417" spans="1:17" ht="14.4" customHeight="1" x14ac:dyDescent="0.3">
      <c r="A417" s="405" t="s">
        <v>929</v>
      </c>
      <c r="B417" s="406" t="s">
        <v>756</v>
      </c>
      <c r="C417" s="406" t="s">
        <v>757</v>
      </c>
      <c r="D417" s="406" t="s">
        <v>848</v>
      </c>
      <c r="E417" s="406" t="s">
        <v>849</v>
      </c>
      <c r="F417" s="409">
        <v>2</v>
      </c>
      <c r="G417" s="409">
        <v>3986</v>
      </c>
      <c r="H417" s="409">
        <v>1</v>
      </c>
      <c r="I417" s="409">
        <v>1993</v>
      </c>
      <c r="J417" s="409">
        <v>1</v>
      </c>
      <c r="K417" s="409">
        <v>2006</v>
      </c>
      <c r="L417" s="409">
        <v>0.50326141495233312</v>
      </c>
      <c r="M417" s="409">
        <v>2006</v>
      </c>
      <c r="N417" s="409">
        <v>2</v>
      </c>
      <c r="O417" s="409">
        <v>4024</v>
      </c>
      <c r="P417" s="474">
        <v>1.0095333667837432</v>
      </c>
      <c r="Q417" s="410">
        <v>2012</v>
      </c>
    </row>
    <row r="418" spans="1:17" ht="14.4" customHeight="1" x14ac:dyDescent="0.3">
      <c r="A418" s="405" t="s">
        <v>929</v>
      </c>
      <c r="B418" s="406" t="s">
        <v>756</v>
      </c>
      <c r="C418" s="406" t="s">
        <v>757</v>
      </c>
      <c r="D418" s="406" t="s">
        <v>850</v>
      </c>
      <c r="E418" s="406" t="s">
        <v>851</v>
      </c>
      <c r="F418" s="409">
        <v>18</v>
      </c>
      <c r="G418" s="409">
        <v>4014</v>
      </c>
      <c r="H418" s="409">
        <v>1</v>
      </c>
      <c r="I418" s="409">
        <v>223</v>
      </c>
      <c r="J418" s="409">
        <v>27</v>
      </c>
      <c r="K418" s="409">
        <v>6033</v>
      </c>
      <c r="L418" s="409">
        <v>1.5029895366218236</v>
      </c>
      <c r="M418" s="409">
        <v>223.44444444444446</v>
      </c>
      <c r="N418" s="409">
        <v>8</v>
      </c>
      <c r="O418" s="409">
        <v>1808</v>
      </c>
      <c r="P418" s="474">
        <v>0.45042351768809169</v>
      </c>
      <c r="Q418" s="410">
        <v>226</v>
      </c>
    </row>
    <row r="419" spans="1:17" ht="14.4" customHeight="1" x14ac:dyDescent="0.3">
      <c r="A419" s="405" t="s">
        <v>929</v>
      </c>
      <c r="B419" s="406" t="s">
        <v>756</v>
      </c>
      <c r="C419" s="406" t="s">
        <v>757</v>
      </c>
      <c r="D419" s="406" t="s">
        <v>852</v>
      </c>
      <c r="E419" s="406" t="s">
        <v>853</v>
      </c>
      <c r="F419" s="409">
        <v>1</v>
      </c>
      <c r="G419" s="409">
        <v>404</v>
      </c>
      <c r="H419" s="409">
        <v>1</v>
      </c>
      <c r="I419" s="409">
        <v>404</v>
      </c>
      <c r="J419" s="409"/>
      <c r="K419" s="409"/>
      <c r="L419" s="409"/>
      <c r="M419" s="409"/>
      <c r="N419" s="409"/>
      <c r="O419" s="409"/>
      <c r="P419" s="474"/>
      <c r="Q419" s="410"/>
    </row>
    <row r="420" spans="1:17" ht="14.4" customHeight="1" x14ac:dyDescent="0.3">
      <c r="A420" s="405" t="s">
        <v>929</v>
      </c>
      <c r="B420" s="406" t="s">
        <v>756</v>
      </c>
      <c r="C420" s="406" t="s">
        <v>757</v>
      </c>
      <c r="D420" s="406" t="s">
        <v>854</v>
      </c>
      <c r="E420" s="406" t="s">
        <v>855</v>
      </c>
      <c r="F420" s="409">
        <v>1</v>
      </c>
      <c r="G420" s="409">
        <v>791</v>
      </c>
      <c r="H420" s="409">
        <v>1</v>
      </c>
      <c r="I420" s="409">
        <v>791</v>
      </c>
      <c r="J420" s="409"/>
      <c r="K420" s="409"/>
      <c r="L420" s="409"/>
      <c r="M420" s="409"/>
      <c r="N420" s="409"/>
      <c r="O420" s="409"/>
      <c r="P420" s="474"/>
      <c r="Q420" s="410"/>
    </row>
    <row r="421" spans="1:17" ht="14.4" customHeight="1" x14ac:dyDescent="0.3">
      <c r="A421" s="405" t="s">
        <v>929</v>
      </c>
      <c r="B421" s="406" t="s">
        <v>756</v>
      </c>
      <c r="C421" s="406" t="s">
        <v>757</v>
      </c>
      <c r="D421" s="406" t="s">
        <v>857</v>
      </c>
      <c r="E421" s="406" t="s">
        <v>858</v>
      </c>
      <c r="F421" s="409">
        <v>2</v>
      </c>
      <c r="G421" s="409">
        <v>10070</v>
      </c>
      <c r="H421" s="409">
        <v>1</v>
      </c>
      <c r="I421" s="409">
        <v>5035</v>
      </c>
      <c r="J421" s="409">
        <v>1</v>
      </c>
      <c r="K421" s="409">
        <v>5072</v>
      </c>
      <c r="L421" s="409">
        <v>0.50367428003972192</v>
      </c>
      <c r="M421" s="409">
        <v>5072</v>
      </c>
      <c r="N421" s="409"/>
      <c r="O421" s="409"/>
      <c r="P421" s="474"/>
      <c r="Q421" s="410"/>
    </row>
    <row r="422" spans="1:17" ht="14.4" customHeight="1" x14ac:dyDescent="0.3">
      <c r="A422" s="405" t="s">
        <v>929</v>
      </c>
      <c r="B422" s="406" t="s">
        <v>756</v>
      </c>
      <c r="C422" s="406" t="s">
        <v>757</v>
      </c>
      <c r="D422" s="406" t="s">
        <v>859</v>
      </c>
      <c r="E422" s="406" t="s">
        <v>860</v>
      </c>
      <c r="F422" s="409"/>
      <c r="G422" s="409"/>
      <c r="H422" s="409"/>
      <c r="I422" s="409"/>
      <c r="J422" s="409">
        <v>441</v>
      </c>
      <c r="K422" s="409">
        <v>452702</v>
      </c>
      <c r="L422" s="409"/>
      <c r="M422" s="409">
        <v>1026.5351473922904</v>
      </c>
      <c r="N422" s="409">
        <v>430</v>
      </c>
      <c r="O422" s="409">
        <v>449350</v>
      </c>
      <c r="P422" s="474"/>
      <c r="Q422" s="410">
        <v>1045</v>
      </c>
    </row>
    <row r="423" spans="1:17" ht="14.4" customHeight="1" x14ac:dyDescent="0.3">
      <c r="A423" s="405" t="s">
        <v>929</v>
      </c>
      <c r="B423" s="406" t="s">
        <v>756</v>
      </c>
      <c r="C423" s="406" t="s">
        <v>757</v>
      </c>
      <c r="D423" s="406" t="s">
        <v>861</v>
      </c>
      <c r="E423" s="406" t="s">
        <v>862</v>
      </c>
      <c r="F423" s="409"/>
      <c r="G423" s="409"/>
      <c r="H423" s="409"/>
      <c r="I423" s="409"/>
      <c r="J423" s="409">
        <v>1</v>
      </c>
      <c r="K423" s="409">
        <v>266</v>
      </c>
      <c r="L423" s="409"/>
      <c r="M423" s="409">
        <v>266</v>
      </c>
      <c r="N423" s="409">
        <v>2</v>
      </c>
      <c r="O423" s="409">
        <v>538</v>
      </c>
      <c r="P423" s="474"/>
      <c r="Q423" s="410">
        <v>269</v>
      </c>
    </row>
    <row r="424" spans="1:17" ht="14.4" customHeight="1" x14ac:dyDescent="0.3">
      <c r="A424" s="405" t="s">
        <v>930</v>
      </c>
      <c r="B424" s="406" t="s">
        <v>756</v>
      </c>
      <c r="C424" s="406" t="s">
        <v>757</v>
      </c>
      <c r="D424" s="406" t="s">
        <v>762</v>
      </c>
      <c r="E424" s="406" t="s">
        <v>763</v>
      </c>
      <c r="F424" s="409">
        <v>310</v>
      </c>
      <c r="G424" s="409">
        <v>16430</v>
      </c>
      <c r="H424" s="409">
        <v>1</v>
      </c>
      <c r="I424" s="409">
        <v>53</v>
      </c>
      <c r="J424" s="409">
        <v>260</v>
      </c>
      <c r="K424" s="409">
        <v>13850</v>
      </c>
      <c r="L424" s="409">
        <v>0.84297017650639072</v>
      </c>
      <c r="M424" s="409">
        <v>53.269230769230766</v>
      </c>
      <c r="N424" s="409">
        <v>246</v>
      </c>
      <c r="O424" s="409">
        <v>13284</v>
      </c>
      <c r="P424" s="474">
        <v>0.80852099817407186</v>
      </c>
      <c r="Q424" s="410">
        <v>54</v>
      </c>
    </row>
    <row r="425" spans="1:17" ht="14.4" customHeight="1" x14ac:dyDescent="0.3">
      <c r="A425" s="405" t="s">
        <v>930</v>
      </c>
      <c r="B425" s="406" t="s">
        <v>756</v>
      </c>
      <c r="C425" s="406" t="s">
        <v>757</v>
      </c>
      <c r="D425" s="406" t="s">
        <v>764</v>
      </c>
      <c r="E425" s="406" t="s">
        <v>765</v>
      </c>
      <c r="F425" s="409">
        <v>118</v>
      </c>
      <c r="G425" s="409">
        <v>14278</v>
      </c>
      <c r="H425" s="409">
        <v>1</v>
      </c>
      <c r="I425" s="409">
        <v>121</v>
      </c>
      <c r="J425" s="409">
        <v>114</v>
      </c>
      <c r="K425" s="409">
        <v>13814</v>
      </c>
      <c r="L425" s="409">
        <v>0.96750245132371482</v>
      </c>
      <c r="M425" s="409">
        <v>121.17543859649123</v>
      </c>
      <c r="N425" s="409">
        <v>148</v>
      </c>
      <c r="O425" s="409">
        <v>18204</v>
      </c>
      <c r="P425" s="474">
        <v>1.2749684829808097</v>
      </c>
      <c r="Q425" s="410">
        <v>123</v>
      </c>
    </row>
    <row r="426" spans="1:17" ht="14.4" customHeight="1" x14ac:dyDescent="0.3">
      <c r="A426" s="405" t="s">
        <v>930</v>
      </c>
      <c r="B426" s="406" t="s">
        <v>756</v>
      </c>
      <c r="C426" s="406" t="s">
        <v>757</v>
      </c>
      <c r="D426" s="406" t="s">
        <v>766</v>
      </c>
      <c r="E426" s="406" t="s">
        <v>767</v>
      </c>
      <c r="F426" s="409">
        <v>17</v>
      </c>
      <c r="G426" s="409">
        <v>2958</v>
      </c>
      <c r="H426" s="409">
        <v>1</v>
      </c>
      <c r="I426" s="409">
        <v>174</v>
      </c>
      <c r="J426" s="409">
        <v>16</v>
      </c>
      <c r="K426" s="409">
        <v>2798</v>
      </c>
      <c r="L426" s="409">
        <v>0.94590939824205544</v>
      </c>
      <c r="M426" s="409">
        <v>174.875</v>
      </c>
      <c r="N426" s="409">
        <v>13</v>
      </c>
      <c r="O426" s="409">
        <v>2301</v>
      </c>
      <c r="P426" s="474">
        <v>0.77789046653144012</v>
      </c>
      <c r="Q426" s="410">
        <v>177</v>
      </c>
    </row>
    <row r="427" spans="1:17" ht="14.4" customHeight="1" x14ac:dyDescent="0.3">
      <c r="A427" s="405" t="s">
        <v>930</v>
      </c>
      <c r="B427" s="406" t="s">
        <v>756</v>
      </c>
      <c r="C427" s="406" t="s">
        <v>757</v>
      </c>
      <c r="D427" s="406" t="s">
        <v>770</v>
      </c>
      <c r="E427" s="406" t="s">
        <v>771</v>
      </c>
      <c r="F427" s="409">
        <v>14</v>
      </c>
      <c r="G427" s="409">
        <v>5320</v>
      </c>
      <c r="H427" s="409">
        <v>1</v>
      </c>
      <c r="I427" s="409">
        <v>380</v>
      </c>
      <c r="J427" s="409">
        <v>7</v>
      </c>
      <c r="K427" s="409">
        <v>2669</v>
      </c>
      <c r="L427" s="409">
        <v>0.5016917293233083</v>
      </c>
      <c r="M427" s="409">
        <v>381.28571428571428</v>
      </c>
      <c r="N427" s="409">
        <v>24</v>
      </c>
      <c r="O427" s="409">
        <v>9216</v>
      </c>
      <c r="P427" s="474">
        <v>1.7323308270676692</v>
      </c>
      <c r="Q427" s="410">
        <v>384</v>
      </c>
    </row>
    <row r="428" spans="1:17" ht="14.4" customHeight="1" x14ac:dyDescent="0.3">
      <c r="A428" s="405" t="s">
        <v>930</v>
      </c>
      <c r="B428" s="406" t="s">
        <v>756</v>
      </c>
      <c r="C428" s="406" t="s">
        <v>757</v>
      </c>
      <c r="D428" s="406" t="s">
        <v>772</v>
      </c>
      <c r="E428" s="406" t="s">
        <v>773</v>
      </c>
      <c r="F428" s="409">
        <v>94</v>
      </c>
      <c r="G428" s="409">
        <v>15792</v>
      </c>
      <c r="H428" s="409">
        <v>1</v>
      </c>
      <c r="I428" s="409">
        <v>168</v>
      </c>
      <c r="J428" s="409">
        <v>49</v>
      </c>
      <c r="K428" s="409">
        <v>8313</v>
      </c>
      <c r="L428" s="409">
        <v>0.52640577507598785</v>
      </c>
      <c r="M428" s="409">
        <v>169.65306122448979</v>
      </c>
      <c r="N428" s="409">
        <v>45</v>
      </c>
      <c r="O428" s="409">
        <v>7740</v>
      </c>
      <c r="P428" s="474">
        <v>0.49012158054711247</v>
      </c>
      <c r="Q428" s="410">
        <v>172</v>
      </c>
    </row>
    <row r="429" spans="1:17" ht="14.4" customHeight="1" x14ac:dyDescent="0.3">
      <c r="A429" s="405" t="s">
        <v>930</v>
      </c>
      <c r="B429" s="406" t="s">
        <v>756</v>
      </c>
      <c r="C429" s="406" t="s">
        <v>757</v>
      </c>
      <c r="D429" s="406" t="s">
        <v>776</v>
      </c>
      <c r="E429" s="406" t="s">
        <v>777</v>
      </c>
      <c r="F429" s="409">
        <v>16</v>
      </c>
      <c r="G429" s="409">
        <v>5056</v>
      </c>
      <c r="H429" s="409">
        <v>1</v>
      </c>
      <c r="I429" s="409">
        <v>316</v>
      </c>
      <c r="J429" s="409">
        <v>39</v>
      </c>
      <c r="K429" s="409">
        <v>12340</v>
      </c>
      <c r="L429" s="409">
        <v>2.4406645569620253</v>
      </c>
      <c r="M429" s="409">
        <v>316.41025641025641</v>
      </c>
      <c r="N429" s="409">
        <v>9</v>
      </c>
      <c r="O429" s="409">
        <v>2898</v>
      </c>
      <c r="P429" s="474">
        <v>0.57318037974683544</v>
      </c>
      <c r="Q429" s="410">
        <v>322</v>
      </c>
    </row>
    <row r="430" spans="1:17" ht="14.4" customHeight="1" x14ac:dyDescent="0.3">
      <c r="A430" s="405" t="s">
        <v>930</v>
      </c>
      <c r="B430" s="406" t="s">
        <v>756</v>
      </c>
      <c r="C430" s="406" t="s">
        <v>757</v>
      </c>
      <c r="D430" s="406" t="s">
        <v>780</v>
      </c>
      <c r="E430" s="406" t="s">
        <v>781</v>
      </c>
      <c r="F430" s="409">
        <v>196</v>
      </c>
      <c r="G430" s="409">
        <v>66248</v>
      </c>
      <c r="H430" s="409">
        <v>1</v>
      </c>
      <c r="I430" s="409">
        <v>338</v>
      </c>
      <c r="J430" s="409">
        <v>138</v>
      </c>
      <c r="K430" s="409">
        <v>46688</v>
      </c>
      <c r="L430" s="409">
        <v>0.70474580364690254</v>
      </c>
      <c r="M430" s="409">
        <v>338.31884057971013</v>
      </c>
      <c r="N430" s="409">
        <v>152</v>
      </c>
      <c r="O430" s="409">
        <v>51832</v>
      </c>
      <c r="P430" s="474">
        <v>0.78239343074507905</v>
      </c>
      <c r="Q430" s="410">
        <v>341</v>
      </c>
    </row>
    <row r="431" spans="1:17" ht="14.4" customHeight="1" x14ac:dyDescent="0.3">
      <c r="A431" s="405" t="s">
        <v>930</v>
      </c>
      <c r="B431" s="406" t="s">
        <v>756</v>
      </c>
      <c r="C431" s="406" t="s">
        <v>757</v>
      </c>
      <c r="D431" s="406" t="s">
        <v>788</v>
      </c>
      <c r="E431" s="406" t="s">
        <v>789</v>
      </c>
      <c r="F431" s="409">
        <v>12</v>
      </c>
      <c r="G431" s="409">
        <v>1296</v>
      </c>
      <c r="H431" s="409">
        <v>1</v>
      </c>
      <c r="I431" s="409">
        <v>108</v>
      </c>
      <c r="J431" s="409">
        <v>5</v>
      </c>
      <c r="K431" s="409">
        <v>542</v>
      </c>
      <c r="L431" s="409">
        <v>0.4182098765432099</v>
      </c>
      <c r="M431" s="409">
        <v>108.4</v>
      </c>
      <c r="N431" s="409">
        <v>15</v>
      </c>
      <c r="O431" s="409">
        <v>1635</v>
      </c>
      <c r="P431" s="474">
        <v>1.2615740740740742</v>
      </c>
      <c r="Q431" s="410">
        <v>109</v>
      </c>
    </row>
    <row r="432" spans="1:17" ht="14.4" customHeight="1" x14ac:dyDescent="0.3">
      <c r="A432" s="405" t="s">
        <v>930</v>
      </c>
      <c r="B432" s="406" t="s">
        <v>756</v>
      </c>
      <c r="C432" s="406" t="s">
        <v>757</v>
      </c>
      <c r="D432" s="406" t="s">
        <v>792</v>
      </c>
      <c r="E432" s="406" t="s">
        <v>793</v>
      </c>
      <c r="F432" s="409"/>
      <c r="G432" s="409"/>
      <c r="H432" s="409"/>
      <c r="I432" s="409"/>
      <c r="J432" s="409">
        <v>1</v>
      </c>
      <c r="K432" s="409">
        <v>365</v>
      </c>
      <c r="L432" s="409"/>
      <c r="M432" s="409">
        <v>365</v>
      </c>
      <c r="N432" s="409"/>
      <c r="O432" s="409"/>
      <c r="P432" s="474"/>
      <c r="Q432" s="410"/>
    </row>
    <row r="433" spans="1:17" ht="14.4" customHeight="1" x14ac:dyDescent="0.3">
      <c r="A433" s="405" t="s">
        <v>930</v>
      </c>
      <c r="B433" s="406" t="s">
        <v>756</v>
      </c>
      <c r="C433" s="406" t="s">
        <v>757</v>
      </c>
      <c r="D433" s="406" t="s">
        <v>794</v>
      </c>
      <c r="E433" s="406" t="s">
        <v>795</v>
      </c>
      <c r="F433" s="409">
        <v>17</v>
      </c>
      <c r="G433" s="409">
        <v>629</v>
      </c>
      <c r="H433" s="409">
        <v>1</v>
      </c>
      <c r="I433" s="409">
        <v>37</v>
      </c>
      <c r="J433" s="409">
        <v>12</v>
      </c>
      <c r="K433" s="409">
        <v>444</v>
      </c>
      <c r="L433" s="409">
        <v>0.70588235294117652</v>
      </c>
      <c r="M433" s="409">
        <v>37</v>
      </c>
      <c r="N433" s="409">
        <v>15</v>
      </c>
      <c r="O433" s="409">
        <v>555</v>
      </c>
      <c r="P433" s="474">
        <v>0.88235294117647056</v>
      </c>
      <c r="Q433" s="410">
        <v>37</v>
      </c>
    </row>
    <row r="434" spans="1:17" ht="14.4" customHeight="1" x14ac:dyDescent="0.3">
      <c r="A434" s="405" t="s">
        <v>930</v>
      </c>
      <c r="B434" s="406" t="s">
        <v>756</v>
      </c>
      <c r="C434" s="406" t="s">
        <v>757</v>
      </c>
      <c r="D434" s="406" t="s">
        <v>800</v>
      </c>
      <c r="E434" s="406" t="s">
        <v>801</v>
      </c>
      <c r="F434" s="409">
        <v>2</v>
      </c>
      <c r="G434" s="409">
        <v>1328</v>
      </c>
      <c r="H434" s="409">
        <v>1</v>
      </c>
      <c r="I434" s="409">
        <v>664</v>
      </c>
      <c r="J434" s="409"/>
      <c r="K434" s="409"/>
      <c r="L434" s="409"/>
      <c r="M434" s="409"/>
      <c r="N434" s="409">
        <v>1</v>
      </c>
      <c r="O434" s="409">
        <v>676</v>
      </c>
      <c r="P434" s="474">
        <v>0.50903614457831325</v>
      </c>
      <c r="Q434" s="410">
        <v>676</v>
      </c>
    </row>
    <row r="435" spans="1:17" ht="14.4" customHeight="1" x14ac:dyDescent="0.3">
      <c r="A435" s="405" t="s">
        <v>930</v>
      </c>
      <c r="B435" s="406" t="s">
        <v>756</v>
      </c>
      <c r="C435" s="406" t="s">
        <v>757</v>
      </c>
      <c r="D435" s="406" t="s">
        <v>802</v>
      </c>
      <c r="E435" s="406" t="s">
        <v>803</v>
      </c>
      <c r="F435" s="409">
        <v>1</v>
      </c>
      <c r="G435" s="409">
        <v>136</v>
      </c>
      <c r="H435" s="409">
        <v>1</v>
      </c>
      <c r="I435" s="409">
        <v>136</v>
      </c>
      <c r="J435" s="409">
        <v>1</v>
      </c>
      <c r="K435" s="409">
        <v>136</v>
      </c>
      <c r="L435" s="409">
        <v>1</v>
      </c>
      <c r="M435" s="409">
        <v>136</v>
      </c>
      <c r="N435" s="409"/>
      <c r="O435" s="409"/>
      <c r="P435" s="474"/>
      <c r="Q435" s="410"/>
    </row>
    <row r="436" spans="1:17" ht="14.4" customHeight="1" x14ac:dyDescent="0.3">
      <c r="A436" s="405" t="s">
        <v>930</v>
      </c>
      <c r="B436" s="406" t="s">
        <v>756</v>
      </c>
      <c r="C436" s="406" t="s">
        <v>757</v>
      </c>
      <c r="D436" s="406" t="s">
        <v>804</v>
      </c>
      <c r="E436" s="406" t="s">
        <v>805</v>
      </c>
      <c r="F436" s="409">
        <v>188</v>
      </c>
      <c r="G436" s="409">
        <v>52828</v>
      </c>
      <c r="H436" s="409">
        <v>1</v>
      </c>
      <c r="I436" s="409">
        <v>281</v>
      </c>
      <c r="J436" s="409">
        <v>180</v>
      </c>
      <c r="K436" s="409">
        <v>50724</v>
      </c>
      <c r="L436" s="409">
        <v>0.96017263572347999</v>
      </c>
      <c r="M436" s="409">
        <v>281.8</v>
      </c>
      <c r="N436" s="409">
        <v>187</v>
      </c>
      <c r="O436" s="409">
        <v>53295</v>
      </c>
      <c r="P436" s="474">
        <v>1.0088400090860907</v>
      </c>
      <c r="Q436" s="410">
        <v>285</v>
      </c>
    </row>
    <row r="437" spans="1:17" ht="14.4" customHeight="1" x14ac:dyDescent="0.3">
      <c r="A437" s="405" t="s">
        <v>930</v>
      </c>
      <c r="B437" s="406" t="s">
        <v>756</v>
      </c>
      <c r="C437" s="406" t="s">
        <v>757</v>
      </c>
      <c r="D437" s="406" t="s">
        <v>808</v>
      </c>
      <c r="E437" s="406" t="s">
        <v>809</v>
      </c>
      <c r="F437" s="409">
        <v>68</v>
      </c>
      <c r="G437" s="409">
        <v>31008</v>
      </c>
      <c r="H437" s="409">
        <v>1</v>
      </c>
      <c r="I437" s="409">
        <v>456</v>
      </c>
      <c r="J437" s="409">
        <v>60</v>
      </c>
      <c r="K437" s="409">
        <v>27424</v>
      </c>
      <c r="L437" s="409">
        <v>0.88441692466460264</v>
      </c>
      <c r="M437" s="409">
        <v>457.06666666666666</v>
      </c>
      <c r="N437" s="409">
        <v>79</v>
      </c>
      <c r="O437" s="409">
        <v>36498</v>
      </c>
      <c r="P437" s="474">
        <v>1.1770510835913313</v>
      </c>
      <c r="Q437" s="410">
        <v>462</v>
      </c>
    </row>
    <row r="438" spans="1:17" ht="14.4" customHeight="1" x14ac:dyDescent="0.3">
      <c r="A438" s="405" t="s">
        <v>930</v>
      </c>
      <c r="B438" s="406" t="s">
        <v>756</v>
      </c>
      <c r="C438" s="406" t="s">
        <v>757</v>
      </c>
      <c r="D438" s="406" t="s">
        <v>812</v>
      </c>
      <c r="E438" s="406" t="s">
        <v>813</v>
      </c>
      <c r="F438" s="409">
        <v>251</v>
      </c>
      <c r="G438" s="409">
        <v>87348</v>
      </c>
      <c r="H438" s="409">
        <v>1</v>
      </c>
      <c r="I438" s="409">
        <v>348</v>
      </c>
      <c r="J438" s="409">
        <v>229</v>
      </c>
      <c r="K438" s="409">
        <v>80058</v>
      </c>
      <c r="L438" s="409">
        <v>0.91654073361725508</v>
      </c>
      <c r="M438" s="409">
        <v>349.59825327510919</v>
      </c>
      <c r="N438" s="409">
        <v>244</v>
      </c>
      <c r="O438" s="409">
        <v>86864</v>
      </c>
      <c r="P438" s="474">
        <v>0.99445894582589178</v>
      </c>
      <c r="Q438" s="410">
        <v>356</v>
      </c>
    </row>
    <row r="439" spans="1:17" ht="14.4" customHeight="1" x14ac:dyDescent="0.3">
      <c r="A439" s="405" t="s">
        <v>930</v>
      </c>
      <c r="B439" s="406" t="s">
        <v>756</v>
      </c>
      <c r="C439" s="406" t="s">
        <v>757</v>
      </c>
      <c r="D439" s="406" t="s">
        <v>818</v>
      </c>
      <c r="E439" s="406" t="s">
        <v>819</v>
      </c>
      <c r="F439" s="409">
        <v>4</v>
      </c>
      <c r="G439" s="409">
        <v>412</v>
      </c>
      <c r="H439" s="409">
        <v>1</v>
      </c>
      <c r="I439" s="409">
        <v>103</v>
      </c>
      <c r="J439" s="409">
        <v>1</v>
      </c>
      <c r="K439" s="409">
        <v>103</v>
      </c>
      <c r="L439" s="409">
        <v>0.25</v>
      </c>
      <c r="M439" s="409">
        <v>103</v>
      </c>
      <c r="N439" s="409">
        <v>4</v>
      </c>
      <c r="O439" s="409">
        <v>420</v>
      </c>
      <c r="P439" s="474">
        <v>1.0194174757281553</v>
      </c>
      <c r="Q439" s="410">
        <v>105</v>
      </c>
    </row>
    <row r="440" spans="1:17" ht="14.4" customHeight="1" x14ac:dyDescent="0.3">
      <c r="A440" s="405" t="s">
        <v>930</v>
      </c>
      <c r="B440" s="406" t="s">
        <v>756</v>
      </c>
      <c r="C440" s="406" t="s">
        <v>757</v>
      </c>
      <c r="D440" s="406" t="s">
        <v>820</v>
      </c>
      <c r="E440" s="406" t="s">
        <v>821</v>
      </c>
      <c r="F440" s="409">
        <v>6</v>
      </c>
      <c r="G440" s="409">
        <v>690</v>
      </c>
      <c r="H440" s="409">
        <v>1</v>
      </c>
      <c r="I440" s="409">
        <v>115</v>
      </c>
      <c r="J440" s="409">
        <v>5</v>
      </c>
      <c r="K440" s="409">
        <v>576</v>
      </c>
      <c r="L440" s="409">
        <v>0.83478260869565213</v>
      </c>
      <c r="M440" s="409">
        <v>115.2</v>
      </c>
      <c r="N440" s="409">
        <v>5</v>
      </c>
      <c r="O440" s="409">
        <v>585</v>
      </c>
      <c r="P440" s="474">
        <v>0.84782608695652173</v>
      </c>
      <c r="Q440" s="410">
        <v>117</v>
      </c>
    </row>
    <row r="441" spans="1:17" ht="14.4" customHeight="1" x14ac:dyDescent="0.3">
      <c r="A441" s="405" t="s">
        <v>930</v>
      </c>
      <c r="B441" s="406" t="s">
        <v>756</v>
      </c>
      <c r="C441" s="406" t="s">
        <v>757</v>
      </c>
      <c r="D441" s="406" t="s">
        <v>822</v>
      </c>
      <c r="E441" s="406" t="s">
        <v>823</v>
      </c>
      <c r="F441" s="409">
        <v>15</v>
      </c>
      <c r="G441" s="409">
        <v>6855</v>
      </c>
      <c r="H441" s="409">
        <v>1</v>
      </c>
      <c r="I441" s="409">
        <v>457</v>
      </c>
      <c r="J441" s="409">
        <v>10</v>
      </c>
      <c r="K441" s="409">
        <v>4586</v>
      </c>
      <c r="L441" s="409">
        <v>0.66900072939460253</v>
      </c>
      <c r="M441" s="409">
        <v>458.6</v>
      </c>
      <c r="N441" s="409">
        <v>23</v>
      </c>
      <c r="O441" s="409">
        <v>10649</v>
      </c>
      <c r="P441" s="474">
        <v>1.5534646243617798</v>
      </c>
      <c r="Q441" s="410">
        <v>463</v>
      </c>
    </row>
    <row r="442" spans="1:17" ht="14.4" customHeight="1" x14ac:dyDescent="0.3">
      <c r="A442" s="405" t="s">
        <v>930</v>
      </c>
      <c r="B442" s="406" t="s">
        <v>756</v>
      </c>
      <c r="C442" s="406" t="s">
        <v>757</v>
      </c>
      <c r="D442" s="406" t="s">
        <v>824</v>
      </c>
      <c r="E442" s="406" t="s">
        <v>825</v>
      </c>
      <c r="F442" s="409">
        <v>1</v>
      </c>
      <c r="G442" s="409">
        <v>1245</v>
      </c>
      <c r="H442" s="409">
        <v>1</v>
      </c>
      <c r="I442" s="409">
        <v>1245</v>
      </c>
      <c r="J442" s="409">
        <v>3</v>
      </c>
      <c r="K442" s="409">
        <v>3735</v>
      </c>
      <c r="L442" s="409">
        <v>3</v>
      </c>
      <c r="M442" s="409">
        <v>1245</v>
      </c>
      <c r="N442" s="409">
        <v>1</v>
      </c>
      <c r="O442" s="409">
        <v>1268</v>
      </c>
      <c r="P442" s="474">
        <v>1.0184738955823294</v>
      </c>
      <c r="Q442" s="410">
        <v>1268</v>
      </c>
    </row>
    <row r="443" spans="1:17" ht="14.4" customHeight="1" x14ac:dyDescent="0.3">
      <c r="A443" s="405" t="s">
        <v>930</v>
      </c>
      <c r="B443" s="406" t="s">
        <v>756</v>
      </c>
      <c r="C443" s="406" t="s">
        <v>757</v>
      </c>
      <c r="D443" s="406" t="s">
        <v>826</v>
      </c>
      <c r="E443" s="406" t="s">
        <v>827</v>
      </c>
      <c r="F443" s="409">
        <v>7</v>
      </c>
      <c r="G443" s="409">
        <v>3003</v>
      </c>
      <c r="H443" s="409">
        <v>1</v>
      </c>
      <c r="I443" s="409">
        <v>429</v>
      </c>
      <c r="J443" s="409">
        <v>5</v>
      </c>
      <c r="K443" s="409">
        <v>2160</v>
      </c>
      <c r="L443" s="409">
        <v>0.71928071928071924</v>
      </c>
      <c r="M443" s="409">
        <v>432</v>
      </c>
      <c r="N443" s="409">
        <v>9</v>
      </c>
      <c r="O443" s="409">
        <v>3933</v>
      </c>
      <c r="P443" s="474">
        <v>1.3096903096903096</v>
      </c>
      <c r="Q443" s="410">
        <v>437</v>
      </c>
    </row>
    <row r="444" spans="1:17" ht="14.4" customHeight="1" x14ac:dyDescent="0.3">
      <c r="A444" s="405" t="s">
        <v>930</v>
      </c>
      <c r="B444" s="406" t="s">
        <v>756</v>
      </c>
      <c r="C444" s="406" t="s">
        <v>757</v>
      </c>
      <c r="D444" s="406" t="s">
        <v>828</v>
      </c>
      <c r="E444" s="406" t="s">
        <v>829</v>
      </c>
      <c r="F444" s="409">
        <v>136</v>
      </c>
      <c r="G444" s="409">
        <v>7208</v>
      </c>
      <c r="H444" s="409">
        <v>1</v>
      </c>
      <c r="I444" s="409">
        <v>53</v>
      </c>
      <c r="J444" s="409">
        <v>166</v>
      </c>
      <c r="K444" s="409">
        <v>8834</v>
      </c>
      <c r="L444" s="409">
        <v>1.2255826859045504</v>
      </c>
      <c r="M444" s="409">
        <v>53.216867469879517</v>
      </c>
      <c r="N444" s="409">
        <v>234</v>
      </c>
      <c r="O444" s="409">
        <v>12636</v>
      </c>
      <c r="P444" s="474">
        <v>1.7530521642619312</v>
      </c>
      <c r="Q444" s="410">
        <v>54</v>
      </c>
    </row>
    <row r="445" spans="1:17" ht="14.4" customHeight="1" x14ac:dyDescent="0.3">
      <c r="A445" s="405" t="s">
        <v>930</v>
      </c>
      <c r="B445" s="406" t="s">
        <v>756</v>
      </c>
      <c r="C445" s="406" t="s">
        <v>757</v>
      </c>
      <c r="D445" s="406" t="s">
        <v>832</v>
      </c>
      <c r="E445" s="406" t="s">
        <v>833</v>
      </c>
      <c r="F445" s="409">
        <v>583</v>
      </c>
      <c r="G445" s="409">
        <v>96195</v>
      </c>
      <c r="H445" s="409">
        <v>1</v>
      </c>
      <c r="I445" s="409">
        <v>165</v>
      </c>
      <c r="J445" s="409">
        <v>434</v>
      </c>
      <c r="K445" s="409">
        <v>71946</v>
      </c>
      <c r="L445" s="409">
        <v>0.74791829097146423</v>
      </c>
      <c r="M445" s="409">
        <v>165.7741935483871</v>
      </c>
      <c r="N445" s="409">
        <v>631</v>
      </c>
      <c r="O445" s="409">
        <v>106639</v>
      </c>
      <c r="P445" s="474">
        <v>1.1085711315556941</v>
      </c>
      <c r="Q445" s="410">
        <v>169</v>
      </c>
    </row>
    <row r="446" spans="1:17" ht="14.4" customHeight="1" x14ac:dyDescent="0.3">
      <c r="A446" s="405" t="s">
        <v>930</v>
      </c>
      <c r="B446" s="406" t="s">
        <v>756</v>
      </c>
      <c r="C446" s="406" t="s">
        <v>757</v>
      </c>
      <c r="D446" s="406" t="s">
        <v>834</v>
      </c>
      <c r="E446" s="406" t="s">
        <v>835</v>
      </c>
      <c r="F446" s="409">
        <v>35</v>
      </c>
      <c r="G446" s="409">
        <v>2765</v>
      </c>
      <c r="H446" s="409">
        <v>1</v>
      </c>
      <c r="I446" s="409">
        <v>79</v>
      </c>
      <c r="J446" s="409">
        <v>22</v>
      </c>
      <c r="K446" s="409">
        <v>1745</v>
      </c>
      <c r="L446" s="409">
        <v>0.63110307414104883</v>
      </c>
      <c r="M446" s="409">
        <v>79.318181818181813</v>
      </c>
      <c r="N446" s="409">
        <v>14</v>
      </c>
      <c r="O446" s="409">
        <v>1134</v>
      </c>
      <c r="P446" s="474">
        <v>0.41012658227848103</v>
      </c>
      <c r="Q446" s="410">
        <v>81</v>
      </c>
    </row>
    <row r="447" spans="1:17" ht="14.4" customHeight="1" x14ac:dyDescent="0.3">
      <c r="A447" s="405" t="s">
        <v>930</v>
      </c>
      <c r="B447" s="406" t="s">
        <v>756</v>
      </c>
      <c r="C447" s="406" t="s">
        <v>757</v>
      </c>
      <c r="D447" s="406" t="s">
        <v>918</v>
      </c>
      <c r="E447" s="406" t="s">
        <v>919</v>
      </c>
      <c r="F447" s="409">
        <v>1</v>
      </c>
      <c r="G447" s="409">
        <v>164</v>
      </c>
      <c r="H447" s="409">
        <v>1</v>
      </c>
      <c r="I447" s="409">
        <v>164</v>
      </c>
      <c r="J447" s="409"/>
      <c r="K447" s="409"/>
      <c r="L447" s="409"/>
      <c r="M447" s="409"/>
      <c r="N447" s="409"/>
      <c r="O447" s="409"/>
      <c r="P447" s="474"/>
      <c r="Q447" s="410"/>
    </row>
    <row r="448" spans="1:17" ht="14.4" customHeight="1" x14ac:dyDescent="0.3">
      <c r="A448" s="405" t="s">
        <v>930</v>
      </c>
      <c r="B448" s="406" t="s">
        <v>756</v>
      </c>
      <c r="C448" s="406" t="s">
        <v>757</v>
      </c>
      <c r="D448" s="406" t="s">
        <v>836</v>
      </c>
      <c r="E448" s="406" t="s">
        <v>837</v>
      </c>
      <c r="F448" s="409">
        <v>14</v>
      </c>
      <c r="G448" s="409">
        <v>2240</v>
      </c>
      <c r="H448" s="409">
        <v>1</v>
      </c>
      <c r="I448" s="409">
        <v>160</v>
      </c>
      <c r="J448" s="409">
        <v>5</v>
      </c>
      <c r="K448" s="409">
        <v>804</v>
      </c>
      <c r="L448" s="409">
        <v>0.35892857142857143</v>
      </c>
      <c r="M448" s="409">
        <v>160.80000000000001</v>
      </c>
      <c r="N448" s="409">
        <v>5</v>
      </c>
      <c r="O448" s="409">
        <v>815</v>
      </c>
      <c r="P448" s="474">
        <v>0.3638392857142857</v>
      </c>
      <c r="Q448" s="410">
        <v>163</v>
      </c>
    </row>
    <row r="449" spans="1:17" ht="14.4" customHeight="1" x14ac:dyDescent="0.3">
      <c r="A449" s="405" t="s">
        <v>930</v>
      </c>
      <c r="B449" s="406" t="s">
        <v>756</v>
      </c>
      <c r="C449" s="406" t="s">
        <v>757</v>
      </c>
      <c r="D449" s="406" t="s">
        <v>838</v>
      </c>
      <c r="E449" s="406" t="s">
        <v>839</v>
      </c>
      <c r="F449" s="409"/>
      <c r="G449" s="409"/>
      <c r="H449" s="409"/>
      <c r="I449" s="409"/>
      <c r="J449" s="409">
        <v>3</v>
      </c>
      <c r="K449" s="409">
        <v>81</v>
      </c>
      <c r="L449" s="409"/>
      <c r="M449" s="409">
        <v>27</v>
      </c>
      <c r="N449" s="409"/>
      <c r="O449" s="409"/>
      <c r="P449" s="474"/>
      <c r="Q449" s="410"/>
    </row>
    <row r="450" spans="1:17" ht="14.4" customHeight="1" x14ac:dyDescent="0.3">
      <c r="A450" s="405" t="s">
        <v>930</v>
      </c>
      <c r="B450" s="406" t="s">
        <v>756</v>
      </c>
      <c r="C450" s="406" t="s">
        <v>757</v>
      </c>
      <c r="D450" s="406" t="s">
        <v>840</v>
      </c>
      <c r="E450" s="406" t="s">
        <v>841</v>
      </c>
      <c r="F450" s="409">
        <v>14</v>
      </c>
      <c r="G450" s="409">
        <v>14028</v>
      </c>
      <c r="H450" s="409">
        <v>1</v>
      </c>
      <c r="I450" s="409">
        <v>1002</v>
      </c>
      <c r="J450" s="409">
        <v>11</v>
      </c>
      <c r="K450" s="409">
        <v>11022</v>
      </c>
      <c r="L450" s="409">
        <v>0.7857142857142857</v>
      </c>
      <c r="M450" s="409">
        <v>1002</v>
      </c>
      <c r="N450" s="409">
        <v>1</v>
      </c>
      <c r="O450" s="409">
        <v>1008</v>
      </c>
      <c r="P450" s="474">
        <v>7.1856287425149698E-2</v>
      </c>
      <c r="Q450" s="410">
        <v>1008</v>
      </c>
    </row>
    <row r="451" spans="1:17" ht="14.4" customHeight="1" x14ac:dyDescent="0.3">
      <c r="A451" s="405" t="s">
        <v>930</v>
      </c>
      <c r="B451" s="406" t="s">
        <v>756</v>
      </c>
      <c r="C451" s="406" t="s">
        <v>757</v>
      </c>
      <c r="D451" s="406" t="s">
        <v>842</v>
      </c>
      <c r="E451" s="406" t="s">
        <v>843</v>
      </c>
      <c r="F451" s="409">
        <v>3</v>
      </c>
      <c r="G451" s="409">
        <v>501</v>
      </c>
      <c r="H451" s="409">
        <v>1</v>
      </c>
      <c r="I451" s="409">
        <v>167</v>
      </c>
      <c r="J451" s="409">
        <v>3</v>
      </c>
      <c r="K451" s="409">
        <v>503</v>
      </c>
      <c r="L451" s="409">
        <v>1.003992015968064</v>
      </c>
      <c r="M451" s="409">
        <v>167.66666666666666</v>
      </c>
      <c r="N451" s="409">
        <v>2</v>
      </c>
      <c r="O451" s="409">
        <v>340</v>
      </c>
      <c r="P451" s="474">
        <v>0.67864271457085823</v>
      </c>
      <c r="Q451" s="410">
        <v>170</v>
      </c>
    </row>
    <row r="452" spans="1:17" ht="14.4" customHeight="1" x14ac:dyDescent="0.3">
      <c r="A452" s="405" t="s">
        <v>930</v>
      </c>
      <c r="B452" s="406" t="s">
        <v>756</v>
      </c>
      <c r="C452" s="406" t="s">
        <v>757</v>
      </c>
      <c r="D452" s="406" t="s">
        <v>844</v>
      </c>
      <c r="E452" s="406" t="s">
        <v>845</v>
      </c>
      <c r="F452" s="409">
        <v>14</v>
      </c>
      <c r="G452" s="409">
        <v>31262</v>
      </c>
      <c r="H452" s="409">
        <v>1</v>
      </c>
      <c r="I452" s="409">
        <v>2233</v>
      </c>
      <c r="J452" s="409">
        <v>10</v>
      </c>
      <c r="K452" s="409">
        <v>22330</v>
      </c>
      <c r="L452" s="409">
        <v>0.7142857142857143</v>
      </c>
      <c r="M452" s="409">
        <v>2233</v>
      </c>
      <c r="N452" s="409">
        <v>7</v>
      </c>
      <c r="O452" s="409">
        <v>15848</v>
      </c>
      <c r="P452" s="474">
        <v>0.50694133452754142</v>
      </c>
      <c r="Q452" s="410">
        <v>2264</v>
      </c>
    </row>
    <row r="453" spans="1:17" ht="14.4" customHeight="1" x14ac:dyDescent="0.3">
      <c r="A453" s="405" t="s">
        <v>930</v>
      </c>
      <c r="B453" s="406" t="s">
        <v>756</v>
      </c>
      <c r="C453" s="406" t="s">
        <v>757</v>
      </c>
      <c r="D453" s="406" t="s">
        <v>846</v>
      </c>
      <c r="E453" s="406" t="s">
        <v>847</v>
      </c>
      <c r="F453" s="409">
        <v>7</v>
      </c>
      <c r="G453" s="409">
        <v>1701</v>
      </c>
      <c r="H453" s="409">
        <v>1</v>
      </c>
      <c r="I453" s="409">
        <v>243</v>
      </c>
      <c r="J453" s="409">
        <v>5</v>
      </c>
      <c r="K453" s="409">
        <v>1218</v>
      </c>
      <c r="L453" s="409">
        <v>0.71604938271604934</v>
      </c>
      <c r="M453" s="409">
        <v>243.6</v>
      </c>
      <c r="N453" s="409">
        <v>4</v>
      </c>
      <c r="O453" s="409">
        <v>988</v>
      </c>
      <c r="P453" s="474">
        <v>0.58083480305702528</v>
      </c>
      <c r="Q453" s="410">
        <v>247</v>
      </c>
    </row>
    <row r="454" spans="1:17" ht="14.4" customHeight="1" x14ac:dyDescent="0.3">
      <c r="A454" s="405" t="s">
        <v>930</v>
      </c>
      <c r="B454" s="406" t="s">
        <v>756</v>
      </c>
      <c r="C454" s="406" t="s">
        <v>757</v>
      </c>
      <c r="D454" s="406" t="s">
        <v>848</v>
      </c>
      <c r="E454" s="406" t="s">
        <v>849</v>
      </c>
      <c r="F454" s="409"/>
      <c r="G454" s="409"/>
      <c r="H454" s="409"/>
      <c r="I454" s="409"/>
      <c r="J454" s="409">
        <v>2</v>
      </c>
      <c r="K454" s="409">
        <v>3999</v>
      </c>
      <c r="L454" s="409"/>
      <c r="M454" s="409">
        <v>1999.5</v>
      </c>
      <c r="N454" s="409">
        <v>3</v>
      </c>
      <c r="O454" s="409">
        <v>6036</v>
      </c>
      <c r="P454" s="474"/>
      <c r="Q454" s="410">
        <v>2012</v>
      </c>
    </row>
    <row r="455" spans="1:17" ht="14.4" customHeight="1" x14ac:dyDescent="0.3">
      <c r="A455" s="405" t="s">
        <v>930</v>
      </c>
      <c r="B455" s="406" t="s">
        <v>756</v>
      </c>
      <c r="C455" s="406" t="s">
        <v>757</v>
      </c>
      <c r="D455" s="406" t="s">
        <v>850</v>
      </c>
      <c r="E455" s="406" t="s">
        <v>851</v>
      </c>
      <c r="F455" s="409">
        <v>11</v>
      </c>
      <c r="G455" s="409">
        <v>2453</v>
      </c>
      <c r="H455" s="409">
        <v>1</v>
      </c>
      <c r="I455" s="409">
        <v>223</v>
      </c>
      <c r="J455" s="409">
        <v>6</v>
      </c>
      <c r="K455" s="409">
        <v>1342</v>
      </c>
      <c r="L455" s="409">
        <v>0.547085201793722</v>
      </c>
      <c r="M455" s="409">
        <v>223.66666666666666</v>
      </c>
      <c r="N455" s="409">
        <v>22</v>
      </c>
      <c r="O455" s="409">
        <v>4972</v>
      </c>
      <c r="P455" s="474">
        <v>2.0269058295964126</v>
      </c>
      <c r="Q455" s="410">
        <v>226</v>
      </c>
    </row>
    <row r="456" spans="1:17" ht="14.4" customHeight="1" x14ac:dyDescent="0.3">
      <c r="A456" s="405" t="s">
        <v>931</v>
      </c>
      <c r="B456" s="406" t="s">
        <v>756</v>
      </c>
      <c r="C456" s="406" t="s">
        <v>757</v>
      </c>
      <c r="D456" s="406" t="s">
        <v>762</v>
      </c>
      <c r="E456" s="406" t="s">
        <v>763</v>
      </c>
      <c r="F456" s="409">
        <v>12</v>
      </c>
      <c r="G456" s="409">
        <v>636</v>
      </c>
      <c r="H456" s="409">
        <v>1</v>
      </c>
      <c r="I456" s="409">
        <v>53</v>
      </c>
      <c r="J456" s="409">
        <v>26</v>
      </c>
      <c r="K456" s="409">
        <v>1388</v>
      </c>
      <c r="L456" s="409">
        <v>2.1823899371069184</v>
      </c>
      <c r="M456" s="409">
        <v>53.384615384615387</v>
      </c>
      <c r="N456" s="409">
        <v>26</v>
      </c>
      <c r="O456" s="409">
        <v>1404</v>
      </c>
      <c r="P456" s="474">
        <v>2.2075471698113209</v>
      </c>
      <c r="Q456" s="410">
        <v>54</v>
      </c>
    </row>
    <row r="457" spans="1:17" ht="14.4" customHeight="1" x14ac:dyDescent="0.3">
      <c r="A457" s="405" t="s">
        <v>931</v>
      </c>
      <c r="B457" s="406" t="s">
        <v>756</v>
      </c>
      <c r="C457" s="406" t="s">
        <v>757</v>
      </c>
      <c r="D457" s="406" t="s">
        <v>764</v>
      </c>
      <c r="E457" s="406" t="s">
        <v>765</v>
      </c>
      <c r="F457" s="409">
        <v>4</v>
      </c>
      <c r="G457" s="409">
        <v>484</v>
      </c>
      <c r="H457" s="409">
        <v>1</v>
      </c>
      <c r="I457" s="409">
        <v>121</v>
      </c>
      <c r="J457" s="409">
        <v>8</v>
      </c>
      <c r="K457" s="409">
        <v>970</v>
      </c>
      <c r="L457" s="409">
        <v>2.0041322314049586</v>
      </c>
      <c r="M457" s="409">
        <v>121.25</v>
      </c>
      <c r="N457" s="409">
        <v>12</v>
      </c>
      <c r="O457" s="409">
        <v>1476</v>
      </c>
      <c r="P457" s="474">
        <v>3.049586776859504</v>
      </c>
      <c r="Q457" s="410">
        <v>123</v>
      </c>
    </row>
    <row r="458" spans="1:17" ht="14.4" customHeight="1" x14ac:dyDescent="0.3">
      <c r="A458" s="405" t="s">
        <v>931</v>
      </c>
      <c r="B458" s="406" t="s">
        <v>756</v>
      </c>
      <c r="C458" s="406" t="s">
        <v>757</v>
      </c>
      <c r="D458" s="406" t="s">
        <v>772</v>
      </c>
      <c r="E458" s="406" t="s">
        <v>773</v>
      </c>
      <c r="F458" s="409">
        <v>4</v>
      </c>
      <c r="G458" s="409">
        <v>672</v>
      </c>
      <c r="H458" s="409">
        <v>1</v>
      </c>
      <c r="I458" s="409">
        <v>168</v>
      </c>
      <c r="J458" s="409">
        <v>2</v>
      </c>
      <c r="K458" s="409">
        <v>336</v>
      </c>
      <c r="L458" s="409">
        <v>0.5</v>
      </c>
      <c r="M458" s="409">
        <v>168</v>
      </c>
      <c r="N458" s="409">
        <v>7</v>
      </c>
      <c r="O458" s="409">
        <v>1204</v>
      </c>
      <c r="P458" s="474">
        <v>1.7916666666666667</v>
      </c>
      <c r="Q458" s="410">
        <v>172</v>
      </c>
    </row>
    <row r="459" spans="1:17" ht="14.4" customHeight="1" x14ac:dyDescent="0.3">
      <c r="A459" s="405" t="s">
        <v>931</v>
      </c>
      <c r="B459" s="406" t="s">
        <v>756</v>
      </c>
      <c r="C459" s="406" t="s">
        <v>757</v>
      </c>
      <c r="D459" s="406" t="s">
        <v>780</v>
      </c>
      <c r="E459" s="406" t="s">
        <v>781</v>
      </c>
      <c r="F459" s="409">
        <v>19</v>
      </c>
      <c r="G459" s="409">
        <v>6422</v>
      </c>
      <c r="H459" s="409">
        <v>1</v>
      </c>
      <c r="I459" s="409">
        <v>338</v>
      </c>
      <c r="J459" s="409">
        <v>7</v>
      </c>
      <c r="K459" s="409">
        <v>2366</v>
      </c>
      <c r="L459" s="409">
        <v>0.36842105263157893</v>
      </c>
      <c r="M459" s="409">
        <v>338</v>
      </c>
      <c r="N459" s="409">
        <v>11</v>
      </c>
      <c r="O459" s="409">
        <v>3751</v>
      </c>
      <c r="P459" s="474">
        <v>0.58408595453129863</v>
      </c>
      <c r="Q459" s="410">
        <v>341</v>
      </c>
    </row>
    <row r="460" spans="1:17" ht="14.4" customHeight="1" x14ac:dyDescent="0.3">
      <c r="A460" s="405" t="s">
        <v>931</v>
      </c>
      <c r="B460" s="406" t="s">
        <v>756</v>
      </c>
      <c r="C460" s="406" t="s">
        <v>757</v>
      </c>
      <c r="D460" s="406" t="s">
        <v>800</v>
      </c>
      <c r="E460" s="406" t="s">
        <v>801</v>
      </c>
      <c r="F460" s="409"/>
      <c r="G460" s="409"/>
      <c r="H460" s="409"/>
      <c r="I460" s="409"/>
      <c r="J460" s="409"/>
      <c r="K460" s="409"/>
      <c r="L460" s="409"/>
      <c r="M460" s="409"/>
      <c r="N460" s="409">
        <v>1</v>
      </c>
      <c r="O460" s="409">
        <v>676</v>
      </c>
      <c r="P460" s="474"/>
      <c r="Q460" s="410">
        <v>676</v>
      </c>
    </row>
    <row r="461" spans="1:17" ht="14.4" customHeight="1" x14ac:dyDescent="0.3">
      <c r="A461" s="405" t="s">
        <v>931</v>
      </c>
      <c r="B461" s="406" t="s">
        <v>756</v>
      </c>
      <c r="C461" s="406" t="s">
        <v>757</v>
      </c>
      <c r="D461" s="406" t="s">
        <v>804</v>
      </c>
      <c r="E461" s="406" t="s">
        <v>805</v>
      </c>
      <c r="F461" s="409">
        <v>4</v>
      </c>
      <c r="G461" s="409">
        <v>1124</v>
      </c>
      <c r="H461" s="409">
        <v>1</v>
      </c>
      <c r="I461" s="409">
        <v>281</v>
      </c>
      <c r="J461" s="409">
        <v>14</v>
      </c>
      <c r="K461" s="409">
        <v>3946</v>
      </c>
      <c r="L461" s="409">
        <v>3.5106761565836297</v>
      </c>
      <c r="M461" s="409">
        <v>281.85714285714283</v>
      </c>
      <c r="N461" s="409">
        <v>14</v>
      </c>
      <c r="O461" s="409">
        <v>3990</v>
      </c>
      <c r="P461" s="474">
        <v>3.5498220640569396</v>
      </c>
      <c r="Q461" s="410">
        <v>285</v>
      </c>
    </row>
    <row r="462" spans="1:17" ht="14.4" customHeight="1" x14ac:dyDescent="0.3">
      <c r="A462" s="405" t="s">
        <v>931</v>
      </c>
      <c r="B462" s="406" t="s">
        <v>756</v>
      </c>
      <c r="C462" s="406" t="s">
        <v>757</v>
      </c>
      <c r="D462" s="406" t="s">
        <v>808</v>
      </c>
      <c r="E462" s="406" t="s">
        <v>809</v>
      </c>
      <c r="F462" s="409">
        <v>5</v>
      </c>
      <c r="G462" s="409">
        <v>2280</v>
      </c>
      <c r="H462" s="409">
        <v>1</v>
      </c>
      <c r="I462" s="409">
        <v>456</v>
      </c>
      <c r="J462" s="409">
        <v>3</v>
      </c>
      <c r="K462" s="409">
        <v>1376</v>
      </c>
      <c r="L462" s="409">
        <v>0.60350877192982455</v>
      </c>
      <c r="M462" s="409">
        <v>458.66666666666669</v>
      </c>
      <c r="N462" s="409">
        <v>11</v>
      </c>
      <c r="O462" s="409">
        <v>5082</v>
      </c>
      <c r="P462" s="474">
        <v>2.2289473684210526</v>
      </c>
      <c r="Q462" s="410">
        <v>462</v>
      </c>
    </row>
    <row r="463" spans="1:17" ht="14.4" customHeight="1" x14ac:dyDescent="0.3">
      <c r="A463" s="405" t="s">
        <v>931</v>
      </c>
      <c r="B463" s="406" t="s">
        <v>756</v>
      </c>
      <c r="C463" s="406" t="s">
        <v>757</v>
      </c>
      <c r="D463" s="406" t="s">
        <v>812</v>
      </c>
      <c r="E463" s="406" t="s">
        <v>813</v>
      </c>
      <c r="F463" s="409">
        <v>10</v>
      </c>
      <c r="G463" s="409">
        <v>3480</v>
      </c>
      <c r="H463" s="409">
        <v>1</v>
      </c>
      <c r="I463" s="409">
        <v>348</v>
      </c>
      <c r="J463" s="409">
        <v>18</v>
      </c>
      <c r="K463" s="409">
        <v>6300</v>
      </c>
      <c r="L463" s="409">
        <v>1.8103448275862069</v>
      </c>
      <c r="M463" s="409">
        <v>350</v>
      </c>
      <c r="N463" s="409">
        <v>22</v>
      </c>
      <c r="O463" s="409">
        <v>7832</v>
      </c>
      <c r="P463" s="474">
        <v>2.2505747126436781</v>
      </c>
      <c r="Q463" s="410">
        <v>356</v>
      </c>
    </row>
    <row r="464" spans="1:17" ht="14.4" customHeight="1" x14ac:dyDescent="0.3">
      <c r="A464" s="405" t="s">
        <v>931</v>
      </c>
      <c r="B464" s="406" t="s">
        <v>756</v>
      </c>
      <c r="C464" s="406" t="s">
        <v>757</v>
      </c>
      <c r="D464" s="406" t="s">
        <v>820</v>
      </c>
      <c r="E464" s="406" t="s">
        <v>821</v>
      </c>
      <c r="F464" s="409"/>
      <c r="G464" s="409"/>
      <c r="H464" s="409"/>
      <c r="I464" s="409"/>
      <c r="J464" s="409">
        <v>1</v>
      </c>
      <c r="K464" s="409">
        <v>115</v>
      </c>
      <c r="L464" s="409"/>
      <c r="M464" s="409">
        <v>115</v>
      </c>
      <c r="N464" s="409"/>
      <c r="O464" s="409"/>
      <c r="P464" s="474"/>
      <c r="Q464" s="410"/>
    </row>
    <row r="465" spans="1:17" ht="14.4" customHeight="1" x14ac:dyDescent="0.3">
      <c r="A465" s="405" t="s">
        <v>931</v>
      </c>
      <c r="B465" s="406" t="s">
        <v>756</v>
      </c>
      <c r="C465" s="406" t="s">
        <v>757</v>
      </c>
      <c r="D465" s="406" t="s">
        <v>822</v>
      </c>
      <c r="E465" s="406" t="s">
        <v>823</v>
      </c>
      <c r="F465" s="409">
        <v>1</v>
      </c>
      <c r="G465" s="409">
        <v>457</v>
      </c>
      <c r="H465" s="409">
        <v>1</v>
      </c>
      <c r="I465" s="409">
        <v>457</v>
      </c>
      <c r="J465" s="409"/>
      <c r="K465" s="409"/>
      <c r="L465" s="409"/>
      <c r="M465" s="409"/>
      <c r="N465" s="409"/>
      <c r="O465" s="409"/>
      <c r="P465" s="474"/>
      <c r="Q465" s="410"/>
    </row>
    <row r="466" spans="1:17" ht="14.4" customHeight="1" x14ac:dyDescent="0.3">
      <c r="A466" s="405" t="s">
        <v>931</v>
      </c>
      <c r="B466" s="406" t="s">
        <v>756</v>
      </c>
      <c r="C466" s="406" t="s">
        <v>757</v>
      </c>
      <c r="D466" s="406" t="s">
        <v>826</v>
      </c>
      <c r="E466" s="406" t="s">
        <v>827</v>
      </c>
      <c r="F466" s="409"/>
      <c r="G466" s="409"/>
      <c r="H466" s="409"/>
      <c r="I466" s="409"/>
      <c r="J466" s="409"/>
      <c r="K466" s="409"/>
      <c r="L466" s="409"/>
      <c r="M466" s="409"/>
      <c r="N466" s="409">
        <v>1</v>
      </c>
      <c r="O466" s="409">
        <v>437</v>
      </c>
      <c r="P466" s="474"/>
      <c r="Q466" s="410">
        <v>437</v>
      </c>
    </row>
    <row r="467" spans="1:17" ht="14.4" customHeight="1" x14ac:dyDescent="0.3">
      <c r="A467" s="405" t="s">
        <v>931</v>
      </c>
      <c r="B467" s="406" t="s">
        <v>756</v>
      </c>
      <c r="C467" s="406" t="s">
        <v>757</v>
      </c>
      <c r="D467" s="406" t="s">
        <v>828</v>
      </c>
      <c r="E467" s="406" t="s">
        <v>829</v>
      </c>
      <c r="F467" s="409">
        <v>4</v>
      </c>
      <c r="G467" s="409">
        <v>212</v>
      </c>
      <c r="H467" s="409">
        <v>1</v>
      </c>
      <c r="I467" s="409">
        <v>53</v>
      </c>
      <c r="J467" s="409">
        <v>2</v>
      </c>
      <c r="K467" s="409">
        <v>106</v>
      </c>
      <c r="L467" s="409">
        <v>0.5</v>
      </c>
      <c r="M467" s="409">
        <v>53</v>
      </c>
      <c r="N467" s="409">
        <v>10</v>
      </c>
      <c r="O467" s="409">
        <v>540</v>
      </c>
      <c r="P467" s="474">
        <v>2.5471698113207548</v>
      </c>
      <c r="Q467" s="410">
        <v>54</v>
      </c>
    </row>
    <row r="468" spans="1:17" ht="14.4" customHeight="1" x14ac:dyDescent="0.3">
      <c r="A468" s="405" t="s">
        <v>931</v>
      </c>
      <c r="B468" s="406" t="s">
        <v>756</v>
      </c>
      <c r="C468" s="406" t="s">
        <v>757</v>
      </c>
      <c r="D468" s="406" t="s">
        <v>830</v>
      </c>
      <c r="E468" s="406" t="s">
        <v>831</v>
      </c>
      <c r="F468" s="409">
        <v>1</v>
      </c>
      <c r="G468" s="409">
        <v>2164</v>
      </c>
      <c r="H468" s="409">
        <v>1</v>
      </c>
      <c r="I468" s="409">
        <v>2164</v>
      </c>
      <c r="J468" s="409"/>
      <c r="K468" s="409"/>
      <c r="L468" s="409"/>
      <c r="M468" s="409"/>
      <c r="N468" s="409"/>
      <c r="O468" s="409"/>
      <c r="P468" s="474"/>
      <c r="Q468" s="410"/>
    </row>
    <row r="469" spans="1:17" ht="14.4" customHeight="1" x14ac:dyDescent="0.3">
      <c r="A469" s="405" t="s">
        <v>931</v>
      </c>
      <c r="B469" s="406" t="s">
        <v>756</v>
      </c>
      <c r="C469" s="406" t="s">
        <v>757</v>
      </c>
      <c r="D469" s="406" t="s">
        <v>832</v>
      </c>
      <c r="E469" s="406" t="s">
        <v>833</v>
      </c>
      <c r="F469" s="409">
        <v>9</v>
      </c>
      <c r="G469" s="409">
        <v>1485</v>
      </c>
      <c r="H469" s="409">
        <v>1</v>
      </c>
      <c r="I469" s="409">
        <v>165</v>
      </c>
      <c r="J469" s="409">
        <v>15</v>
      </c>
      <c r="K469" s="409">
        <v>2487</v>
      </c>
      <c r="L469" s="409">
        <v>1.6747474747474747</v>
      </c>
      <c r="M469" s="409">
        <v>165.8</v>
      </c>
      <c r="N469" s="409">
        <v>26</v>
      </c>
      <c r="O469" s="409">
        <v>4394</v>
      </c>
      <c r="P469" s="474">
        <v>2.9589225589225587</v>
      </c>
      <c r="Q469" s="410">
        <v>169</v>
      </c>
    </row>
    <row r="470" spans="1:17" ht="14.4" customHeight="1" x14ac:dyDescent="0.3">
      <c r="A470" s="405" t="s">
        <v>931</v>
      </c>
      <c r="B470" s="406" t="s">
        <v>756</v>
      </c>
      <c r="C470" s="406" t="s">
        <v>757</v>
      </c>
      <c r="D470" s="406" t="s">
        <v>834</v>
      </c>
      <c r="E470" s="406" t="s">
        <v>835</v>
      </c>
      <c r="F470" s="409"/>
      <c r="G470" s="409"/>
      <c r="H470" s="409"/>
      <c r="I470" s="409"/>
      <c r="J470" s="409"/>
      <c r="K470" s="409"/>
      <c r="L470" s="409"/>
      <c r="M470" s="409"/>
      <c r="N470" s="409">
        <v>2</v>
      </c>
      <c r="O470" s="409">
        <v>162</v>
      </c>
      <c r="P470" s="474"/>
      <c r="Q470" s="410">
        <v>81</v>
      </c>
    </row>
    <row r="471" spans="1:17" ht="14.4" customHeight="1" x14ac:dyDescent="0.3">
      <c r="A471" s="405" t="s">
        <v>931</v>
      </c>
      <c r="B471" s="406" t="s">
        <v>756</v>
      </c>
      <c r="C471" s="406" t="s">
        <v>757</v>
      </c>
      <c r="D471" s="406" t="s">
        <v>846</v>
      </c>
      <c r="E471" s="406" t="s">
        <v>847</v>
      </c>
      <c r="F471" s="409"/>
      <c r="G471" s="409"/>
      <c r="H471" s="409"/>
      <c r="I471" s="409"/>
      <c r="J471" s="409"/>
      <c r="K471" s="409"/>
      <c r="L471" s="409"/>
      <c r="M471" s="409"/>
      <c r="N471" s="409">
        <v>1</v>
      </c>
      <c r="O471" s="409">
        <v>247</v>
      </c>
      <c r="P471" s="474"/>
      <c r="Q471" s="410">
        <v>247</v>
      </c>
    </row>
    <row r="472" spans="1:17" ht="14.4" customHeight="1" x14ac:dyDescent="0.3">
      <c r="A472" s="405" t="s">
        <v>931</v>
      </c>
      <c r="B472" s="406" t="s">
        <v>756</v>
      </c>
      <c r="C472" s="406" t="s">
        <v>757</v>
      </c>
      <c r="D472" s="406" t="s">
        <v>848</v>
      </c>
      <c r="E472" s="406" t="s">
        <v>849</v>
      </c>
      <c r="F472" s="409">
        <v>8</v>
      </c>
      <c r="G472" s="409">
        <v>15944</v>
      </c>
      <c r="H472" s="409">
        <v>1</v>
      </c>
      <c r="I472" s="409">
        <v>1993</v>
      </c>
      <c r="J472" s="409"/>
      <c r="K472" s="409"/>
      <c r="L472" s="409"/>
      <c r="M472" s="409"/>
      <c r="N472" s="409"/>
      <c r="O472" s="409"/>
      <c r="P472" s="474"/>
      <c r="Q472" s="410"/>
    </row>
    <row r="473" spans="1:17" ht="14.4" customHeight="1" x14ac:dyDescent="0.3">
      <c r="A473" s="405" t="s">
        <v>931</v>
      </c>
      <c r="B473" s="406" t="s">
        <v>756</v>
      </c>
      <c r="C473" s="406" t="s">
        <v>757</v>
      </c>
      <c r="D473" s="406" t="s">
        <v>861</v>
      </c>
      <c r="E473" s="406" t="s">
        <v>862</v>
      </c>
      <c r="F473" s="409">
        <v>1</v>
      </c>
      <c r="G473" s="409">
        <v>266</v>
      </c>
      <c r="H473" s="409">
        <v>1</v>
      </c>
      <c r="I473" s="409">
        <v>266</v>
      </c>
      <c r="J473" s="409"/>
      <c r="K473" s="409"/>
      <c r="L473" s="409"/>
      <c r="M473" s="409"/>
      <c r="N473" s="409"/>
      <c r="O473" s="409"/>
      <c r="P473" s="474"/>
      <c r="Q473" s="410"/>
    </row>
    <row r="474" spans="1:17" ht="14.4" customHeight="1" x14ac:dyDescent="0.3">
      <c r="A474" s="405" t="s">
        <v>932</v>
      </c>
      <c r="B474" s="406" t="s">
        <v>756</v>
      </c>
      <c r="C474" s="406" t="s">
        <v>757</v>
      </c>
      <c r="D474" s="406" t="s">
        <v>758</v>
      </c>
      <c r="E474" s="406" t="s">
        <v>759</v>
      </c>
      <c r="F474" s="409">
        <v>1</v>
      </c>
      <c r="G474" s="409">
        <v>2064</v>
      </c>
      <c r="H474" s="409">
        <v>1</v>
      </c>
      <c r="I474" s="409">
        <v>2064</v>
      </c>
      <c r="J474" s="409"/>
      <c r="K474" s="409"/>
      <c r="L474" s="409"/>
      <c r="M474" s="409"/>
      <c r="N474" s="409"/>
      <c r="O474" s="409"/>
      <c r="P474" s="474"/>
      <c r="Q474" s="410"/>
    </row>
    <row r="475" spans="1:17" ht="14.4" customHeight="1" x14ac:dyDescent="0.3">
      <c r="A475" s="405" t="s">
        <v>932</v>
      </c>
      <c r="B475" s="406" t="s">
        <v>756</v>
      </c>
      <c r="C475" s="406" t="s">
        <v>757</v>
      </c>
      <c r="D475" s="406" t="s">
        <v>762</v>
      </c>
      <c r="E475" s="406" t="s">
        <v>763</v>
      </c>
      <c r="F475" s="409">
        <v>20</v>
      </c>
      <c r="G475" s="409">
        <v>1060</v>
      </c>
      <c r="H475" s="409">
        <v>1</v>
      </c>
      <c r="I475" s="409">
        <v>53</v>
      </c>
      <c r="J475" s="409">
        <v>24</v>
      </c>
      <c r="K475" s="409">
        <v>1276</v>
      </c>
      <c r="L475" s="409">
        <v>1.2037735849056603</v>
      </c>
      <c r="M475" s="409">
        <v>53.166666666666664</v>
      </c>
      <c r="N475" s="409">
        <v>38</v>
      </c>
      <c r="O475" s="409">
        <v>2052</v>
      </c>
      <c r="P475" s="474">
        <v>1.9358490566037736</v>
      </c>
      <c r="Q475" s="410">
        <v>54</v>
      </c>
    </row>
    <row r="476" spans="1:17" ht="14.4" customHeight="1" x14ac:dyDescent="0.3">
      <c r="A476" s="405" t="s">
        <v>932</v>
      </c>
      <c r="B476" s="406" t="s">
        <v>756</v>
      </c>
      <c r="C476" s="406" t="s">
        <v>757</v>
      </c>
      <c r="D476" s="406" t="s">
        <v>764</v>
      </c>
      <c r="E476" s="406" t="s">
        <v>765</v>
      </c>
      <c r="F476" s="409"/>
      <c r="G476" s="409"/>
      <c r="H476" s="409"/>
      <c r="I476" s="409"/>
      <c r="J476" s="409">
        <v>15</v>
      </c>
      <c r="K476" s="409">
        <v>1815</v>
      </c>
      <c r="L476" s="409"/>
      <c r="M476" s="409">
        <v>121</v>
      </c>
      <c r="N476" s="409"/>
      <c r="O476" s="409"/>
      <c r="P476" s="474"/>
      <c r="Q476" s="410"/>
    </row>
    <row r="477" spans="1:17" ht="14.4" customHeight="1" x14ac:dyDescent="0.3">
      <c r="A477" s="405" t="s">
        <v>932</v>
      </c>
      <c r="B477" s="406" t="s">
        <v>756</v>
      </c>
      <c r="C477" s="406" t="s">
        <v>757</v>
      </c>
      <c r="D477" s="406" t="s">
        <v>772</v>
      </c>
      <c r="E477" s="406" t="s">
        <v>773</v>
      </c>
      <c r="F477" s="409">
        <v>96</v>
      </c>
      <c r="G477" s="409">
        <v>16128</v>
      </c>
      <c r="H477" s="409">
        <v>1</v>
      </c>
      <c r="I477" s="409">
        <v>168</v>
      </c>
      <c r="J477" s="409">
        <v>108</v>
      </c>
      <c r="K477" s="409">
        <v>18228</v>
      </c>
      <c r="L477" s="409">
        <v>1.1302083333333333</v>
      </c>
      <c r="M477" s="409">
        <v>168.77777777777777</v>
      </c>
      <c r="N477" s="409">
        <v>83</v>
      </c>
      <c r="O477" s="409">
        <v>14276</v>
      </c>
      <c r="P477" s="474">
        <v>0.88516865079365081</v>
      </c>
      <c r="Q477" s="410">
        <v>172</v>
      </c>
    </row>
    <row r="478" spans="1:17" ht="14.4" customHeight="1" x14ac:dyDescent="0.3">
      <c r="A478" s="405" t="s">
        <v>932</v>
      </c>
      <c r="B478" s="406" t="s">
        <v>756</v>
      </c>
      <c r="C478" s="406" t="s">
        <v>757</v>
      </c>
      <c r="D478" s="406" t="s">
        <v>776</v>
      </c>
      <c r="E478" s="406" t="s">
        <v>777</v>
      </c>
      <c r="F478" s="409">
        <v>192</v>
      </c>
      <c r="G478" s="409">
        <v>60672</v>
      </c>
      <c r="H478" s="409">
        <v>1</v>
      </c>
      <c r="I478" s="409">
        <v>316</v>
      </c>
      <c r="J478" s="409">
        <v>182</v>
      </c>
      <c r="K478" s="409">
        <v>57776</v>
      </c>
      <c r="L478" s="409">
        <v>0.95226793248945152</v>
      </c>
      <c r="M478" s="409">
        <v>317.45054945054943</v>
      </c>
      <c r="N478" s="409">
        <v>136</v>
      </c>
      <c r="O478" s="409">
        <v>43792</v>
      </c>
      <c r="P478" s="474">
        <v>0.72178270042194093</v>
      </c>
      <c r="Q478" s="410">
        <v>322</v>
      </c>
    </row>
    <row r="479" spans="1:17" ht="14.4" customHeight="1" x14ac:dyDescent="0.3">
      <c r="A479" s="405" t="s">
        <v>932</v>
      </c>
      <c r="B479" s="406" t="s">
        <v>756</v>
      </c>
      <c r="C479" s="406" t="s">
        <v>757</v>
      </c>
      <c r="D479" s="406" t="s">
        <v>778</v>
      </c>
      <c r="E479" s="406" t="s">
        <v>779</v>
      </c>
      <c r="F479" s="409">
        <v>1</v>
      </c>
      <c r="G479" s="409">
        <v>435</v>
      </c>
      <c r="H479" s="409">
        <v>1</v>
      </c>
      <c r="I479" s="409">
        <v>435</v>
      </c>
      <c r="J479" s="409">
        <v>2</v>
      </c>
      <c r="K479" s="409">
        <v>873</v>
      </c>
      <c r="L479" s="409">
        <v>2.0068965517241377</v>
      </c>
      <c r="M479" s="409">
        <v>436.5</v>
      </c>
      <c r="N479" s="409"/>
      <c r="O479" s="409"/>
      <c r="P479" s="474"/>
      <c r="Q479" s="410"/>
    </row>
    <row r="480" spans="1:17" ht="14.4" customHeight="1" x14ac:dyDescent="0.3">
      <c r="A480" s="405" t="s">
        <v>932</v>
      </c>
      <c r="B480" s="406" t="s">
        <v>756</v>
      </c>
      <c r="C480" s="406" t="s">
        <v>757</v>
      </c>
      <c r="D480" s="406" t="s">
        <v>780</v>
      </c>
      <c r="E480" s="406" t="s">
        <v>781</v>
      </c>
      <c r="F480" s="409">
        <v>336</v>
      </c>
      <c r="G480" s="409">
        <v>113568</v>
      </c>
      <c r="H480" s="409">
        <v>1</v>
      </c>
      <c r="I480" s="409">
        <v>338</v>
      </c>
      <c r="J480" s="409">
        <v>207</v>
      </c>
      <c r="K480" s="409">
        <v>70026</v>
      </c>
      <c r="L480" s="409">
        <v>0.61659974640743875</v>
      </c>
      <c r="M480" s="409">
        <v>338.28985507246375</v>
      </c>
      <c r="N480" s="409">
        <v>253</v>
      </c>
      <c r="O480" s="409">
        <v>86273</v>
      </c>
      <c r="P480" s="474">
        <v>0.75965941110171875</v>
      </c>
      <c r="Q480" s="410">
        <v>341</v>
      </c>
    </row>
    <row r="481" spans="1:17" ht="14.4" customHeight="1" x14ac:dyDescent="0.3">
      <c r="A481" s="405" t="s">
        <v>932</v>
      </c>
      <c r="B481" s="406" t="s">
        <v>756</v>
      </c>
      <c r="C481" s="406" t="s">
        <v>757</v>
      </c>
      <c r="D481" s="406" t="s">
        <v>784</v>
      </c>
      <c r="E481" s="406" t="s">
        <v>785</v>
      </c>
      <c r="F481" s="409">
        <v>1</v>
      </c>
      <c r="G481" s="409">
        <v>3388</v>
      </c>
      <c r="H481" s="409">
        <v>1</v>
      </c>
      <c r="I481" s="409">
        <v>3388</v>
      </c>
      <c r="J481" s="409"/>
      <c r="K481" s="409"/>
      <c r="L481" s="409"/>
      <c r="M481" s="409"/>
      <c r="N481" s="409"/>
      <c r="O481" s="409"/>
      <c r="P481" s="474"/>
      <c r="Q481" s="410"/>
    </row>
    <row r="482" spans="1:17" ht="14.4" customHeight="1" x14ac:dyDescent="0.3">
      <c r="A482" s="405" t="s">
        <v>932</v>
      </c>
      <c r="B482" s="406" t="s">
        <v>756</v>
      </c>
      <c r="C482" s="406" t="s">
        <v>757</v>
      </c>
      <c r="D482" s="406" t="s">
        <v>788</v>
      </c>
      <c r="E482" s="406" t="s">
        <v>789</v>
      </c>
      <c r="F482" s="409"/>
      <c r="G482" s="409"/>
      <c r="H482" s="409"/>
      <c r="I482" s="409"/>
      <c r="J482" s="409">
        <v>1</v>
      </c>
      <c r="K482" s="409">
        <v>109</v>
      </c>
      <c r="L482" s="409"/>
      <c r="M482" s="409">
        <v>109</v>
      </c>
      <c r="N482" s="409"/>
      <c r="O482" s="409"/>
      <c r="P482" s="474"/>
      <c r="Q482" s="410"/>
    </row>
    <row r="483" spans="1:17" ht="14.4" customHeight="1" x14ac:dyDescent="0.3">
      <c r="A483" s="405" t="s">
        <v>932</v>
      </c>
      <c r="B483" s="406" t="s">
        <v>756</v>
      </c>
      <c r="C483" s="406" t="s">
        <v>757</v>
      </c>
      <c r="D483" s="406" t="s">
        <v>792</v>
      </c>
      <c r="E483" s="406" t="s">
        <v>793</v>
      </c>
      <c r="F483" s="409">
        <v>18</v>
      </c>
      <c r="G483" s="409">
        <v>6570</v>
      </c>
      <c r="H483" s="409">
        <v>1</v>
      </c>
      <c r="I483" s="409">
        <v>365</v>
      </c>
      <c r="J483" s="409">
        <v>15</v>
      </c>
      <c r="K483" s="409">
        <v>5491</v>
      </c>
      <c r="L483" s="409">
        <v>0.83576864535768647</v>
      </c>
      <c r="M483" s="409">
        <v>366.06666666666666</v>
      </c>
      <c r="N483" s="409">
        <v>11</v>
      </c>
      <c r="O483" s="409">
        <v>4136</v>
      </c>
      <c r="P483" s="474">
        <v>0.62952815829528164</v>
      </c>
      <c r="Q483" s="410">
        <v>376</v>
      </c>
    </row>
    <row r="484" spans="1:17" ht="14.4" customHeight="1" x14ac:dyDescent="0.3">
      <c r="A484" s="405" t="s">
        <v>932</v>
      </c>
      <c r="B484" s="406" t="s">
        <v>756</v>
      </c>
      <c r="C484" s="406" t="s">
        <v>757</v>
      </c>
      <c r="D484" s="406" t="s">
        <v>794</v>
      </c>
      <c r="E484" s="406" t="s">
        <v>795</v>
      </c>
      <c r="F484" s="409">
        <v>11</v>
      </c>
      <c r="G484" s="409">
        <v>407</v>
      </c>
      <c r="H484" s="409">
        <v>1</v>
      </c>
      <c r="I484" s="409">
        <v>37</v>
      </c>
      <c r="J484" s="409">
        <v>2</v>
      </c>
      <c r="K484" s="409">
        <v>74</v>
      </c>
      <c r="L484" s="409">
        <v>0.18181818181818182</v>
      </c>
      <c r="M484" s="409">
        <v>37</v>
      </c>
      <c r="N484" s="409">
        <v>1</v>
      </c>
      <c r="O484" s="409">
        <v>37</v>
      </c>
      <c r="P484" s="474">
        <v>9.0909090909090912E-2</v>
      </c>
      <c r="Q484" s="410">
        <v>37</v>
      </c>
    </row>
    <row r="485" spans="1:17" ht="14.4" customHeight="1" x14ac:dyDescent="0.3">
      <c r="A485" s="405" t="s">
        <v>932</v>
      </c>
      <c r="B485" s="406" t="s">
        <v>756</v>
      </c>
      <c r="C485" s="406" t="s">
        <v>757</v>
      </c>
      <c r="D485" s="406" t="s">
        <v>800</v>
      </c>
      <c r="E485" s="406" t="s">
        <v>801</v>
      </c>
      <c r="F485" s="409">
        <v>9</v>
      </c>
      <c r="G485" s="409">
        <v>5976</v>
      </c>
      <c r="H485" s="409">
        <v>1</v>
      </c>
      <c r="I485" s="409">
        <v>664</v>
      </c>
      <c r="J485" s="409">
        <v>9</v>
      </c>
      <c r="K485" s="409">
        <v>6000</v>
      </c>
      <c r="L485" s="409">
        <v>1.0040160642570282</v>
      </c>
      <c r="M485" s="409">
        <v>666.66666666666663</v>
      </c>
      <c r="N485" s="409">
        <v>12</v>
      </c>
      <c r="O485" s="409">
        <v>8112</v>
      </c>
      <c r="P485" s="474">
        <v>1.357429718875502</v>
      </c>
      <c r="Q485" s="410">
        <v>676</v>
      </c>
    </row>
    <row r="486" spans="1:17" ht="14.4" customHeight="1" x14ac:dyDescent="0.3">
      <c r="A486" s="405" t="s">
        <v>932</v>
      </c>
      <c r="B486" s="406" t="s">
        <v>756</v>
      </c>
      <c r="C486" s="406" t="s">
        <v>757</v>
      </c>
      <c r="D486" s="406" t="s">
        <v>802</v>
      </c>
      <c r="E486" s="406" t="s">
        <v>803</v>
      </c>
      <c r="F486" s="409">
        <v>5</v>
      </c>
      <c r="G486" s="409">
        <v>680</v>
      </c>
      <c r="H486" s="409">
        <v>1</v>
      </c>
      <c r="I486" s="409">
        <v>136</v>
      </c>
      <c r="J486" s="409">
        <v>2</v>
      </c>
      <c r="K486" s="409">
        <v>272</v>
      </c>
      <c r="L486" s="409">
        <v>0.4</v>
      </c>
      <c r="M486" s="409">
        <v>136</v>
      </c>
      <c r="N486" s="409">
        <v>1</v>
      </c>
      <c r="O486" s="409">
        <v>138</v>
      </c>
      <c r="P486" s="474">
        <v>0.20294117647058824</v>
      </c>
      <c r="Q486" s="410">
        <v>138</v>
      </c>
    </row>
    <row r="487" spans="1:17" ht="14.4" customHeight="1" x14ac:dyDescent="0.3">
      <c r="A487" s="405" t="s">
        <v>932</v>
      </c>
      <c r="B487" s="406" t="s">
        <v>756</v>
      </c>
      <c r="C487" s="406" t="s">
        <v>757</v>
      </c>
      <c r="D487" s="406" t="s">
        <v>804</v>
      </c>
      <c r="E487" s="406" t="s">
        <v>805</v>
      </c>
      <c r="F487" s="409">
        <v>2</v>
      </c>
      <c r="G487" s="409">
        <v>562</v>
      </c>
      <c r="H487" s="409">
        <v>1</v>
      </c>
      <c r="I487" s="409">
        <v>281</v>
      </c>
      <c r="J487" s="409">
        <v>8</v>
      </c>
      <c r="K487" s="409">
        <v>2251</v>
      </c>
      <c r="L487" s="409">
        <v>4.0053380782918149</v>
      </c>
      <c r="M487" s="409">
        <v>281.375</v>
      </c>
      <c r="N487" s="409">
        <v>5</v>
      </c>
      <c r="O487" s="409">
        <v>1425</v>
      </c>
      <c r="P487" s="474">
        <v>2.5355871886120998</v>
      </c>
      <c r="Q487" s="410">
        <v>285</v>
      </c>
    </row>
    <row r="488" spans="1:17" ht="14.4" customHeight="1" x14ac:dyDescent="0.3">
      <c r="A488" s="405" t="s">
        <v>932</v>
      </c>
      <c r="B488" s="406" t="s">
        <v>756</v>
      </c>
      <c r="C488" s="406" t="s">
        <v>757</v>
      </c>
      <c r="D488" s="406" t="s">
        <v>806</v>
      </c>
      <c r="E488" s="406" t="s">
        <v>807</v>
      </c>
      <c r="F488" s="409">
        <v>1</v>
      </c>
      <c r="G488" s="409">
        <v>3439</v>
      </c>
      <c r="H488" s="409">
        <v>1</v>
      </c>
      <c r="I488" s="409">
        <v>3439</v>
      </c>
      <c r="J488" s="409"/>
      <c r="K488" s="409"/>
      <c r="L488" s="409"/>
      <c r="M488" s="409"/>
      <c r="N488" s="409"/>
      <c r="O488" s="409"/>
      <c r="P488" s="474"/>
      <c r="Q488" s="410"/>
    </row>
    <row r="489" spans="1:17" ht="14.4" customHeight="1" x14ac:dyDescent="0.3">
      <c r="A489" s="405" t="s">
        <v>932</v>
      </c>
      <c r="B489" s="406" t="s">
        <v>756</v>
      </c>
      <c r="C489" s="406" t="s">
        <v>757</v>
      </c>
      <c r="D489" s="406" t="s">
        <v>808</v>
      </c>
      <c r="E489" s="406" t="s">
        <v>809</v>
      </c>
      <c r="F489" s="409">
        <v>131</v>
      </c>
      <c r="G489" s="409">
        <v>59736</v>
      </c>
      <c r="H489" s="409">
        <v>1</v>
      </c>
      <c r="I489" s="409">
        <v>456</v>
      </c>
      <c r="J489" s="409">
        <v>140</v>
      </c>
      <c r="K489" s="409">
        <v>63996</v>
      </c>
      <c r="L489" s="409">
        <v>1.071313780634793</v>
      </c>
      <c r="M489" s="409">
        <v>457.1142857142857</v>
      </c>
      <c r="N489" s="409">
        <v>130</v>
      </c>
      <c r="O489" s="409">
        <v>60060</v>
      </c>
      <c r="P489" s="474">
        <v>1.0054238650060265</v>
      </c>
      <c r="Q489" s="410">
        <v>462</v>
      </c>
    </row>
    <row r="490" spans="1:17" ht="14.4" customHeight="1" x14ac:dyDescent="0.3">
      <c r="A490" s="405" t="s">
        <v>932</v>
      </c>
      <c r="B490" s="406" t="s">
        <v>756</v>
      </c>
      <c r="C490" s="406" t="s">
        <v>757</v>
      </c>
      <c r="D490" s="406" t="s">
        <v>812</v>
      </c>
      <c r="E490" s="406" t="s">
        <v>813</v>
      </c>
      <c r="F490" s="409">
        <v>131</v>
      </c>
      <c r="G490" s="409">
        <v>45588</v>
      </c>
      <c r="H490" s="409">
        <v>1</v>
      </c>
      <c r="I490" s="409">
        <v>348</v>
      </c>
      <c r="J490" s="409">
        <v>147</v>
      </c>
      <c r="K490" s="409">
        <v>51396</v>
      </c>
      <c r="L490" s="409">
        <v>1.1274019478810213</v>
      </c>
      <c r="M490" s="409">
        <v>349.63265306122452</v>
      </c>
      <c r="N490" s="409">
        <v>132</v>
      </c>
      <c r="O490" s="409">
        <v>46992</v>
      </c>
      <c r="P490" s="474">
        <v>1.0307975783100816</v>
      </c>
      <c r="Q490" s="410">
        <v>356</v>
      </c>
    </row>
    <row r="491" spans="1:17" ht="14.4" customHeight="1" x14ac:dyDescent="0.3">
      <c r="A491" s="405" t="s">
        <v>932</v>
      </c>
      <c r="B491" s="406" t="s">
        <v>756</v>
      </c>
      <c r="C491" s="406" t="s">
        <v>757</v>
      </c>
      <c r="D491" s="406" t="s">
        <v>818</v>
      </c>
      <c r="E491" s="406" t="s">
        <v>819</v>
      </c>
      <c r="F491" s="409">
        <v>12</v>
      </c>
      <c r="G491" s="409">
        <v>1236</v>
      </c>
      <c r="H491" s="409">
        <v>1</v>
      </c>
      <c r="I491" s="409">
        <v>103</v>
      </c>
      <c r="J491" s="409">
        <v>9</v>
      </c>
      <c r="K491" s="409">
        <v>929</v>
      </c>
      <c r="L491" s="409">
        <v>0.75161812297734631</v>
      </c>
      <c r="M491" s="409">
        <v>103.22222222222223</v>
      </c>
      <c r="N491" s="409">
        <v>19</v>
      </c>
      <c r="O491" s="409">
        <v>1995</v>
      </c>
      <c r="P491" s="474">
        <v>1.6140776699029127</v>
      </c>
      <c r="Q491" s="410">
        <v>105</v>
      </c>
    </row>
    <row r="492" spans="1:17" ht="14.4" customHeight="1" x14ac:dyDescent="0.3">
      <c r="A492" s="405" t="s">
        <v>932</v>
      </c>
      <c r="B492" s="406" t="s">
        <v>756</v>
      </c>
      <c r="C492" s="406" t="s">
        <v>757</v>
      </c>
      <c r="D492" s="406" t="s">
        <v>820</v>
      </c>
      <c r="E492" s="406" t="s">
        <v>821</v>
      </c>
      <c r="F492" s="409">
        <v>2</v>
      </c>
      <c r="G492" s="409">
        <v>230</v>
      </c>
      <c r="H492" s="409">
        <v>1</v>
      </c>
      <c r="I492" s="409">
        <v>115</v>
      </c>
      <c r="J492" s="409">
        <v>1</v>
      </c>
      <c r="K492" s="409">
        <v>115</v>
      </c>
      <c r="L492" s="409">
        <v>0.5</v>
      </c>
      <c r="M492" s="409">
        <v>115</v>
      </c>
      <c r="N492" s="409">
        <v>1</v>
      </c>
      <c r="O492" s="409">
        <v>117</v>
      </c>
      <c r="P492" s="474">
        <v>0.50869565217391299</v>
      </c>
      <c r="Q492" s="410">
        <v>117</v>
      </c>
    </row>
    <row r="493" spans="1:17" ht="14.4" customHeight="1" x14ac:dyDescent="0.3">
      <c r="A493" s="405" t="s">
        <v>932</v>
      </c>
      <c r="B493" s="406" t="s">
        <v>756</v>
      </c>
      <c r="C493" s="406" t="s">
        <v>757</v>
      </c>
      <c r="D493" s="406" t="s">
        <v>822</v>
      </c>
      <c r="E493" s="406" t="s">
        <v>823</v>
      </c>
      <c r="F493" s="409">
        <v>9</v>
      </c>
      <c r="G493" s="409">
        <v>4113</v>
      </c>
      <c r="H493" s="409">
        <v>1</v>
      </c>
      <c r="I493" s="409">
        <v>457</v>
      </c>
      <c r="J493" s="409">
        <v>6</v>
      </c>
      <c r="K493" s="409">
        <v>2750</v>
      </c>
      <c r="L493" s="409">
        <v>0.66861171893994653</v>
      </c>
      <c r="M493" s="409">
        <v>458.33333333333331</v>
      </c>
      <c r="N493" s="409">
        <v>12</v>
      </c>
      <c r="O493" s="409">
        <v>5556</v>
      </c>
      <c r="P493" s="474">
        <v>1.350838803792852</v>
      </c>
      <c r="Q493" s="410">
        <v>463</v>
      </c>
    </row>
    <row r="494" spans="1:17" ht="14.4" customHeight="1" x14ac:dyDescent="0.3">
      <c r="A494" s="405" t="s">
        <v>932</v>
      </c>
      <c r="B494" s="406" t="s">
        <v>756</v>
      </c>
      <c r="C494" s="406" t="s">
        <v>757</v>
      </c>
      <c r="D494" s="406" t="s">
        <v>824</v>
      </c>
      <c r="E494" s="406" t="s">
        <v>825</v>
      </c>
      <c r="F494" s="409">
        <v>1</v>
      </c>
      <c r="G494" s="409">
        <v>1245</v>
      </c>
      <c r="H494" s="409">
        <v>1</v>
      </c>
      <c r="I494" s="409">
        <v>1245</v>
      </c>
      <c r="J494" s="409">
        <v>1</v>
      </c>
      <c r="K494" s="409">
        <v>1261</v>
      </c>
      <c r="L494" s="409">
        <v>1.01285140562249</v>
      </c>
      <c r="M494" s="409">
        <v>1261</v>
      </c>
      <c r="N494" s="409">
        <v>2</v>
      </c>
      <c r="O494" s="409">
        <v>2536</v>
      </c>
      <c r="P494" s="474">
        <v>2.0369477911646587</v>
      </c>
      <c r="Q494" s="410">
        <v>1268</v>
      </c>
    </row>
    <row r="495" spans="1:17" ht="14.4" customHeight="1" x14ac:dyDescent="0.3">
      <c r="A495" s="405" t="s">
        <v>932</v>
      </c>
      <c r="B495" s="406" t="s">
        <v>756</v>
      </c>
      <c r="C495" s="406" t="s">
        <v>757</v>
      </c>
      <c r="D495" s="406" t="s">
        <v>826</v>
      </c>
      <c r="E495" s="406" t="s">
        <v>827</v>
      </c>
      <c r="F495" s="409">
        <v>54</v>
      </c>
      <c r="G495" s="409">
        <v>23166</v>
      </c>
      <c r="H495" s="409">
        <v>1</v>
      </c>
      <c r="I495" s="409">
        <v>429</v>
      </c>
      <c r="J495" s="409">
        <v>56</v>
      </c>
      <c r="K495" s="409">
        <v>24114</v>
      </c>
      <c r="L495" s="409">
        <v>1.040922040922041</v>
      </c>
      <c r="M495" s="409">
        <v>430.60714285714283</v>
      </c>
      <c r="N495" s="409">
        <v>58</v>
      </c>
      <c r="O495" s="409">
        <v>25346</v>
      </c>
      <c r="P495" s="474">
        <v>1.0941034274367607</v>
      </c>
      <c r="Q495" s="410">
        <v>437</v>
      </c>
    </row>
    <row r="496" spans="1:17" ht="14.4" customHeight="1" x14ac:dyDescent="0.3">
      <c r="A496" s="405" t="s">
        <v>932</v>
      </c>
      <c r="B496" s="406" t="s">
        <v>756</v>
      </c>
      <c r="C496" s="406" t="s">
        <v>757</v>
      </c>
      <c r="D496" s="406" t="s">
        <v>828</v>
      </c>
      <c r="E496" s="406" t="s">
        <v>829</v>
      </c>
      <c r="F496" s="409">
        <v>270</v>
      </c>
      <c r="G496" s="409">
        <v>14310</v>
      </c>
      <c r="H496" s="409">
        <v>1</v>
      </c>
      <c r="I496" s="409">
        <v>53</v>
      </c>
      <c r="J496" s="409">
        <v>310</v>
      </c>
      <c r="K496" s="409">
        <v>16526</v>
      </c>
      <c r="L496" s="409">
        <v>1.1548567435359889</v>
      </c>
      <c r="M496" s="409">
        <v>53.309677419354841</v>
      </c>
      <c r="N496" s="409">
        <v>260</v>
      </c>
      <c r="O496" s="409">
        <v>14040</v>
      </c>
      <c r="P496" s="474">
        <v>0.98113207547169812</v>
      </c>
      <c r="Q496" s="410">
        <v>54</v>
      </c>
    </row>
    <row r="497" spans="1:17" ht="14.4" customHeight="1" x14ac:dyDescent="0.3">
      <c r="A497" s="405" t="s">
        <v>932</v>
      </c>
      <c r="B497" s="406" t="s">
        <v>756</v>
      </c>
      <c r="C497" s="406" t="s">
        <v>757</v>
      </c>
      <c r="D497" s="406" t="s">
        <v>933</v>
      </c>
      <c r="E497" s="406" t="s">
        <v>934</v>
      </c>
      <c r="F497" s="409"/>
      <c r="G497" s="409"/>
      <c r="H497" s="409"/>
      <c r="I497" s="409"/>
      <c r="J497" s="409">
        <v>2</v>
      </c>
      <c r="K497" s="409">
        <v>474</v>
      </c>
      <c r="L497" s="409"/>
      <c r="M497" s="409">
        <v>237</v>
      </c>
      <c r="N497" s="409"/>
      <c r="O497" s="409"/>
      <c r="P497" s="474"/>
      <c r="Q497" s="410"/>
    </row>
    <row r="498" spans="1:17" ht="14.4" customHeight="1" x14ac:dyDescent="0.3">
      <c r="A498" s="405" t="s">
        <v>932</v>
      </c>
      <c r="B498" s="406" t="s">
        <v>756</v>
      </c>
      <c r="C498" s="406" t="s">
        <v>757</v>
      </c>
      <c r="D498" s="406" t="s">
        <v>832</v>
      </c>
      <c r="E498" s="406" t="s">
        <v>833</v>
      </c>
      <c r="F498" s="409">
        <v>54</v>
      </c>
      <c r="G498" s="409">
        <v>8910</v>
      </c>
      <c r="H498" s="409">
        <v>1</v>
      </c>
      <c r="I498" s="409">
        <v>165</v>
      </c>
      <c r="J498" s="409">
        <v>10</v>
      </c>
      <c r="K498" s="409">
        <v>1674</v>
      </c>
      <c r="L498" s="409">
        <v>0.18787878787878787</v>
      </c>
      <c r="M498" s="409">
        <v>167.4</v>
      </c>
      <c r="N498" s="409">
        <v>4</v>
      </c>
      <c r="O498" s="409">
        <v>676</v>
      </c>
      <c r="P498" s="474">
        <v>7.5869809203142541E-2</v>
      </c>
      <c r="Q498" s="410">
        <v>169</v>
      </c>
    </row>
    <row r="499" spans="1:17" ht="14.4" customHeight="1" x14ac:dyDescent="0.3">
      <c r="A499" s="405" t="s">
        <v>932</v>
      </c>
      <c r="B499" s="406" t="s">
        <v>756</v>
      </c>
      <c r="C499" s="406" t="s">
        <v>757</v>
      </c>
      <c r="D499" s="406" t="s">
        <v>834</v>
      </c>
      <c r="E499" s="406" t="s">
        <v>835</v>
      </c>
      <c r="F499" s="409">
        <v>37</v>
      </c>
      <c r="G499" s="409">
        <v>2923</v>
      </c>
      <c r="H499" s="409">
        <v>1</v>
      </c>
      <c r="I499" s="409">
        <v>79</v>
      </c>
      <c r="J499" s="409">
        <v>25</v>
      </c>
      <c r="K499" s="409">
        <v>1981</v>
      </c>
      <c r="L499" s="409">
        <v>0.67772836127266511</v>
      </c>
      <c r="M499" s="409">
        <v>79.239999999999995</v>
      </c>
      <c r="N499" s="409">
        <v>34</v>
      </c>
      <c r="O499" s="409">
        <v>2754</v>
      </c>
      <c r="P499" s="474">
        <v>0.94218268901813207</v>
      </c>
      <c r="Q499" s="410">
        <v>81</v>
      </c>
    </row>
    <row r="500" spans="1:17" ht="14.4" customHeight="1" x14ac:dyDescent="0.3">
      <c r="A500" s="405" t="s">
        <v>932</v>
      </c>
      <c r="B500" s="406" t="s">
        <v>756</v>
      </c>
      <c r="C500" s="406" t="s">
        <v>757</v>
      </c>
      <c r="D500" s="406" t="s">
        <v>836</v>
      </c>
      <c r="E500" s="406" t="s">
        <v>837</v>
      </c>
      <c r="F500" s="409">
        <v>2</v>
      </c>
      <c r="G500" s="409">
        <v>320</v>
      </c>
      <c r="H500" s="409">
        <v>1</v>
      </c>
      <c r="I500" s="409">
        <v>160</v>
      </c>
      <c r="J500" s="409">
        <v>2</v>
      </c>
      <c r="K500" s="409">
        <v>320</v>
      </c>
      <c r="L500" s="409">
        <v>1</v>
      </c>
      <c r="M500" s="409">
        <v>160</v>
      </c>
      <c r="N500" s="409"/>
      <c r="O500" s="409"/>
      <c r="P500" s="474"/>
      <c r="Q500" s="410"/>
    </row>
    <row r="501" spans="1:17" ht="14.4" customHeight="1" x14ac:dyDescent="0.3">
      <c r="A501" s="405" t="s">
        <v>932</v>
      </c>
      <c r="B501" s="406" t="s">
        <v>756</v>
      </c>
      <c r="C501" s="406" t="s">
        <v>757</v>
      </c>
      <c r="D501" s="406" t="s">
        <v>840</v>
      </c>
      <c r="E501" s="406" t="s">
        <v>841</v>
      </c>
      <c r="F501" s="409">
        <v>3</v>
      </c>
      <c r="G501" s="409">
        <v>3006</v>
      </c>
      <c r="H501" s="409">
        <v>1</v>
      </c>
      <c r="I501" s="409">
        <v>1002</v>
      </c>
      <c r="J501" s="409">
        <v>2</v>
      </c>
      <c r="K501" s="409">
        <v>2012</v>
      </c>
      <c r="L501" s="409">
        <v>0.66932801064537595</v>
      </c>
      <c r="M501" s="409">
        <v>1006</v>
      </c>
      <c r="N501" s="409">
        <v>4</v>
      </c>
      <c r="O501" s="409">
        <v>4032</v>
      </c>
      <c r="P501" s="474">
        <v>1.341317365269461</v>
      </c>
      <c r="Q501" s="410">
        <v>1008</v>
      </c>
    </row>
    <row r="502" spans="1:17" ht="14.4" customHeight="1" x14ac:dyDescent="0.3">
      <c r="A502" s="405" t="s">
        <v>932</v>
      </c>
      <c r="B502" s="406" t="s">
        <v>756</v>
      </c>
      <c r="C502" s="406" t="s">
        <v>757</v>
      </c>
      <c r="D502" s="406" t="s">
        <v>842</v>
      </c>
      <c r="E502" s="406" t="s">
        <v>843</v>
      </c>
      <c r="F502" s="409">
        <v>2</v>
      </c>
      <c r="G502" s="409">
        <v>334</v>
      </c>
      <c r="H502" s="409">
        <v>1</v>
      </c>
      <c r="I502" s="409">
        <v>167</v>
      </c>
      <c r="J502" s="409">
        <v>2</v>
      </c>
      <c r="K502" s="409">
        <v>334</v>
      </c>
      <c r="L502" s="409">
        <v>1</v>
      </c>
      <c r="M502" s="409">
        <v>167</v>
      </c>
      <c r="N502" s="409">
        <v>1</v>
      </c>
      <c r="O502" s="409">
        <v>170</v>
      </c>
      <c r="P502" s="474">
        <v>0.50898203592814373</v>
      </c>
      <c r="Q502" s="410">
        <v>170</v>
      </c>
    </row>
    <row r="503" spans="1:17" ht="14.4" customHeight="1" x14ac:dyDescent="0.3">
      <c r="A503" s="405" t="s">
        <v>932</v>
      </c>
      <c r="B503" s="406" t="s">
        <v>756</v>
      </c>
      <c r="C503" s="406" t="s">
        <v>757</v>
      </c>
      <c r="D503" s="406" t="s">
        <v>844</v>
      </c>
      <c r="E503" s="406" t="s">
        <v>845</v>
      </c>
      <c r="F503" s="409"/>
      <c r="G503" s="409"/>
      <c r="H503" s="409"/>
      <c r="I503" s="409"/>
      <c r="J503" s="409">
        <v>2</v>
      </c>
      <c r="K503" s="409">
        <v>4508</v>
      </c>
      <c r="L503" s="409"/>
      <c r="M503" s="409">
        <v>2254</v>
      </c>
      <c r="N503" s="409">
        <v>9</v>
      </c>
      <c r="O503" s="409">
        <v>20376</v>
      </c>
      <c r="P503" s="474"/>
      <c r="Q503" s="410">
        <v>2264</v>
      </c>
    </row>
    <row r="504" spans="1:17" ht="14.4" customHeight="1" x14ac:dyDescent="0.3">
      <c r="A504" s="405" t="s">
        <v>932</v>
      </c>
      <c r="B504" s="406" t="s">
        <v>756</v>
      </c>
      <c r="C504" s="406" t="s">
        <v>757</v>
      </c>
      <c r="D504" s="406" t="s">
        <v>846</v>
      </c>
      <c r="E504" s="406" t="s">
        <v>847</v>
      </c>
      <c r="F504" s="409">
        <v>6</v>
      </c>
      <c r="G504" s="409">
        <v>1458</v>
      </c>
      <c r="H504" s="409">
        <v>1</v>
      </c>
      <c r="I504" s="409">
        <v>243</v>
      </c>
      <c r="J504" s="409">
        <v>8</v>
      </c>
      <c r="K504" s="409">
        <v>1950</v>
      </c>
      <c r="L504" s="409">
        <v>1.3374485596707819</v>
      </c>
      <c r="M504" s="409">
        <v>243.75</v>
      </c>
      <c r="N504" s="409">
        <v>4</v>
      </c>
      <c r="O504" s="409">
        <v>988</v>
      </c>
      <c r="P504" s="474">
        <v>0.67764060356652944</v>
      </c>
      <c r="Q504" s="410">
        <v>247</v>
      </c>
    </row>
    <row r="505" spans="1:17" ht="14.4" customHeight="1" x14ac:dyDescent="0.3">
      <c r="A505" s="405" t="s">
        <v>932</v>
      </c>
      <c r="B505" s="406" t="s">
        <v>756</v>
      </c>
      <c r="C505" s="406" t="s">
        <v>757</v>
      </c>
      <c r="D505" s="406" t="s">
        <v>848</v>
      </c>
      <c r="E505" s="406" t="s">
        <v>849</v>
      </c>
      <c r="F505" s="409">
        <v>2</v>
      </c>
      <c r="G505" s="409">
        <v>3986</v>
      </c>
      <c r="H505" s="409">
        <v>1</v>
      </c>
      <c r="I505" s="409">
        <v>1993</v>
      </c>
      <c r="J505" s="409">
        <v>3</v>
      </c>
      <c r="K505" s="409">
        <v>5979</v>
      </c>
      <c r="L505" s="409">
        <v>1.5</v>
      </c>
      <c r="M505" s="409">
        <v>1993</v>
      </c>
      <c r="N505" s="409">
        <v>2</v>
      </c>
      <c r="O505" s="409">
        <v>4024</v>
      </c>
      <c r="P505" s="474">
        <v>1.0095333667837432</v>
      </c>
      <c r="Q505" s="410">
        <v>2012</v>
      </c>
    </row>
    <row r="506" spans="1:17" ht="14.4" customHeight="1" x14ac:dyDescent="0.3">
      <c r="A506" s="405" t="s">
        <v>932</v>
      </c>
      <c r="B506" s="406" t="s">
        <v>756</v>
      </c>
      <c r="C506" s="406" t="s">
        <v>757</v>
      </c>
      <c r="D506" s="406" t="s">
        <v>850</v>
      </c>
      <c r="E506" s="406" t="s">
        <v>851</v>
      </c>
      <c r="F506" s="409"/>
      <c r="G506" s="409"/>
      <c r="H506" s="409"/>
      <c r="I506" s="409"/>
      <c r="J506" s="409">
        <v>1</v>
      </c>
      <c r="K506" s="409">
        <v>225</v>
      </c>
      <c r="L506" s="409"/>
      <c r="M506" s="409">
        <v>225</v>
      </c>
      <c r="N506" s="409"/>
      <c r="O506" s="409"/>
      <c r="P506" s="474"/>
      <c r="Q506" s="410"/>
    </row>
    <row r="507" spans="1:17" ht="14.4" customHeight="1" x14ac:dyDescent="0.3">
      <c r="A507" s="405" t="s">
        <v>932</v>
      </c>
      <c r="B507" s="406" t="s">
        <v>756</v>
      </c>
      <c r="C507" s="406" t="s">
        <v>757</v>
      </c>
      <c r="D507" s="406" t="s">
        <v>852</v>
      </c>
      <c r="E507" s="406" t="s">
        <v>853</v>
      </c>
      <c r="F507" s="409">
        <v>2</v>
      </c>
      <c r="G507" s="409">
        <v>808</v>
      </c>
      <c r="H507" s="409">
        <v>1</v>
      </c>
      <c r="I507" s="409">
        <v>404</v>
      </c>
      <c r="J507" s="409"/>
      <c r="K507" s="409"/>
      <c r="L507" s="409"/>
      <c r="M507" s="409"/>
      <c r="N507" s="409"/>
      <c r="O507" s="409"/>
      <c r="P507" s="474"/>
      <c r="Q507" s="410"/>
    </row>
    <row r="508" spans="1:17" ht="14.4" customHeight="1" x14ac:dyDescent="0.3">
      <c r="A508" s="405" t="s">
        <v>932</v>
      </c>
      <c r="B508" s="406" t="s">
        <v>756</v>
      </c>
      <c r="C508" s="406" t="s">
        <v>757</v>
      </c>
      <c r="D508" s="406" t="s">
        <v>854</v>
      </c>
      <c r="E508" s="406" t="s">
        <v>855</v>
      </c>
      <c r="F508" s="409">
        <v>1</v>
      </c>
      <c r="G508" s="409">
        <v>791</v>
      </c>
      <c r="H508" s="409">
        <v>1</v>
      </c>
      <c r="I508" s="409">
        <v>791</v>
      </c>
      <c r="J508" s="409"/>
      <c r="K508" s="409"/>
      <c r="L508" s="409"/>
      <c r="M508" s="409"/>
      <c r="N508" s="409"/>
      <c r="O508" s="409"/>
      <c r="P508" s="474"/>
      <c r="Q508" s="410"/>
    </row>
    <row r="509" spans="1:17" ht="14.4" customHeight="1" x14ac:dyDescent="0.3">
      <c r="A509" s="405" t="s">
        <v>932</v>
      </c>
      <c r="B509" s="406" t="s">
        <v>756</v>
      </c>
      <c r="C509" s="406" t="s">
        <v>757</v>
      </c>
      <c r="D509" s="406" t="s">
        <v>861</v>
      </c>
      <c r="E509" s="406" t="s">
        <v>862</v>
      </c>
      <c r="F509" s="409"/>
      <c r="G509" s="409"/>
      <c r="H509" s="409"/>
      <c r="I509" s="409"/>
      <c r="J509" s="409">
        <v>1</v>
      </c>
      <c r="K509" s="409">
        <v>268</v>
      </c>
      <c r="L509" s="409"/>
      <c r="M509" s="409">
        <v>268</v>
      </c>
      <c r="N509" s="409">
        <v>3</v>
      </c>
      <c r="O509" s="409">
        <v>807</v>
      </c>
      <c r="P509" s="474"/>
      <c r="Q509" s="410">
        <v>269</v>
      </c>
    </row>
    <row r="510" spans="1:17" ht="14.4" customHeight="1" x14ac:dyDescent="0.3">
      <c r="A510" s="405" t="s">
        <v>932</v>
      </c>
      <c r="B510" s="406" t="s">
        <v>756</v>
      </c>
      <c r="C510" s="406" t="s">
        <v>757</v>
      </c>
      <c r="D510" s="406" t="s">
        <v>863</v>
      </c>
      <c r="E510" s="406" t="s">
        <v>864</v>
      </c>
      <c r="F510" s="409">
        <v>1</v>
      </c>
      <c r="G510" s="409">
        <v>1024</v>
      </c>
      <c r="H510" s="409">
        <v>1</v>
      </c>
      <c r="I510" s="409">
        <v>1024</v>
      </c>
      <c r="J510" s="409"/>
      <c r="K510" s="409"/>
      <c r="L510" s="409"/>
      <c r="M510" s="409"/>
      <c r="N510" s="409"/>
      <c r="O510" s="409"/>
      <c r="P510" s="474"/>
      <c r="Q510" s="410"/>
    </row>
    <row r="511" spans="1:17" ht="14.4" customHeight="1" x14ac:dyDescent="0.3">
      <c r="A511" s="405" t="s">
        <v>932</v>
      </c>
      <c r="B511" s="406" t="s">
        <v>756</v>
      </c>
      <c r="C511" s="406" t="s">
        <v>757</v>
      </c>
      <c r="D511" s="406" t="s">
        <v>867</v>
      </c>
      <c r="E511" s="406" t="s">
        <v>868</v>
      </c>
      <c r="F511" s="409">
        <v>8</v>
      </c>
      <c r="G511" s="409">
        <v>2424</v>
      </c>
      <c r="H511" s="409">
        <v>1</v>
      </c>
      <c r="I511" s="409">
        <v>303</v>
      </c>
      <c r="J511" s="409"/>
      <c r="K511" s="409"/>
      <c r="L511" s="409"/>
      <c r="M511" s="409"/>
      <c r="N511" s="409"/>
      <c r="O511" s="409"/>
      <c r="P511" s="474"/>
      <c r="Q511" s="410"/>
    </row>
    <row r="512" spans="1:17" ht="14.4" customHeight="1" x14ac:dyDescent="0.3">
      <c r="A512" s="405" t="s">
        <v>932</v>
      </c>
      <c r="B512" s="406" t="s">
        <v>875</v>
      </c>
      <c r="C512" s="406" t="s">
        <v>757</v>
      </c>
      <c r="D512" s="406" t="s">
        <v>876</v>
      </c>
      <c r="E512" s="406" t="s">
        <v>877</v>
      </c>
      <c r="F512" s="409">
        <v>50</v>
      </c>
      <c r="G512" s="409">
        <v>51750</v>
      </c>
      <c r="H512" s="409">
        <v>1</v>
      </c>
      <c r="I512" s="409">
        <v>1035</v>
      </c>
      <c r="J512" s="409"/>
      <c r="K512" s="409"/>
      <c r="L512" s="409"/>
      <c r="M512" s="409"/>
      <c r="N512" s="409"/>
      <c r="O512" s="409"/>
      <c r="P512" s="474"/>
      <c r="Q512" s="410"/>
    </row>
    <row r="513" spans="1:17" ht="14.4" customHeight="1" x14ac:dyDescent="0.3">
      <c r="A513" s="405" t="s">
        <v>932</v>
      </c>
      <c r="B513" s="406" t="s">
        <v>875</v>
      </c>
      <c r="C513" s="406" t="s">
        <v>757</v>
      </c>
      <c r="D513" s="406" t="s">
        <v>878</v>
      </c>
      <c r="E513" s="406" t="s">
        <v>879</v>
      </c>
      <c r="F513" s="409">
        <v>25</v>
      </c>
      <c r="G513" s="409">
        <v>5425</v>
      </c>
      <c r="H513" s="409">
        <v>1</v>
      </c>
      <c r="I513" s="409">
        <v>217</v>
      </c>
      <c r="J513" s="409"/>
      <c r="K513" s="409"/>
      <c r="L513" s="409"/>
      <c r="M513" s="409"/>
      <c r="N513" s="409"/>
      <c r="O513" s="409"/>
      <c r="P513" s="474"/>
      <c r="Q513" s="410"/>
    </row>
    <row r="514" spans="1:17" ht="14.4" customHeight="1" x14ac:dyDescent="0.3">
      <c r="A514" s="405" t="s">
        <v>935</v>
      </c>
      <c r="B514" s="406" t="s">
        <v>756</v>
      </c>
      <c r="C514" s="406" t="s">
        <v>757</v>
      </c>
      <c r="D514" s="406" t="s">
        <v>762</v>
      </c>
      <c r="E514" s="406" t="s">
        <v>763</v>
      </c>
      <c r="F514" s="409"/>
      <c r="G514" s="409"/>
      <c r="H514" s="409"/>
      <c r="I514" s="409"/>
      <c r="J514" s="409">
        <v>4</v>
      </c>
      <c r="K514" s="409">
        <v>212</v>
      </c>
      <c r="L514" s="409"/>
      <c r="M514" s="409">
        <v>53</v>
      </c>
      <c r="N514" s="409">
        <v>2</v>
      </c>
      <c r="O514" s="409">
        <v>108</v>
      </c>
      <c r="P514" s="474"/>
      <c r="Q514" s="410">
        <v>54</v>
      </c>
    </row>
    <row r="515" spans="1:17" ht="14.4" customHeight="1" x14ac:dyDescent="0.3">
      <c r="A515" s="405" t="s">
        <v>935</v>
      </c>
      <c r="B515" s="406" t="s">
        <v>756</v>
      </c>
      <c r="C515" s="406" t="s">
        <v>757</v>
      </c>
      <c r="D515" s="406" t="s">
        <v>772</v>
      </c>
      <c r="E515" s="406" t="s">
        <v>773</v>
      </c>
      <c r="F515" s="409"/>
      <c r="G515" s="409"/>
      <c r="H515" s="409"/>
      <c r="I515" s="409"/>
      <c r="J515" s="409">
        <v>1</v>
      </c>
      <c r="K515" s="409">
        <v>168</v>
      </c>
      <c r="L515" s="409"/>
      <c r="M515" s="409">
        <v>168</v>
      </c>
      <c r="N515" s="409">
        <v>1</v>
      </c>
      <c r="O515" s="409">
        <v>172</v>
      </c>
      <c r="P515" s="474"/>
      <c r="Q515" s="410">
        <v>172</v>
      </c>
    </row>
    <row r="516" spans="1:17" ht="14.4" customHeight="1" x14ac:dyDescent="0.3">
      <c r="A516" s="405" t="s">
        <v>935</v>
      </c>
      <c r="B516" s="406" t="s">
        <v>756</v>
      </c>
      <c r="C516" s="406" t="s">
        <v>757</v>
      </c>
      <c r="D516" s="406" t="s">
        <v>776</v>
      </c>
      <c r="E516" s="406" t="s">
        <v>777</v>
      </c>
      <c r="F516" s="409">
        <v>4</v>
      </c>
      <c r="G516" s="409">
        <v>1264</v>
      </c>
      <c r="H516" s="409">
        <v>1</v>
      </c>
      <c r="I516" s="409">
        <v>316</v>
      </c>
      <c r="J516" s="409"/>
      <c r="K516" s="409"/>
      <c r="L516" s="409"/>
      <c r="M516" s="409"/>
      <c r="N516" s="409"/>
      <c r="O516" s="409"/>
      <c r="P516" s="474"/>
      <c r="Q516" s="410"/>
    </row>
    <row r="517" spans="1:17" ht="14.4" customHeight="1" x14ac:dyDescent="0.3">
      <c r="A517" s="405" t="s">
        <v>935</v>
      </c>
      <c r="B517" s="406" t="s">
        <v>756</v>
      </c>
      <c r="C517" s="406" t="s">
        <v>757</v>
      </c>
      <c r="D517" s="406" t="s">
        <v>780</v>
      </c>
      <c r="E517" s="406" t="s">
        <v>781</v>
      </c>
      <c r="F517" s="409"/>
      <c r="G517" s="409"/>
      <c r="H517" s="409"/>
      <c r="I517" s="409"/>
      <c r="J517" s="409">
        <v>12</v>
      </c>
      <c r="K517" s="409">
        <v>4056</v>
      </c>
      <c r="L517" s="409"/>
      <c r="M517" s="409">
        <v>338</v>
      </c>
      <c r="N517" s="409">
        <v>7</v>
      </c>
      <c r="O517" s="409">
        <v>2387</v>
      </c>
      <c r="P517" s="474"/>
      <c r="Q517" s="410">
        <v>341</v>
      </c>
    </row>
    <row r="518" spans="1:17" ht="14.4" customHeight="1" x14ac:dyDescent="0.3">
      <c r="A518" s="405" t="s">
        <v>935</v>
      </c>
      <c r="B518" s="406" t="s">
        <v>756</v>
      </c>
      <c r="C518" s="406" t="s">
        <v>757</v>
      </c>
      <c r="D518" s="406" t="s">
        <v>808</v>
      </c>
      <c r="E518" s="406" t="s">
        <v>809</v>
      </c>
      <c r="F518" s="409">
        <v>1</v>
      </c>
      <c r="G518" s="409">
        <v>456</v>
      </c>
      <c r="H518" s="409">
        <v>1</v>
      </c>
      <c r="I518" s="409">
        <v>456</v>
      </c>
      <c r="J518" s="409">
        <v>3</v>
      </c>
      <c r="K518" s="409">
        <v>1368</v>
      </c>
      <c r="L518" s="409">
        <v>3</v>
      </c>
      <c r="M518" s="409">
        <v>456</v>
      </c>
      <c r="N518" s="409">
        <v>2</v>
      </c>
      <c r="O518" s="409">
        <v>924</v>
      </c>
      <c r="P518" s="474">
        <v>2.0263157894736841</v>
      </c>
      <c r="Q518" s="410">
        <v>462</v>
      </c>
    </row>
    <row r="519" spans="1:17" ht="14.4" customHeight="1" x14ac:dyDescent="0.3">
      <c r="A519" s="405" t="s">
        <v>935</v>
      </c>
      <c r="B519" s="406" t="s">
        <v>756</v>
      </c>
      <c r="C519" s="406" t="s">
        <v>757</v>
      </c>
      <c r="D519" s="406" t="s">
        <v>812</v>
      </c>
      <c r="E519" s="406" t="s">
        <v>813</v>
      </c>
      <c r="F519" s="409">
        <v>1</v>
      </c>
      <c r="G519" s="409">
        <v>348</v>
      </c>
      <c r="H519" s="409">
        <v>1</v>
      </c>
      <c r="I519" s="409">
        <v>348</v>
      </c>
      <c r="J519" s="409">
        <v>3</v>
      </c>
      <c r="K519" s="409">
        <v>1044</v>
      </c>
      <c r="L519" s="409">
        <v>3</v>
      </c>
      <c r="M519" s="409">
        <v>348</v>
      </c>
      <c r="N519" s="409">
        <v>2</v>
      </c>
      <c r="O519" s="409">
        <v>712</v>
      </c>
      <c r="P519" s="474">
        <v>2.0459770114942528</v>
      </c>
      <c r="Q519" s="410">
        <v>356</v>
      </c>
    </row>
    <row r="520" spans="1:17" ht="14.4" customHeight="1" x14ac:dyDescent="0.3">
      <c r="A520" s="405" t="s">
        <v>935</v>
      </c>
      <c r="B520" s="406" t="s">
        <v>756</v>
      </c>
      <c r="C520" s="406" t="s">
        <v>757</v>
      </c>
      <c r="D520" s="406" t="s">
        <v>822</v>
      </c>
      <c r="E520" s="406" t="s">
        <v>823</v>
      </c>
      <c r="F520" s="409">
        <v>1</v>
      </c>
      <c r="G520" s="409">
        <v>457</v>
      </c>
      <c r="H520" s="409">
        <v>1</v>
      </c>
      <c r="I520" s="409">
        <v>457</v>
      </c>
      <c r="J520" s="409"/>
      <c r="K520" s="409"/>
      <c r="L520" s="409"/>
      <c r="M520" s="409"/>
      <c r="N520" s="409"/>
      <c r="O520" s="409"/>
      <c r="P520" s="474"/>
      <c r="Q520" s="410"/>
    </row>
    <row r="521" spans="1:17" ht="14.4" customHeight="1" x14ac:dyDescent="0.3">
      <c r="A521" s="405" t="s">
        <v>935</v>
      </c>
      <c r="B521" s="406" t="s">
        <v>756</v>
      </c>
      <c r="C521" s="406" t="s">
        <v>757</v>
      </c>
      <c r="D521" s="406" t="s">
        <v>828</v>
      </c>
      <c r="E521" s="406" t="s">
        <v>829</v>
      </c>
      <c r="F521" s="409">
        <v>2</v>
      </c>
      <c r="G521" s="409">
        <v>106</v>
      </c>
      <c r="H521" s="409">
        <v>1</v>
      </c>
      <c r="I521" s="409">
        <v>53</v>
      </c>
      <c r="J521" s="409">
        <v>2</v>
      </c>
      <c r="K521" s="409">
        <v>106</v>
      </c>
      <c r="L521" s="409">
        <v>1</v>
      </c>
      <c r="M521" s="409">
        <v>53</v>
      </c>
      <c r="N521" s="409">
        <v>2</v>
      </c>
      <c r="O521" s="409">
        <v>108</v>
      </c>
      <c r="P521" s="474">
        <v>1.0188679245283019</v>
      </c>
      <c r="Q521" s="410">
        <v>54</v>
      </c>
    </row>
    <row r="522" spans="1:17" ht="14.4" customHeight="1" x14ac:dyDescent="0.3">
      <c r="A522" s="405" t="s">
        <v>935</v>
      </c>
      <c r="B522" s="406" t="s">
        <v>756</v>
      </c>
      <c r="C522" s="406" t="s">
        <v>757</v>
      </c>
      <c r="D522" s="406" t="s">
        <v>832</v>
      </c>
      <c r="E522" s="406" t="s">
        <v>833</v>
      </c>
      <c r="F522" s="409">
        <v>16</v>
      </c>
      <c r="G522" s="409">
        <v>2640</v>
      </c>
      <c r="H522" s="409">
        <v>1</v>
      </c>
      <c r="I522" s="409">
        <v>165</v>
      </c>
      <c r="J522" s="409">
        <v>1</v>
      </c>
      <c r="K522" s="409">
        <v>165</v>
      </c>
      <c r="L522" s="409">
        <v>6.25E-2</v>
      </c>
      <c r="M522" s="409">
        <v>165</v>
      </c>
      <c r="N522" s="409"/>
      <c r="O522" s="409"/>
      <c r="P522" s="474"/>
      <c r="Q522" s="410"/>
    </row>
    <row r="523" spans="1:17" ht="14.4" customHeight="1" x14ac:dyDescent="0.3">
      <c r="A523" s="405" t="s">
        <v>935</v>
      </c>
      <c r="B523" s="406" t="s">
        <v>756</v>
      </c>
      <c r="C523" s="406" t="s">
        <v>757</v>
      </c>
      <c r="D523" s="406" t="s">
        <v>834</v>
      </c>
      <c r="E523" s="406" t="s">
        <v>835</v>
      </c>
      <c r="F523" s="409">
        <v>4</v>
      </c>
      <c r="G523" s="409">
        <v>316</v>
      </c>
      <c r="H523" s="409">
        <v>1</v>
      </c>
      <c r="I523" s="409">
        <v>79</v>
      </c>
      <c r="J523" s="409"/>
      <c r="K523" s="409"/>
      <c r="L523" s="409"/>
      <c r="M523" s="409"/>
      <c r="N523" s="409"/>
      <c r="O523" s="409"/>
      <c r="P523" s="474"/>
      <c r="Q523" s="410"/>
    </row>
    <row r="524" spans="1:17" ht="14.4" customHeight="1" x14ac:dyDescent="0.3">
      <c r="A524" s="405" t="s">
        <v>935</v>
      </c>
      <c r="B524" s="406" t="s">
        <v>756</v>
      </c>
      <c r="C524" s="406" t="s">
        <v>757</v>
      </c>
      <c r="D524" s="406" t="s">
        <v>842</v>
      </c>
      <c r="E524" s="406" t="s">
        <v>843</v>
      </c>
      <c r="F524" s="409">
        <v>1</v>
      </c>
      <c r="G524" s="409">
        <v>167</v>
      </c>
      <c r="H524" s="409">
        <v>1</v>
      </c>
      <c r="I524" s="409">
        <v>167</v>
      </c>
      <c r="J524" s="409"/>
      <c r="K524" s="409"/>
      <c r="L524" s="409"/>
      <c r="M524" s="409"/>
      <c r="N524" s="409"/>
      <c r="O524" s="409"/>
      <c r="P524" s="474"/>
      <c r="Q524" s="410"/>
    </row>
    <row r="525" spans="1:17" ht="14.4" customHeight="1" x14ac:dyDescent="0.3">
      <c r="A525" s="405" t="s">
        <v>935</v>
      </c>
      <c r="B525" s="406" t="s">
        <v>756</v>
      </c>
      <c r="C525" s="406" t="s">
        <v>757</v>
      </c>
      <c r="D525" s="406" t="s">
        <v>848</v>
      </c>
      <c r="E525" s="406" t="s">
        <v>849</v>
      </c>
      <c r="F525" s="409"/>
      <c r="G525" s="409"/>
      <c r="H525" s="409"/>
      <c r="I525" s="409"/>
      <c r="J525" s="409"/>
      <c r="K525" s="409"/>
      <c r="L525" s="409"/>
      <c r="M525" s="409"/>
      <c r="N525" s="409">
        <v>1</v>
      </c>
      <c r="O525" s="409">
        <v>2012</v>
      </c>
      <c r="P525" s="474"/>
      <c r="Q525" s="410">
        <v>2012</v>
      </c>
    </row>
    <row r="526" spans="1:17" ht="14.4" customHeight="1" x14ac:dyDescent="0.3">
      <c r="A526" s="405" t="s">
        <v>935</v>
      </c>
      <c r="B526" s="406" t="s">
        <v>756</v>
      </c>
      <c r="C526" s="406" t="s">
        <v>757</v>
      </c>
      <c r="D526" s="406" t="s">
        <v>852</v>
      </c>
      <c r="E526" s="406" t="s">
        <v>853</v>
      </c>
      <c r="F526" s="409">
        <v>1</v>
      </c>
      <c r="G526" s="409">
        <v>404</v>
      </c>
      <c r="H526" s="409">
        <v>1</v>
      </c>
      <c r="I526" s="409">
        <v>404</v>
      </c>
      <c r="J526" s="409"/>
      <c r="K526" s="409"/>
      <c r="L526" s="409"/>
      <c r="M526" s="409"/>
      <c r="N526" s="409"/>
      <c r="O526" s="409"/>
      <c r="P526" s="474"/>
      <c r="Q526" s="410"/>
    </row>
    <row r="527" spans="1:17" ht="14.4" customHeight="1" x14ac:dyDescent="0.3">
      <c r="A527" s="405" t="s">
        <v>935</v>
      </c>
      <c r="B527" s="406" t="s">
        <v>756</v>
      </c>
      <c r="C527" s="406" t="s">
        <v>757</v>
      </c>
      <c r="D527" s="406" t="s">
        <v>854</v>
      </c>
      <c r="E527" s="406" t="s">
        <v>855</v>
      </c>
      <c r="F527" s="409">
        <v>1</v>
      </c>
      <c r="G527" s="409">
        <v>791</v>
      </c>
      <c r="H527" s="409">
        <v>1</v>
      </c>
      <c r="I527" s="409">
        <v>791</v>
      </c>
      <c r="J527" s="409"/>
      <c r="K527" s="409"/>
      <c r="L527" s="409"/>
      <c r="M527" s="409"/>
      <c r="N527" s="409"/>
      <c r="O527" s="409"/>
      <c r="P527" s="474"/>
      <c r="Q527" s="410"/>
    </row>
    <row r="528" spans="1:17" ht="14.4" customHeight="1" x14ac:dyDescent="0.3">
      <c r="A528" s="405" t="s">
        <v>935</v>
      </c>
      <c r="B528" s="406" t="s">
        <v>756</v>
      </c>
      <c r="C528" s="406" t="s">
        <v>757</v>
      </c>
      <c r="D528" s="406" t="s">
        <v>863</v>
      </c>
      <c r="E528" s="406" t="s">
        <v>864</v>
      </c>
      <c r="F528" s="409">
        <v>1</v>
      </c>
      <c r="G528" s="409">
        <v>1024</v>
      </c>
      <c r="H528" s="409">
        <v>1</v>
      </c>
      <c r="I528" s="409">
        <v>1024</v>
      </c>
      <c r="J528" s="409"/>
      <c r="K528" s="409"/>
      <c r="L528" s="409"/>
      <c r="M528" s="409"/>
      <c r="N528" s="409"/>
      <c r="O528" s="409"/>
      <c r="P528" s="474"/>
      <c r="Q528" s="410"/>
    </row>
    <row r="529" spans="1:17" ht="14.4" customHeight="1" x14ac:dyDescent="0.3">
      <c r="A529" s="405" t="s">
        <v>935</v>
      </c>
      <c r="B529" s="406" t="s">
        <v>875</v>
      </c>
      <c r="C529" s="406" t="s">
        <v>757</v>
      </c>
      <c r="D529" s="406" t="s">
        <v>824</v>
      </c>
      <c r="E529" s="406" t="s">
        <v>825</v>
      </c>
      <c r="F529" s="409">
        <v>1</v>
      </c>
      <c r="G529" s="409">
        <v>1245</v>
      </c>
      <c r="H529" s="409">
        <v>1</v>
      </c>
      <c r="I529" s="409">
        <v>1245</v>
      </c>
      <c r="J529" s="409"/>
      <c r="K529" s="409"/>
      <c r="L529" s="409"/>
      <c r="M529" s="409"/>
      <c r="N529" s="409"/>
      <c r="O529" s="409"/>
      <c r="P529" s="474"/>
      <c r="Q529" s="410"/>
    </row>
    <row r="530" spans="1:17" ht="14.4" customHeight="1" x14ac:dyDescent="0.3">
      <c r="A530" s="405" t="s">
        <v>936</v>
      </c>
      <c r="B530" s="406" t="s">
        <v>756</v>
      </c>
      <c r="C530" s="406" t="s">
        <v>757</v>
      </c>
      <c r="D530" s="406" t="s">
        <v>762</v>
      </c>
      <c r="E530" s="406" t="s">
        <v>763</v>
      </c>
      <c r="F530" s="409"/>
      <c r="G530" s="409"/>
      <c r="H530" s="409"/>
      <c r="I530" s="409"/>
      <c r="J530" s="409"/>
      <c r="K530" s="409"/>
      <c r="L530" s="409"/>
      <c r="M530" s="409"/>
      <c r="N530" s="409">
        <v>4</v>
      </c>
      <c r="O530" s="409">
        <v>216</v>
      </c>
      <c r="P530" s="474"/>
      <c r="Q530" s="410">
        <v>54</v>
      </c>
    </row>
    <row r="531" spans="1:17" ht="14.4" customHeight="1" x14ac:dyDescent="0.3">
      <c r="A531" s="405" t="s">
        <v>936</v>
      </c>
      <c r="B531" s="406" t="s">
        <v>756</v>
      </c>
      <c r="C531" s="406" t="s">
        <v>757</v>
      </c>
      <c r="D531" s="406" t="s">
        <v>764</v>
      </c>
      <c r="E531" s="406" t="s">
        <v>765</v>
      </c>
      <c r="F531" s="409"/>
      <c r="G531" s="409"/>
      <c r="H531" s="409"/>
      <c r="I531" s="409"/>
      <c r="J531" s="409"/>
      <c r="K531" s="409"/>
      <c r="L531" s="409"/>
      <c r="M531" s="409"/>
      <c r="N531" s="409">
        <v>8</v>
      </c>
      <c r="O531" s="409">
        <v>984</v>
      </c>
      <c r="P531" s="474"/>
      <c r="Q531" s="410">
        <v>123</v>
      </c>
    </row>
    <row r="532" spans="1:17" ht="14.4" customHeight="1" x14ac:dyDescent="0.3">
      <c r="A532" s="405" t="s">
        <v>936</v>
      </c>
      <c r="B532" s="406" t="s">
        <v>756</v>
      </c>
      <c r="C532" s="406" t="s">
        <v>757</v>
      </c>
      <c r="D532" s="406" t="s">
        <v>766</v>
      </c>
      <c r="E532" s="406" t="s">
        <v>767</v>
      </c>
      <c r="F532" s="409"/>
      <c r="G532" s="409"/>
      <c r="H532" s="409"/>
      <c r="I532" s="409"/>
      <c r="J532" s="409"/>
      <c r="K532" s="409"/>
      <c r="L532" s="409"/>
      <c r="M532" s="409"/>
      <c r="N532" s="409">
        <v>2</v>
      </c>
      <c r="O532" s="409">
        <v>354</v>
      </c>
      <c r="P532" s="474"/>
      <c r="Q532" s="410">
        <v>177</v>
      </c>
    </row>
    <row r="533" spans="1:17" ht="14.4" customHeight="1" x14ac:dyDescent="0.3">
      <c r="A533" s="405" t="s">
        <v>936</v>
      </c>
      <c r="B533" s="406" t="s">
        <v>756</v>
      </c>
      <c r="C533" s="406" t="s">
        <v>757</v>
      </c>
      <c r="D533" s="406" t="s">
        <v>772</v>
      </c>
      <c r="E533" s="406" t="s">
        <v>773</v>
      </c>
      <c r="F533" s="409"/>
      <c r="G533" s="409"/>
      <c r="H533" s="409"/>
      <c r="I533" s="409"/>
      <c r="J533" s="409"/>
      <c r="K533" s="409"/>
      <c r="L533" s="409"/>
      <c r="M533" s="409"/>
      <c r="N533" s="409">
        <v>1</v>
      </c>
      <c r="O533" s="409">
        <v>172</v>
      </c>
      <c r="P533" s="474"/>
      <c r="Q533" s="410">
        <v>172</v>
      </c>
    </row>
    <row r="534" spans="1:17" ht="14.4" customHeight="1" x14ac:dyDescent="0.3">
      <c r="A534" s="405" t="s">
        <v>936</v>
      </c>
      <c r="B534" s="406" t="s">
        <v>756</v>
      </c>
      <c r="C534" s="406" t="s">
        <v>757</v>
      </c>
      <c r="D534" s="406" t="s">
        <v>780</v>
      </c>
      <c r="E534" s="406" t="s">
        <v>781</v>
      </c>
      <c r="F534" s="409"/>
      <c r="G534" s="409"/>
      <c r="H534" s="409"/>
      <c r="I534" s="409"/>
      <c r="J534" s="409"/>
      <c r="K534" s="409"/>
      <c r="L534" s="409"/>
      <c r="M534" s="409"/>
      <c r="N534" s="409">
        <v>5</v>
      </c>
      <c r="O534" s="409">
        <v>1705</v>
      </c>
      <c r="P534" s="474"/>
      <c r="Q534" s="410">
        <v>341</v>
      </c>
    </row>
    <row r="535" spans="1:17" ht="14.4" customHeight="1" x14ac:dyDescent="0.3">
      <c r="A535" s="405" t="s">
        <v>936</v>
      </c>
      <c r="B535" s="406" t="s">
        <v>756</v>
      </c>
      <c r="C535" s="406" t="s">
        <v>757</v>
      </c>
      <c r="D535" s="406" t="s">
        <v>804</v>
      </c>
      <c r="E535" s="406" t="s">
        <v>805</v>
      </c>
      <c r="F535" s="409"/>
      <c r="G535" s="409"/>
      <c r="H535" s="409"/>
      <c r="I535" s="409"/>
      <c r="J535" s="409"/>
      <c r="K535" s="409"/>
      <c r="L535" s="409"/>
      <c r="M535" s="409"/>
      <c r="N535" s="409">
        <v>6</v>
      </c>
      <c r="O535" s="409">
        <v>1710</v>
      </c>
      <c r="P535" s="474"/>
      <c r="Q535" s="410">
        <v>285</v>
      </c>
    </row>
    <row r="536" spans="1:17" ht="14.4" customHeight="1" x14ac:dyDescent="0.3">
      <c r="A536" s="405" t="s">
        <v>936</v>
      </c>
      <c r="B536" s="406" t="s">
        <v>756</v>
      </c>
      <c r="C536" s="406" t="s">
        <v>757</v>
      </c>
      <c r="D536" s="406" t="s">
        <v>808</v>
      </c>
      <c r="E536" s="406" t="s">
        <v>809</v>
      </c>
      <c r="F536" s="409"/>
      <c r="G536" s="409"/>
      <c r="H536" s="409"/>
      <c r="I536" s="409"/>
      <c r="J536" s="409">
        <v>2</v>
      </c>
      <c r="K536" s="409">
        <v>912</v>
      </c>
      <c r="L536" s="409"/>
      <c r="M536" s="409">
        <v>456</v>
      </c>
      <c r="N536" s="409">
        <v>1</v>
      </c>
      <c r="O536" s="409">
        <v>462</v>
      </c>
      <c r="P536" s="474"/>
      <c r="Q536" s="410">
        <v>462</v>
      </c>
    </row>
    <row r="537" spans="1:17" ht="14.4" customHeight="1" x14ac:dyDescent="0.3">
      <c r="A537" s="405" t="s">
        <v>936</v>
      </c>
      <c r="B537" s="406" t="s">
        <v>756</v>
      </c>
      <c r="C537" s="406" t="s">
        <v>757</v>
      </c>
      <c r="D537" s="406" t="s">
        <v>812</v>
      </c>
      <c r="E537" s="406" t="s">
        <v>813</v>
      </c>
      <c r="F537" s="409"/>
      <c r="G537" s="409"/>
      <c r="H537" s="409"/>
      <c r="I537" s="409"/>
      <c r="J537" s="409">
        <v>1</v>
      </c>
      <c r="K537" s="409">
        <v>348</v>
      </c>
      <c r="L537" s="409"/>
      <c r="M537" s="409">
        <v>348</v>
      </c>
      <c r="N537" s="409">
        <v>8</v>
      </c>
      <c r="O537" s="409">
        <v>2848</v>
      </c>
      <c r="P537" s="474"/>
      <c r="Q537" s="410">
        <v>356</v>
      </c>
    </row>
    <row r="538" spans="1:17" ht="14.4" customHeight="1" x14ac:dyDescent="0.3">
      <c r="A538" s="405" t="s">
        <v>936</v>
      </c>
      <c r="B538" s="406" t="s">
        <v>756</v>
      </c>
      <c r="C538" s="406" t="s">
        <v>757</v>
      </c>
      <c r="D538" s="406" t="s">
        <v>828</v>
      </c>
      <c r="E538" s="406" t="s">
        <v>829</v>
      </c>
      <c r="F538" s="409"/>
      <c r="G538" s="409"/>
      <c r="H538" s="409"/>
      <c r="I538" s="409"/>
      <c r="J538" s="409">
        <v>14</v>
      </c>
      <c r="K538" s="409">
        <v>742</v>
      </c>
      <c r="L538" s="409"/>
      <c r="M538" s="409">
        <v>53</v>
      </c>
      <c r="N538" s="409"/>
      <c r="O538" s="409"/>
      <c r="P538" s="474"/>
      <c r="Q538" s="410"/>
    </row>
    <row r="539" spans="1:17" ht="14.4" customHeight="1" x14ac:dyDescent="0.3">
      <c r="A539" s="405" t="s">
        <v>936</v>
      </c>
      <c r="B539" s="406" t="s">
        <v>756</v>
      </c>
      <c r="C539" s="406" t="s">
        <v>757</v>
      </c>
      <c r="D539" s="406" t="s">
        <v>832</v>
      </c>
      <c r="E539" s="406" t="s">
        <v>833</v>
      </c>
      <c r="F539" s="409"/>
      <c r="G539" s="409"/>
      <c r="H539" s="409"/>
      <c r="I539" s="409"/>
      <c r="J539" s="409">
        <v>5</v>
      </c>
      <c r="K539" s="409">
        <v>825</v>
      </c>
      <c r="L539" s="409"/>
      <c r="M539" s="409">
        <v>165</v>
      </c>
      <c r="N539" s="409">
        <v>8</v>
      </c>
      <c r="O539" s="409">
        <v>1352</v>
      </c>
      <c r="P539" s="474"/>
      <c r="Q539" s="410">
        <v>169</v>
      </c>
    </row>
    <row r="540" spans="1:17" ht="14.4" customHeight="1" x14ac:dyDescent="0.3">
      <c r="A540" s="405" t="s">
        <v>937</v>
      </c>
      <c r="B540" s="406" t="s">
        <v>756</v>
      </c>
      <c r="C540" s="406" t="s">
        <v>757</v>
      </c>
      <c r="D540" s="406" t="s">
        <v>762</v>
      </c>
      <c r="E540" s="406" t="s">
        <v>763</v>
      </c>
      <c r="F540" s="409">
        <v>124</v>
      </c>
      <c r="G540" s="409">
        <v>6572</v>
      </c>
      <c r="H540" s="409">
        <v>1</v>
      </c>
      <c r="I540" s="409">
        <v>53</v>
      </c>
      <c r="J540" s="409">
        <v>96</v>
      </c>
      <c r="K540" s="409">
        <v>5108</v>
      </c>
      <c r="L540" s="409">
        <v>0.77723676202069381</v>
      </c>
      <c r="M540" s="409">
        <v>53.208333333333336</v>
      </c>
      <c r="N540" s="409">
        <v>116</v>
      </c>
      <c r="O540" s="409">
        <v>6264</v>
      </c>
      <c r="P540" s="474">
        <v>0.95313451004260497</v>
      </c>
      <c r="Q540" s="410">
        <v>54</v>
      </c>
    </row>
    <row r="541" spans="1:17" ht="14.4" customHeight="1" x14ac:dyDescent="0.3">
      <c r="A541" s="405" t="s">
        <v>937</v>
      </c>
      <c r="B541" s="406" t="s">
        <v>756</v>
      </c>
      <c r="C541" s="406" t="s">
        <v>757</v>
      </c>
      <c r="D541" s="406" t="s">
        <v>764</v>
      </c>
      <c r="E541" s="406" t="s">
        <v>765</v>
      </c>
      <c r="F541" s="409"/>
      <c r="G541" s="409"/>
      <c r="H541" s="409"/>
      <c r="I541" s="409"/>
      <c r="J541" s="409">
        <v>2</v>
      </c>
      <c r="K541" s="409">
        <v>242</v>
      </c>
      <c r="L541" s="409"/>
      <c r="M541" s="409">
        <v>121</v>
      </c>
      <c r="N541" s="409"/>
      <c r="O541" s="409"/>
      <c r="P541" s="474"/>
      <c r="Q541" s="410"/>
    </row>
    <row r="542" spans="1:17" ht="14.4" customHeight="1" x14ac:dyDescent="0.3">
      <c r="A542" s="405" t="s">
        <v>937</v>
      </c>
      <c r="B542" s="406" t="s">
        <v>756</v>
      </c>
      <c r="C542" s="406" t="s">
        <v>757</v>
      </c>
      <c r="D542" s="406" t="s">
        <v>770</v>
      </c>
      <c r="E542" s="406" t="s">
        <v>771</v>
      </c>
      <c r="F542" s="409"/>
      <c r="G542" s="409"/>
      <c r="H542" s="409"/>
      <c r="I542" s="409"/>
      <c r="J542" s="409">
        <v>2</v>
      </c>
      <c r="K542" s="409">
        <v>760</v>
      </c>
      <c r="L542" s="409"/>
      <c r="M542" s="409">
        <v>380</v>
      </c>
      <c r="N542" s="409"/>
      <c r="O542" s="409"/>
      <c r="P542" s="474"/>
      <c r="Q542" s="410"/>
    </row>
    <row r="543" spans="1:17" ht="14.4" customHeight="1" x14ac:dyDescent="0.3">
      <c r="A543" s="405" t="s">
        <v>937</v>
      </c>
      <c r="B543" s="406" t="s">
        <v>756</v>
      </c>
      <c r="C543" s="406" t="s">
        <v>757</v>
      </c>
      <c r="D543" s="406" t="s">
        <v>772</v>
      </c>
      <c r="E543" s="406" t="s">
        <v>773</v>
      </c>
      <c r="F543" s="409">
        <v>61</v>
      </c>
      <c r="G543" s="409">
        <v>10248</v>
      </c>
      <c r="H543" s="409">
        <v>1</v>
      </c>
      <c r="I543" s="409">
        <v>168</v>
      </c>
      <c r="J543" s="409">
        <v>42</v>
      </c>
      <c r="K543" s="409">
        <v>7098</v>
      </c>
      <c r="L543" s="409">
        <v>0.69262295081967218</v>
      </c>
      <c r="M543" s="409">
        <v>169</v>
      </c>
      <c r="N543" s="409">
        <v>62</v>
      </c>
      <c r="O543" s="409">
        <v>10664</v>
      </c>
      <c r="P543" s="474">
        <v>1.0405932864949259</v>
      </c>
      <c r="Q543" s="410">
        <v>172</v>
      </c>
    </row>
    <row r="544" spans="1:17" ht="14.4" customHeight="1" x14ac:dyDescent="0.3">
      <c r="A544" s="405" t="s">
        <v>937</v>
      </c>
      <c r="B544" s="406" t="s">
        <v>756</v>
      </c>
      <c r="C544" s="406" t="s">
        <v>757</v>
      </c>
      <c r="D544" s="406" t="s">
        <v>774</v>
      </c>
      <c r="E544" s="406" t="s">
        <v>775</v>
      </c>
      <c r="F544" s="409">
        <v>5</v>
      </c>
      <c r="G544" s="409">
        <v>2625</v>
      </c>
      <c r="H544" s="409">
        <v>1</v>
      </c>
      <c r="I544" s="409">
        <v>525</v>
      </c>
      <c r="J544" s="409"/>
      <c r="K544" s="409"/>
      <c r="L544" s="409"/>
      <c r="M544" s="409"/>
      <c r="N544" s="409">
        <v>6</v>
      </c>
      <c r="O544" s="409">
        <v>3198</v>
      </c>
      <c r="P544" s="474">
        <v>1.2182857142857142</v>
      </c>
      <c r="Q544" s="410">
        <v>533</v>
      </c>
    </row>
    <row r="545" spans="1:17" ht="14.4" customHeight="1" x14ac:dyDescent="0.3">
      <c r="A545" s="405" t="s">
        <v>937</v>
      </c>
      <c r="B545" s="406" t="s">
        <v>756</v>
      </c>
      <c r="C545" s="406" t="s">
        <v>757</v>
      </c>
      <c r="D545" s="406" t="s">
        <v>776</v>
      </c>
      <c r="E545" s="406" t="s">
        <v>777</v>
      </c>
      <c r="F545" s="409">
        <v>91</v>
      </c>
      <c r="G545" s="409">
        <v>28756</v>
      </c>
      <c r="H545" s="409">
        <v>1</v>
      </c>
      <c r="I545" s="409">
        <v>316</v>
      </c>
      <c r="J545" s="409">
        <v>65</v>
      </c>
      <c r="K545" s="409">
        <v>20608</v>
      </c>
      <c r="L545" s="409">
        <v>0.71665043816942553</v>
      </c>
      <c r="M545" s="409">
        <v>317.04615384615386</v>
      </c>
      <c r="N545" s="409">
        <v>77</v>
      </c>
      <c r="O545" s="409">
        <v>24794</v>
      </c>
      <c r="P545" s="474">
        <v>0.86222005842259009</v>
      </c>
      <c r="Q545" s="410">
        <v>322</v>
      </c>
    </row>
    <row r="546" spans="1:17" ht="14.4" customHeight="1" x14ac:dyDescent="0.3">
      <c r="A546" s="405" t="s">
        <v>937</v>
      </c>
      <c r="B546" s="406" t="s">
        <v>756</v>
      </c>
      <c r="C546" s="406" t="s">
        <v>757</v>
      </c>
      <c r="D546" s="406" t="s">
        <v>778</v>
      </c>
      <c r="E546" s="406" t="s">
        <v>779</v>
      </c>
      <c r="F546" s="409">
        <v>1</v>
      </c>
      <c r="G546" s="409">
        <v>435</v>
      </c>
      <c r="H546" s="409">
        <v>1</v>
      </c>
      <c r="I546" s="409">
        <v>435</v>
      </c>
      <c r="J546" s="409"/>
      <c r="K546" s="409"/>
      <c r="L546" s="409"/>
      <c r="M546" s="409"/>
      <c r="N546" s="409"/>
      <c r="O546" s="409"/>
      <c r="P546" s="474"/>
      <c r="Q546" s="410"/>
    </row>
    <row r="547" spans="1:17" ht="14.4" customHeight="1" x14ac:dyDescent="0.3">
      <c r="A547" s="405" t="s">
        <v>937</v>
      </c>
      <c r="B547" s="406" t="s">
        <v>756</v>
      </c>
      <c r="C547" s="406" t="s">
        <v>757</v>
      </c>
      <c r="D547" s="406" t="s">
        <v>780</v>
      </c>
      <c r="E547" s="406" t="s">
        <v>781</v>
      </c>
      <c r="F547" s="409">
        <v>53</v>
      </c>
      <c r="G547" s="409">
        <v>17914</v>
      </c>
      <c r="H547" s="409">
        <v>1</v>
      </c>
      <c r="I547" s="409">
        <v>338</v>
      </c>
      <c r="J547" s="409">
        <v>29</v>
      </c>
      <c r="K547" s="409">
        <v>9824</v>
      </c>
      <c r="L547" s="409">
        <v>0.54839790108295183</v>
      </c>
      <c r="M547" s="409">
        <v>338.75862068965517</v>
      </c>
      <c r="N547" s="409">
        <v>69</v>
      </c>
      <c r="O547" s="409">
        <v>23529</v>
      </c>
      <c r="P547" s="474">
        <v>1.313442000669867</v>
      </c>
      <c r="Q547" s="410">
        <v>341</v>
      </c>
    </row>
    <row r="548" spans="1:17" ht="14.4" customHeight="1" x14ac:dyDescent="0.3">
      <c r="A548" s="405" t="s">
        <v>937</v>
      </c>
      <c r="B548" s="406" t="s">
        <v>756</v>
      </c>
      <c r="C548" s="406" t="s">
        <v>757</v>
      </c>
      <c r="D548" s="406" t="s">
        <v>784</v>
      </c>
      <c r="E548" s="406" t="s">
        <v>785</v>
      </c>
      <c r="F548" s="409">
        <v>2</v>
      </c>
      <c r="G548" s="409">
        <v>6776</v>
      </c>
      <c r="H548" s="409">
        <v>1</v>
      </c>
      <c r="I548" s="409">
        <v>3388</v>
      </c>
      <c r="J548" s="409"/>
      <c r="K548" s="409"/>
      <c r="L548" s="409"/>
      <c r="M548" s="409"/>
      <c r="N548" s="409"/>
      <c r="O548" s="409"/>
      <c r="P548" s="474"/>
      <c r="Q548" s="410"/>
    </row>
    <row r="549" spans="1:17" ht="14.4" customHeight="1" x14ac:dyDescent="0.3">
      <c r="A549" s="405" t="s">
        <v>937</v>
      </c>
      <c r="B549" s="406" t="s">
        <v>756</v>
      </c>
      <c r="C549" s="406" t="s">
        <v>757</v>
      </c>
      <c r="D549" s="406" t="s">
        <v>804</v>
      </c>
      <c r="E549" s="406" t="s">
        <v>805</v>
      </c>
      <c r="F549" s="409">
        <v>27</v>
      </c>
      <c r="G549" s="409">
        <v>7587</v>
      </c>
      <c r="H549" s="409">
        <v>1</v>
      </c>
      <c r="I549" s="409">
        <v>281</v>
      </c>
      <c r="J549" s="409">
        <v>20</v>
      </c>
      <c r="K549" s="409">
        <v>5629</v>
      </c>
      <c r="L549" s="409">
        <v>0.74192698036114402</v>
      </c>
      <c r="M549" s="409">
        <v>281.45</v>
      </c>
      <c r="N549" s="409">
        <v>28</v>
      </c>
      <c r="O549" s="409">
        <v>7980</v>
      </c>
      <c r="P549" s="474">
        <v>1.0517991300909451</v>
      </c>
      <c r="Q549" s="410">
        <v>285</v>
      </c>
    </row>
    <row r="550" spans="1:17" ht="14.4" customHeight="1" x14ac:dyDescent="0.3">
      <c r="A550" s="405" t="s">
        <v>937</v>
      </c>
      <c r="B550" s="406" t="s">
        <v>756</v>
      </c>
      <c r="C550" s="406" t="s">
        <v>757</v>
      </c>
      <c r="D550" s="406" t="s">
        <v>806</v>
      </c>
      <c r="E550" s="406" t="s">
        <v>807</v>
      </c>
      <c r="F550" s="409"/>
      <c r="G550" s="409"/>
      <c r="H550" s="409"/>
      <c r="I550" s="409"/>
      <c r="J550" s="409"/>
      <c r="K550" s="409"/>
      <c r="L550" s="409"/>
      <c r="M550" s="409"/>
      <c r="N550" s="409">
        <v>1</v>
      </c>
      <c r="O550" s="409">
        <v>3505</v>
      </c>
      <c r="P550" s="474"/>
      <c r="Q550" s="410">
        <v>3505</v>
      </c>
    </row>
    <row r="551" spans="1:17" ht="14.4" customHeight="1" x14ac:dyDescent="0.3">
      <c r="A551" s="405" t="s">
        <v>937</v>
      </c>
      <c r="B551" s="406" t="s">
        <v>756</v>
      </c>
      <c r="C551" s="406" t="s">
        <v>757</v>
      </c>
      <c r="D551" s="406" t="s">
        <v>808</v>
      </c>
      <c r="E551" s="406" t="s">
        <v>809</v>
      </c>
      <c r="F551" s="409">
        <v>36</v>
      </c>
      <c r="G551" s="409">
        <v>16416</v>
      </c>
      <c r="H551" s="409">
        <v>1</v>
      </c>
      <c r="I551" s="409">
        <v>456</v>
      </c>
      <c r="J551" s="409">
        <v>27</v>
      </c>
      <c r="K551" s="409">
        <v>12340</v>
      </c>
      <c r="L551" s="409">
        <v>0.75170565302144254</v>
      </c>
      <c r="M551" s="409">
        <v>457.03703703703701</v>
      </c>
      <c r="N551" s="409">
        <v>32</v>
      </c>
      <c r="O551" s="409">
        <v>14784</v>
      </c>
      <c r="P551" s="474">
        <v>0.90058479532163738</v>
      </c>
      <c r="Q551" s="410">
        <v>462</v>
      </c>
    </row>
    <row r="552" spans="1:17" ht="14.4" customHeight="1" x14ac:dyDescent="0.3">
      <c r="A552" s="405" t="s">
        <v>937</v>
      </c>
      <c r="B552" s="406" t="s">
        <v>756</v>
      </c>
      <c r="C552" s="406" t="s">
        <v>757</v>
      </c>
      <c r="D552" s="406" t="s">
        <v>812</v>
      </c>
      <c r="E552" s="406" t="s">
        <v>813</v>
      </c>
      <c r="F552" s="409">
        <v>60</v>
      </c>
      <c r="G552" s="409">
        <v>20880</v>
      </c>
      <c r="H552" s="409">
        <v>1</v>
      </c>
      <c r="I552" s="409">
        <v>348</v>
      </c>
      <c r="J552" s="409">
        <v>47</v>
      </c>
      <c r="K552" s="409">
        <v>16416</v>
      </c>
      <c r="L552" s="409">
        <v>0.78620689655172415</v>
      </c>
      <c r="M552" s="409">
        <v>349.27659574468083</v>
      </c>
      <c r="N552" s="409">
        <v>53</v>
      </c>
      <c r="O552" s="409">
        <v>18868</v>
      </c>
      <c r="P552" s="474">
        <v>0.90363984674329501</v>
      </c>
      <c r="Q552" s="410">
        <v>356</v>
      </c>
    </row>
    <row r="553" spans="1:17" ht="14.4" customHeight="1" x14ac:dyDescent="0.3">
      <c r="A553" s="405" t="s">
        <v>937</v>
      </c>
      <c r="B553" s="406" t="s">
        <v>756</v>
      </c>
      <c r="C553" s="406" t="s">
        <v>757</v>
      </c>
      <c r="D553" s="406" t="s">
        <v>818</v>
      </c>
      <c r="E553" s="406" t="s">
        <v>819</v>
      </c>
      <c r="F553" s="409">
        <v>15</v>
      </c>
      <c r="G553" s="409">
        <v>1545</v>
      </c>
      <c r="H553" s="409">
        <v>1</v>
      </c>
      <c r="I553" s="409">
        <v>103</v>
      </c>
      <c r="J553" s="409">
        <v>19</v>
      </c>
      <c r="K553" s="409">
        <v>1963</v>
      </c>
      <c r="L553" s="409">
        <v>1.2705501618122976</v>
      </c>
      <c r="M553" s="409">
        <v>103.31578947368421</v>
      </c>
      <c r="N553" s="409">
        <v>15</v>
      </c>
      <c r="O553" s="409">
        <v>1575</v>
      </c>
      <c r="P553" s="474">
        <v>1.0194174757281553</v>
      </c>
      <c r="Q553" s="410">
        <v>105</v>
      </c>
    </row>
    <row r="554" spans="1:17" ht="14.4" customHeight="1" x14ac:dyDescent="0.3">
      <c r="A554" s="405" t="s">
        <v>937</v>
      </c>
      <c r="B554" s="406" t="s">
        <v>756</v>
      </c>
      <c r="C554" s="406" t="s">
        <v>757</v>
      </c>
      <c r="D554" s="406" t="s">
        <v>820</v>
      </c>
      <c r="E554" s="406" t="s">
        <v>821</v>
      </c>
      <c r="F554" s="409">
        <v>1</v>
      </c>
      <c r="G554" s="409">
        <v>115</v>
      </c>
      <c r="H554" s="409">
        <v>1</v>
      </c>
      <c r="I554" s="409">
        <v>115</v>
      </c>
      <c r="J554" s="409">
        <v>4</v>
      </c>
      <c r="K554" s="409">
        <v>460</v>
      </c>
      <c r="L554" s="409">
        <v>4</v>
      </c>
      <c r="M554" s="409">
        <v>115</v>
      </c>
      <c r="N554" s="409"/>
      <c r="O554" s="409"/>
      <c r="P554" s="474"/>
      <c r="Q554" s="410"/>
    </row>
    <row r="555" spans="1:17" ht="14.4" customHeight="1" x14ac:dyDescent="0.3">
      <c r="A555" s="405" t="s">
        <v>937</v>
      </c>
      <c r="B555" s="406" t="s">
        <v>756</v>
      </c>
      <c r="C555" s="406" t="s">
        <v>757</v>
      </c>
      <c r="D555" s="406" t="s">
        <v>824</v>
      </c>
      <c r="E555" s="406" t="s">
        <v>825</v>
      </c>
      <c r="F555" s="409">
        <v>2</v>
      </c>
      <c r="G555" s="409">
        <v>2490</v>
      </c>
      <c r="H555" s="409">
        <v>1</v>
      </c>
      <c r="I555" s="409">
        <v>1245</v>
      </c>
      <c r="J555" s="409">
        <v>1</v>
      </c>
      <c r="K555" s="409">
        <v>1245</v>
      </c>
      <c r="L555" s="409">
        <v>0.5</v>
      </c>
      <c r="M555" s="409">
        <v>1245</v>
      </c>
      <c r="N555" s="409">
        <v>3</v>
      </c>
      <c r="O555" s="409">
        <v>3804</v>
      </c>
      <c r="P555" s="474">
        <v>1.5277108433734941</v>
      </c>
      <c r="Q555" s="410">
        <v>1268</v>
      </c>
    </row>
    <row r="556" spans="1:17" ht="14.4" customHeight="1" x14ac:dyDescent="0.3">
      <c r="A556" s="405" t="s">
        <v>937</v>
      </c>
      <c r="B556" s="406" t="s">
        <v>756</v>
      </c>
      <c r="C556" s="406" t="s">
        <v>757</v>
      </c>
      <c r="D556" s="406" t="s">
        <v>826</v>
      </c>
      <c r="E556" s="406" t="s">
        <v>827</v>
      </c>
      <c r="F556" s="409">
        <v>57</v>
      </c>
      <c r="G556" s="409">
        <v>24453</v>
      </c>
      <c r="H556" s="409">
        <v>1</v>
      </c>
      <c r="I556" s="409">
        <v>429</v>
      </c>
      <c r="J556" s="409">
        <v>46</v>
      </c>
      <c r="K556" s="409">
        <v>19799</v>
      </c>
      <c r="L556" s="409">
        <v>0.80967570441254655</v>
      </c>
      <c r="M556" s="409">
        <v>430.41304347826087</v>
      </c>
      <c r="N556" s="409">
        <v>58</v>
      </c>
      <c r="O556" s="409">
        <v>25346</v>
      </c>
      <c r="P556" s="474">
        <v>1.0365190365190364</v>
      </c>
      <c r="Q556" s="410">
        <v>437</v>
      </c>
    </row>
    <row r="557" spans="1:17" ht="14.4" customHeight="1" x14ac:dyDescent="0.3">
      <c r="A557" s="405" t="s">
        <v>937</v>
      </c>
      <c r="B557" s="406" t="s">
        <v>756</v>
      </c>
      <c r="C557" s="406" t="s">
        <v>757</v>
      </c>
      <c r="D557" s="406" t="s">
        <v>828</v>
      </c>
      <c r="E557" s="406" t="s">
        <v>829</v>
      </c>
      <c r="F557" s="409">
        <v>8</v>
      </c>
      <c r="G557" s="409">
        <v>424</v>
      </c>
      <c r="H557" s="409">
        <v>1</v>
      </c>
      <c r="I557" s="409">
        <v>53</v>
      </c>
      <c r="J557" s="409">
        <v>4</v>
      </c>
      <c r="K557" s="409">
        <v>212</v>
      </c>
      <c r="L557" s="409">
        <v>0.5</v>
      </c>
      <c r="M557" s="409">
        <v>53</v>
      </c>
      <c r="N557" s="409">
        <v>2</v>
      </c>
      <c r="O557" s="409">
        <v>108</v>
      </c>
      <c r="P557" s="474">
        <v>0.25471698113207547</v>
      </c>
      <c r="Q557" s="410">
        <v>54</v>
      </c>
    </row>
    <row r="558" spans="1:17" ht="14.4" customHeight="1" x14ac:dyDescent="0.3">
      <c r="A558" s="405" t="s">
        <v>937</v>
      </c>
      <c r="B558" s="406" t="s">
        <v>756</v>
      </c>
      <c r="C558" s="406" t="s">
        <v>757</v>
      </c>
      <c r="D558" s="406" t="s">
        <v>832</v>
      </c>
      <c r="E558" s="406" t="s">
        <v>833</v>
      </c>
      <c r="F558" s="409">
        <v>9</v>
      </c>
      <c r="G558" s="409">
        <v>1485</v>
      </c>
      <c r="H558" s="409">
        <v>1</v>
      </c>
      <c r="I558" s="409">
        <v>165</v>
      </c>
      <c r="J558" s="409">
        <v>10</v>
      </c>
      <c r="K558" s="409">
        <v>1650</v>
      </c>
      <c r="L558" s="409">
        <v>1.1111111111111112</v>
      </c>
      <c r="M558" s="409">
        <v>165</v>
      </c>
      <c r="N558" s="409">
        <v>4</v>
      </c>
      <c r="O558" s="409">
        <v>676</v>
      </c>
      <c r="P558" s="474">
        <v>0.45521885521885525</v>
      </c>
      <c r="Q558" s="410">
        <v>169</v>
      </c>
    </row>
    <row r="559" spans="1:17" ht="14.4" customHeight="1" x14ac:dyDescent="0.3">
      <c r="A559" s="405" t="s">
        <v>937</v>
      </c>
      <c r="B559" s="406" t="s">
        <v>756</v>
      </c>
      <c r="C559" s="406" t="s">
        <v>757</v>
      </c>
      <c r="D559" s="406" t="s">
        <v>840</v>
      </c>
      <c r="E559" s="406" t="s">
        <v>841</v>
      </c>
      <c r="F559" s="409">
        <v>4</v>
      </c>
      <c r="G559" s="409">
        <v>4008</v>
      </c>
      <c r="H559" s="409">
        <v>1</v>
      </c>
      <c r="I559" s="409">
        <v>1002</v>
      </c>
      <c r="J559" s="409">
        <v>4</v>
      </c>
      <c r="K559" s="409">
        <v>4008</v>
      </c>
      <c r="L559" s="409">
        <v>1</v>
      </c>
      <c r="M559" s="409">
        <v>1002</v>
      </c>
      <c r="N559" s="409">
        <v>9</v>
      </c>
      <c r="O559" s="409">
        <v>9072</v>
      </c>
      <c r="P559" s="474">
        <v>2.2634730538922154</v>
      </c>
      <c r="Q559" s="410">
        <v>1008</v>
      </c>
    </row>
    <row r="560" spans="1:17" ht="14.4" customHeight="1" x14ac:dyDescent="0.3">
      <c r="A560" s="405" t="s">
        <v>937</v>
      </c>
      <c r="B560" s="406" t="s">
        <v>756</v>
      </c>
      <c r="C560" s="406" t="s">
        <v>757</v>
      </c>
      <c r="D560" s="406" t="s">
        <v>844</v>
      </c>
      <c r="E560" s="406" t="s">
        <v>845</v>
      </c>
      <c r="F560" s="409">
        <v>4</v>
      </c>
      <c r="G560" s="409">
        <v>8932</v>
      </c>
      <c r="H560" s="409">
        <v>1</v>
      </c>
      <c r="I560" s="409">
        <v>2233</v>
      </c>
      <c r="J560" s="409">
        <v>4</v>
      </c>
      <c r="K560" s="409">
        <v>8932</v>
      </c>
      <c r="L560" s="409">
        <v>1</v>
      </c>
      <c r="M560" s="409">
        <v>2233</v>
      </c>
      <c r="N560" s="409">
        <v>12</v>
      </c>
      <c r="O560" s="409">
        <v>27168</v>
      </c>
      <c r="P560" s="474">
        <v>3.0416480071652487</v>
      </c>
      <c r="Q560" s="410">
        <v>2264</v>
      </c>
    </row>
    <row r="561" spans="1:17" ht="14.4" customHeight="1" x14ac:dyDescent="0.3">
      <c r="A561" s="405" t="s">
        <v>937</v>
      </c>
      <c r="B561" s="406" t="s">
        <v>756</v>
      </c>
      <c r="C561" s="406" t="s">
        <v>757</v>
      </c>
      <c r="D561" s="406" t="s">
        <v>848</v>
      </c>
      <c r="E561" s="406" t="s">
        <v>849</v>
      </c>
      <c r="F561" s="409">
        <v>7</v>
      </c>
      <c r="G561" s="409">
        <v>13951</v>
      </c>
      <c r="H561" s="409">
        <v>1</v>
      </c>
      <c r="I561" s="409">
        <v>1993</v>
      </c>
      <c r="J561" s="409"/>
      <c r="K561" s="409"/>
      <c r="L561" s="409"/>
      <c r="M561" s="409"/>
      <c r="N561" s="409"/>
      <c r="O561" s="409"/>
      <c r="P561" s="474"/>
      <c r="Q561" s="410"/>
    </row>
    <row r="562" spans="1:17" ht="14.4" customHeight="1" x14ac:dyDescent="0.3">
      <c r="A562" s="405" t="s">
        <v>938</v>
      </c>
      <c r="B562" s="406" t="s">
        <v>756</v>
      </c>
      <c r="C562" s="406" t="s">
        <v>757</v>
      </c>
      <c r="D562" s="406" t="s">
        <v>758</v>
      </c>
      <c r="E562" s="406" t="s">
        <v>759</v>
      </c>
      <c r="F562" s="409">
        <v>2</v>
      </c>
      <c r="G562" s="409">
        <v>4128</v>
      </c>
      <c r="H562" s="409">
        <v>1</v>
      </c>
      <c r="I562" s="409">
        <v>2064</v>
      </c>
      <c r="J562" s="409">
        <v>1</v>
      </c>
      <c r="K562" s="409">
        <v>2091</v>
      </c>
      <c r="L562" s="409">
        <v>0.50654069767441856</v>
      </c>
      <c r="M562" s="409">
        <v>2091</v>
      </c>
      <c r="N562" s="409"/>
      <c r="O562" s="409"/>
      <c r="P562" s="474"/>
      <c r="Q562" s="410"/>
    </row>
    <row r="563" spans="1:17" ht="14.4" customHeight="1" x14ac:dyDescent="0.3">
      <c r="A563" s="405" t="s">
        <v>938</v>
      </c>
      <c r="B563" s="406" t="s">
        <v>756</v>
      </c>
      <c r="C563" s="406" t="s">
        <v>757</v>
      </c>
      <c r="D563" s="406" t="s">
        <v>762</v>
      </c>
      <c r="E563" s="406" t="s">
        <v>763</v>
      </c>
      <c r="F563" s="409">
        <v>16</v>
      </c>
      <c r="G563" s="409">
        <v>848</v>
      </c>
      <c r="H563" s="409">
        <v>1</v>
      </c>
      <c r="I563" s="409">
        <v>53</v>
      </c>
      <c r="J563" s="409">
        <v>12</v>
      </c>
      <c r="K563" s="409">
        <v>636</v>
      </c>
      <c r="L563" s="409">
        <v>0.75</v>
      </c>
      <c r="M563" s="409">
        <v>53</v>
      </c>
      <c r="N563" s="409">
        <v>20</v>
      </c>
      <c r="O563" s="409">
        <v>1080</v>
      </c>
      <c r="P563" s="474">
        <v>1.2735849056603774</v>
      </c>
      <c r="Q563" s="410">
        <v>54</v>
      </c>
    </row>
    <row r="564" spans="1:17" ht="14.4" customHeight="1" x14ac:dyDescent="0.3">
      <c r="A564" s="405" t="s">
        <v>938</v>
      </c>
      <c r="B564" s="406" t="s">
        <v>756</v>
      </c>
      <c r="C564" s="406" t="s">
        <v>757</v>
      </c>
      <c r="D564" s="406" t="s">
        <v>764</v>
      </c>
      <c r="E564" s="406" t="s">
        <v>765</v>
      </c>
      <c r="F564" s="409">
        <v>2</v>
      </c>
      <c r="G564" s="409">
        <v>242</v>
      </c>
      <c r="H564" s="409">
        <v>1</v>
      </c>
      <c r="I564" s="409">
        <v>121</v>
      </c>
      <c r="J564" s="409"/>
      <c r="K564" s="409"/>
      <c r="L564" s="409"/>
      <c r="M564" s="409"/>
      <c r="N564" s="409"/>
      <c r="O564" s="409"/>
      <c r="P564" s="474"/>
      <c r="Q564" s="410"/>
    </row>
    <row r="565" spans="1:17" ht="14.4" customHeight="1" x14ac:dyDescent="0.3">
      <c r="A565" s="405" t="s">
        <v>938</v>
      </c>
      <c r="B565" s="406" t="s">
        <v>756</v>
      </c>
      <c r="C565" s="406" t="s">
        <v>757</v>
      </c>
      <c r="D565" s="406" t="s">
        <v>772</v>
      </c>
      <c r="E565" s="406" t="s">
        <v>773</v>
      </c>
      <c r="F565" s="409">
        <v>24</v>
      </c>
      <c r="G565" s="409">
        <v>4032</v>
      </c>
      <c r="H565" s="409">
        <v>1</v>
      </c>
      <c r="I565" s="409">
        <v>168</v>
      </c>
      <c r="J565" s="409">
        <v>18</v>
      </c>
      <c r="K565" s="409">
        <v>3033</v>
      </c>
      <c r="L565" s="409">
        <v>0.7522321428571429</v>
      </c>
      <c r="M565" s="409">
        <v>168.5</v>
      </c>
      <c r="N565" s="409">
        <v>5</v>
      </c>
      <c r="O565" s="409">
        <v>860</v>
      </c>
      <c r="P565" s="474">
        <v>0.21329365079365079</v>
      </c>
      <c r="Q565" s="410">
        <v>172</v>
      </c>
    </row>
    <row r="566" spans="1:17" ht="14.4" customHeight="1" x14ac:dyDescent="0.3">
      <c r="A566" s="405" t="s">
        <v>938</v>
      </c>
      <c r="B566" s="406" t="s">
        <v>756</v>
      </c>
      <c r="C566" s="406" t="s">
        <v>757</v>
      </c>
      <c r="D566" s="406" t="s">
        <v>776</v>
      </c>
      <c r="E566" s="406" t="s">
        <v>777</v>
      </c>
      <c r="F566" s="409">
        <v>15</v>
      </c>
      <c r="G566" s="409">
        <v>4740</v>
      </c>
      <c r="H566" s="409">
        <v>1</v>
      </c>
      <c r="I566" s="409">
        <v>316</v>
      </c>
      <c r="J566" s="409">
        <v>8</v>
      </c>
      <c r="K566" s="409">
        <v>2528</v>
      </c>
      <c r="L566" s="409">
        <v>0.53333333333333333</v>
      </c>
      <c r="M566" s="409">
        <v>316</v>
      </c>
      <c r="N566" s="409">
        <v>5</v>
      </c>
      <c r="O566" s="409">
        <v>1610</v>
      </c>
      <c r="P566" s="474">
        <v>0.33966244725738398</v>
      </c>
      <c r="Q566" s="410">
        <v>322</v>
      </c>
    </row>
    <row r="567" spans="1:17" ht="14.4" customHeight="1" x14ac:dyDescent="0.3">
      <c r="A567" s="405" t="s">
        <v>938</v>
      </c>
      <c r="B567" s="406" t="s">
        <v>756</v>
      </c>
      <c r="C567" s="406" t="s">
        <v>757</v>
      </c>
      <c r="D567" s="406" t="s">
        <v>780</v>
      </c>
      <c r="E567" s="406" t="s">
        <v>781</v>
      </c>
      <c r="F567" s="409">
        <v>62</v>
      </c>
      <c r="G567" s="409">
        <v>20956</v>
      </c>
      <c r="H567" s="409">
        <v>1</v>
      </c>
      <c r="I567" s="409">
        <v>338</v>
      </c>
      <c r="J567" s="409">
        <v>79</v>
      </c>
      <c r="K567" s="409">
        <v>26718</v>
      </c>
      <c r="L567" s="409">
        <v>1.2749570528726857</v>
      </c>
      <c r="M567" s="409">
        <v>338.20253164556959</v>
      </c>
      <c r="N567" s="409">
        <v>42</v>
      </c>
      <c r="O567" s="409">
        <v>14322</v>
      </c>
      <c r="P567" s="474">
        <v>0.68343195266272194</v>
      </c>
      <c r="Q567" s="410">
        <v>341</v>
      </c>
    </row>
    <row r="568" spans="1:17" ht="14.4" customHeight="1" x14ac:dyDescent="0.3">
      <c r="A568" s="405" t="s">
        <v>938</v>
      </c>
      <c r="B568" s="406" t="s">
        <v>756</v>
      </c>
      <c r="C568" s="406" t="s">
        <v>757</v>
      </c>
      <c r="D568" s="406" t="s">
        <v>792</v>
      </c>
      <c r="E568" s="406" t="s">
        <v>793</v>
      </c>
      <c r="F568" s="409">
        <v>1</v>
      </c>
      <c r="G568" s="409">
        <v>365</v>
      </c>
      <c r="H568" s="409">
        <v>1</v>
      </c>
      <c r="I568" s="409">
        <v>365</v>
      </c>
      <c r="J568" s="409">
        <v>4</v>
      </c>
      <c r="K568" s="409">
        <v>1460</v>
      </c>
      <c r="L568" s="409">
        <v>4</v>
      </c>
      <c r="M568" s="409">
        <v>365</v>
      </c>
      <c r="N568" s="409"/>
      <c r="O568" s="409"/>
      <c r="P568" s="474"/>
      <c r="Q568" s="410"/>
    </row>
    <row r="569" spans="1:17" ht="14.4" customHeight="1" x14ac:dyDescent="0.3">
      <c r="A569" s="405" t="s">
        <v>938</v>
      </c>
      <c r="B569" s="406" t="s">
        <v>756</v>
      </c>
      <c r="C569" s="406" t="s">
        <v>757</v>
      </c>
      <c r="D569" s="406" t="s">
        <v>794</v>
      </c>
      <c r="E569" s="406" t="s">
        <v>795</v>
      </c>
      <c r="F569" s="409"/>
      <c r="G569" s="409"/>
      <c r="H569" s="409"/>
      <c r="I569" s="409"/>
      <c r="J569" s="409">
        <v>1</v>
      </c>
      <c r="K569" s="409">
        <v>37</v>
      </c>
      <c r="L569" s="409"/>
      <c r="M569" s="409">
        <v>37</v>
      </c>
      <c r="N569" s="409">
        <v>1</v>
      </c>
      <c r="O569" s="409">
        <v>37</v>
      </c>
      <c r="P569" s="474"/>
      <c r="Q569" s="410">
        <v>37</v>
      </c>
    </row>
    <row r="570" spans="1:17" ht="14.4" customHeight="1" x14ac:dyDescent="0.3">
      <c r="A570" s="405" t="s">
        <v>938</v>
      </c>
      <c r="B570" s="406" t="s">
        <v>756</v>
      </c>
      <c r="C570" s="406" t="s">
        <v>757</v>
      </c>
      <c r="D570" s="406" t="s">
        <v>796</v>
      </c>
      <c r="E570" s="406" t="s">
        <v>797</v>
      </c>
      <c r="F570" s="409"/>
      <c r="G570" s="409"/>
      <c r="H570" s="409"/>
      <c r="I570" s="409"/>
      <c r="J570" s="409">
        <v>1</v>
      </c>
      <c r="K570" s="409">
        <v>251</v>
      </c>
      <c r="L570" s="409"/>
      <c r="M570" s="409">
        <v>251</v>
      </c>
      <c r="N570" s="409"/>
      <c r="O570" s="409"/>
      <c r="P570" s="474"/>
      <c r="Q570" s="410"/>
    </row>
    <row r="571" spans="1:17" ht="14.4" customHeight="1" x14ac:dyDescent="0.3">
      <c r="A571" s="405" t="s">
        <v>938</v>
      </c>
      <c r="B571" s="406" t="s">
        <v>756</v>
      </c>
      <c r="C571" s="406" t="s">
        <v>757</v>
      </c>
      <c r="D571" s="406" t="s">
        <v>800</v>
      </c>
      <c r="E571" s="406" t="s">
        <v>801</v>
      </c>
      <c r="F571" s="409">
        <v>2</v>
      </c>
      <c r="G571" s="409">
        <v>1328</v>
      </c>
      <c r="H571" s="409">
        <v>1</v>
      </c>
      <c r="I571" s="409">
        <v>664</v>
      </c>
      <c r="J571" s="409">
        <v>4</v>
      </c>
      <c r="K571" s="409">
        <v>2656</v>
      </c>
      <c r="L571" s="409">
        <v>2</v>
      </c>
      <c r="M571" s="409">
        <v>664</v>
      </c>
      <c r="N571" s="409"/>
      <c r="O571" s="409"/>
      <c r="P571" s="474"/>
      <c r="Q571" s="410"/>
    </row>
    <row r="572" spans="1:17" ht="14.4" customHeight="1" x14ac:dyDescent="0.3">
      <c r="A572" s="405" t="s">
        <v>938</v>
      </c>
      <c r="B572" s="406" t="s">
        <v>756</v>
      </c>
      <c r="C572" s="406" t="s">
        <v>757</v>
      </c>
      <c r="D572" s="406" t="s">
        <v>804</v>
      </c>
      <c r="E572" s="406" t="s">
        <v>805</v>
      </c>
      <c r="F572" s="409">
        <v>4</v>
      </c>
      <c r="G572" s="409">
        <v>1124</v>
      </c>
      <c r="H572" s="409">
        <v>1</v>
      </c>
      <c r="I572" s="409">
        <v>281</v>
      </c>
      <c r="J572" s="409">
        <v>3</v>
      </c>
      <c r="K572" s="409">
        <v>846</v>
      </c>
      <c r="L572" s="409">
        <v>0.75266903914590744</v>
      </c>
      <c r="M572" s="409">
        <v>282</v>
      </c>
      <c r="N572" s="409">
        <v>1</v>
      </c>
      <c r="O572" s="409">
        <v>285</v>
      </c>
      <c r="P572" s="474">
        <v>0.25355871886120995</v>
      </c>
      <c r="Q572" s="410">
        <v>285</v>
      </c>
    </row>
    <row r="573" spans="1:17" ht="14.4" customHeight="1" x14ac:dyDescent="0.3">
      <c r="A573" s="405" t="s">
        <v>938</v>
      </c>
      <c r="B573" s="406" t="s">
        <v>756</v>
      </c>
      <c r="C573" s="406" t="s">
        <v>757</v>
      </c>
      <c r="D573" s="406" t="s">
        <v>806</v>
      </c>
      <c r="E573" s="406" t="s">
        <v>807</v>
      </c>
      <c r="F573" s="409">
        <v>4</v>
      </c>
      <c r="G573" s="409">
        <v>13756</v>
      </c>
      <c r="H573" s="409">
        <v>1</v>
      </c>
      <c r="I573" s="409">
        <v>3439</v>
      </c>
      <c r="J573" s="409">
        <v>1</v>
      </c>
      <c r="K573" s="409">
        <v>3485</v>
      </c>
      <c r="L573" s="409">
        <v>0.25334399534748475</v>
      </c>
      <c r="M573" s="409">
        <v>3485</v>
      </c>
      <c r="N573" s="409">
        <v>1</v>
      </c>
      <c r="O573" s="409">
        <v>3505</v>
      </c>
      <c r="P573" s="474">
        <v>0.25479790636813027</v>
      </c>
      <c r="Q573" s="410">
        <v>3505</v>
      </c>
    </row>
    <row r="574" spans="1:17" ht="14.4" customHeight="1" x14ac:dyDescent="0.3">
      <c r="A574" s="405" t="s">
        <v>938</v>
      </c>
      <c r="B574" s="406" t="s">
        <v>756</v>
      </c>
      <c r="C574" s="406" t="s">
        <v>757</v>
      </c>
      <c r="D574" s="406" t="s">
        <v>808</v>
      </c>
      <c r="E574" s="406" t="s">
        <v>809</v>
      </c>
      <c r="F574" s="409">
        <v>15</v>
      </c>
      <c r="G574" s="409">
        <v>6840</v>
      </c>
      <c r="H574" s="409">
        <v>1</v>
      </c>
      <c r="I574" s="409">
        <v>456</v>
      </c>
      <c r="J574" s="409">
        <v>17</v>
      </c>
      <c r="K574" s="409">
        <v>7768</v>
      </c>
      <c r="L574" s="409">
        <v>1.1356725146198829</v>
      </c>
      <c r="M574" s="409">
        <v>456.94117647058823</v>
      </c>
      <c r="N574" s="409">
        <v>12</v>
      </c>
      <c r="O574" s="409">
        <v>5544</v>
      </c>
      <c r="P574" s="474">
        <v>0.81052631578947365</v>
      </c>
      <c r="Q574" s="410">
        <v>462</v>
      </c>
    </row>
    <row r="575" spans="1:17" ht="14.4" customHeight="1" x14ac:dyDescent="0.3">
      <c r="A575" s="405" t="s">
        <v>938</v>
      </c>
      <c r="B575" s="406" t="s">
        <v>756</v>
      </c>
      <c r="C575" s="406" t="s">
        <v>757</v>
      </c>
      <c r="D575" s="406" t="s">
        <v>810</v>
      </c>
      <c r="E575" s="406" t="s">
        <v>811</v>
      </c>
      <c r="F575" s="409">
        <v>1</v>
      </c>
      <c r="G575" s="409">
        <v>6094</v>
      </c>
      <c r="H575" s="409">
        <v>1</v>
      </c>
      <c r="I575" s="409">
        <v>6094</v>
      </c>
      <c r="J575" s="409"/>
      <c r="K575" s="409"/>
      <c r="L575" s="409"/>
      <c r="M575" s="409"/>
      <c r="N575" s="409"/>
      <c r="O575" s="409"/>
      <c r="P575" s="474"/>
      <c r="Q575" s="410"/>
    </row>
    <row r="576" spans="1:17" ht="14.4" customHeight="1" x14ac:dyDescent="0.3">
      <c r="A576" s="405" t="s">
        <v>938</v>
      </c>
      <c r="B576" s="406" t="s">
        <v>756</v>
      </c>
      <c r="C576" s="406" t="s">
        <v>757</v>
      </c>
      <c r="D576" s="406" t="s">
        <v>812</v>
      </c>
      <c r="E576" s="406" t="s">
        <v>813</v>
      </c>
      <c r="F576" s="409">
        <v>18</v>
      </c>
      <c r="G576" s="409">
        <v>6264</v>
      </c>
      <c r="H576" s="409">
        <v>1</v>
      </c>
      <c r="I576" s="409">
        <v>348</v>
      </c>
      <c r="J576" s="409">
        <v>18</v>
      </c>
      <c r="K576" s="409">
        <v>6282</v>
      </c>
      <c r="L576" s="409">
        <v>1.0028735632183907</v>
      </c>
      <c r="M576" s="409">
        <v>349</v>
      </c>
      <c r="N576" s="409">
        <v>14</v>
      </c>
      <c r="O576" s="409">
        <v>4984</v>
      </c>
      <c r="P576" s="474">
        <v>0.79565772669220947</v>
      </c>
      <c r="Q576" s="410">
        <v>356</v>
      </c>
    </row>
    <row r="577" spans="1:17" ht="14.4" customHeight="1" x14ac:dyDescent="0.3">
      <c r="A577" s="405" t="s">
        <v>938</v>
      </c>
      <c r="B577" s="406" t="s">
        <v>756</v>
      </c>
      <c r="C577" s="406" t="s">
        <v>757</v>
      </c>
      <c r="D577" s="406" t="s">
        <v>814</v>
      </c>
      <c r="E577" s="406" t="s">
        <v>815</v>
      </c>
      <c r="F577" s="409"/>
      <c r="G577" s="409"/>
      <c r="H577" s="409"/>
      <c r="I577" s="409"/>
      <c r="J577" s="409">
        <v>1</v>
      </c>
      <c r="K577" s="409">
        <v>2886</v>
      </c>
      <c r="L577" s="409"/>
      <c r="M577" s="409">
        <v>2886</v>
      </c>
      <c r="N577" s="409"/>
      <c r="O577" s="409"/>
      <c r="P577" s="474"/>
      <c r="Q577" s="410"/>
    </row>
    <row r="578" spans="1:17" ht="14.4" customHeight="1" x14ac:dyDescent="0.3">
      <c r="A578" s="405" t="s">
        <v>938</v>
      </c>
      <c r="B578" s="406" t="s">
        <v>756</v>
      </c>
      <c r="C578" s="406" t="s">
        <v>757</v>
      </c>
      <c r="D578" s="406" t="s">
        <v>818</v>
      </c>
      <c r="E578" s="406" t="s">
        <v>819</v>
      </c>
      <c r="F578" s="409">
        <v>2</v>
      </c>
      <c r="G578" s="409">
        <v>206</v>
      </c>
      <c r="H578" s="409">
        <v>1</v>
      </c>
      <c r="I578" s="409">
        <v>103</v>
      </c>
      <c r="J578" s="409">
        <v>3</v>
      </c>
      <c r="K578" s="409">
        <v>312</v>
      </c>
      <c r="L578" s="409">
        <v>1.5145631067961165</v>
      </c>
      <c r="M578" s="409">
        <v>104</v>
      </c>
      <c r="N578" s="409"/>
      <c r="O578" s="409"/>
      <c r="P578" s="474"/>
      <c r="Q578" s="410"/>
    </row>
    <row r="579" spans="1:17" ht="14.4" customHeight="1" x14ac:dyDescent="0.3">
      <c r="A579" s="405" t="s">
        <v>938</v>
      </c>
      <c r="B579" s="406" t="s">
        <v>756</v>
      </c>
      <c r="C579" s="406" t="s">
        <v>757</v>
      </c>
      <c r="D579" s="406" t="s">
        <v>822</v>
      </c>
      <c r="E579" s="406" t="s">
        <v>823</v>
      </c>
      <c r="F579" s="409">
        <v>1</v>
      </c>
      <c r="G579" s="409">
        <v>457</v>
      </c>
      <c r="H579" s="409">
        <v>1</v>
      </c>
      <c r="I579" s="409">
        <v>457</v>
      </c>
      <c r="J579" s="409">
        <v>3</v>
      </c>
      <c r="K579" s="409">
        <v>1371</v>
      </c>
      <c r="L579" s="409">
        <v>3</v>
      </c>
      <c r="M579" s="409">
        <v>457</v>
      </c>
      <c r="N579" s="409"/>
      <c r="O579" s="409"/>
      <c r="P579" s="474"/>
      <c r="Q579" s="410"/>
    </row>
    <row r="580" spans="1:17" ht="14.4" customHeight="1" x14ac:dyDescent="0.3">
      <c r="A580" s="405" t="s">
        <v>938</v>
      </c>
      <c r="B580" s="406" t="s">
        <v>756</v>
      </c>
      <c r="C580" s="406" t="s">
        <v>757</v>
      </c>
      <c r="D580" s="406" t="s">
        <v>826</v>
      </c>
      <c r="E580" s="406" t="s">
        <v>827</v>
      </c>
      <c r="F580" s="409">
        <v>4</v>
      </c>
      <c r="G580" s="409">
        <v>1716</v>
      </c>
      <c r="H580" s="409">
        <v>1</v>
      </c>
      <c r="I580" s="409">
        <v>429</v>
      </c>
      <c r="J580" s="409">
        <v>4</v>
      </c>
      <c r="K580" s="409">
        <v>1731</v>
      </c>
      <c r="L580" s="409">
        <v>1.0087412587412588</v>
      </c>
      <c r="M580" s="409">
        <v>432.75</v>
      </c>
      <c r="N580" s="409">
        <v>3</v>
      </c>
      <c r="O580" s="409">
        <v>1311</v>
      </c>
      <c r="P580" s="474">
        <v>0.76398601398601396</v>
      </c>
      <c r="Q580" s="410">
        <v>437</v>
      </c>
    </row>
    <row r="581" spans="1:17" ht="14.4" customHeight="1" x14ac:dyDescent="0.3">
      <c r="A581" s="405" t="s">
        <v>938</v>
      </c>
      <c r="B581" s="406" t="s">
        <v>756</v>
      </c>
      <c r="C581" s="406" t="s">
        <v>757</v>
      </c>
      <c r="D581" s="406" t="s">
        <v>828</v>
      </c>
      <c r="E581" s="406" t="s">
        <v>829</v>
      </c>
      <c r="F581" s="409">
        <v>50</v>
      </c>
      <c r="G581" s="409">
        <v>2650</v>
      </c>
      <c r="H581" s="409">
        <v>1</v>
      </c>
      <c r="I581" s="409">
        <v>53</v>
      </c>
      <c r="J581" s="409">
        <v>30</v>
      </c>
      <c r="K581" s="409">
        <v>1600</v>
      </c>
      <c r="L581" s="409">
        <v>0.60377358490566035</v>
      </c>
      <c r="M581" s="409">
        <v>53.333333333333336</v>
      </c>
      <c r="N581" s="409">
        <v>16</v>
      </c>
      <c r="O581" s="409">
        <v>864</v>
      </c>
      <c r="P581" s="474">
        <v>0.3260377358490566</v>
      </c>
      <c r="Q581" s="410">
        <v>54</v>
      </c>
    </row>
    <row r="582" spans="1:17" ht="14.4" customHeight="1" x14ac:dyDescent="0.3">
      <c r="A582" s="405" t="s">
        <v>938</v>
      </c>
      <c r="B582" s="406" t="s">
        <v>756</v>
      </c>
      <c r="C582" s="406" t="s">
        <v>757</v>
      </c>
      <c r="D582" s="406" t="s">
        <v>832</v>
      </c>
      <c r="E582" s="406" t="s">
        <v>833</v>
      </c>
      <c r="F582" s="409">
        <v>137</v>
      </c>
      <c r="G582" s="409">
        <v>22605</v>
      </c>
      <c r="H582" s="409">
        <v>1</v>
      </c>
      <c r="I582" s="409">
        <v>165</v>
      </c>
      <c r="J582" s="409">
        <v>57</v>
      </c>
      <c r="K582" s="409">
        <v>9480</v>
      </c>
      <c r="L582" s="409">
        <v>0.41937624419376246</v>
      </c>
      <c r="M582" s="409">
        <v>166.31578947368422</v>
      </c>
      <c r="N582" s="409">
        <v>24</v>
      </c>
      <c r="O582" s="409">
        <v>4056</v>
      </c>
      <c r="P582" s="474">
        <v>0.1794293297942933</v>
      </c>
      <c r="Q582" s="410">
        <v>169</v>
      </c>
    </row>
    <row r="583" spans="1:17" ht="14.4" customHeight="1" x14ac:dyDescent="0.3">
      <c r="A583" s="405" t="s">
        <v>938</v>
      </c>
      <c r="B583" s="406" t="s">
        <v>756</v>
      </c>
      <c r="C583" s="406" t="s">
        <v>757</v>
      </c>
      <c r="D583" s="406" t="s">
        <v>834</v>
      </c>
      <c r="E583" s="406" t="s">
        <v>835</v>
      </c>
      <c r="F583" s="409">
        <v>7</v>
      </c>
      <c r="G583" s="409">
        <v>553</v>
      </c>
      <c r="H583" s="409">
        <v>1</v>
      </c>
      <c r="I583" s="409">
        <v>79</v>
      </c>
      <c r="J583" s="409">
        <v>25</v>
      </c>
      <c r="K583" s="409">
        <v>1975</v>
      </c>
      <c r="L583" s="409">
        <v>3.5714285714285716</v>
      </c>
      <c r="M583" s="409">
        <v>79</v>
      </c>
      <c r="N583" s="409">
        <v>2</v>
      </c>
      <c r="O583" s="409">
        <v>162</v>
      </c>
      <c r="P583" s="474">
        <v>0.29294755877034356</v>
      </c>
      <c r="Q583" s="410">
        <v>81</v>
      </c>
    </row>
    <row r="584" spans="1:17" ht="14.4" customHeight="1" x14ac:dyDescent="0.3">
      <c r="A584" s="405" t="s">
        <v>938</v>
      </c>
      <c r="B584" s="406" t="s">
        <v>756</v>
      </c>
      <c r="C584" s="406" t="s">
        <v>757</v>
      </c>
      <c r="D584" s="406" t="s">
        <v>836</v>
      </c>
      <c r="E584" s="406" t="s">
        <v>837</v>
      </c>
      <c r="F584" s="409">
        <v>4</v>
      </c>
      <c r="G584" s="409">
        <v>640</v>
      </c>
      <c r="H584" s="409">
        <v>1</v>
      </c>
      <c r="I584" s="409">
        <v>160</v>
      </c>
      <c r="J584" s="409">
        <v>1</v>
      </c>
      <c r="K584" s="409">
        <v>162</v>
      </c>
      <c r="L584" s="409">
        <v>0.25312499999999999</v>
      </c>
      <c r="M584" s="409">
        <v>162</v>
      </c>
      <c r="N584" s="409">
        <v>2</v>
      </c>
      <c r="O584" s="409">
        <v>326</v>
      </c>
      <c r="P584" s="474">
        <v>0.50937500000000002</v>
      </c>
      <c r="Q584" s="410">
        <v>163</v>
      </c>
    </row>
    <row r="585" spans="1:17" ht="14.4" customHeight="1" x14ac:dyDescent="0.3">
      <c r="A585" s="405" t="s">
        <v>938</v>
      </c>
      <c r="B585" s="406" t="s">
        <v>756</v>
      </c>
      <c r="C585" s="406" t="s">
        <v>757</v>
      </c>
      <c r="D585" s="406" t="s">
        <v>842</v>
      </c>
      <c r="E585" s="406" t="s">
        <v>843</v>
      </c>
      <c r="F585" s="409">
        <v>1</v>
      </c>
      <c r="G585" s="409">
        <v>167</v>
      </c>
      <c r="H585" s="409">
        <v>1</v>
      </c>
      <c r="I585" s="409">
        <v>167</v>
      </c>
      <c r="J585" s="409"/>
      <c r="K585" s="409"/>
      <c r="L585" s="409"/>
      <c r="M585" s="409"/>
      <c r="N585" s="409"/>
      <c r="O585" s="409"/>
      <c r="P585" s="474"/>
      <c r="Q585" s="410"/>
    </row>
    <row r="586" spans="1:17" ht="14.4" customHeight="1" x14ac:dyDescent="0.3">
      <c r="A586" s="405" t="s">
        <v>938</v>
      </c>
      <c r="B586" s="406" t="s">
        <v>756</v>
      </c>
      <c r="C586" s="406" t="s">
        <v>757</v>
      </c>
      <c r="D586" s="406" t="s">
        <v>846</v>
      </c>
      <c r="E586" s="406" t="s">
        <v>847</v>
      </c>
      <c r="F586" s="409">
        <v>2</v>
      </c>
      <c r="G586" s="409">
        <v>486</v>
      </c>
      <c r="H586" s="409">
        <v>1</v>
      </c>
      <c r="I586" s="409">
        <v>243</v>
      </c>
      <c r="J586" s="409">
        <v>3</v>
      </c>
      <c r="K586" s="409">
        <v>729</v>
      </c>
      <c r="L586" s="409">
        <v>1.5</v>
      </c>
      <c r="M586" s="409">
        <v>243</v>
      </c>
      <c r="N586" s="409">
        <v>1</v>
      </c>
      <c r="O586" s="409">
        <v>247</v>
      </c>
      <c r="P586" s="474">
        <v>0.50823045267489708</v>
      </c>
      <c r="Q586" s="410">
        <v>247</v>
      </c>
    </row>
    <row r="587" spans="1:17" ht="14.4" customHeight="1" x14ac:dyDescent="0.3">
      <c r="A587" s="405" t="s">
        <v>938</v>
      </c>
      <c r="B587" s="406" t="s">
        <v>756</v>
      </c>
      <c r="C587" s="406" t="s">
        <v>757</v>
      </c>
      <c r="D587" s="406" t="s">
        <v>848</v>
      </c>
      <c r="E587" s="406" t="s">
        <v>849</v>
      </c>
      <c r="F587" s="409">
        <v>5</v>
      </c>
      <c r="G587" s="409">
        <v>9965</v>
      </c>
      <c r="H587" s="409">
        <v>1</v>
      </c>
      <c r="I587" s="409">
        <v>1993</v>
      </c>
      <c r="J587" s="409">
        <v>5</v>
      </c>
      <c r="K587" s="409">
        <v>10017</v>
      </c>
      <c r="L587" s="409">
        <v>1.005218263923733</v>
      </c>
      <c r="M587" s="409">
        <v>2003.4</v>
      </c>
      <c r="N587" s="409">
        <v>6</v>
      </c>
      <c r="O587" s="409">
        <v>12072</v>
      </c>
      <c r="P587" s="474">
        <v>1.2114400401404917</v>
      </c>
      <c r="Q587" s="410">
        <v>2012</v>
      </c>
    </row>
    <row r="588" spans="1:17" ht="14.4" customHeight="1" x14ac:dyDescent="0.3">
      <c r="A588" s="405" t="s">
        <v>938</v>
      </c>
      <c r="B588" s="406" t="s">
        <v>756</v>
      </c>
      <c r="C588" s="406" t="s">
        <v>757</v>
      </c>
      <c r="D588" s="406" t="s">
        <v>852</v>
      </c>
      <c r="E588" s="406" t="s">
        <v>853</v>
      </c>
      <c r="F588" s="409">
        <v>7</v>
      </c>
      <c r="G588" s="409">
        <v>2828</v>
      </c>
      <c r="H588" s="409">
        <v>1</v>
      </c>
      <c r="I588" s="409">
        <v>404</v>
      </c>
      <c r="J588" s="409">
        <v>1</v>
      </c>
      <c r="K588" s="409">
        <v>414</v>
      </c>
      <c r="L588" s="409">
        <v>0.1463932107496464</v>
      </c>
      <c r="M588" s="409">
        <v>414</v>
      </c>
      <c r="N588" s="409">
        <v>1</v>
      </c>
      <c r="O588" s="409">
        <v>418</v>
      </c>
      <c r="P588" s="474">
        <v>0.1478076379066478</v>
      </c>
      <c r="Q588" s="410">
        <v>418</v>
      </c>
    </row>
    <row r="589" spans="1:17" ht="14.4" customHeight="1" x14ac:dyDescent="0.3">
      <c r="A589" s="405" t="s">
        <v>938</v>
      </c>
      <c r="B589" s="406" t="s">
        <v>756</v>
      </c>
      <c r="C589" s="406" t="s">
        <v>757</v>
      </c>
      <c r="D589" s="406" t="s">
        <v>854</v>
      </c>
      <c r="E589" s="406" t="s">
        <v>855</v>
      </c>
      <c r="F589" s="409">
        <v>2</v>
      </c>
      <c r="G589" s="409">
        <v>1582</v>
      </c>
      <c r="H589" s="409">
        <v>1</v>
      </c>
      <c r="I589" s="409">
        <v>791</v>
      </c>
      <c r="J589" s="409"/>
      <c r="K589" s="409"/>
      <c r="L589" s="409"/>
      <c r="M589" s="409"/>
      <c r="N589" s="409"/>
      <c r="O589" s="409"/>
      <c r="P589" s="474"/>
      <c r="Q589" s="410"/>
    </row>
    <row r="590" spans="1:17" ht="14.4" customHeight="1" x14ac:dyDescent="0.3">
      <c r="A590" s="405" t="s">
        <v>938</v>
      </c>
      <c r="B590" s="406" t="s">
        <v>756</v>
      </c>
      <c r="C590" s="406" t="s">
        <v>757</v>
      </c>
      <c r="D590" s="406" t="s">
        <v>861</v>
      </c>
      <c r="E590" s="406" t="s">
        <v>862</v>
      </c>
      <c r="F590" s="409">
        <v>1</v>
      </c>
      <c r="G590" s="409">
        <v>266</v>
      </c>
      <c r="H590" s="409">
        <v>1</v>
      </c>
      <c r="I590" s="409">
        <v>266</v>
      </c>
      <c r="J590" s="409">
        <v>1</v>
      </c>
      <c r="K590" s="409">
        <v>266</v>
      </c>
      <c r="L590" s="409">
        <v>1</v>
      </c>
      <c r="M590" s="409">
        <v>266</v>
      </c>
      <c r="N590" s="409">
        <v>2</v>
      </c>
      <c r="O590" s="409">
        <v>538</v>
      </c>
      <c r="P590" s="474">
        <v>2.0225563909774436</v>
      </c>
      <c r="Q590" s="410">
        <v>269</v>
      </c>
    </row>
    <row r="591" spans="1:17" ht="14.4" customHeight="1" x14ac:dyDescent="0.3">
      <c r="A591" s="405" t="s">
        <v>938</v>
      </c>
      <c r="B591" s="406" t="s">
        <v>756</v>
      </c>
      <c r="C591" s="406" t="s">
        <v>757</v>
      </c>
      <c r="D591" s="406" t="s">
        <v>863</v>
      </c>
      <c r="E591" s="406" t="s">
        <v>864</v>
      </c>
      <c r="F591" s="409">
        <v>5</v>
      </c>
      <c r="G591" s="409">
        <v>5120</v>
      </c>
      <c r="H591" s="409">
        <v>1</v>
      </c>
      <c r="I591" s="409">
        <v>1024</v>
      </c>
      <c r="J591" s="409">
        <v>1</v>
      </c>
      <c r="K591" s="409">
        <v>1024</v>
      </c>
      <c r="L591" s="409">
        <v>0.2</v>
      </c>
      <c r="M591" s="409">
        <v>1024</v>
      </c>
      <c r="N591" s="409">
        <v>1</v>
      </c>
      <c r="O591" s="409">
        <v>1050</v>
      </c>
      <c r="P591" s="474">
        <v>0.205078125</v>
      </c>
      <c r="Q591" s="410">
        <v>1050</v>
      </c>
    </row>
    <row r="592" spans="1:17" ht="14.4" customHeight="1" x14ac:dyDescent="0.3">
      <c r="A592" s="405" t="s">
        <v>939</v>
      </c>
      <c r="B592" s="406" t="s">
        <v>756</v>
      </c>
      <c r="C592" s="406" t="s">
        <v>757</v>
      </c>
      <c r="D592" s="406" t="s">
        <v>762</v>
      </c>
      <c r="E592" s="406" t="s">
        <v>763</v>
      </c>
      <c r="F592" s="409">
        <v>128</v>
      </c>
      <c r="G592" s="409">
        <v>6784</v>
      </c>
      <c r="H592" s="409">
        <v>1</v>
      </c>
      <c r="I592" s="409">
        <v>53</v>
      </c>
      <c r="J592" s="409">
        <v>188</v>
      </c>
      <c r="K592" s="409">
        <v>10014</v>
      </c>
      <c r="L592" s="409">
        <v>1.476120283018868</v>
      </c>
      <c r="M592" s="409">
        <v>53.265957446808514</v>
      </c>
      <c r="N592" s="409">
        <v>128</v>
      </c>
      <c r="O592" s="409">
        <v>6912</v>
      </c>
      <c r="P592" s="474">
        <v>1.0188679245283019</v>
      </c>
      <c r="Q592" s="410">
        <v>54</v>
      </c>
    </row>
    <row r="593" spans="1:17" ht="14.4" customHeight="1" x14ac:dyDescent="0.3">
      <c r="A593" s="405" t="s">
        <v>939</v>
      </c>
      <c r="B593" s="406" t="s">
        <v>756</v>
      </c>
      <c r="C593" s="406" t="s">
        <v>757</v>
      </c>
      <c r="D593" s="406" t="s">
        <v>764</v>
      </c>
      <c r="E593" s="406" t="s">
        <v>765</v>
      </c>
      <c r="F593" s="409">
        <v>19</v>
      </c>
      <c r="G593" s="409">
        <v>2299</v>
      </c>
      <c r="H593" s="409">
        <v>1</v>
      </c>
      <c r="I593" s="409">
        <v>121</v>
      </c>
      <c r="J593" s="409">
        <v>22</v>
      </c>
      <c r="K593" s="409">
        <v>2664</v>
      </c>
      <c r="L593" s="409">
        <v>1.1587646802957807</v>
      </c>
      <c r="M593" s="409">
        <v>121.09090909090909</v>
      </c>
      <c r="N593" s="409">
        <v>16</v>
      </c>
      <c r="O593" s="409">
        <v>1968</v>
      </c>
      <c r="P593" s="474">
        <v>0.85602435841670288</v>
      </c>
      <c r="Q593" s="410">
        <v>123</v>
      </c>
    </row>
    <row r="594" spans="1:17" ht="14.4" customHeight="1" x14ac:dyDescent="0.3">
      <c r="A594" s="405" t="s">
        <v>939</v>
      </c>
      <c r="B594" s="406" t="s">
        <v>756</v>
      </c>
      <c r="C594" s="406" t="s">
        <v>757</v>
      </c>
      <c r="D594" s="406" t="s">
        <v>772</v>
      </c>
      <c r="E594" s="406" t="s">
        <v>773</v>
      </c>
      <c r="F594" s="409">
        <v>16</v>
      </c>
      <c r="G594" s="409">
        <v>2688</v>
      </c>
      <c r="H594" s="409">
        <v>1</v>
      </c>
      <c r="I594" s="409">
        <v>168</v>
      </c>
      <c r="J594" s="409">
        <v>22</v>
      </c>
      <c r="K594" s="409">
        <v>3705</v>
      </c>
      <c r="L594" s="409">
        <v>1.3783482142857142</v>
      </c>
      <c r="M594" s="409">
        <v>168.40909090909091</v>
      </c>
      <c r="N594" s="409">
        <v>19</v>
      </c>
      <c r="O594" s="409">
        <v>3268</v>
      </c>
      <c r="P594" s="474">
        <v>1.2157738095238095</v>
      </c>
      <c r="Q594" s="410">
        <v>172</v>
      </c>
    </row>
    <row r="595" spans="1:17" ht="14.4" customHeight="1" x14ac:dyDescent="0.3">
      <c r="A595" s="405" t="s">
        <v>939</v>
      </c>
      <c r="B595" s="406" t="s">
        <v>756</v>
      </c>
      <c r="C595" s="406" t="s">
        <v>757</v>
      </c>
      <c r="D595" s="406" t="s">
        <v>776</v>
      </c>
      <c r="E595" s="406" t="s">
        <v>777</v>
      </c>
      <c r="F595" s="409">
        <v>6</v>
      </c>
      <c r="G595" s="409">
        <v>1896</v>
      </c>
      <c r="H595" s="409">
        <v>1</v>
      </c>
      <c r="I595" s="409">
        <v>316</v>
      </c>
      <c r="J595" s="409">
        <v>8</v>
      </c>
      <c r="K595" s="409">
        <v>2536</v>
      </c>
      <c r="L595" s="409">
        <v>1.3375527426160339</v>
      </c>
      <c r="M595" s="409">
        <v>317</v>
      </c>
      <c r="N595" s="409">
        <v>9</v>
      </c>
      <c r="O595" s="409">
        <v>2898</v>
      </c>
      <c r="P595" s="474">
        <v>1.5284810126582278</v>
      </c>
      <c r="Q595" s="410">
        <v>322</v>
      </c>
    </row>
    <row r="596" spans="1:17" ht="14.4" customHeight="1" x14ac:dyDescent="0.3">
      <c r="A596" s="405" t="s">
        <v>939</v>
      </c>
      <c r="B596" s="406" t="s">
        <v>756</v>
      </c>
      <c r="C596" s="406" t="s">
        <v>757</v>
      </c>
      <c r="D596" s="406" t="s">
        <v>778</v>
      </c>
      <c r="E596" s="406" t="s">
        <v>779</v>
      </c>
      <c r="F596" s="409">
        <v>1</v>
      </c>
      <c r="G596" s="409">
        <v>435</v>
      </c>
      <c r="H596" s="409">
        <v>1</v>
      </c>
      <c r="I596" s="409">
        <v>435</v>
      </c>
      <c r="J596" s="409">
        <v>1</v>
      </c>
      <c r="K596" s="409">
        <v>435</v>
      </c>
      <c r="L596" s="409">
        <v>1</v>
      </c>
      <c r="M596" s="409">
        <v>435</v>
      </c>
      <c r="N596" s="409"/>
      <c r="O596" s="409"/>
      <c r="P596" s="474"/>
      <c r="Q596" s="410"/>
    </row>
    <row r="597" spans="1:17" ht="14.4" customHeight="1" x14ac:dyDescent="0.3">
      <c r="A597" s="405" t="s">
        <v>939</v>
      </c>
      <c r="B597" s="406" t="s">
        <v>756</v>
      </c>
      <c r="C597" s="406" t="s">
        <v>757</v>
      </c>
      <c r="D597" s="406" t="s">
        <v>780</v>
      </c>
      <c r="E597" s="406" t="s">
        <v>781</v>
      </c>
      <c r="F597" s="409">
        <v>26</v>
      </c>
      <c r="G597" s="409">
        <v>8788</v>
      </c>
      <c r="H597" s="409">
        <v>1</v>
      </c>
      <c r="I597" s="409">
        <v>338</v>
      </c>
      <c r="J597" s="409">
        <v>35</v>
      </c>
      <c r="K597" s="409">
        <v>11830</v>
      </c>
      <c r="L597" s="409">
        <v>1.3461538461538463</v>
      </c>
      <c r="M597" s="409">
        <v>338</v>
      </c>
      <c r="N597" s="409">
        <v>21</v>
      </c>
      <c r="O597" s="409">
        <v>7161</v>
      </c>
      <c r="P597" s="474">
        <v>0.81486117432862992</v>
      </c>
      <c r="Q597" s="410">
        <v>341</v>
      </c>
    </row>
    <row r="598" spans="1:17" ht="14.4" customHeight="1" x14ac:dyDescent="0.3">
      <c r="A598" s="405" t="s">
        <v>939</v>
      </c>
      <c r="B598" s="406" t="s">
        <v>756</v>
      </c>
      <c r="C598" s="406" t="s">
        <v>757</v>
      </c>
      <c r="D598" s="406" t="s">
        <v>800</v>
      </c>
      <c r="E598" s="406" t="s">
        <v>801</v>
      </c>
      <c r="F598" s="409"/>
      <c r="G598" s="409"/>
      <c r="H598" s="409"/>
      <c r="I598" s="409"/>
      <c r="J598" s="409">
        <v>1</v>
      </c>
      <c r="K598" s="409">
        <v>664</v>
      </c>
      <c r="L598" s="409"/>
      <c r="M598" s="409">
        <v>664</v>
      </c>
      <c r="N598" s="409"/>
      <c r="O598" s="409"/>
      <c r="P598" s="474"/>
      <c r="Q598" s="410"/>
    </row>
    <row r="599" spans="1:17" ht="14.4" customHeight="1" x14ac:dyDescent="0.3">
      <c r="A599" s="405" t="s">
        <v>939</v>
      </c>
      <c r="B599" s="406" t="s">
        <v>756</v>
      </c>
      <c r="C599" s="406" t="s">
        <v>757</v>
      </c>
      <c r="D599" s="406" t="s">
        <v>804</v>
      </c>
      <c r="E599" s="406" t="s">
        <v>805</v>
      </c>
      <c r="F599" s="409">
        <v>49</v>
      </c>
      <c r="G599" s="409">
        <v>13769</v>
      </c>
      <c r="H599" s="409">
        <v>1</v>
      </c>
      <c r="I599" s="409">
        <v>281</v>
      </c>
      <c r="J599" s="409">
        <v>80</v>
      </c>
      <c r="K599" s="409">
        <v>22543</v>
      </c>
      <c r="L599" s="409">
        <v>1.6372285569031884</v>
      </c>
      <c r="M599" s="409">
        <v>281.78750000000002</v>
      </c>
      <c r="N599" s="409">
        <v>69</v>
      </c>
      <c r="O599" s="409">
        <v>19665</v>
      </c>
      <c r="P599" s="474">
        <v>1.4282082939937542</v>
      </c>
      <c r="Q599" s="410">
        <v>285</v>
      </c>
    </row>
    <row r="600" spans="1:17" ht="14.4" customHeight="1" x14ac:dyDescent="0.3">
      <c r="A600" s="405" t="s">
        <v>939</v>
      </c>
      <c r="B600" s="406" t="s">
        <v>756</v>
      </c>
      <c r="C600" s="406" t="s">
        <v>757</v>
      </c>
      <c r="D600" s="406" t="s">
        <v>808</v>
      </c>
      <c r="E600" s="406" t="s">
        <v>809</v>
      </c>
      <c r="F600" s="409">
        <v>19</v>
      </c>
      <c r="G600" s="409">
        <v>8664</v>
      </c>
      <c r="H600" s="409">
        <v>1</v>
      </c>
      <c r="I600" s="409">
        <v>456</v>
      </c>
      <c r="J600" s="409">
        <v>21</v>
      </c>
      <c r="K600" s="409">
        <v>9592</v>
      </c>
      <c r="L600" s="409">
        <v>1.1071098799630656</v>
      </c>
      <c r="M600" s="409">
        <v>456.76190476190476</v>
      </c>
      <c r="N600" s="409">
        <v>19</v>
      </c>
      <c r="O600" s="409">
        <v>8778</v>
      </c>
      <c r="P600" s="474">
        <v>1.013157894736842</v>
      </c>
      <c r="Q600" s="410">
        <v>462</v>
      </c>
    </row>
    <row r="601" spans="1:17" ht="14.4" customHeight="1" x14ac:dyDescent="0.3">
      <c r="A601" s="405" t="s">
        <v>939</v>
      </c>
      <c r="B601" s="406" t="s">
        <v>756</v>
      </c>
      <c r="C601" s="406" t="s">
        <v>757</v>
      </c>
      <c r="D601" s="406" t="s">
        <v>810</v>
      </c>
      <c r="E601" s="406" t="s">
        <v>811</v>
      </c>
      <c r="F601" s="409">
        <v>1</v>
      </c>
      <c r="G601" s="409">
        <v>6094</v>
      </c>
      <c r="H601" s="409">
        <v>1</v>
      </c>
      <c r="I601" s="409">
        <v>6094</v>
      </c>
      <c r="J601" s="409"/>
      <c r="K601" s="409"/>
      <c r="L601" s="409"/>
      <c r="M601" s="409"/>
      <c r="N601" s="409"/>
      <c r="O601" s="409"/>
      <c r="P601" s="474"/>
      <c r="Q601" s="410"/>
    </row>
    <row r="602" spans="1:17" ht="14.4" customHeight="1" x14ac:dyDescent="0.3">
      <c r="A602" s="405" t="s">
        <v>939</v>
      </c>
      <c r="B602" s="406" t="s">
        <v>756</v>
      </c>
      <c r="C602" s="406" t="s">
        <v>757</v>
      </c>
      <c r="D602" s="406" t="s">
        <v>812</v>
      </c>
      <c r="E602" s="406" t="s">
        <v>813</v>
      </c>
      <c r="F602" s="409">
        <v>69</v>
      </c>
      <c r="G602" s="409">
        <v>24012</v>
      </c>
      <c r="H602" s="409">
        <v>1</v>
      </c>
      <c r="I602" s="409">
        <v>348</v>
      </c>
      <c r="J602" s="409">
        <v>101</v>
      </c>
      <c r="K602" s="409">
        <v>35322</v>
      </c>
      <c r="L602" s="409">
        <v>1.4710144927536233</v>
      </c>
      <c r="M602" s="409">
        <v>349.7227722772277</v>
      </c>
      <c r="N602" s="409">
        <v>84</v>
      </c>
      <c r="O602" s="409">
        <v>29904</v>
      </c>
      <c r="P602" s="474">
        <v>1.2453773113443278</v>
      </c>
      <c r="Q602" s="410">
        <v>356</v>
      </c>
    </row>
    <row r="603" spans="1:17" ht="14.4" customHeight="1" x14ac:dyDescent="0.3">
      <c r="A603" s="405" t="s">
        <v>939</v>
      </c>
      <c r="B603" s="406" t="s">
        <v>756</v>
      </c>
      <c r="C603" s="406" t="s">
        <v>757</v>
      </c>
      <c r="D603" s="406" t="s">
        <v>818</v>
      </c>
      <c r="E603" s="406" t="s">
        <v>819</v>
      </c>
      <c r="F603" s="409"/>
      <c r="G603" s="409"/>
      <c r="H603" s="409"/>
      <c r="I603" s="409"/>
      <c r="J603" s="409">
        <v>1</v>
      </c>
      <c r="K603" s="409">
        <v>103</v>
      </c>
      <c r="L603" s="409"/>
      <c r="M603" s="409">
        <v>103</v>
      </c>
      <c r="N603" s="409"/>
      <c r="O603" s="409"/>
      <c r="P603" s="474"/>
      <c r="Q603" s="410"/>
    </row>
    <row r="604" spans="1:17" ht="14.4" customHeight="1" x14ac:dyDescent="0.3">
      <c r="A604" s="405" t="s">
        <v>939</v>
      </c>
      <c r="B604" s="406" t="s">
        <v>756</v>
      </c>
      <c r="C604" s="406" t="s">
        <v>757</v>
      </c>
      <c r="D604" s="406" t="s">
        <v>820</v>
      </c>
      <c r="E604" s="406" t="s">
        <v>821</v>
      </c>
      <c r="F604" s="409">
        <v>7</v>
      </c>
      <c r="G604" s="409">
        <v>805</v>
      </c>
      <c r="H604" s="409">
        <v>1</v>
      </c>
      <c r="I604" s="409">
        <v>115</v>
      </c>
      <c r="J604" s="409">
        <v>6</v>
      </c>
      <c r="K604" s="409">
        <v>694</v>
      </c>
      <c r="L604" s="409">
        <v>0.86211180124223608</v>
      </c>
      <c r="M604" s="409">
        <v>115.66666666666667</v>
      </c>
      <c r="N604" s="409"/>
      <c r="O604" s="409"/>
      <c r="P604" s="474"/>
      <c r="Q604" s="410"/>
    </row>
    <row r="605" spans="1:17" ht="14.4" customHeight="1" x14ac:dyDescent="0.3">
      <c r="A605" s="405" t="s">
        <v>939</v>
      </c>
      <c r="B605" s="406" t="s">
        <v>756</v>
      </c>
      <c r="C605" s="406" t="s">
        <v>757</v>
      </c>
      <c r="D605" s="406" t="s">
        <v>822</v>
      </c>
      <c r="E605" s="406" t="s">
        <v>823</v>
      </c>
      <c r="F605" s="409"/>
      <c r="G605" s="409"/>
      <c r="H605" s="409"/>
      <c r="I605" s="409"/>
      <c r="J605" s="409">
        <v>1</v>
      </c>
      <c r="K605" s="409">
        <v>457</v>
      </c>
      <c r="L605" s="409"/>
      <c r="M605" s="409">
        <v>457</v>
      </c>
      <c r="N605" s="409"/>
      <c r="O605" s="409"/>
      <c r="P605" s="474"/>
      <c r="Q605" s="410"/>
    </row>
    <row r="606" spans="1:17" ht="14.4" customHeight="1" x14ac:dyDescent="0.3">
      <c r="A606" s="405" t="s">
        <v>939</v>
      </c>
      <c r="B606" s="406" t="s">
        <v>756</v>
      </c>
      <c r="C606" s="406" t="s">
        <v>757</v>
      </c>
      <c r="D606" s="406" t="s">
        <v>824</v>
      </c>
      <c r="E606" s="406" t="s">
        <v>825</v>
      </c>
      <c r="F606" s="409"/>
      <c r="G606" s="409"/>
      <c r="H606" s="409"/>
      <c r="I606" s="409"/>
      <c r="J606" s="409">
        <v>1</v>
      </c>
      <c r="K606" s="409">
        <v>1245</v>
      </c>
      <c r="L606" s="409"/>
      <c r="M606" s="409">
        <v>1245</v>
      </c>
      <c r="N606" s="409"/>
      <c r="O606" s="409"/>
      <c r="P606" s="474"/>
      <c r="Q606" s="410"/>
    </row>
    <row r="607" spans="1:17" ht="14.4" customHeight="1" x14ac:dyDescent="0.3">
      <c r="A607" s="405" t="s">
        <v>939</v>
      </c>
      <c r="B607" s="406" t="s">
        <v>756</v>
      </c>
      <c r="C607" s="406" t="s">
        <v>757</v>
      </c>
      <c r="D607" s="406" t="s">
        <v>826</v>
      </c>
      <c r="E607" s="406" t="s">
        <v>827</v>
      </c>
      <c r="F607" s="409">
        <v>1</v>
      </c>
      <c r="G607" s="409">
        <v>429</v>
      </c>
      <c r="H607" s="409">
        <v>1</v>
      </c>
      <c r="I607" s="409">
        <v>429</v>
      </c>
      <c r="J607" s="409">
        <v>3</v>
      </c>
      <c r="K607" s="409">
        <v>1287</v>
      </c>
      <c r="L607" s="409">
        <v>3</v>
      </c>
      <c r="M607" s="409">
        <v>429</v>
      </c>
      <c r="N607" s="409">
        <v>5</v>
      </c>
      <c r="O607" s="409">
        <v>2185</v>
      </c>
      <c r="P607" s="474">
        <v>5.0932400932400936</v>
      </c>
      <c r="Q607" s="410">
        <v>437</v>
      </c>
    </row>
    <row r="608" spans="1:17" ht="14.4" customHeight="1" x14ac:dyDescent="0.3">
      <c r="A608" s="405" t="s">
        <v>939</v>
      </c>
      <c r="B608" s="406" t="s">
        <v>756</v>
      </c>
      <c r="C608" s="406" t="s">
        <v>757</v>
      </c>
      <c r="D608" s="406" t="s">
        <v>828</v>
      </c>
      <c r="E608" s="406" t="s">
        <v>829</v>
      </c>
      <c r="F608" s="409">
        <v>16</v>
      </c>
      <c r="G608" s="409">
        <v>848</v>
      </c>
      <c r="H608" s="409">
        <v>1</v>
      </c>
      <c r="I608" s="409">
        <v>53</v>
      </c>
      <c r="J608" s="409">
        <v>42</v>
      </c>
      <c r="K608" s="409">
        <v>2236</v>
      </c>
      <c r="L608" s="409">
        <v>2.6367924528301887</v>
      </c>
      <c r="M608" s="409">
        <v>53.238095238095241</v>
      </c>
      <c r="N608" s="409">
        <v>44</v>
      </c>
      <c r="O608" s="409">
        <v>2376</v>
      </c>
      <c r="P608" s="474">
        <v>2.8018867924528301</v>
      </c>
      <c r="Q608" s="410">
        <v>54</v>
      </c>
    </row>
    <row r="609" spans="1:17" ht="14.4" customHeight="1" x14ac:dyDescent="0.3">
      <c r="A609" s="405" t="s">
        <v>939</v>
      </c>
      <c r="B609" s="406" t="s">
        <v>756</v>
      </c>
      <c r="C609" s="406" t="s">
        <v>757</v>
      </c>
      <c r="D609" s="406" t="s">
        <v>832</v>
      </c>
      <c r="E609" s="406" t="s">
        <v>833</v>
      </c>
      <c r="F609" s="409">
        <v>129</v>
      </c>
      <c r="G609" s="409">
        <v>21285</v>
      </c>
      <c r="H609" s="409">
        <v>1</v>
      </c>
      <c r="I609" s="409">
        <v>165</v>
      </c>
      <c r="J609" s="409">
        <v>133</v>
      </c>
      <c r="K609" s="409">
        <v>22062</v>
      </c>
      <c r="L609" s="409">
        <v>1.0365045806906272</v>
      </c>
      <c r="M609" s="409">
        <v>165.87969924812029</v>
      </c>
      <c r="N609" s="409">
        <v>98</v>
      </c>
      <c r="O609" s="409">
        <v>16562</v>
      </c>
      <c r="P609" s="474">
        <v>0.77810664787408979</v>
      </c>
      <c r="Q609" s="410">
        <v>169</v>
      </c>
    </row>
    <row r="610" spans="1:17" ht="14.4" customHeight="1" x14ac:dyDescent="0.3">
      <c r="A610" s="405" t="s">
        <v>939</v>
      </c>
      <c r="B610" s="406" t="s">
        <v>756</v>
      </c>
      <c r="C610" s="406" t="s">
        <v>757</v>
      </c>
      <c r="D610" s="406" t="s">
        <v>834</v>
      </c>
      <c r="E610" s="406" t="s">
        <v>835</v>
      </c>
      <c r="F610" s="409"/>
      <c r="G610" s="409"/>
      <c r="H610" s="409"/>
      <c r="I610" s="409"/>
      <c r="J610" s="409">
        <v>1</v>
      </c>
      <c r="K610" s="409">
        <v>79</v>
      </c>
      <c r="L610" s="409"/>
      <c r="M610" s="409">
        <v>79</v>
      </c>
      <c r="N610" s="409"/>
      <c r="O610" s="409"/>
      <c r="P610" s="474"/>
      <c r="Q610" s="410"/>
    </row>
    <row r="611" spans="1:17" ht="14.4" customHeight="1" x14ac:dyDescent="0.3">
      <c r="A611" s="405" t="s">
        <v>939</v>
      </c>
      <c r="B611" s="406" t="s">
        <v>756</v>
      </c>
      <c r="C611" s="406" t="s">
        <v>757</v>
      </c>
      <c r="D611" s="406" t="s">
        <v>836</v>
      </c>
      <c r="E611" s="406" t="s">
        <v>837</v>
      </c>
      <c r="F611" s="409">
        <v>5</v>
      </c>
      <c r="G611" s="409">
        <v>800</v>
      </c>
      <c r="H611" s="409">
        <v>1</v>
      </c>
      <c r="I611" s="409">
        <v>160</v>
      </c>
      <c r="J611" s="409">
        <v>29</v>
      </c>
      <c r="K611" s="409">
        <v>4642</v>
      </c>
      <c r="L611" s="409">
        <v>5.8025000000000002</v>
      </c>
      <c r="M611" s="409">
        <v>160.06896551724137</v>
      </c>
      <c r="N611" s="409">
        <v>4</v>
      </c>
      <c r="O611" s="409">
        <v>652</v>
      </c>
      <c r="P611" s="474">
        <v>0.81499999999999995</v>
      </c>
      <c r="Q611" s="410">
        <v>163</v>
      </c>
    </row>
    <row r="612" spans="1:17" ht="14.4" customHeight="1" x14ac:dyDescent="0.3">
      <c r="A612" s="405" t="s">
        <v>939</v>
      </c>
      <c r="B612" s="406" t="s">
        <v>756</v>
      </c>
      <c r="C612" s="406" t="s">
        <v>757</v>
      </c>
      <c r="D612" s="406" t="s">
        <v>840</v>
      </c>
      <c r="E612" s="406" t="s">
        <v>841</v>
      </c>
      <c r="F612" s="409"/>
      <c r="G612" s="409"/>
      <c r="H612" s="409"/>
      <c r="I612" s="409"/>
      <c r="J612" s="409">
        <v>4</v>
      </c>
      <c r="K612" s="409">
        <v>4008</v>
      </c>
      <c r="L612" s="409"/>
      <c r="M612" s="409">
        <v>1002</v>
      </c>
      <c r="N612" s="409"/>
      <c r="O612" s="409"/>
      <c r="P612" s="474"/>
      <c r="Q612" s="410"/>
    </row>
    <row r="613" spans="1:17" ht="14.4" customHeight="1" x14ac:dyDescent="0.3">
      <c r="A613" s="405" t="s">
        <v>939</v>
      </c>
      <c r="B613" s="406" t="s">
        <v>756</v>
      </c>
      <c r="C613" s="406" t="s">
        <v>757</v>
      </c>
      <c r="D613" s="406" t="s">
        <v>844</v>
      </c>
      <c r="E613" s="406" t="s">
        <v>845</v>
      </c>
      <c r="F613" s="409"/>
      <c r="G613" s="409"/>
      <c r="H613" s="409"/>
      <c r="I613" s="409"/>
      <c r="J613" s="409">
        <v>4</v>
      </c>
      <c r="K613" s="409">
        <v>8932</v>
      </c>
      <c r="L613" s="409"/>
      <c r="M613" s="409">
        <v>2233</v>
      </c>
      <c r="N613" s="409"/>
      <c r="O613" s="409"/>
      <c r="P613" s="474"/>
      <c r="Q613" s="410"/>
    </row>
    <row r="614" spans="1:17" ht="14.4" customHeight="1" x14ac:dyDescent="0.3">
      <c r="A614" s="405" t="s">
        <v>939</v>
      </c>
      <c r="B614" s="406" t="s">
        <v>756</v>
      </c>
      <c r="C614" s="406" t="s">
        <v>757</v>
      </c>
      <c r="D614" s="406" t="s">
        <v>852</v>
      </c>
      <c r="E614" s="406" t="s">
        <v>853</v>
      </c>
      <c r="F614" s="409">
        <v>1</v>
      </c>
      <c r="G614" s="409">
        <v>404</v>
      </c>
      <c r="H614" s="409">
        <v>1</v>
      </c>
      <c r="I614" s="409">
        <v>404</v>
      </c>
      <c r="J614" s="409"/>
      <c r="K614" s="409"/>
      <c r="L614" s="409"/>
      <c r="M614" s="409"/>
      <c r="N614" s="409"/>
      <c r="O614" s="409"/>
      <c r="P614" s="474"/>
      <c r="Q614" s="410"/>
    </row>
    <row r="615" spans="1:17" ht="14.4" customHeight="1" x14ac:dyDescent="0.3">
      <c r="A615" s="405" t="s">
        <v>939</v>
      </c>
      <c r="B615" s="406" t="s">
        <v>756</v>
      </c>
      <c r="C615" s="406" t="s">
        <v>757</v>
      </c>
      <c r="D615" s="406" t="s">
        <v>863</v>
      </c>
      <c r="E615" s="406" t="s">
        <v>864</v>
      </c>
      <c r="F615" s="409">
        <v>1</v>
      </c>
      <c r="G615" s="409">
        <v>1024</v>
      </c>
      <c r="H615" s="409">
        <v>1</v>
      </c>
      <c r="I615" s="409">
        <v>1024</v>
      </c>
      <c r="J615" s="409"/>
      <c r="K615" s="409"/>
      <c r="L615" s="409"/>
      <c r="M615" s="409"/>
      <c r="N615" s="409"/>
      <c r="O615" s="409"/>
      <c r="P615" s="474"/>
      <c r="Q615" s="410"/>
    </row>
    <row r="616" spans="1:17" ht="14.4" customHeight="1" x14ac:dyDescent="0.3">
      <c r="A616" s="405" t="s">
        <v>940</v>
      </c>
      <c r="B616" s="406" t="s">
        <v>756</v>
      </c>
      <c r="C616" s="406" t="s">
        <v>757</v>
      </c>
      <c r="D616" s="406" t="s">
        <v>808</v>
      </c>
      <c r="E616" s="406" t="s">
        <v>809</v>
      </c>
      <c r="F616" s="409"/>
      <c r="G616" s="409"/>
      <c r="H616" s="409"/>
      <c r="I616" s="409"/>
      <c r="J616" s="409">
        <v>2</v>
      </c>
      <c r="K616" s="409">
        <v>912</v>
      </c>
      <c r="L616" s="409"/>
      <c r="M616" s="409">
        <v>456</v>
      </c>
      <c r="N616" s="409"/>
      <c r="O616" s="409"/>
      <c r="P616" s="474"/>
      <c r="Q616" s="410"/>
    </row>
    <row r="617" spans="1:17" ht="14.4" customHeight="1" x14ac:dyDescent="0.3">
      <c r="A617" s="405" t="s">
        <v>940</v>
      </c>
      <c r="B617" s="406" t="s">
        <v>756</v>
      </c>
      <c r="C617" s="406" t="s">
        <v>757</v>
      </c>
      <c r="D617" s="406" t="s">
        <v>812</v>
      </c>
      <c r="E617" s="406" t="s">
        <v>813</v>
      </c>
      <c r="F617" s="409"/>
      <c r="G617" s="409"/>
      <c r="H617" s="409"/>
      <c r="I617" s="409"/>
      <c r="J617" s="409">
        <v>2</v>
      </c>
      <c r="K617" s="409">
        <v>696</v>
      </c>
      <c r="L617" s="409"/>
      <c r="M617" s="409">
        <v>348</v>
      </c>
      <c r="N617" s="409"/>
      <c r="O617" s="409"/>
      <c r="P617" s="474"/>
      <c r="Q617" s="410"/>
    </row>
    <row r="618" spans="1:17" ht="14.4" customHeight="1" x14ac:dyDescent="0.3">
      <c r="A618" s="405" t="s">
        <v>940</v>
      </c>
      <c r="B618" s="406" t="s">
        <v>756</v>
      </c>
      <c r="C618" s="406" t="s">
        <v>757</v>
      </c>
      <c r="D618" s="406" t="s">
        <v>818</v>
      </c>
      <c r="E618" s="406" t="s">
        <v>819</v>
      </c>
      <c r="F618" s="409"/>
      <c r="G618" s="409"/>
      <c r="H618" s="409"/>
      <c r="I618" s="409"/>
      <c r="J618" s="409">
        <v>2</v>
      </c>
      <c r="K618" s="409">
        <v>206</v>
      </c>
      <c r="L618" s="409"/>
      <c r="M618" s="409">
        <v>103</v>
      </c>
      <c r="N618" s="409"/>
      <c r="O618" s="409"/>
      <c r="P618" s="474"/>
      <c r="Q618" s="410"/>
    </row>
    <row r="619" spans="1:17" ht="14.4" customHeight="1" x14ac:dyDescent="0.3">
      <c r="A619" s="405" t="s">
        <v>940</v>
      </c>
      <c r="B619" s="406" t="s">
        <v>756</v>
      </c>
      <c r="C619" s="406" t="s">
        <v>757</v>
      </c>
      <c r="D619" s="406" t="s">
        <v>826</v>
      </c>
      <c r="E619" s="406" t="s">
        <v>827</v>
      </c>
      <c r="F619" s="409"/>
      <c r="G619" s="409"/>
      <c r="H619" s="409"/>
      <c r="I619" s="409"/>
      <c r="J619" s="409">
        <v>2</v>
      </c>
      <c r="K619" s="409">
        <v>858</v>
      </c>
      <c r="L619" s="409"/>
      <c r="M619" s="409">
        <v>429</v>
      </c>
      <c r="N619" s="409"/>
      <c r="O619" s="409"/>
      <c r="P619" s="474"/>
      <c r="Q619" s="410"/>
    </row>
    <row r="620" spans="1:17" ht="14.4" customHeight="1" x14ac:dyDescent="0.3">
      <c r="A620" s="405" t="s">
        <v>940</v>
      </c>
      <c r="B620" s="406" t="s">
        <v>756</v>
      </c>
      <c r="C620" s="406" t="s">
        <v>757</v>
      </c>
      <c r="D620" s="406" t="s">
        <v>828</v>
      </c>
      <c r="E620" s="406" t="s">
        <v>829</v>
      </c>
      <c r="F620" s="409"/>
      <c r="G620" s="409"/>
      <c r="H620" s="409"/>
      <c r="I620" s="409"/>
      <c r="J620" s="409">
        <v>6</v>
      </c>
      <c r="K620" s="409">
        <v>318</v>
      </c>
      <c r="L620" s="409"/>
      <c r="M620" s="409">
        <v>53</v>
      </c>
      <c r="N620" s="409"/>
      <c r="O620" s="409"/>
      <c r="P620" s="474"/>
      <c r="Q620" s="410"/>
    </row>
    <row r="621" spans="1:17" ht="14.4" customHeight="1" x14ac:dyDescent="0.3">
      <c r="A621" s="405" t="s">
        <v>941</v>
      </c>
      <c r="B621" s="406" t="s">
        <v>756</v>
      </c>
      <c r="C621" s="406" t="s">
        <v>757</v>
      </c>
      <c r="D621" s="406" t="s">
        <v>762</v>
      </c>
      <c r="E621" s="406" t="s">
        <v>763</v>
      </c>
      <c r="F621" s="409">
        <v>246</v>
      </c>
      <c r="G621" s="409">
        <v>13038</v>
      </c>
      <c r="H621" s="409">
        <v>1</v>
      </c>
      <c r="I621" s="409">
        <v>53</v>
      </c>
      <c r="J621" s="409">
        <v>58</v>
      </c>
      <c r="K621" s="409">
        <v>3106</v>
      </c>
      <c r="L621" s="409">
        <v>0.23822672188986041</v>
      </c>
      <c r="M621" s="409">
        <v>53.551724137931032</v>
      </c>
      <c r="N621" s="409">
        <v>8</v>
      </c>
      <c r="O621" s="409">
        <v>432</v>
      </c>
      <c r="P621" s="474">
        <v>3.3133916244822828E-2</v>
      </c>
      <c r="Q621" s="410">
        <v>54</v>
      </c>
    </row>
    <row r="622" spans="1:17" ht="14.4" customHeight="1" x14ac:dyDescent="0.3">
      <c r="A622" s="405" t="s">
        <v>941</v>
      </c>
      <c r="B622" s="406" t="s">
        <v>756</v>
      </c>
      <c r="C622" s="406" t="s">
        <v>757</v>
      </c>
      <c r="D622" s="406" t="s">
        <v>772</v>
      </c>
      <c r="E622" s="406" t="s">
        <v>773</v>
      </c>
      <c r="F622" s="409">
        <v>41</v>
      </c>
      <c r="G622" s="409">
        <v>6888</v>
      </c>
      <c r="H622" s="409">
        <v>1</v>
      </c>
      <c r="I622" s="409">
        <v>168</v>
      </c>
      <c r="J622" s="409">
        <v>16</v>
      </c>
      <c r="K622" s="409">
        <v>2697</v>
      </c>
      <c r="L622" s="409">
        <v>0.3915505226480836</v>
      </c>
      <c r="M622" s="409">
        <v>168.5625</v>
      </c>
      <c r="N622" s="409"/>
      <c r="O622" s="409"/>
      <c r="P622" s="474"/>
      <c r="Q622" s="410"/>
    </row>
    <row r="623" spans="1:17" ht="14.4" customHeight="1" x14ac:dyDescent="0.3">
      <c r="A623" s="405" t="s">
        <v>941</v>
      </c>
      <c r="B623" s="406" t="s">
        <v>756</v>
      </c>
      <c r="C623" s="406" t="s">
        <v>757</v>
      </c>
      <c r="D623" s="406" t="s">
        <v>776</v>
      </c>
      <c r="E623" s="406" t="s">
        <v>777</v>
      </c>
      <c r="F623" s="409">
        <v>2</v>
      </c>
      <c r="G623" s="409">
        <v>632</v>
      </c>
      <c r="H623" s="409">
        <v>1</v>
      </c>
      <c r="I623" s="409">
        <v>316</v>
      </c>
      <c r="J623" s="409"/>
      <c r="K623" s="409"/>
      <c r="L623" s="409"/>
      <c r="M623" s="409"/>
      <c r="N623" s="409"/>
      <c r="O623" s="409"/>
      <c r="P623" s="474"/>
      <c r="Q623" s="410"/>
    </row>
    <row r="624" spans="1:17" ht="14.4" customHeight="1" x14ac:dyDescent="0.3">
      <c r="A624" s="405" t="s">
        <v>941</v>
      </c>
      <c r="B624" s="406" t="s">
        <v>756</v>
      </c>
      <c r="C624" s="406" t="s">
        <v>757</v>
      </c>
      <c r="D624" s="406" t="s">
        <v>780</v>
      </c>
      <c r="E624" s="406" t="s">
        <v>781</v>
      </c>
      <c r="F624" s="409">
        <v>10</v>
      </c>
      <c r="G624" s="409">
        <v>3380</v>
      </c>
      <c r="H624" s="409">
        <v>1</v>
      </c>
      <c r="I624" s="409">
        <v>338</v>
      </c>
      <c r="J624" s="409"/>
      <c r="K624" s="409"/>
      <c r="L624" s="409"/>
      <c r="M624" s="409"/>
      <c r="N624" s="409"/>
      <c r="O624" s="409"/>
      <c r="P624" s="474"/>
      <c r="Q624" s="410"/>
    </row>
    <row r="625" spans="1:17" ht="14.4" customHeight="1" x14ac:dyDescent="0.3">
      <c r="A625" s="405" t="s">
        <v>941</v>
      </c>
      <c r="B625" s="406" t="s">
        <v>756</v>
      </c>
      <c r="C625" s="406" t="s">
        <v>757</v>
      </c>
      <c r="D625" s="406" t="s">
        <v>804</v>
      </c>
      <c r="E625" s="406" t="s">
        <v>805</v>
      </c>
      <c r="F625" s="409">
        <v>81</v>
      </c>
      <c r="G625" s="409">
        <v>22761</v>
      </c>
      <c r="H625" s="409">
        <v>1</v>
      </c>
      <c r="I625" s="409">
        <v>281</v>
      </c>
      <c r="J625" s="409">
        <v>16</v>
      </c>
      <c r="K625" s="409">
        <v>4523</v>
      </c>
      <c r="L625" s="409">
        <v>0.1987171038179342</v>
      </c>
      <c r="M625" s="409">
        <v>282.6875</v>
      </c>
      <c r="N625" s="409">
        <v>3</v>
      </c>
      <c r="O625" s="409">
        <v>855</v>
      </c>
      <c r="P625" s="474">
        <v>3.7564254646105182E-2</v>
      </c>
      <c r="Q625" s="410">
        <v>285</v>
      </c>
    </row>
    <row r="626" spans="1:17" ht="14.4" customHeight="1" x14ac:dyDescent="0.3">
      <c r="A626" s="405" t="s">
        <v>941</v>
      </c>
      <c r="B626" s="406" t="s">
        <v>756</v>
      </c>
      <c r="C626" s="406" t="s">
        <v>757</v>
      </c>
      <c r="D626" s="406" t="s">
        <v>808</v>
      </c>
      <c r="E626" s="406" t="s">
        <v>809</v>
      </c>
      <c r="F626" s="409">
        <v>33</v>
      </c>
      <c r="G626" s="409">
        <v>15048</v>
      </c>
      <c r="H626" s="409">
        <v>1</v>
      </c>
      <c r="I626" s="409">
        <v>456</v>
      </c>
      <c r="J626" s="409">
        <v>8</v>
      </c>
      <c r="K626" s="409">
        <v>3672</v>
      </c>
      <c r="L626" s="409">
        <v>0.24401913875598086</v>
      </c>
      <c r="M626" s="409">
        <v>459</v>
      </c>
      <c r="N626" s="409">
        <v>1</v>
      </c>
      <c r="O626" s="409">
        <v>462</v>
      </c>
      <c r="P626" s="474">
        <v>3.0701754385964911E-2</v>
      </c>
      <c r="Q626" s="410">
        <v>462</v>
      </c>
    </row>
    <row r="627" spans="1:17" ht="14.4" customHeight="1" x14ac:dyDescent="0.3">
      <c r="A627" s="405" t="s">
        <v>941</v>
      </c>
      <c r="B627" s="406" t="s">
        <v>756</v>
      </c>
      <c r="C627" s="406" t="s">
        <v>757</v>
      </c>
      <c r="D627" s="406" t="s">
        <v>812</v>
      </c>
      <c r="E627" s="406" t="s">
        <v>813</v>
      </c>
      <c r="F627" s="409">
        <v>89</v>
      </c>
      <c r="G627" s="409">
        <v>30972</v>
      </c>
      <c r="H627" s="409">
        <v>1</v>
      </c>
      <c r="I627" s="409">
        <v>348</v>
      </c>
      <c r="J627" s="409">
        <v>23</v>
      </c>
      <c r="K627" s="409">
        <v>8082</v>
      </c>
      <c r="L627" s="409">
        <v>0.26094537001162338</v>
      </c>
      <c r="M627" s="409">
        <v>351.39130434782606</v>
      </c>
      <c r="N627" s="409">
        <v>4</v>
      </c>
      <c r="O627" s="409">
        <v>1424</v>
      </c>
      <c r="P627" s="474">
        <v>4.5977011494252873E-2</v>
      </c>
      <c r="Q627" s="410">
        <v>356</v>
      </c>
    </row>
    <row r="628" spans="1:17" ht="14.4" customHeight="1" x14ac:dyDescent="0.3">
      <c r="A628" s="405" t="s">
        <v>941</v>
      </c>
      <c r="B628" s="406" t="s">
        <v>756</v>
      </c>
      <c r="C628" s="406" t="s">
        <v>757</v>
      </c>
      <c r="D628" s="406" t="s">
        <v>820</v>
      </c>
      <c r="E628" s="406" t="s">
        <v>821</v>
      </c>
      <c r="F628" s="409">
        <v>1</v>
      </c>
      <c r="G628" s="409">
        <v>115</v>
      </c>
      <c r="H628" s="409">
        <v>1</v>
      </c>
      <c r="I628" s="409">
        <v>115</v>
      </c>
      <c r="J628" s="409">
        <v>1</v>
      </c>
      <c r="K628" s="409">
        <v>115</v>
      </c>
      <c r="L628" s="409">
        <v>1</v>
      </c>
      <c r="M628" s="409">
        <v>115</v>
      </c>
      <c r="N628" s="409"/>
      <c r="O628" s="409"/>
      <c r="P628" s="474"/>
      <c r="Q628" s="410"/>
    </row>
    <row r="629" spans="1:17" ht="14.4" customHeight="1" x14ac:dyDescent="0.3">
      <c r="A629" s="405" t="s">
        <v>941</v>
      </c>
      <c r="B629" s="406" t="s">
        <v>756</v>
      </c>
      <c r="C629" s="406" t="s">
        <v>757</v>
      </c>
      <c r="D629" s="406" t="s">
        <v>824</v>
      </c>
      <c r="E629" s="406" t="s">
        <v>825</v>
      </c>
      <c r="F629" s="409">
        <v>1</v>
      </c>
      <c r="G629" s="409">
        <v>1245</v>
      </c>
      <c r="H629" s="409">
        <v>1</v>
      </c>
      <c r="I629" s="409">
        <v>1245</v>
      </c>
      <c r="J629" s="409"/>
      <c r="K629" s="409"/>
      <c r="L629" s="409"/>
      <c r="M629" s="409"/>
      <c r="N629" s="409"/>
      <c r="O629" s="409"/>
      <c r="P629" s="474"/>
      <c r="Q629" s="410"/>
    </row>
    <row r="630" spans="1:17" ht="14.4" customHeight="1" x14ac:dyDescent="0.3">
      <c r="A630" s="405" t="s">
        <v>941</v>
      </c>
      <c r="B630" s="406" t="s">
        <v>756</v>
      </c>
      <c r="C630" s="406" t="s">
        <v>757</v>
      </c>
      <c r="D630" s="406" t="s">
        <v>826</v>
      </c>
      <c r="E630" s="406" t="s">
        <v>827</v>
      </c>
      <c r="F630" s="409">
        <v>4</v>
      </c>
      <c r="G630" s="409">
        <v>1716</v>
      </c>
      <c r="H630" s="409">
        <v>1</v>
      </c>
      <c r="I630" s="409">
        <v>429</v>
      </c>
      <c r="J630" s="409"/>
      <c r="K630" s="409"/>
      <c r="L630" s="409"/>
      <c r="M630" s="409"/>
      <c r="N630" s="409"/>
      <c r="O630" s="409"/>
      <c r="P630" s="474"/>
      <c r="Q630" s="410"/>
    </row>
    <row r="631" spans="1:17" ht="14.4" customHeight="1" x14ac:dyDescent="0.3">
      <c r="A631" s="405" t="s">
        <v>941</v>
      </c>
      <c r="B631" s="406" t="s">
        <v>756</v>
      </c>
      <c r="C631" s="406" t="s">
        <v>757</v>
      </c>
      <c r="D631" s="406" t="s">
        <v>828</v>
      </c>
      <c r="E631" s="406" t="s">
        <v>829</v>
      </c>
      <c r="F631" s="409">
        <v>6</v>
      </c>
      <c r="G631" s="409">
        <v>318</v>
      </c>
      <c r="H631" s="409">
        <v>1</v>
      </c>
      <c r="I631" s="409">
        <v>53</v>
      </c>
      <c r="J631" s="409"/>
      <c r="K631" s="409"/>
      <c r="L631" s="409"/>
      <c r="M631" s="409"/>
      <c r="N631" s="409">
        <v>4</v>
      </c>
      <c r="O631" s="409">
        <v>216</v>
      </c>
      <c r="P631" s="474">
        <v>0.67924528301886788</v>
      </c>
      <c r="Q631" s="410">
        <v>54</v>
      </c>
    </row>
    <row r="632" spans="1:17" ht="14.4" customHeight="1" x14ac:dyDescent="0.3">
      <c r="A632" s="405" t="s">
        <v>941</v>
      </c>
      <c r="B632" s="406" t="s">
        <v>756</v>
      </c>
      <c r="C632" s="406" t="s">
        <v>757</v>
      </c>
      <c r="D632" s="406" t="s">
        <v>832</v>
      </c>
      <c r="E632" s="406" t="s">
        <v>833</v>
      </c>
      <c r="F632" s="409">
        <v>224</v>
      </c>
      <c r="G632" s="409">
        <v>36960</v>
      </c>
      <c r="H632" s="409">
        <v>1</v>
      </c>
      <c r="I632" s="409">
        <v>165</v>
      </c>
      <c r="J632" s="409">
        <v>39</v>
      </c>
      <c r="K632" s="409">
        <v>6486</v>
      </c>
      <c r="L632" s="409">
        <v>0.175487012987013</v>
      </c>
      <c r="M632" s="409">
        <v>166.30769230769232</v>
      </c>
      <c r="N632" s="409">
        <v>2</v>
      </c>
      <c r="O632" s="409">
        <v>338</v>
      </c>
      <c r="P632" s="474">
        <v>9.1450216450216452E-3</v>
      </c>
      <c r="Q632" s="410">
        <v>169</v>
      </c>
    </row>
    <row r="633" spans="1:17" ht="14.4" customHeight="1" x14ac:dyDescent="0.3">
      <c r="A633" s="405" t="s">
        <v>941</v>
      </c>
      <c r="B633" s="406" t="s">
        <v>756</v>
      </c>
      <c r="C633" s="406" t="s">
        <v>757</v>
      </c>
      <c r="D633" s="406" t="s">
        <v>861</v>
      </c>
      <c r="E633" s="406" t="s">
        <v>862</v>
      </c>
      <c r="F633" s="409">
        <v>1</v>
      </c>
      <c r="G633" s="409">
        <v>266</v>
      </c>
      <c r="H633" s="409">
        <v>1</v>
      </c>
      <c r="I633" s="409">
        <v>266</v>
      </c>
      <c r="J633" s="409"/>
      <c r="K633" s="409"/>
      <c r="L633" s="409"/>
      <c r="M633" s="409"/>
      <c r="N633" s="409"/>
      <c r="O633" s="409"/>
      <c r="P633" s="474"/>
      <c r="Q633" s="410"/>
    </row>
    <row r="634" spans="1:17" ht="14.4" customHeight="1" x14ac:dyDescent="0.3">
      <c r="A634" s="405" t="s">
        <v>942</v>
      </c>
      <c r="B634" s="406" t="s">
        <v>756</v>
      </c>
      <c r="C634" s="406" t="s">
        <v>757</v>
      </c>
      <c r="D634" s="406" t="s">
        <v>762</v>
      </c>
      <c r="E634" s="406" t="s">
        <v>763</v>
      </c>
      <c r="F634" s="409">
        <v>2</v>
      </c>
      <c r="G634" s="409">
        <v>106</v>
      </c>
      <c r="H634" s="409">
        <v>1</v>
      </c>
      <c r="I634" s="409">
        <v>53</v>
      </c>
      <c r="J634" s="409">
        <v>8</v>
      </c>
      <c r="K634" s="409">
        <v>424</v>
      </c>
      <c r="L634" s="409">
        <v>4</v>
      </c>
      <c r="M634" s="409">
        <v>53</v>
      </c>
      <c r="N634" s="409">
        <v>2</v>
      </c>
      <c r="O634" s="409">
        <v>108</v>
      </c>
      <c r="P634" s="474">
        <v>1.0188679245283019</v>
      </c>
      <c r="Q634" s="410">
        <v>54</v>
      </c>
    </row>
    <row r="635" spans="1:17" ht="14.4" customHeight="1" x14ac:dyDescent="0.3">
      <c r="A635" s="405" t="s">
        <v>942</v>
      </c>
      <c r="B635" s="406" t="s">
        <v>756</v>
      </c>
      <c r="C635" s="406" t="s">
        <v>757</v>
      </c>
      <c r="D635" s="406" t="s">
        <v>772</v>
      </c>
      <c r="E635" s="406" t="s">
        <v>773</v>
      </c>
      <c r="F635" s="409">
        <v>1</v>
      </c>
      <c r="G635" s="409">
        <v>168</v>
      </c>
      <c r="H635" s="409">
        <v>1</v>
      </c>
      <c r="I635" s="409">
        <v>168</v>
      </c>
      <c r="J635" s="409">
        <v>4</v>
      </c>
      <c r="K635" s="409">
        <v>672</v>
      </c>
      <c r="L635" s="409">
        <v>4</v>
      </c>
      <c r="M635" s="409">
        <v>168</v>
      </c>
      <c r="N635" s="409"/>
      <c r="O635" s="409"/>
      <c r="P635" s="474"/>
      <c r="Q635" s="410"/>
    </row>
    <row r="636" spans="1:17" ht="14.4" customHeight="1" x14ac:dyDescent="0.3">
      <c r="A636" s="405" t="s">
        <v>942</v>
      </c>
      <c r="B636" s="406" t="s">
        <v>756</v>
      </c>
      <c r="C636" s="406" t="s">
        <v>757</v>
      </c>
      <c r="D636" s="406" t="s">
        <v>776</v>
      </c>
      <c r="E636" s="406" t="s">
        <v>777</v>
      </c>
      <c r="F636" s="409">
        <v>1</v>
      </c>
      <c r="G636" s="409">
        <v>316</v>
      </c>
      <c r="H636" s="409">
        <v>1</v>
      </c>
      <c r="I636" s="409">
        <v>316</v>
      </c>
      <c r="J636" s="409">
        <v>1</v>
      </c>
      <c r="K636" s="409">
        <v>316</v>
      </c>
      <c r="L636" s="409">
        <v>1</v>
      </c>
      <c r="M636" s="409">
        <v>316</v>
      </c>
      <c r="N636" s="409"/>
      <c r="O636" s="409"/>
      <c r="P636" s="474"/>
      <c r="Q636" s="410"/>
    </row>
    <row r="637" spans="1:17" ht="14.4" customHeight="1" x14ac:dyDescent="0.3">
      <c r="A637" s="405" t="s">
        <v>942</v>
      </c>
      <c r="B637" s="406" t="s">
        <v>756</v>
      </c>
      <c r="C637" s="406" t="s">
        <v>757</v>
      </c>
      <c r="D637" s="406" t="s">
        <v>780</v>
      </c>
      <c r="E637" s="406" t="s">
        <v>781</v>
      </c>
      <c r="F637" s="409"/>
      <c r="G637" s="409"/>
      <c r="H637" s="409"/>
      <c r="I637" s="409"/>
      <c r="J637" s="409">
        <v>19</v>
      </c>
      <c r="K637" s="409">
        <v>6422</v>
      </c>
      <c r="L637" s="409"/>
      <c r="M637" s="409">
        <v>338</v>
      </c>
      <c r="N637" s="409"/>
      <c r="O637" s="409"/>
      <c r="P637" s="474"/>
      <c r="Q637" s="410"/>
    </row>
    <row r="638" spans="1:17" ht="14.4" customHeight="1" x14ac:dyDescent="0.3">
      <c r="A638" s="405" t="s">
        <v>942</v>
      </c>
      <c r="B638" s="406" t="s">
        <v>756</v>
      </c>
      <c r="C638" s="406" t="s">
        <v>757</v>
      </c>
      <c r="D638" s="406" t="s">
        <v>792</v>
      </c>
      <c r="E638" s="406" t="s">
        <v>793</v>
      </c>
      <c r="F638" s="409"/>
      <c r="G638" s="409"/>
      <c r="H638" s="409"/>
      <c r="I638" s="409"/>
      <c r="J638" s="409">
        <v>2</v>
      </c>
      <c r="K638" s="409">
        <v>730</v>
      </c>
      <c r="L638" s="409"/>
      <c r="M638" s="409">
        <v>365</v>
      </c>
      <c r="N638" s="409"/>
      <c r="O638" s="409"/>
      <c r="P638" s="474"/>
      <c r="Q638" s="410"/>
    </row>
    <row r="639" spans="1:17" ht="14.4" customHeight="1" x14ac:dyDescent="0.3">
      <c r="A639" s="405" t="s">
        <v>942</v>
      </c>
      <c r="B639" s="406" t="s">
        <v>756</v>
      </c>
      <c r="C639" s="406" t="s">
        <v>757</v>
      </c>
      <c r="D639" s="406" t="s">
        <v>800</v>
      </c>
      <c r="E639" s="406" t="s">
        <v>801</v>
      </c>
      <c r="F639" s="409"/>
      <c r="G639" s="409"/>
      <c r="H639" s="409"/>
      <c r="I639" s="409"/>
      <c r="J639" s="409">
        <v>2</v>
      </c>
      <c r="K639" s="409">
        <v>1328</v>
      </c>
      <c r="L639" s="409"/>
      <c r="M639" s="409">
        <v>664</v>
      </c>
      <c r="N639" s="409"/>
      <c r="O639" s="409"/>
      <c r="P639" s="474"/>
      <c r="Q639" s="410"/>
    </row>
    <row r="640" spans="1:17" ht="14.4" customHeight="1" x14ac:dyDescent="0.3">
      <c r="A640" s="405" t="s">
        <v>942</v>
      </c>
      <c r="B640" s="406" t="s">
        <v>756</v>
      </c>
      <c r="C640" s="406" t="s">
        <v>757</v>
      </c>
      <c r="D640" s="406" t="s">
        <v>804</v>
      </c>
      <c r="E640" s="406" t="s">
        <v>805</v>
      </c>
      <c r="F640" s="409">
        <v>1</v>
      </c>
      <c r="G640" s="409">
        <v>281</v>
      </c>
      <c r="H640" s="409">
        <v>1</v>
      </c>
      <c r="I640" s="409">
        <v>281</v>
      </c>
      <c r="J640" s="409">
        <v>2</v>
      </c>
      <c r="K640" s="409">
        <v>562</v>
      </c>
      <c r="L640" s="409">
        <v>2</v>
      </c>
      <c r="M640" s="409">
        <v>281</v>
      </c>
      <c r="N640" s="409">
        <v>1</v>
      </c>
      <c r="O640" s="409">
        <v>285</v>
      </c>
      <c r="P640" s="474">
        <v>1.0142348754448398</v>
      </c>
      <c r="Q640" s="410">
        <v>285</v>
      </c>
    </row>
    <row r="641" spans="1:17" ht="14.4" customHeight="1" x14ac:dyDescent="0.3">
      <c r="A641" s="405" t="s">
        <v>942</v>
      </c>
      <c r="B641" s="406" t="s">
        <v>756</v>
      </c>
      <c r="C641" s="406" t="s">
        <v>757</v>
      </c>
      <c r="D641" s="406" t="s">
        <v>806</v>
      </c>
      <c r="E641" s="406" t="s">
        <v>807</v>
      </c>
      <c r="F641" s="409">
        <v>1</v>
      </c>
      <c r="G641" s="409">
        <v>3439</v>
      </c>
      <c r="H641" s="409">
        <v>1</v>
      </c>
      <c r="I641" s="409">
        <v>3439</v>
      </c>
      <c r="J641" s="409"/>
      <c r="K641" s="409"/>
      <c r="L641" s="409"/>
      <c r="M641" s="409"/>
      <c r="N641" s="409"/>
      <c r="O641" s="409"/>
      <c r="P641" s="474"/>
      <c r="Q641" s="410"/>
    </row>
    <row r="642" spans="1:17" ht="14.4" customHeight="1" x14ac:dyDescent="0.3">
      <c r="A642" s="405" t="s">
        <v>942</v>
      </c>
      <c r="B642" s="406" t="s">
        <v>756</v>
      </c>
      <c r="C642" s="406" t="s">
        <v>757</v>
      </c>
      <c r="D642" s="406" t="s">
        <v>808</v>
      </c>
      <c r="E642" s="406" t="s">
        <v>809</v>
      </c>
      <c r="F642" s="409">
        <v>3</v>
      </c>
      <c r="G642" s="409">
        <v>1368</v>
      </c>
      <c r="H642" s="409">
        <v>1</v>
      </c>
      <c r="I642" s="409">
        <v>456</v>
      </c>
      <c r="J642" s="409">
        <v>8</v>
      </c>
      <c r="K642" s="409">
        <v>3668</v>
      </c>
      <c r="L642" s="409">
        <v>2.6812865497076022</v>
      </c>
      <c r="M642" s="409">
        <v>458.5</v>
      </c>
      <c r="N642" s="409">
        <v>1</v>
      </c>
      <c r="O642" s="409">
        <v>462</v>
      </c>
      <c r="P642" s="474">
        <v>0.33771929824561403</v>
      </c>
      <c r="Q642" s="410">
        <v>462</v>
      </c>
    </row>
    <row r="643" spans="1:17" ht="14.4" customHeight="1" x14ac:dyDescent="0.3">
      <c r="A643" s="405" t="s">
        <v>942</v>
      </c>
      <c r="B643" s="406" t="s">
        <v>756</v>
      </c>
      <c r="C643" s="406" t="s">
        <v>757</v>
      </c>
      <c r="D643" s="406" t="s">
        <v>812</v>
      </c>
      <c r="E643" s="406" t="s">
        <v>813</v>
      </c>
      <c r="F643" s="409">
        <v>4</v>
      </c>
      <c r="G643" s="409">
        <v>1392</v>
      </c>
      <c r="H643" s="409">
        <v>1</v>
      </c>
      <c r="I643" s="409">
        <v>348</v>
      </c>
      <c r="J643" s="409">
        <v>8</v>
      </c>
      <c r="K643" s="409">
        <v>2802</v>
      </c>
      <c r="L643" s="409">
        <v>2.0129310344827585</v>
      </c>
      <c r="M643" s="409">
        <v>350.25</v>
      </c>
      <c r="N643" s="409">
        <v>2</v>
      </c>
      <c r="O643" s="409">
        <v>712</v>
      </c>
      <c r="P643" s="474">
        <v>0.5114942528735632</v>
      </c>
      <c r="Q643" s="410">
        <v>356</v>
      </c>
    </row>
    <row r="644" spans="1:17" ht="14.4" customHeight="1" x14ac:dyDescent="0.3">
      <c r="A644" s="405" t="s">
        <v>942</v>
      </c>
      <c r="B644" s="406" t="s">
        <v>756</v>
      </c>
      <c r="C644" s="406" t="s">
        <v>757</v>
      </c>
      <c r="D644" s="406" t="s">
        <v>818</v>
      </c>
      <c r="E644" s="406" t="s">
        <v>819</v>
      </c>
      <c r="F644" s="409">
        <v>1</v>
      </c>
      <c r="G644" s="409">
        <v>103</v>
      </c>
      <c r="H644" s="409">
        <v>1</v>
      </c>
      <c r="I644" s="409">
        <v>103</v>
      </c>
      <c r="J644" s="409">
        <v>5</v>
      </c>
      <c r="K644" s="409">
        <v>519</v>
      </c>
      <c r="L644" s="409">
        <v>5.0388349514563107</v>
      </c>
      <c r="M644" s="409">
        <v>103.8</v>
      </c>
      <c r="N644" s="409"/>
      <c r="O644" s="409"/>
      <c r="P644" s="474"/>
      <c r="Q644" s="410"/>
    </row>
    <row r="645" spans="1:17" ht="14.4" customHeight="1" x14ac:dyDescent="0.3">
      <c r="A645" s="405" t="s">
        <v>942</v>
      </c>
      <c r="B645" s="406" t="s">
        <v>756</v>
      </c>
      <c r="C645" s="406" t="s">
        <v>757</v>
      </c>
      <c r="D645" s="406" t="s">
        <v>822</v>
      </c>
      <c r="E645" s="406" t="s">
        <v>823</v>
      </c>
      <c r="F645" s="409">
        <v>1</v>
      </c>
      <c r="G645" s="409">
        <v>457</v>
      </c>
      <c r="H645" s="409">
        <v>1</v>
      </c>
      <c r="I645" s="409">
        <v>457</v>
      </c>
      <c r="J645" s="409"/>
      <c r="K645" s="409"/>
      <c r="L645" s="409"/>
      <c r="M645" s="409"/>
      <c r="N645" s="409"/>
      <c r="O645" s="409"/>
      <c r="P645" s="474"/>
      <c r="Q645" s="410"/>
    </row>
    <row r="646" spans="1:17" ht="14.4" customHeight="1" x14ac:dyDescent="0.3">
      <c r="A646" s="405" t="s">
        <v>942</v>
      </c>
      <c r="B646" s="406" t="s">
        <v>756</v>
      </c>
      <c r="C646" s="406" t="s">
        <v>757</v>
      </c>
      <c r="D646" s="406" t="s">
        <v>826</v>
      </c>
      <c r="E646" s="406" t="s">
        <v>827</v>
      </c>
      <c r="F646" s="409">
        <v>1</v>
      </c>
      <c r="G646" s="409">
        <v>429</v>
      </c>
      <c r="H646" s="409">
        <v>1</v>
      </c>
      <c r="I646" s="409">
        <v>429</v>
      </c>
      <c r="J646" s="409">
        <v>6</v>
      </c>
      <c r="K646" s="409">
        <v>2594</v>
      </c>
      <c r="L646" s="409">
        <v>6.0466200466200464</v>
      </c>
      <c r="M646" s="409">
        <v>432.33333333333331</v>
      </c>
      <c r="N646" s="409"/>
      <c r="O646" s="409"/>
      <c r="P646" s="474"/>
      <c r="Q646" s="410"/>
    </row>
    <row r="647" spans="1:17" ht="14.4" customHeight="1" x14ac:dyDescent="0.3">
      <c r="A647" s="405" t="s">
        <v>942</v>
      </c>
      <c r="B647" s="406" t="s">
        <v>756</v>
      </c>
      <c r="C647" s="406" t="s">
        <v>757</v>
      </c>
      <c r="D647" s="406" t="s">
        <v>828</v>
      </c>
      <c r="E647" s="406" t="s">
        <v>829</v>
      </c>
      <c r="F647" s="409">
        <v>18</v>
      </c>
      <c r="G647" s="409">
        <v>954</v>
      </c>
      <c r="H647" s="409">
        <v>1</v>
      </c>
      <c r="I647" s="409">
        <v>53</v>
      </c>
      <c r="J647" s="409">
        <v>18</v>
      </c>
      <c r="K647" s="409">
        <v>964</v>
      </c>
      <c r="L647" s="409">
        <v>1.0104821802935011</v>
      </c>
      <c r="M647" s="409">
        <v>53.555555555555557</v>
      </c>
      <c r="N647" s="409">
        <v>4</v>
      </c>
      <c r="O647" s="409">
        <v>216</v>
      </c>
      <c r="P647" s="474">
        <v>0.22641509433962265</v>
      </c>
      <c r="Q647" s="410">
        <v>54</v>
      </c>
    </row>
    <row r="648" spans="1:17" ht="14.4" customHeight="1" x14ac:dyDescent="0.3">
      <c r="A648" s="405" t="s">
        <v>942</v>
      </c>
      <c r="B648" s="406" t="s">
        <v>756</v>
      </c>
      <c r="C648" s="406" t="s">
        <v>757</v>
      </c>
      <c r="D648" s="406" t="s">
        <v>830</v>
      </c>
      <c r="E648" s="406" t="s">
        <v>831</v>
      </c>
      <c r="F648" s="409"/>
      <c r="G648" s="409"/>
      <c r="H648" s="409"/>
      <c r="I648" s="409"/>
      <c r="J648" s="409">
        <v>1</v>
      </c>
      <c r="K648" s="409">
        <v>2164</v>
      </c>
      <c r="L648" s="409"/>
      <c r="M648" s="409">
        <v>2164</v>
      </c>
      <c r="N648" s="409"/>
      <c r="O648" s="409"/>
      <c r="P648" s="474"/>
      <c r="Q648" s="410"/>
    </row>
    <row r="649" spans="1:17" ht="14.4" customHeight="1" x14ac:dyDescent="0.3">
      <c r="A649" s="405" t="s">
        <v>942</v>
      </c>
      <c r="B649" s="406" t="s">
        <v>756</v>
      </c>
      <c r="C649" s="406" t="s">
        <v>757</v>
      </c>
      <c r="D649" s="406" t="s">
        <v>832</v>
      </c>
      <c r="E649" s="406" t="s">
        <v>833</v>
      </c>
      <c r="F649" s="409">
        <v>16</v>
      </c>
      <c r="G649" s="409">
        <v>2640</v>
      </c>
      <c r="H649" s="409">
        <v>1</v>
      </c>
      <c r="I649" s="409">
        <v>165</v>
      </c>
      <c r="J649" s="409">
        <v>7</v>
      </c>
      <c r="K649" s="409">
        <v>1167</v>
      </c>
      <c r="L649" s="409">
        <v>0.44204545454545452</v>
      </c>
      <c r="M649" s="409">
        <v>166.71428571428572</v>
      </c>
      <c r="N649" s="409"/>
      <c r="O649" s="409"/>
      <c r="P649" s="474"/>
      <c r="Q649" s="410"/>
    </row>
    <row r="650" spans="1:17" ht="14.4" customHeight="1" x14ac:dyDescent="0.3">
      <c r="A650" s="405" t="s">
        <v>942</v>
      </c>
      <c r="B650" s="406" t="s">
        <v>756</v>
      </c>
      <c r="C650" s="406" t="s">
        <v>757</v>
      </c>
      <c r="D650" s="406" t="s">
        <v>834</v>
      </c>
      <c r="E650" s="406" t="s">
        <v>835</v>
      </c>
      <c r="F650" s="409">
        <v>10</v>
      </c>
      <c r="G650" s="409">
        <v>790</v>
      </c>
      <c r="H650" s="409">
        <v>1</v>
      </c>
      <c r="I650" s="409">
        <v>79</v>
      </c>
      <c r="J650" s="409">
        <v>4</v>
      </c>
      <c r="K650" s="409">
        <v>316</v>
      </c>
      <c r="L650" s="409">
        <v>0.4</v>
      </c>
      <c r="M650" s="409">
        <v>79</v>
      </c>
      <c r="N650" s="409"/>
      <c r="O650" s="409"/>
      <c r="P650" s="474"/>
      <c r="Q650" s="410"/>
    </row>
    <row r="651" spans="1:17" ht="14.4" customHeight="1" x14ac:dyDescent="0.3">
      <c r="A651" s="405" t="s">
        <v>942</v>
      </c>
      <c r="B651" s="406" t="s">
        <v>756</v>
      </c>
      <c r="C651" s="406" t="s">
        <v>757</v>
      </c>
      <c r="D651" s="406" t="s">
        <v>842</v>
      </c>
      <c r="E651" s="406" t="s">
        <v>843</v>
      </c>
      <c r="F651" s="409">
        <v>1</v>
      </c>
      <c r="G651" s="409">
        <v>167</v>
      </c>
      <c r="H651" s="409">
        <v>1</v>
      </c>
      <c r="I651" s="409">
        <v>167</v>
      </c>
      <c r="J651" s="409"/>
      <c r="K651" s="409"/>
      <c r="L651" s="409"/>
      <c r="M651" s="409"/>
      <c r="N651" s="409"/>
      <c r="O651" s="409"/>
      <c r="P651" s="474"/>
      <c r="Q651" s="410"/>
    </row>
    <row r="652" spans="1:17" ht="14.4" customHeight="1" x14ac:dyDescent="0.3">
      <c r="A652" s="405" t="s">
        <v>942</v>
      </c>
      <c r="B652" s="406" t="s">
        <v>756</v>
      </c>
      <c r="C652" s="406" t="s">
        <v>757</v>
      </c>
      <c r="D652" s="406" t="s">
        <v>846</v>
      </c>
      <c r="E652" s="406" t="s">
        <v>847</v>
      </c>
      <c r="F652" s="409"/>
      <c r="G652" s="409"/>
      <c r="H652" s="409"/>
      <c r="I652" s="409"/>
      <c r="J652" s="409">
        <v>2</v>
      </c>
      <c r="K652" s="409">
        <v>486</v>
      </c>
      <c r="L652" s="409"/>
      <c r="M652" s="409">
        <v>243</v>
      </c>
      <c r="N652" s="409"/>
      <c r="O652" s="409"/>
      <c r="P652" s="474"/>
      <c r="Q652" s="410"/>
    </row>
    <row r="653" spans="1:17" ht="14.4" customHeight="1" x14ac:dyDescent="0.3">
      <c r="A653" s="405" t="s">
        <v>942</v>
      </c>
      <c r="B653" s="406" t="s">
        <v>756</v>
      </c>
      <c r="C653" s="406" t="s">
        <v>757</v>
      </c>
      <c r="D653" s="406" t="s">
        <v>848</v>
      </c>
      <c r="E653" s="406" t="s">
        <v>849</v>
      </c>
      <c r="F653" s="409"/>
      <c r="G653" s="409"/>
      <c r="H653" s="409"/>
      <c r="I653" s="409"/>
      <c r="J653" s="409">
        <v>12</v>
      </c>
      <c r="K653" s="409">
        <v>23916</v>
      </c>
      <c r="L653" s="409"/>
      <c r="M653" s="409">
        <v>1993</v>
      </c>
      <c r="N653" s="409"/>
      <c r="O653" s="409"/>
      <c r="P653" s="474"/>
      <c r="Q653" s="410"/>
    </row>
    <row r="654" spans="1:17" ht="14.4" customHeight="1" x14ac:dyDescent="0.3">
      <c r="A654" s="405" t="s">
        <v>942</v>
      </c>
      <c r="B654" s="406" t="s">
        <v>756</v>
      </c>
      <c r="C654" s="406" t="s">
        <v>757</v>
      </c>
      <c r="D654" s="406" t="s">
        <v>852</v>
      </c>
      <c r="E654" s="406" t="s">
        <v>853</v>
      </c>
      <c r="F654" s="409">
        <v>1</v>
      </c>
      <c r="G654" s="409">
        <v>404</v>
      </c>
      <c r="H654" s="409">
        <v>1</v>
      </c>
      <c r="I654" s="409">
        <v>404</v>
      </c>
      <c r="J654" s="409"/>
      <c r="K654" s="409"/>
      <c r="L654" s="409"/>
      <c r="M654" s="409"/>
      <c r="N654" s="409"/>
      <c r="O654" s="409"/>
      <c r="P654" s="474"/>
      <c r="Q654" s="410"/>
    </row>
    <row r="655" spans="1:17" ht="14.4" customHeight="1" x14ac:dyDescent="0.3">
      <c r="A655" s="405" t="s">
        <v>942</v>
      </c>
      <c r="B655" s="406" t="s">
        <v>756</v>
      </c>
      <c r="C655" s="406" t="s">
        <v>757</v>
      </c>
      <c r="D655" s="406" t="s">
        <v>861</v>
      </c>
      <c r="E655" s="406" t="s">
        <v>862</v>
      </c>
      <c r="F655" s="409"/>
      <c r="G655" s="409"/>
      <c r="H655" s="409"/>
      <c r="I655" s="409"/>
      <c r="J655" s="409">
        <v>2</v>
      </c>
      <c r="K655" s="409">
        <v>532</v>
      </c>
      <c r="L655" s="409"/>
      <c r="M655" s="409">
        <v>266</v>
      </c>
      <c r="N655" s="409"/>
      <c r="O655" s="409"/>
      <c r="P655" s="474"/>
      <c r="Q655" s="410"/>
    </row>
    <row r="656" spans="1:17" ht="14.4" customHeight="1" x14ac:dyDescent="0.3">
      <c r="A656" s="405" t="s">
        <v>942</v>
      </c>
      <c r="B656" s="406" t="s">
        <v>756</v>
      </c>
      <c r="C656" s="406" t="s">
        <v>757</v>
      </c>
      <c r="D656" s="406" t="s">
        <v>863</v>
      </c>
      <c r="E656" s="406" t="s">
        <v>864</v>
      </c>
      <c r="F656" s="409">
        <v>1</v>
      </c>
      <c r="G656" s="409">
        <v>1024</v>
      </c>
      <c r="H656" s="409">
        <v>1</v>
      </c>
      <c r="I656" s="409">
        <v>1024</v>
      </c>
      <c r="J656" s="409"/>
      <c r="K656" s="409"/>
      <c r="L656" s="409"/>
      <c r="M656" s="409"/>
      <c r="N656" s="409"/>
      <c r="O656" s="409"/>
      <c r="P656" s="474"/>
      <c r="Q656" s="410"/>
    </row>
    <row r="657" spans="1:17" ht="14.4" customHeight="1" x14ac:dyDescent="0.3">
      <c r="A657" s="405" t="s">
        <v>943</v>
      </c>
      <c r="B657" s="406" t="s">
        <v>756</v>
      </c>
      <c r="C657" s="406" t="s">
        <v>757</v>
      </c>
      <c r="D657" s="406" t="s">
        <v>762</v>
      </c>
      <c r="E657" s="406" t="s">
        <v>763</v>
      </c>
      <c r="F657" s="409">
        <v>12</v>
      </c>
      <c r="G657" s="409">
        <v>636</v>
      </c>
      <c r="H657" s="409">
        <v>1</v>
      </c>
      <c r="I657" s="409">
        <v>53</v>
      </c>
      <c r="J657" s="409">
        <v>26</v>
      </c>
      <c r="K657" s="409">
        <v>1386</v>
      </c>
      <c r="L657" s="409">
        <v>2.1792452830188678</v>
      </c>
      <c r="M657" s="409">
        <v>53.307692307692307</v>
      </c>
      <c r="N657" s="409">
        <v>20</v>
      </c>
      <c r="O657" s="409">
        <v>1080</v>
      </c>
      <c r="P657" s="474">
        <v>1.6981132075471699</v>
      </c>
      <c r="Q657" s="410">
        <v>54</v>
      </c>
    </row>
    <row r="658" spans="1:17" ht="14.4" customHeight="1" x14ac:dyDescent="0.3">
      <c r="A658" s="405" t="s">
        <v>943</v>
      </c>
      <c r="B658" s="406" t="s">
        <v>756</v>
      </c>
      <c r="C658" s="406" t="s">
        <v>757</v>
      </c>
      <c r="D658" s="406" t="s">
        <v>764</v>
      </c>
      <c r="E658" s="406" t="s">
        <v>765</v>
      </c>
      <c r="F658" s="409">
        <v>6</v>
      </c>
      <c r="G658" s="409">
        <v>726</v>
      </c>
      <c r="H658" s="409">
        <v>1</v>
      </c>
      <c r="I658" s="409">
        <v>121</v>
      </c>
      <c r="J658" s="409">
        <v>8</v>
      </c>
      <c r="K658" s="409">
        <v>968</v>
      </c>
      <c r="L658" s="409">
        <v>1.3333333333333333</v>
      </c>
      <c r="M658" s="409">
        <v>121</v>
      </c>
      <c r="N658" s="409">
        <v>4</v>
      </c>
      <c r="O658" s="409">
        <v>492</v>
      </c>
      <c r="P658" s="474">
        <v>0.6776859504132231</v>
      </c>
      <c r="Q658" s="410">
        <v>123</v>
      </c>
    </row>
    <row r="659" spans="1:17" ht="14.4" customHeight="1" x14ac:dyDescent="0.3">
      <c r="A659" s="405" t="s">
        <v>943</v>
      </c>
      <c r="B659" s="406" t="s">
        <v>756</v>
      </c>
      <c r="C659" s="406" t="s">
        <v>757</v>
      </c>
      <c r="D659" s="406" t="s">
        <v>766</v>
      </c>
      <c r="E659" s="406" t="s">
        <v>767</v>
      </c>
      <c r="F659" s="409">
        <v>4</v>
      </c>
      <c r="G659" s="409">
        <v>696</v>
      </c>
      <c r="H659" s="409">
        <v>1</v>
      </c>
      <c r="I659" s="409">
        <v>174</v>
      </c>
      <c r="J659" s="409">
        <v>2</v>
      </c>
      <c r="K659" s="409">
        <v>350</v>
      </c>
      <c r="L659" s="409">
        <v>0.50287356321839083</v>
      </c>
      <c r="M659" s="409">
        <v>175</v>
      </c>
      <c r="N659" s="409"/>
      <c r="O659" s="409"/>
      <c r="P659" s="474"/>
      <c r="Q659" s="410"/>
    </row>
    <row r="660" spans="1:17" ht="14.4" customHeight="1" x14ac:dyDescent="0.3">
      <c r="A660" s="405" t="s">
        <v>943</v>
      </c>
      <c r="B660" s="406" t="s">
        <v>756</v>
      </c>
      <c r="C660" s="406" t="s">
        <v>757</v>
      </c>
      <c r="D660" s="406" t="s">
        <v>772</v>
      </c>
      <c r="E660" s="406" t="s">
        <v>773</v>
      </c>
      <c r="F660" s="409">
        <v>7</v>
      </c>
      <c r="G660" s="409">
        <v>1176</v>
      </c>
      <c r="H660" s="409">
        <v>1</v>
      </c>
      <c r="I660" s="409">
        <v>168</v>
      </c>
      <c r="J660" s="409">
        <v>2</v>
      </c>
      <c r="K660" s="409">
        <v>336</v>
      </c>
      <c r="L660" s="409">
        <v>0.2857142857142857</v>
      </c>
      <c r="M660" s="409">
        <v>168</v>
      </c>
      <c r="N660" s="409">
        <v>4</v>
      </c>
      <c r="O660" s="409">
        <v>688</v>
      </c>
      <c r="P660" s="474">
        <v>0.58503401360544216</v>
      </c>
      <c r="Q660" s="410">
        <v>172</v>
      </c>
    </row>
    <row r="661" spans="1:17" ht="14.4" customHeight="1" x14ac:dyDescent="0.3">
      <c r="A661" s="405" t="s">
        <v>943</v>
      </c>
      <c r="B661" s="406" t="s">
        <v>756</v>
      </c>
      <c r="C661" s="406" t="s">
        <v>757</v>
      </c>
      <c r="D661" s="406" t="s">
        <v>776</v>
      </c>
      <c r="E661" s="406" t="s">
        <v>777</v>
      </c>
      <c r="F661" s="409">
        <v>3</v>
      </c>
      <c r="G661" s="409">
        <v>948</v>
      </c>
      <c r="H661" s="409">
        <v>1</v>
      </c>
      <c r="I661" s="409">
        <v>316</v>
      </c>
      <c r="J661" s="409"/>
      <c r="K661" s="409"/>
      <c r="L661" s="409"/>
      <c r="M661" s="409"/>
      <c r="N661" s="409">
        <v>2</v>
      </c>
      <c r="O661" s="409">
        <v>644</v>
      </c>
      <c r="P661" s="474">
        <v>0.67932489451476796</v>
      </c>
      <c r="Q661" s="410">
        <v>322</v>
      </c>
    </row>
    <row r="662" spans="1:17" ht="14.4" customHeight="1" x14ac:dyDescent="0.3">
      <c r="A662" s="405" t="s">
        <v>943</v>
      </c>
      <c r="B662" s="406" t="s">
        <v>756</v>
      </c>
      <c r="C662" s="406" t="s">
        <v>757</v>
      </c>
      <c r="D662" s="406" t="s">
        <v>778</v>
      </c>
      <c r="E662" s="406" t="s">
        <v>779</v>
      </c>
      <c r="F662" s="409">
        <v>1</v>
      </c>
      <c r="G662" s="409">
        <v>435</v>
      </c>
      <c r="H662" s="409">
        <v>1</v>
      </c>
      <c r="I662" s="409">
        <v>435</v>
      </c>
      <c r="J662" s="409"/>
      <c r="K662" s="409"/>
      <c r="L662" s="409"/>
      <c r="M662" s="409"/>
      <c r="N662" s="409">
        <v>1</v>
      </c>
      <c r="O662" s="409">
        <v>439</v>
      </c>
      <c r="P662" s="474">
        <v>1.0091954022988505</v>
      </c>
      <c r="Q662" s="410">
        <v>439</v>
      </c>
    </row>
    <row r="663" spans="1:17" ht="14.4" customHeight="1" x14ac:dyDescent="0.3">
      <c r="A663" s="405" t="s">
        <v>943</v>
      </c>
      <c r="B663" s="406" t="s">
        <v>756</v>
      </c>
      <c r="C663" s="406" t="s">
        <v>757</v>
      </c>
      <c r="D663" s="406" t="s">
        <v>780</v>
      </c>
      <c r="E663" s="406" t="s">
        <v>781</v>
      </c>
      <c r="F663" s="409">
        <v>13</v>
      </c>
      <c r="G663" s="409">
        <v>4394</v>
      </c>
      <c r="H663" s="409">
        <v>1</v>
      </c>
      <c r="I663" s="409">
        <v>338</v>
      </c>
      <c r="J663" s="409"/>
      <c r="K663" s="409"/>
      <c r="L663" s="409"/>
      <c r="M663" s="409"/>
      <c r="N663" s="409">
        <v>11</v>
      </c>
      <c r="O663" s="409">
        <v>3751</v>
      </c>
      <c r="P663" s="474">
        <v>0.85366408739189803</v>
      </c>
      <c r="Q663" s="410">
        <v>341</v>
      </c>
    </row>
    <row r="664" spans="1:17" ht="14.4" customHeight="1" x14ac:dyDescent="0.3">
      <c r="A664" s="405" t="s">
        <v>943</v>
      </c>
      <c r="B664" s="406" t="s">
        <v>756</v>
      </c>
      <c r="C664" s="406" t="s">
        <v>757</v>
      </c>
      <c r="D664" s="406" t="s">
        <v>792</v>
      </c>
      <c r="E664" s="406" t="s">
        <v>793</v>
      </c>
      <c r="F664" s="409"/>
      <c r="G664" s="409"/>
      <c r="H664" s="409"/>
      <c r="I664" s="409"/>
      <c r="J664" s="409">
        <v>2</v>
      </c>
      <c r="K664" s="409">
        <v>738</v>
      </c>
      <c r="L664" s="409"/>
      <c r="M664" s="409">
        <v>369</v>
      </c>
      <c r="N664" s="409"/>
      <c r="O664" s="409"/>
      <c r="P664" s="474"/>
      <c r="Q664" s="410"/>
    </row>
    <row r="665" spans="1:17" ht="14.4" customHeight="1" x14ac:dyDescent="0.3">
      <c r="A665" s="405" t="s">
        <v>943</v>
      </c>
      <c r="B665" s="406" t="s">
        <v>756</v>
      </c>
      <c r="C665" s="406" t="s">
        <v>757</v>
      </c>
      <c r="D665" s="406" t="s">
        <v>800</v>
      </c>
      <c r="E665" s="406" t="s">
        <v>801</v>
      </c>
      <c r="F665" s="409"/>
      <c r="G665" s="409"/>
      <c r="H665" s="409"/>
      <c r="I665" s="409"/>
      <c r="J665" s="409">
        <v>2</v>
      </c>
      <c r="K665" s="409">
        <v>1336</v>
      </c>
      <c r="L665" s="409"/>
      <c r="M665" s="409">
        <v>668</v>
      </c>
      <c r="N665" s="409"/>
      <c r="O665" s="409"/>
      <c r="P665" s="474"/>
      <c r="Q665" s="410"/>
    </row>
    <row r="666" spans="1:17" ht="14.4" customHeight="1" x14ac:dyDescent="0.3">
      <c r="A666" s="405" t="s">
        <v>943</v>
      </c>
      <c r="B666" s="406" t="s">
        <v>756</v>
      </c>
      <c r="C666" s="406" t="s">
        <v>757</v>
      </c>
      <c r="D666" s="406" t="s">
        <v>804</v>
      </c>
      <c r="E666" s="406" t="s">
        <v>805</v>
      </c>
      <c r="F666" s="409">
        <v>11</v>
      </c>
      <c r="G666" s="409">
        <v>3091</v>
      </c>
      <c r="H666" s="409">
        <v>1</v>
      </c>
      <c r="I666" s="409">
        <v>281</v>
      </c>
      <c r="J666" s="409">
        <v>16</v>
      </c>
      <c r="K666" s="409">
        <v>4508</v>
      </c>
      <c r="L666" s="409">
        <v>1.4584276933031382</v>
      </c>
      <c r="M666" s="409">
        <v>281.75</v>
      </c>
      <c r="N666" s="409">
        <v>10</v>
      </c>
      <c r="O666" s="409">
        <v>2850</v>
      </c>
      <c r="P666" s="474">
        <v>0.92203170494985442</v>
      </c>
      <c r="Q666" s="410">
        <v>285</v>
      </c>
    </row>
    <row r="667" spans="1:17" ht="14.4" customHeight="1" x14ac:dyDescent="0.3">
      <c r="A667" s="405" t="s">
        <v>943</v>
      </c>
      <c r="B667" s="406" t="s">
        <v>756</v>
      </c>
      <c r="C667" s="406" t="s">
        <v>757</v>
      </c>
      <c r="D667" s="406" t="s">
        <v>808</v>
      </c>
      <c r="E667" s="406" t="s">
        <v>809</v>
      </c>
      <c r="F667" s="409">
        <v>3</v>
      </c>
      <c r="G667" s="409">
        <v>1368</v>
      </c>
      <c r="H667" s="409">
        <v>1</v>
      </c>
      <c r="I667" s="409">
        <v>456</v>
      </c>
      <c r="J667" s="409"/>
      <c r="K667" s="409"/>
      <c r="L667" s="409"/>
      <c r="M667" s="409"/>
      <c r="N667" s="409">
        <v>2</v>
      </c>
      <c r="O667" s="409">
        <v>924</v>
      </c>
      <c r="P667" s="474">
        <v>0.67543859649122806</v>
      </c>
      <c r="Q667" s="410">
        <v>462</v>
      </c>
    </row>
    <row r="668" spans="1:17" ht="14.4" customHeight="1" x14ac:dyDescent="0.3">
      <c r="A668" s="405" t="s">
        <v>943</v>
      </c>
      <c r="B668" s="406" t="s">
        <v>756</v>
      </c>
      <c r="C668" s="406" t="s">
        <v>757</v>
      </c>
      <c r="D668" s="406" t="s">
        <v>812</v>
      </c>
      <c r="E668" s="406" t="s">
        <v>813</v>
      </c>
      <c r="F668" s="409">
        <v>14</v>
      </c>
      <c r="G668" s="409">
        <v>4872</v>
      </c>
      <c r="H668" s="409">
        <v>1</v>
      </c>
      <c r="I668" s="409">
        <v>348</v>
      </c>
      <c r="J668" s="409">
        <v>22</v>
      </c>
      <c r="K668" s="409">
        <v>7692</v>
      </c>
      <c r="L668" s="409">
        <v>1.5788177339901477</v>
      </c>
      <c r="M668" s="409">
        <v>349.63636363636363</v>
      </c>
      <c r="N668" s="409">
        <v>12</v>
      </c>
      <c r="O668" s="409">
        <v>4272</v>
      </c>
      <c r="P668" s="474">
        <v>0.87684729064039413</v>
      </c>
      <c r="Q668" s="410">
        <v>356</v>
      </c>
    </row>
    <row r="669" spans="1:17" ht="14.4" customHeight="1" x14ac:dyDescent="0.3">
      <c r="A669" s="405" t="s">
        <v>943</v>
      </c>
      <c r="B669" s="406" t="s">
        <v>756</v>
      </c>
      <c r="C669" s="406" t="s">
        <v>757</v>
      </c>
      <c r="D669" s="406" t="s">
        <v>820</v>
      </c>
      <c r="E669" s="406" t="s">
        <v>821</v>
      </c>
      <c r="F669" s="409"/>
      <c r="G669" s="409"/>
      <c r="H669" s="409"/>
      <c r="I669" s="409"/>
      <c r="J669" s="409">
        <v>5</v>
      </c>
      <c r="K669" s="409">
        <v>577</v>
      </c>
      <c r="L669" s="409"/>
      <c r="M669" s="409">
        <v>115.4</v>
      </c>
      <c r="N669" s="409"/>
      <c r="O669" s="409"/>
      <c r="P669" s="474"/>
      <c r="Q669" s="410"/>
    </row>
    <row r="670" spans="1:17" ht="14.4" customHeight="1" x14ac:dyDescent="0.3">
      <c r="A670" s="405" t="s">
        <v>943</v>
      </c>
      <c r="B670" s="406" t="s">
        <v>756</v>
      </c>
      <c r="C670" s="406" t="s">
        <v>757</v>
      </c>
      <c r="D670" s="406" t="s">
        <v>826</v>
      </c>
      <c r="E670" s="406" t="s">
        <v>827</v>
      </c>
      <c r="F670" s="409">
        <v>2</v>
      </c>
      <c r="G670" s="409">
        <v>858</v>
      </c>
      <c r="H670" s="409">
        <v>1</v>
      </c>
      <c r="I670" s="409">
        <v>429</v>
      </c>
      <c r="J670" s="409"/>
      <c r="K670" s="409"/>
      <c r="L670" s="409"/>
      <c r="M670" s="409"/>
      <c r="N670" s="409">
        <v>2</v>
      </c>
      <c r="O670" s="409">
        <v>874</v>
      </c>
      <c r="P670" s="474">
        <v>1.0186480186480187</v>
      </c>
      <c r="Q670" s="410">
        <v>437</v>
      </c>
    </row>
    <row r="671" spans="1:17" ht="14.4" customHeight="1" x14ac:dyDescent="0.3">
      <c r="A671" s="405" t="s">
        <v>943</v>
      </c>
      <c r="B671" s="406" t="s">
        <v>756</v>
      </c>
      <c r="C671" s="406" t="s">
        <v>757</v>
      </c>
      <c r="D671" s="406" t="s">
        <v>828</v>
      </c>
      <c r="E671" s="406" t="s">
        <v>829</v>
      </c>
      <c r="F671" s="409">
        <v>6</v>
      </c>
      <c r="G671" s="409">
        <v>318</v>
      </c>
      <c r="H671" s="409">
        <v>1</v>
      </c>
      <c r="I671" s="409">
        <v>53</v>
      </c>
      <c r="J671" s="409">
        <v>10</v>
      </c>
      <c r="K671" s="409">
        <v>532</v>
      </c>
      <c r="L671" s="409">
        <v>1.6729559748427674</v>
      </c>
      <c r="M671" s="409">
        <v>53.2</v>
      </c>
      <c r="N671" s="409">
        <v>2</v>
      </c>
      <c r="O671" s="409">
        <v>108</v>
      </c>
      <c r="P671" s="474">
        <v>0.33962264150943394</v>
      </c>
      <c r="Q671" s="410">
        <v>54</v>
      </c>
    </row>
    <row r="672" spans="1:17" ht="14.4" customHeight="1" x14ac:dyDescent="0.3">
      <c r="A672" s="405" t="s">
        <v>943</v>
      </c>
      <c r="B672" s="406" t="s">
        <v>756</v>
      </c>
      <c r="C672" s="406" t="s">
        <v>757</v>
      </c>
      <c r="D672" s="406" t="s">
        <v>832</v>
      </c>
      <c r="E672" s="406" t="s">
        <v>833</v>
      </c>
      <c r="F672" s="409">
        <v>25</v>
      </c>
      <c r="G672" s="409">
        <v>4125</v>
      </c>
      <c r="H672" s="409">
        <v>1</v>
      </c>
      <c r="I672" s="409">
        <v>165</v>
      </c>
      <c r="J672" s="409">
        <v>29</v>
      </c>
      <c r="K672" s="409">
        <v>4806</v>
      </c>
      <c r="L672" s="409">
        <v>1.1650909090909092</v>
      </c>
      <c r="M672" s="409">
        <v>165.72413793103448</v>
      </c>
      <c r="N672" s="409">
        <v>5</v>
      </c>
      <c r="O672" s="409">
        <v>845</v>
      </c>
      <c r="P672" s="474">
        <v>0.20484848484848484</v>
      </c>
      <c r="Q672" s="410">
        <v>169</v>
      </c>
    </row>
    <row r="673" spans="1:17" ht="14.4" customHeight="1" x14ac:dyDescent="0.3">
      <c r="A673" s="405" t="s">
        <v>943</v>
      </c>
      <c r="B673" s="406" t="s">
        <v>756</v>
      </c>
      <c r="C673" s="406" t="s">
        <v>757</v>
      </c>
      <c r="D673" s="406" t="s">
        <v>834</v>
      </c>
      <c r="E673" s="406" t="s">
        <v>835</v>
      </c>
      <c r="F673" s="409"/>
      <c r="G673" s="409"/>
      <c r="H673" s="409"/>
      <c r="I673" s="409"/>
      <c r="J673" s="409">
        <v>4</v>
      </c>
      <c r="K673" s="409">
        <v>318</v>
      </c>
      <c r="L673" s="409"/>
      <c r="M673" s="409">
        <v>79.5</v>
      </c>
      <c r="N673" s="409"/>
      <c r="O673" s="409"/>
      <c r="P673" s="474"/>
      <c r="Q673" s="410"/>
    </row>
    <row r="674" spans="1:17" ht="14.4" customHeight="1" x14ac:dyDescent="0.3">
      <c r="A674" s="405" t="s">
        <v>943</v>
      </c>
      <c r="B674" s="406" t="s">
        <v>756</v>
      </c>
      <c r="C674" s="406" t="s">
        <v>757</v>
      </c>
      <c r="D674" s="406" t="s">
        <v>836</v>
      </c>
      <c r="E674" s="406" t="s">
        <v>837</v>
      </c>
      <c r="F674" s="409">
        <v>1</v>
      </c>
      <c r="G674" s="409">
        <v>160</v>
      </c>
      <c r="H674" s="409">
        <v>1</v>
      </c>
      <c r="I674" s="409">
        <v>160</v>
      </c>
      <c r="J674" s="409">
        <v>5</v>
      </c>
      <c r="K674" s="409">
        <v>806</v>
      </c>
      <c r="L674" s="409">
        <v>5.0374999999999996</v>
      </c>
      <c r="M674" s="409">
        <v>161.19999999999999</v>
      </c>
      <c r="N674" s="409">
        <v>2</v>
      </c>
      <c r="O674" s="409">
        <v>326</v>
      </c>
      <c r="P674" s="474">
        <v>2.0375000000000001</v>
      </c>
      <c r="Q674" s="410">
        <v>163</v>
      </c>
    </row>
    <row r="675" spans="1:17" ht="14.4" customHeight="1" x14ac:dyDescent="0.3">
      <c r="A675" s="405" t="s">
        <v>943</v>
      </c>
      <c r="B675" s="406" t="s">
        <v>756</v>
      </c>
      <c r="C675" s="406" t="s">
        <v>757</v>
      </c>
      <c r="D675" s="406" t="s">
        <v>846</v>
      </c>
      <c r="E675" s="406" t="s">
        <v>847</v>
      </c>
      <c r="F675" s="409"/>
      <c r="G675" s="409"/>
      <c r="H675" s="409"/>
      <c r="I675" s="409"/>
      <c r="J675" s="409">
        <v>2</v>
      </c>
      <c r="K675" s="409">
        <v>489</v>
      </c>
      <c r="L675" s="409"/>
      <c r="M675" s="409">
        <v>244.5</v>
      </c>
      <c r="N675" s="409"/>
      <c r="O675" s="409"/>
      <c r="P675" s="474"/>
      <c r="Q675" s="410"/>
    </row>
    <row r="676" spans="1:17" ht="14.4" customHeight="1" x14ac:dyDescent="0.3">
      <c r="A676" s="405" t="s">
        <v>943</v>
      </c>
      <c r="B676" s="406" t="s">
        <v>756</v>
      </c>
      <c r="C676" s="406" t="s">
        <v>757</v>
      </c>
      <c r="D676" s="406" t="s">
        <v>848</v>
      </c>
      <c r="E676" s="406" t="s">
        <v>849</v>
      </c>
      <c r="F676" s="409"/>
      <c r="G676" s="409"/>
      <c r="H676" s="409"/>
      <c r="I676" s="409"/>
      <c r="J676" s="409"/>
      <c r="K676" s="409"/>
      <c r="L676" s="409"/>
      <c r="M676" s="409"/>
      <c r="N676" s="409">
        <v>1</v>
      </c>
      <c r="O676" s="409">
        <v>2012</v>
      </c>
      <c r="P676" s="474"/>
      <c r="Q676" s="410">
        <v>2012</v>
      </c>
    </row>
    <row r="677" spans="1:17" ht="14.4" customHeight="1" x14ac:dyDescent="0.3">
      <c r="A677" s="405" t="s">
        <v>943</v>
      </c>
      <c r="B677" s="406" t="s">
        <v>875</v>
      </c>
      <c r="C677" s="406" t="s">
        <v>757</v>
      </c>
      <c r="D677" s="406" t="s">
        <v>876</v>
      </c>
      <c r="E677" s="406" t="s">
        <v>877</v>
      </c>
      <c r="F677" s="409">
        <v>2</v>
      </c>
      <c r="G677" s="409">
        <v>2070</v>
      </c>
      <c r="H677" s="409">
        <v>1</v>
      </c>
      <c r="I677" s="409">
        <v>1035</v>
      </c>
      <c r="J677" s="409"/>
      <c r="K677" s="409"/>
      <c r="L677" s="409"/>
      <c r="M677" s="409"/>
      <c r="N677" s="409"/>
      <c r="O677" s="409"/>
      <c r="P677" s="474"/>
      <c r="Q677" s="410"/>
    </row>
    <row r="678" spans="1:17" ht="14.4" customHeight="1" x14ac:dyDescent="0.3">
      <c r="A678" s="405" t="s">
        <v>943</v>
      </c>
      <c r="B678" s="406" t="s">
        <v>875</v>
      </c>
      <c r="C678" s="406" t="s">
        <v>757</v>
      </c>
      <c r="D678" s="406" t="s">
        <v>878</v>
      </c>
      <c r="E678" s="406" t="s">
        <v>879</v>
      </c>
      <c r="F678" s="409">
        <v>1</v>
      </c>
      <c r="G678" s="409">
        <v>217</v>
      </c>
      <c r="H678" s="409">
        <v>1</v>
      </c>
      <c r="I678" s="409">
        <v>217</v>
      </c>
      <c r="J678" s="409"/>
      <c r="K678" s="409"/>
      <c r="L678" s="409"/>
      <c r="M678" s="409"/>
      <c r="N678" s="409"/>
      <c r="O678" s="409"/>
      <c r="P678" s="474"/>
      <c r="Q678" s="410"/>
    </row>
    <row r="679" spans="1:17" ht="14.4" customHeight="1" x14ac:dyDescent="0.3">
      <c r="A679" s="405" t="s">
        <v>944</v>
      </c>
      <c r="B679" s="406" t="s">
        <v>756</v>
      </c>
      <c r="C679" s="406" t="s">
        <v>757</v>
      </c>
      <c r="D679" s="406" t="s">
        <v>924</v>
      </c>
      <c r="E679" s="406" t="s">
        <v>925</v>
      </c>
      <c r="F679" s="409"/>
      <c r="G679" s="409"/>
      <c r="H679" s="409"/>
      <c r="I679" s="409"/>
      <c r="J679" s="409"/>
      <c r="K679" s="409"/>
      <c r="L679" s="409"/>
      <c r="M679" s="409"/>
      <c r="N679" s="409">
        <v>1</v>
      </c>
      <c r="O679" s="409">
        <v>215</v>
      </c>
      <c r="P679" s="474"/>
      <c r="Q679" s="410">
        <v>215</v>
      </c>
    </row>
    <row r="680" spans="1:17" ht="14.4" customHeight="1" x14ac:dyDescent="0.3">
      <c r="A680" s="405" t="s">
        <v>944</v>
      </c>
      <c r="B680" s="406" t="s">
        <v>756</v>
      </c>
      <c r="C680" s="406" t="s">
        <v>757</v>
      </c>
      <c r="D680" s="406" t="s">
        <v>762</v>
      </c>
      <c r="E680" s="406" t="s">
        <v>763</v>
      </c>
      <c r="F680" s="409">
        <v>54</v>
      </c>
      <c r="G680" s="409">
        <v>2862</v>
      </c>
      <c r="H680" s="409">
        <v>1</v>
      </c>
      <c r="I680" s="409">
        <v>53</v>
      </c>
      <c r="J680" s="409">
        <v>58</v>
      </c>
      <c r="K680" s="409">
        <v>3084</v>
      </c>
      <c r="L680" s="409">
        <v>1.0775681341719077</v>
      </c>
      <c r="M680" s="409">
        <v>53.172413793103445</v>
      </c>
      <c r="N680" s="409">
        <v>84</v>
      </c>
      <c r="O680" s="409">
        <v>4536</v>
      </c>
      <c r="P680" s="474">
        <v>1.5849056603773586</v>
      </c>
      <c r="Q680" s="410">
        <v>54</v>
      </c>
    </row>
    <row r="681" spans="1:17" ht="14.4" customHeight="1" x14ac:dyDescent="0.3">
      <c r="A681" s="405" t="s">
        <v>944</v>
      </c>
      <c r="B681" s="406" t="s">
        <v>756</v>
      </c>
      <c r="C681" s="406" t="s">
        <v>757</v>
      </c>
      <c r="D681" s="406" t="s">
        <v>764</v>
      </c>
      <c r="E681" s="406" t="s">
        <v>765</v>
      </c>
      <c r="F681" s="409">
        <v>2</v>
      </c>
      <c r="G681" s="409">
        <v>242</v>
      </c>
      <c r="H681" s="409">
        <v>1</v>
      </c>
      <c r="I681" s="409">
        <v>121</v>
      </c>
      <c r="J681" s="409"/>
      <c r="K681" s="409"/>
      <c r="L681" s="409"/>
      <c r="M681" s="409"/>
      <c r="N681" s="409">
        <v>2</v>
      </c>
      <c r="O681" s="409">
        <v>246</v>
      </c>
      <c r="P681" s="474">
        <v>1.0165289256198347</v>
      </c>
      <c r="Q681" s="410">
        <v>123</v>
      </c>
    </row>
    <row r="682" spans="1:17" ht="14.4" customHeight="1" x14ac:dyDescent="0.3">
      <c r="A682" s="405" t="s">
        <v>944</v>
      </c>
      <c r="B682" s="406" t="s">
        <v>756</v>
      </c>
      <c r="C682" s="406" t="s">
        <v>757</v>
      </c>
      <c r="D682" s="406" t="s">
        <v>772</v>
      </c>
      <c r="E682" s="406" t="s">
        <v>773</v>
      </c>
      <c r="F682" s="409">
        <v>17</v>
      </c>
      <c r="G682" s="409">
        <v>2856</v>
      </c>
      <c r="H682" s="409">
        <v>1</v>
      </c>
      <c r="I682" s="409">
        <v>168</v>
      </c>
      <c r="J682" s="409">
        <v>27</v>
      </c>
      <c r="K682" s="409">
        <v>4554</v>
      </c>
      <c r="L682" s="409">
        <v>1.5945378151260505</v>
      </c>
      <c r="M682" s="409">
        <v>168.66666666666666</v>
      </c>
      <c r="N682" s="409">
        <v>34</v>
      </c>
      <c r="O682" s="409">
        <v>5848</v>
      </c>
      <c r="P682" s="474">
        <v>2.0476190476190474</v>
      </c>
      <c r="Q682" s="410">
        <v>172</v>
      </c>
    </row>
    <row r="683" spans="1:17" ht="14.4" customHeight="1" x14ac:dyDescent="0.3">
      <c r="A683" s="405" t="s">
        <v>944</v>
      </c>
      <c r="B683" s="406" t="s">
        <v>756</v>
      </c>
      <c r="C683" s="406" t="s">
        <v>757</v>
      </c>
      <c r="D683" s="406" t="s">
        <v>776</v>
      </c>
      <c r="E683" s="406" t="s">
        <v>777</v>
      </c>
      <c r="F683" s="409">
        <v>51</v>
      </c>
      <c r="G683" s="409">
        <v>16116</v>
      </c>
      <c r="H683" s="409">
        <v>1</v>
      </c>
      <c r="I683" s="409">
        <v>316</v>
      </c>
      <c r="J683" s="409">
        <v>47</v>
      </c>
      <c r="K683" s="409">
        <v>14880</v>
      </c>
      <c r="L683" s="409">
        <v>0.92330603127326882</v>
      </c>
      <c r="M683" s="409">
        <v>316.59574468085106</v>
      </c>
      <c r="N683" s="409">
        <v>91</v>
      </c>
      <c r="O683" s="409">
        <v>29302</v>
      </c>
      <c r="P683" s="474">
        <v>1.8181931000248202</v>
      </c>
      <c r="Q683" s="410">
        <v>322</v>
      </c>
    </row>
    <row r="684" spans="1:17" ht="14.4" customHeight="1" x14ac:dyDescent="0.3">
      <c r="A684" s="405" t="s">
        <v>944</v>
      </c>
      <c r="B684" s="406" t="s">
        <v>756</v>
      </c>
      <c r="C684" s="406" t="s">
        <v>757</v>
      </c>
      <c r="D684" s="406" t="s">
        <v>778</v>
      </c>
      <c r="E684" s="406" t="s">
        <v>779</v>
      </c>
      <c r="F684" s="409">
        <v>20</v>
      </c>
      <c r="G684" s="409">
        <v>8700</v>
      </c>
      <c r="H684" s="409">
        <v>1</v>
      </c>
      <c r="I684" s="409">
        <v>435</v>
      </c>
      <c r="J684" s="409">
        <v>23</v>
      </c>
      <c r="K684" s="409">
        <v>10014</v>
      </c>
      <c r="L684" s="409">
        <v>1.1510344827586207</v>
      </c>
      <c r="M684" s="409">
        <v>435.39130434782606</v>
      </c>
      <c r="N684" s="409">
        <v>37</v>
      </c>
      <c r="O684" s="409">
        <v>16243</v>
      </c>
      <c r="P684" s="474">
        <v>1.8670114942528735</v>
      </c>
      <c r="Q684" s="410">
        <v>439</v>
      </c>
    </row>
    <row r="685" spans="1:17" ht="14.4" customHeight="1" x14ac:dyDescent="0.3">
      <c r="A685" s="405" t="s">
        <v>944</v>
      </c>
      <c r="B685" s="406" t="s">
        <v>756</v>
      </c>
      <c r="C685" s="406" t="s">
        <v>757</v>
      </c>
      <c r="D685" s="406" t="s">
        <v>780</v>
      </c>
      <c r="E685" s="406" t="s">
        <v>781</v>
      </c>
      <c r="F685" s="409">
        <v>166</v>
      </c>
      <c r="G685" s="409">
        <v>56108</v>
      </c>
      <c r="H685" s="409">
        <v>1</v>
      </c>
      <c r="I685" s="409">
        <v>338</v>
      </c>
      <c r="J685" s="409">
        <v>298</v>
      </c>
      <c r="K685" s="409">
        <v>100798</v>
      </c>
      <c r="L685" s="409">
        <v>1.7964996078990518</v>
      </c>
      <c r="M685" s="409">
        <v>338.24832214765098</v>
      </c>
      <c r="N685" s="409">
        <v>336</v>
      </c>
      <c r="O685" s="409">
        <v>114576</v>
      </c>
      <c r="P685" s="474">
        <v>2.0420617380765664</v>
      </c>
      <c r="Q685" s="410">
        <v>341</v>
      </c>
    </row>
    <row r="686" spans="1:17" ht="14.4" customHeight="1" x14ac:dyDescent="0.3">
      <c r="A686" s="405" t="s">
        <v>944</v>
      </c>
      <c r="B686" s="406" t="s">
        <v>756</v>
      </c>
      <c r="C686" s="406" t="s">
        <v>757</v>
      </c>
      <c r="D686" s="406" t="s">
        <v>792</v>
      </c>
      <c r="E686" s="406" t="s">
        <v>793</v>
      </c>
      <c r="F686" s="409">
        <v>2</v>
      </c>
      <c r="G686" s="409">
        <v>730</v>
      </c>
      <c r="H686" s="409">
        <v>1</v>
      </c>
      <c r="I686" s="409">
        <v>365</v>
      </c>
      <c r="J686" s="409">
        <v>1</v>
      </c>
      <c r="K686" s="409">
        <v>365</v>
      </c>
      <c r="L686" s="409">
        <v>0.5</v>
      </c>
      <c r="M686" s="409">
        <v>365</v>
      </c>
      <c r="N686" s="409"/>
      <c r="O686" s="409"/>
      <c r="P686" s="474"/>
      <c r="Q686" s="410"/>
    </row>
    <row r="687" spans="1:17" ht="14.4" customHeight="1" x14ac:dyDescent="0.3">
      <c r="A687" s="405" t="s">
        <v>944</v>
      </c>
      <c r="B687" s="406" t="s">
        <v>756</v>
      </c>
      <c r="C687" s="406" t="s">
        <v>757</v>
      </c>
      <c r="D687" s="406" t="s">
        <v>794</v>
      </c>
      <c r="E687" s="406" t="s">
        <v>795</v>
      </c>
      <c r="F687" s="409">
        <v>3</v>
      </c>
      <c r="G687" s="409">
        <v>111</v>
      </c>
      <c r="H687" s="409">
        <v>1</v>
      </c>
      <c r="I687" s="409">
        <v>37</v>
      </c>
      <c r="J687" s="409">
        <v>3</v>
      </c>
      <c r="K687" s="409">
        <v>111</v>
      </c>
      <c r="L687" s="409">
        <v>1</v>
      </c>
      <c r="M687" s="409">
        <v>37</v>
      </c>
      <c r="N687" s="409">
        <v>2</v>
      </c>
      <c r="O687" s="409">
        <v>74</v>
      </c>
      <c r="P687" s="474">
        <v>0.66666666666666663</v>
      </c>
      <c r="Q687" s="410">
        <v>37</v>
      </c>
    </row>
    <row r="688" spans="1:17" ht="14.4" customHeight="1" x14ac:dyDescent="0.3">
      <c r="A688" s="405" t="s">
        <v>944</v>
      </c>
      <c r="B688" s="406" t="s">
        <v>756</v>
      </c>
      <c r="C688" s="406" t="s">
        <v>757</v>
      </c>
      <c r="D688" s="406" t="s">
        <v>800</v>
      </c>
      <c r="E688" s="406" t="s">
        <v>801</v>
      </c>
      <c r="F688" s="409">
        <v>4</v>
      </c>
      <c r="G688" s="409">
        <v>2656</v>
      </c>
      <c r="H688" s="409">
        <v>1</v>
      </c>
      <c r="I688" s="409">
        <v>664</v>
      </c>
      <c r="J688" s="409">
        <v>6</v>
      </c>
      <c r="K688" s="409">
        <v>3992</v>
      </c>
      <c r="L688" s="409">
        <v>1.5030120481927711</v>
      </c>
      <c r="M688" s="409">
        <v>665.33333333333337</v>
      </c>
      <c r="N688" s="409">
        <v>2</v>
      </c>
      <c r="O688" s="409">
        <v>1352</v>
      </c>
      <c r="P688" s="474">
        <v>0.50903614457831325</v>
      </c>
      <c r="Q688" s="410">
        <v>676</v>
      </c>
    </row>
    <row r="689" spans="1:17" ht="14.4" customHeight="1" x14ac:dyDescent="0.3">
      <c r="A689" s="405" t="s">
        <v>944</v>
      </c>
      <c r="B689" s="406" t="s">
        <v>756</v>
      </c>
      <c r="C689" s="406" t="s">
        <v>757</v>
      </c>
      <c r="D689" s="406" t="s">
        <v>802</v>
      </c>
      <c r="E689" s="406" t="s">
        <v>803</v>
      </c>
      <c r="F689" s="409">
        <v>4</v>
      </c>
      <c r="G689" s="409">
        <v>544</v>
      </c>
      <c r="H689" s="409">
        <v>1</v>
      </c>
      <c r="I689" s="409">
        <v>136</v>
      </c>
      <c r="J689" s="409"/>
      <c r="K689" s="409"/>
      <c r="L689" s="409"/>
      <c r="M689" s="409"/>
      <c r="N689" s="409">
        <v>2</v>
      </c>
      <c r="O689" s="409">
        <v>276</v>
      </c>
      <c r="P689" s="474">
        <v>0.50735294117647056</v>
      </c>
      <c r="Q689" s="410">
        <v>138</v>
      </c>
    </row>
    <row r="690" spans="1:17" ht="14.4" customHeight="1" x14ac:dyDescent="0.3">
      <c r="A690" s="405" t="s">
        <v>944</v>
      </c>
      <c r="B690" s="406" t="s">
        <v>756</v>
      </c>
      <c r="C690" s="406" t="s">
        <v>757</v>
      </c>
      <c r="D690" s="406" t="s">
        <v>804</v>
      </c>
      <c r="E690" s="406" t="s">
        <v>805</v>
      </c>
      <c r="F690" s="409">
        <v>1</v>
      </c>
      <c r="G690" s="409">
        <v>281</v>
      </c>
      <c r="H690" s="409">
        <v>1</v>
      </c>
      <c r="I690" s="409">
        <v>281</v>
      </c>
      <c r="J690" s="409">
        <v>2</v>
      </c>
      <c r="K690" s="409">
        <v>562</v>
      </c>
      <c r="L690" s="409">
        <v>2</v>
      </c>
      <c r="M690" s="409">
        <v>281</v>
      </c>
      <c r="N690" s="409">
        <v>1</v>
      </c>
      <c r="O690" s="409">
        <v>285</v>
      </c>
      <c r="P690" s="474">
        <v>1.0142348754448398</v>
      </c>
      <c r="Q690" s="410">
        <v>285</v>
      </c>
    </row>
    <row r="691" spans="1:17" ht="14.4" customHeight="1" x14ac:dyDescent="0.3">
      <c r="A691" s="405" t="s">
        <v>944</v>
      </c>
      <c r="B691" s="406" t="s">
        <v>756</v>
      </c>
      <c r="C691" s="406" t="s">
        <v>757</v>
      </c>
      <c r="D691" s="406" t="s">
        <v>808</v>
      </c>
      <c r="E691" s="406" t="s">
        <v>809</v>
      </c>
      <c r="F691" s="409">
        <v>31</v>
      </c>
      <c r="G691" s="409">
        <v>14136</v>
      </c>
      <c r="H691" s="409">
        <v>1</v>
      </c>
      <c r="I691" s="409">
        <v>456</v>
      </c>
      <c r="J691" s="409">
        <v>35</v>
      </c>
      <c r="K691" s="409">
        <v>15980</v>
      </c>
      <c r="L691" s="409">
        <v>1.1304470854555744</v>
      </c>
      <c r="M691" s="409">
        <v>456.57142857142856</v>
      </c>
      <c r="N691" s="409">
        <v>57</v>
      </c>
      <c r="O691" s="409">
        <v>26334</v>
      </c>
      <c r="P691" s="474">
        <v>1.8629032258064515</v>
      </c>
      <c r="Q691" s="410">
        <v>462</v>
      </c>
    </row>
    <row r="692" spans="1:17" ht="14.4" customHeight="1" x14ac:dyDescent="0.3">
      <c r="A692" s="405" t="s">
        <v>944</v>
      </c>
      <c r="B692" s="406" t="s">
        <v>756</v>
      </c>
      <c r="C692" s="406" t="s">
        <v>757</v>
      </c>
      <c r="D692" s="406" t="s">
        <v>812</v>
      </c>
      <c r="E692" s="406" t="s">
        <v>813</v>
      </c>
      <c r="F692" s="409">
        <v>35</v>
      </c>
      <c r="G692" s="409">
        <v>12180</v>
      </c>
      <c r="H692" s="409">
        <v>1</v>
      </c>
      <c r="I692" s="409">
        <v>348</v>
      </c>
      <c r="J692" s="409">
        <v>38</v>
      </c>
      <c r="K692" s="409">
        <v>13254</v>
      </c>
      <c r="L692" s="409">
        <v>1.0881773399014778</v>
      </c>
      <c r="M692" s="409">
        <v>348.78947368421052</v>
      </c>
      <c r="N692" s="409">
        <v>58</v>
      </c>
      <c r="O692" s="409">
        <v>20648</v>
      </c>
      <c r="P692" s="474">
        <v>1.6952380952380952</v>
      </c>
      <c r="Q692" s="410">
        <v>356</v>
      </c>
    </row>
    <row r="693" spans="1:17" ht="14.4" customHeight="1" x14ac:dyDescent="0.3">
      <c r="A693" s="405" t="s">
        <v>944</v>
      </c>
      <c r="B693" s="406" t="s">
        <v>756</v>
      </c>
      <c r="C693" s="406" t="s">
        <v>757</v>
      </c>
      <c r="D693" s="406" t="s">
        <v>814</v>
      </c>
      <c r="E693" s="406" t="s">
        <v>815</v>
      </c>
      <c r="F693" s="409">
        <v>1</v>
      </c>
      <c r="G693" s="409">
        <v>2886</v>
      </c>
      <c r="H693" s="409">
        <v>1</v>
      </c>
      <c r="I693" s="409">
        <v>2886</v>
      </c>
      <c r="J693" s="409">
        <v>3</v>
      </c>
      <c r="K693" s="409">
        <v>8658</v>
      </c>
      <c r="L693" s="409">
        <v>3</v>
      </c>
      <c r="M693" s="409">
        <v>2886</v>
      </c>
      <c r="N693" s="409">
        <v>2</v>
      </c>
      <c r="O693" s="409">
        <v>5834</v>
      </c>
      <c r="P693" s="474">
        <v>2.0214830214830215</v>
      </c>
      <c r="Q693" s="410">
        <v>2917</v>
      </c>
    </row>
    <row r="694" spans="1:17" ht="14.4" customHeight="1" x14ac:dyDescent="0.3">
      <c r="A694" s="405" t="s">
        <v>944</v>
      </c>
      <c r="B694" s="406" t="s">
        <v>756</v>
      </c>
      <c r="C694" s="406" t="s">
        <v>757</v>
      </c>
      <c r="D694" s="406" t="s">
        <v>818</v>
      </c>
      <c r="E694" s="406" t="s">
        <v>819</v>
      </c>
      <c r="F694" s="409">
        <v>9</v>
      </c>
      <c r="G694" s="409">
        <v>927</v>
      </c>
      <c r="H694" s="409">
        <v>1</v>
      </c>
      <c r="I694" s="409">
        <v>103</v>
      </c>
      <c r="J694" s="409"/>
      <c r="K694" s="409"/>
      <c r="L694" s="409"/>
      <c r="M694" s="409"/>
      <c r="N694" s="409">
        <v>3</v>
      </c>
      <c r="O694" s="409">
        <v>315</v>
      </c>
      <c r="P694" s="474">
        <v>0.33980582524271846</v>
      </c>
      <c r="Q694" s="410">
        <v>105</v>
      </c>
    </row>
    <row r="695" spans="1:17" ht="14.4" customHeight="1" x14ac:dyDescent="0.3">
      <c r="A695" s="405" t="s">
        <v>944</v>
      </c>
      <c r="B695" s="406" t="s">
        <v>756</v>
      </c>
      <c r="C695" s="406" t="s">
        <v>757</v>
      </c>
      <c r="D695" s="406" t="s">
        <v>820</v>
      </c>
      <c r="E695" s="406" t="s">
        <v>821</v>
      </c>
      <c r="F695" s="409"/>
      <c r="G695" s="409"/>
      <c r="H695" s="409"/>
      <c r="I695" s="409"/>
      <c r="J695" s="409"/>
      <c r="K695" s="409"/>
      <c r="L695" s="409"/>
      <c r="M695" s="409"/>
      <c r="N695" s="409">
        <v>1</v>
      </c>
      <c r="O695" s="409">
        <v>117</v>
      </c>
      <c r="P695" s="474"/>
      <c r="Q695" s="410">
        <v>117</v>
      </c>
    </row>
    <row r="696" spans="1:17" ht="14.4" customHeight="1" x14ac:dyDescent="0.3">
      <c r="A696" s="405" t="s">
        <v>944</v>
      </c>
      <c r="B696" s="406" t="s">
        <v>756</v>
      </c>
      <c r="C696" s="406" t="s">
        <v>757</v>
      </c>
      <c r="D696" s="406" t="s">
        <v>822</v>
      </c>
      <c r="E696" s="406" t="s">
        <v>823</v>
      </c>
      <c r="F696" s="409">
        <v>2</v>
      </c>
      <c r="G696" s="409">
        <v>914</v>
      </c>
      <c r="H696" s="409">
        <v>1</v>
      </c>
      <c r="I696" s="409">
        <v>457</v>
      </c>
      <c r="J696" s="409">
        <v>5</v>
      </c>
      <c r="K696" s="409">
        <v>2293</v>
      </c>
      <c r="L696" s="409">
        <v>2.5087527352297592</v>
      </c>
      <c r="M696" s="409">
        <v>458.6</v>
      </c>
      <c r="N696" s="409"/>
      <c r="O696" s="409"/>
      <c r="P696" s="474"/>
      <c r="Q696" s="410"/>
    </row>
    <row r="697" spans="1:17" ht="14.4" customHeight="1" x14ac:dyDescent="0.3">
      <c r="A697" s="405" t="s">
        <v>944</v>
      </c>
      <c r="B697" s="406" t="s">
        <v>756</v>
      </c>
      <c r="C697" s="406" t="s">
        <v>757</v>
      </c>
      <c r="D697" s="406" t="s">
        <v>824</v>
      </c>
      <c r="E697" s="406" t="s">
        <v>825</v>
      </c>
      <c r="F697" s="409">
        <v>1</v>
      </c>
      <c r="G697" s="409">
        <v>1245</v>
      </c>
      <c r="H697" s="409">
        <v>1</v>
      </c>
      <c r="I697" s="409">
        <v>1245</v>
      </c>
      <c r="J697" s="409">
        <v>5</v>
      </c>
      <c r="K697" s="409">
        <v>6225</v>
      </c>
      <c r="L697" s="409">
        <v>5</v>
      </c>
      <c r="M697" s="409">
        <v>1245</v>
      </c>
      <c r="N697" s="409">
        <v>1</v>
      </c>
      <c r="O697" s="409">
        <v>1268</v>
      </c>
      <c r="P697" s="474">
        <v>1.0184738955823294</v>
      </c>
      <c r="Q697" s="410">
        <v>1268</v>
      </c>
    </row>
    <row r="698" spans="1:17" ht="14.4" customHeight="1" x14ac:dyDescent="0.3">
      <c r="A698" s="405" t="s">
        <v>944</v>
      </c>
      <c r="B698" s="406" t="s">
        <v>756</v>
      </c>
      <c r="C698" s="406" t="s">
        <v>757</v>
      </c>
      <c r="D698" s="406" t="s">
        <v>826</v>
      </c>
      <c r="E698" s="406" t="s">
        <v>827</v>
      </c>
      <c r="F698" s="409">
        <v>53</v>
      </c>
      <c r="G698" s="409">
        <v>22737</v>
      </c>
      <c r="H698" s="409">
        <v>1</v>
      </c>
      <c r="I698" s="409">
        <v>429</v>
      </c>
      <c r="J698" s="409">
        <v>52</v>
      </c>
      <c r="K698" s="409">
        <v>22353</v>
      </c>
      <c r="L698" s="409">
        <v>0.98311122839424725</v>
      </c>
      <c r="M698" s="409">
        <v>429.86538461538464</v>
      </c>
      <c r="N698" s="409">
        <v>90</v>
      </c>
      <c r="O698" s="409">
        <v>39330</v>
      </c>
      <c r="P698" s="474">
        <v>1.7297796543079562</v>
      </c>
      <c r="Q698" s="410">
        <v>437</v>
      </c>
    </row>
    <row r="699" spans="1:17" ht="14.4" customHeight="1" x14ac:dyDescent="0.3">
      <c r="A699" s="405" t="s">
        <v>944</v>
      </c>
      <c r="B699" s="406" t="s">
        <v>756</v>
      </c>
      <c r="C699" s="406" t="s">
        <v>757</v>
      </c>
      <c r="D699" s="406" t="s">
        <v>828</v>
      </c>
      <c r="E699" s="406" t="s">
        <v>829</v>
      </c>
      <c r="F699" s="409">
        <v>28</v>
      </c>
      <c r="G699" s="409">
        <v>1484</v>
      </c>
      <c r="H699" s="409">
        <v>1</v>
      </c>
      <c r="I699" s="409">
        <v>53</v>
      </c>
      <c r="J699" s="409">
        <v>22</v>
      </c>
      <c r="K699" s="409">
        <v>1166</v>
      </c>
      <c r="L699" s="409">
        <v>0.7857142857142857</v>
      </c>
      <c r="M699" s="409">
        <v>53</v>
      </c>
      <c r="N699" s="409">
        <v>38</v>
      </c>
      <c r="O699" s="409">
        <v>2052</v>
      </c>
      <c r="P699" s="474">
        <v>1.3827493261455526</v>
      </c>
      <c r="Q699" s="410">
        <v>54</v>
      </c>
    </row>
    <row r="700" spans="1:17" ht="14.4" customHeight="1" x14ac:dyDescent="0.3">
      <c r="A700" s="405" t="s">
        <v>944</v>
      </c>
      <c r="B700" s="406" t="s">
        <v>756</v>
      </c>
      <c r="C700" s="406" t="s">
        <v>757</v>
      </c>
      <c r="D700" s="406" t="s">
        <v>945</v>
      </c>
      <c r="E700" s="406" t="s">
        <v>946</v>
      </c>
      <c r="F700" s="409"/>
      <c r="G700" s="409"/>
      <c r="H700" s="409"/>
      <c r="I700" s="409"/>
      <c r="J700" s="409"/>
      <c r="K700" s="409"/>
      <c r="L700" s="409"/>
      <c r="M700" s="409"/>
      <c r="N700" s="409">
        <v>4</v>
      </c>
      <c r="O700" s="409">
        <v>37784</v>
      </c>
      <c r="P700" s="474"/>
      <c r="Q700" s="410">
        <v>9446</v>
      </c>
    </row>
    <row r="701" spans="1:17" ht="14.4" customHeight="1" x14ac:dyDescent="0.3">
      <c r="A701" s="405" t="s">
        <v>944</v>
      </c>
      <c r="B701" s="406" t="s">
        <v>756</v>
      </c>
      <c r="C701" s="406" t="s">
        <v>757</v>
      </c>
      <c r="D701" s="406" t="s">
        <v>832</v>
      </c>
      <c r="E701" s="406" t="s">
        <v>833</v>
      </c>
      <c r="F701" s="409">
        <v>7</v>
      </c>
      <c r="G701" s="409">
        <v>1155</v>
      </c>
      <c r="H701" s="409">
        <v>1</v>
      </c>
      <c r="I701" s="409">
        <v>165</v>
      </c>
      <c r="J701" s="409">
        <v>14</v>
      </c>
      <c r="K701" s="409">
        <v>2316</v>
      </c>
      <c r="L701" s="409">
        <v>2.005194805194805</v>
      </c>
      <c r="M701" s="409">
        <v>165.42857142857142</v>
      </c>
      <c r="N701" s="409">
        <v>6</v>
      </c>
      <c r="O701" s="409">
        <v>1014</v>
      </c>
      <c r="P701" s="474">
        <v>0.87792207792207788</v>
      </c>
      <c r="Q701" s="410">
        <v>169</v>
      </c>
    </row>
    <row r="702" spans="1:17" ht="14.4" customHeight="1" x14ac:dyDescent="0.3">
      <c r="A702" s="405" t="s">
        <v>944</v>
      </c>
      <c r="B702" s="406" t="s">
        <v>756</v>
      </c>
      <c r="C702" s="406" t="s">
        <v>757</v>
      </c>
      <c r="D702" s="406" t="s">
        <v>834</v>
      </c>
      <c r="E702" s="406" t="s">
        <v>835</v>
      </c>
      <c r="F702" s="409">
        <v>16</v>
      </c>
      <c r="G702" s="409">
        <v>1264</v>
      </c>
      <c r="H702" s="409">
        <v>1</v>
      </c>
      <c r="I702" s="409">
        <v>79</v>
      </c>
      <c r="J702" s="409">
        <v>22</v>
      </c>
      <c r="K702" s="409">
        <v>1744</v>
      </c>
      <c r="L702" s="409">
        <v>1.379746835443038</v>
      </c>
      <c r="M702" s="409">
        <v>79.272727272727266</v>
      </c>
      <c r="N702" s="409">
        <v>8</v>
      </c>
      <c r="O702" s="409">
        <v>648</v>
      </c>
      <c r="P702" s="474">
        <v>0.51265822784810122</v>
      </c>
      <c r="Q702" s="410">
        <v>81</v>
      </c>
    </row>
    <row r="703" spans="1:17" ht="14.4" customHeight="1" x14ac:dyDescent="0.3">
      <c r="A703" s="405" t="s">
        <v>944</v>
      </c>
      <c r="B703" s="406" t="s">
        <v>756</v>
      </c>
      <c r="C703" s="406" t="s">
        <v>757</v>
      </c>
      <c r="D703" s="406" t="s">
        <v>836</v>
      </c>
      <c r="E703" s="406" t="s">
        <v>837</v>
      </c>
      <c r="F703" s="409">
        <v>21</v>
      </c>
      <c r="G703" s="409">
        <v>3360</v>
      </c>
      <c r="H703" s="409">
        <v>1</v>
      </c>
      <c r="I703" s="409">
        <v>160</v>
      </c>
      <c r="J703" s="409">
        <v>22</v>
      </c>
      <c r="K703" s="409">
        <v>3526</v>
      </c>
      <c r="L703" s="409">
        <v>1.049404761904762</v>
      </c>
      <c r="M703" s="409">
        <v>160.27272727272728</v>
      </c>
      <c r="N703" s="409">
        <v>32</v>
      </c>
      <c r="O703" s="409">
        <v>5216</v>
      </c>
      <c r="P703" s="474">
        <v>1.5523809523809524</v>
      </c>
      <c r="Q703" s="410">
        <v>163</v>
      </c>
    </row>
    <row r="704" spans="1:17" ht="14.4" customHeight="1" x14ac:dyDescent="0.3">
      <c r="A704" s="405" t="s">
        <v>944</v>
      </c>
      <c r="B704" s="406" t="s">
        <v>756</v>
      </c>
      <c r="C704" s="406" t="s">
        <v>757</v>
      </c>
      <c r="D704" s="406" t="s">
        <v>838</v>
      </c>
      <c r="E704" s="406" t="s">
        <v>839</v>
      </c>
      <c r="F704" s="409"/>
      <c r="G704" s="409"/>
      <c r="H704" s="409"/>
      <c r="I704" s="409"/>
      <c r="J704" s="409">
        <v>5</v>
      </c>
      <c r="K704" s="409">
        <v>138</v>
      </c>
      <c r="L704" s="409"/>
      <c r="M704" s="409">
        <v>27.6</v>
      </c>
      <c r="N704" s="409">
        <v>1</v>
      </c>
      <c r="O704" s="409">
        <v>28</v>
      </c>
      <c r="P704" s="474"/>
      <c r="Q704" s="410">
        <v>28</v>
      </c>
    </row>
    <row r="705" spans="1:17" ht="14.4" customHeight="1" x14ac:dyDescent="0.3">
      <c r="A705" s="405" t="s">
        <v>944</v>
      </c>
      <c r="B705" s="406" t="s">
        <v>756</v>
      </c>
      <c r="C705" s="406" t="s">
        <v>757</v>
      </c>
      <c r="D705" s="406" t="s">
        <v>840</v>
      </c>
      <c r="E705" s="406" t="s">
        <v>841</v>
      </c>
      <c r="F705" s="409">
        <v>4</v>
      </c>
      <c r="G705" s="409">
        <v>4008</v>
      </c>
      <c r="H705" s="409">
        <v>1</v>
      </c>
      <c r="I705" s="409">
        <v>1002</v>
      </c>
      <c r="J705" s="409">
        <v>32</v>
      </c>
      <c r="K705" s="409">
        <v>32064</v>
      </c>
      <c r="L705" s="409">
        <v>8</v>
      </c>
      <c r="M705" s="409">
        <v>1002</v>
      </c>
      <c r="N705" s="409">
        <v>19</v>
      </c>
      <c r="O705" s="409">
        <v>19152</v>
      </c>
      <c r="P705" s="474">
        <v>4.7784431137724548</v>
      </c>
      <c r="Q705" s="410">
        <v>1008</v>
      </c>
    </row>
    <row r="706" spans="1:17" ht="14.4" customHeight="1" x14ac:dyDescent="0.3">
      <c r="A706" s="405" t="s">
        <v>944</v>
      </c>
      <c r="B706" s="406" t="s">
        <v>756</v>
      </c>
      <c r="C706" s="406" t="s">
        <v>757</v>
      </c>
      <c r="D706" s="406" t="s">
        <v>842</v>
      </c>
      <c r="E706" s="406" t="s">
        <v>843</v>
      </c>
      <c r="F706" s="409"/>
      <c r="G706" s="409"/>
      <c r="H706" s="409"/>
      <c r="I706" s="409"/>
      <c r="J706" s="409">
        <v>1</v>
      </c>
      <c r="K706" s="409">
        <v>167</v>
      </c>
      <c r="L706" s="409"/>
      <c r="M706" s="409">
        <v>167</v>
      </c>
      <c r="N706" s="409"/>
      <c r="O706" s="409"/>
      <c r="P706" s="474"/>
      <c r="Q706" s="410"/>
    </row>
    <row r="707" spans="1:17" ht="14.4" customHeight="1" x14ac:dyDescent="0.3">
      <c r="A707" s="405" t="s">
        <v>944</v>
      </c>
      <c r="B707" s="406" t="s">
        <v>756</v>
      </c>
      <c r="C707" s="406" t="s">
        <v>757</v>
      </c>
      <c r="D707" s="406" t="s">
        <v>844</v>
      </c>
      <c r="E707" s="406" t="s">
        <v>845</v>
      </c>
      <c r="F707" s="409">
        <v>4</v>
      </c>
      <c r="G707" s="409">
        <v>8932</v>
      </c>
      <c r="H707" s="409">
        <v>1</v>
      </c>
      <c r="I707" s="409">
        <v>2233</v>
      </c>
      <c r="J707" s="409">
        <v>32</v>
      </c>
      <c r="K707" s="409">
        <v>71456</v>
      </c>
      <c r="L707" s="409">
        <v>8</v>
      </c>
      <c r="M707" s="409">
        <v>2233</v>
      </c>
      <c r="N707" s="409">
        <v>4</v>
      </c>
      <c r="O707" s="409">
        <v>9056</v>
      </c>
      <c r="P707" s="474">
        <v>1.0138826690550828</v>
      </c>
      <c r="Q707" s="410">
        <v>2264</v>
      </c>
    </row>
    <row r="708" spans="1:17" ht="14.4" customHeight="1" x14ac:dyDescent="0.3">
      <c r="A708" s="405" t="s">
        <v>944</v>
      </c>
      <c r="B708" s="406" t="s">
        <v>756</v>
      </c>
      <c r="C708" s="406" t="s">
        <v>757</v>
      </c>
      <c r="D708" s="406" t="s">
        <v>846</v>
      </c>
      <c r="E708" s="406" t="s">
        <v>847</v>
      </c>
      <c r="F708" s="409">
        <v>3</v>
      </c>
      <c r="G708" s="409">
        <v>729</v>
      </c>
      <c r="H708" s="409">
        <v>1</v>
      </c>
      <c r="I708" s="409">
        <v>243</v>
      </c>
      <c r="J708" s="409">
        <v>6</v>
      </c>
      <c r="K708" s="409">
        <v>1464</v>
      </c>
      <c r="L708" s="409">
        <v>2.0082304526748973</v>
      </c>
      <c r="M708" s="409">
        <v>244</v>
      </c>
      <c r="N708" s="409">
        <v>2</v>
      </c>
      <c r="O708" s="409">
        <v>494</v>
      </c>
      <c r="P708" s="474">
        <v>0.67764060356652944</v>
      </c>
      <c r="Q708" s="410">
        <v>247</v>
      </c>
    </row>
    <row r="709" spans="1:17" ht="14.4" customHeight="1" x14ac:dyDescent="0.3">
      <c r="A709" s="405" t="s">
        <v>944</v>
      </c>
      <c r="B709" s="406" t="s">
        <v>756</v>
      </c>
      <c r="C709" s="406" t="s">
        <v>757</v>
      </c>
      <c r="D709" s="406" t="s">
        <v>848</v>
      </c>
      <c r="E709" s="406" t="s">
        <v>849</v>
      </c>
      <c r="F709" s="409">
        <v>10</v>
      </c>
      <c r="G709" s="409">
        <v>19930</v>
      </c>
      <c r="H709" s="409">
        <v>1</v>
      </c>
      <c r="I709" s="409">
        <v>1993</v>
      </c>
      <c r="J709" s="409">
        <v>6</v>
      </c>
      <c r="K709" s="409">
        <v>11971</v>
      </c>
      <c r="L709" s="409">
        <v>0.60065228299046658</v>
      </c>
      <c r="M709" s="409">
        <v>1995.1666666666667</v>
      </c>
      <c r="N709" s="409">
        <v>19</v>
      </c>
      <c r="O709" s="409">
        <v>38228</v>
      </c>
      <c r="P709" s="474">
        <v>1.918113396889112</v>
      </c>
      <c r="Q709" s="410">
        <v>2012</v>
      </c>
    </row>
    <row r="710" spans="1:17" ht="14.4" customHeight="1" x14ac:dyDescent="0.3">
      <c r="A710" s="405" t="s">
        <v>944</v>
      </c>
      <c r="B710" s="406" t="s">
        <v>756</v>
      </c>
      <c r="C710" s="406" t="s">
        <v>757</v>
      </c>
      <c r="D710" s="406" t="s">
        <v>861</v>
      </c>
      <c r="E710" s="406" t="s">
        <v>862</v>
      </c>
      <c r="F710" s="409"/>
      <c r="G710" s="409"/>
      <c r="H710" s="409"/>
      <c r="I710" s="409"/>
      <c r="J710" s="409"/>
      <c r="K710" s="409"/>
      <c r="L710" s="409"/>
      <c r="M710" s="409"/>
      <c r="N710" s="409">
        <v>3</v>
      </c>
      <c r="O710" s="409">
        <v>807</v>
      </c>
      <c r="P710" s="474"/>
      <c r="Q710" s="410">
        <v>269</v>
      </c>
    </row>
    <row r="711" spans="1:17" ht="14.4" customHeight="1" x14ac:dyDescent="0.3">
      <c r="A711" s="405" t="s">
        <v>944</v>
      </c>
      <c r="B711" s="406" t="s">
        <v>756</v>
      </c>
      <c r="C711" s="406" t="s">
        <v>757</v>
      </c>
      <c r="D711" s="406" t="s">
        <v>871</v>
      </c>
      <c r="E711" s="406" t="s">
        <v>872</v>
      </c>
      <c r="F711" s="409"/>
      <c r="G711" s="409"/>
      <c r="H711" s="409"/>
      <c r="I711" s="409"/>
      <c r="J711" s="409"/>
      <c r="K711" s="409"/>
      <c r="L711" s="409"/>
      <c r="M711" s="409"/>
      <c r="N711" s="409">
        <v>1</v>
      </c>
      <c r="O711" s="409">
        <v>656</v>
      </c>
      <c r="P711" s="474"/>
      <c r="Q711" s="410">
        <v>656</v>
      </c>
    </row>
    <row r="712" spans="1:17" ht="14.4" customHeight="1" x14ac:dyDescent="0.3">
      <c r="A712" s="405" t="s">
        <v>947</v>
      </c>
      <c r="B712" s="406" t="s">
        <v>756</v>
      </c>
      <c r="C712" s="406" t="s">
        <v>757</v>
      </c>
      <c r="D712" s="406" t="s">
        <v>758</v>
      </c>
      <c r="E712" s="406" t="s">
        <v>759</v>
      </c>
      <c r="F712" s="409">
        <v>2</v>
      </c>
      <c r="G712" s="409">
        <v>4128</v>
      </c>
      <c r="H712" s="409">
        <v>1</v>
      </c>
      <c r="I712" s="409">
        <v>2064</v>
      </c>
      <c r="J712" s="409"/>
      <c r="K712" s="409"/>
      <c r="L712" s="409"/>
      <c r="M712" s="409"/>
      <c r="N712" s="409"/>
      <c r="O712" s="409"/>
      <c r="P712" s="474"/>
      <c r="Q712" s="410"/>
    </row>
    <row r="713" spans="1:17" ht="14.4" customHeight="1" x14ac:dyDescent="0.3">
      <c r="A713" s="405" t="s">
        <v>947</v>
      </c>
      <c r="B713" s="406" t="s">
        <v>756</v>
      </c>
      <c r="C713" s="406" t="s">
        <v>757</v>
      </c>
      <c r="D713" s="406" t="s">
        <v>762</v>
      </c>
      <c r="E713" s="406" t="s">
        <v>763</v>
      </c>
      <c r="F713" s="409">
        <v>26</v>
      </c>
      <c r="G713" s="409">
        <v>1378</v>
      </c>
      <c r="H713" s="409">
        <v>1</v>
      </c>
      <c r="I713" s="409">
        <v>53</v>
      </c>
      <c r="J713" s="409">
        <v>14</v>
      </c>
      <c r="K713" s="409">
        <v>750</v>
      </c>
      <c r="L713" s="409">
        <v>0.54426705370101591</v>
      </c>
      <c r="M713" s="409">
        <v>53.571428571428569</v>
      </c>
      <c r="N713" s="409">
        <v>22</v>
      </c>
      <c r="O713" s="409">
        <v>1188</v>
      </c>
      <c r="P713" s="474">
        <v>0.86211901306240923</v>
      </c>
      <c r="Q713" s="410">
        <v>54</v>
      </c>
    </row>
    <row r="714" spans="1:17" ht="14.4" customHeight="1" x14ac:dyDescent="0.3">
      <c r="A714" s="405" t="s">
        <v>947</v>
      </c>
      <c r="B714" s="406" t="s">
        <v>756</v>
      </c>
      <c r="C714" s="406" t="s">
        <v>757</v>
      </c>
      <c r="D714" s="406" t="s">
        <v>764</v>
      </c>
      <c r="E714" s="406" t="s">
        <v>765</v>
      </c>
      <c r="F714" s="409">
        <v>4</v>
      </c>
      <c r="G714" s="409">
        <v>484</v>
      </c>
      <c r="H714" s="409">
        <v>1</v>
      </c>
      <c r="I714" s="409">
        <v>121</v>
      </c>
      <c r="J714" s="409">
        <v>18</v>
      </c>
      <c r="K714" s="409">
        <v>2184</v>
      </c>
      <c r="L714" s="409">
        <v>4.5123966942148757</v>
      </c>
      <c r="M714" s="409">
        <v>121.33333333333333</v>
      </c>
      <c r="N714" s="409">
        <v>8</v>
      </c>
      <c r="O714" s="409">
        <v>984</v>
      </c>
      <c r="P714" s="474">
        <v>2.0330578512396693</v>
      </c>
      <c r="Q714" s="410">
        <v>123</v>
      </c>
    </row>
    <row r="715" spans="1:17" ht="14.4" customHeight="1" x14ac:dyDescent="0.3">
      <c r="A715" s="405" t="s">
        <v>947</v>
      </c>
      <c r="B715" s="406" t="s">
        <v>756</v>
      </c>
      <c r="C715" s="406" t="s">
        <v>757</v>
      </c>
      <c r="D715" s="406" t="s">
        <v>772</v>
      </c>
      <c r="E715" s="406" t="s">
        <v>773</v>
      </c>
      <c r="F715" s="409">
        <v>5</v>
      </c>
      <c r="G715" s="409">
        <v>840</v>
      </c>
      <c r="H715" s="409">
        <v>1</v>
      </c>
      <c r="I715" s="409">
        <v>168</v>
      </c>
      <c r="J715" s="409">
        <v>3</v>
      </c>
      <c r="K715" s="409">
        <v>504</v>
      </c>
      <c r="L715" s="409">
        <v>0.6</v>
      </c>
      <c r="M715" s="409">
        <v>168</v>
      </c>
      <c r="N715" s="409">
        <v>5</v>
      </c>
      <c r="O715" s="409">
        <v>860</v>
      </c>
      <c r="P715" s="474">
        <v>1.0238095238095237</v>
      </c>
      <c r="Q715" s="410">
        <v>172</v>
      </c>
    </row>
    <row r="716" spans="1:17" ht="14.4" customHeight="1" x14ac:dyDescent="0.3">
      <c r="A716" s="405" t="s">
        <v>947</v>
      </c>
      <c r="B716" s="406" t="s">
        <v>756</v>
      </c>
      <c r="C716" s="406" t="s">
        <v>757</v>
      </c>
      <c r="D716" s="406" t="s">
        <v>776</v>
      </c>
      <c r="E716" s="406" t="s">
        <v>777</v>
      </c>
      <c r="F716" s="409">
        <v>17</v>
      </c>
      <c r="G716" s="409">
        <v>5372</v>
      </c>
      <c r="H716" s="409">
        <v>1</v>
      </c>
      <c r="I716" s="409">
        <v>316</v>
      </c>
      <c r="J716" s="409">
        <v>16</v>
      </c>
      <c r="K716" s="409">
        <v>5060</v>
      </c>
      <c r="L716" s="409">
        <v>0.9419210722263589</v>
      </c>
      <c r="M716" s="409">
        <v>316.25</v>
      </c>
      <c r="N716" s="409">
        <v>26</v>
      </c>
      <c r="O716" s="409">
        <v>8372</v>
      </c>
      <c r="P716" s="474">
        <v>1.5584512285927028</v>
      </c>
      <c r="Q716" s="410">
        <v>322</v>
      </c>
    </row>
    <row r="717" spans="1:17" ht="14.4" customHeight="1" x14ac:dyDescent="0.3">
      <c r="A717" s="405" t="s">
        <v>947</v>
      </c>
      <c r="B717" s="406" t="s">
        <v>756</v>
      </c>
      <c r="C717" s="406" t="s">
        <v>757</v>
      </c>
      <c r="D717" s="406" t="s">
        <v>780</v>
      </c>
      <c r="E717" s="406" t="s">
        <v>781</v>
      </c>
      <c r="F717" s="409">
        <v>1</v>
      </c>
      <c r="G717" s="409">
        <v>338</v>
      </c>
      <c r="H717" s="409">
        <v>1</v>
      </c>
      <c r="I717" s="409">
        <v>338</v>
      </c>
      <c r="J717" s="409"/>
      <c r="K717" s="409"/>
      <c r="L717" s="409"/>
      <c r="M717" s="409"/>
      <c r="N717" s="409">
        <v>33</v>
      </c>
      <c r="O717" s="409">
        <v>11253</v>
      </c>
      <c r="P717" s="474">
        <v>33.292899408284022</v>
      </c>
      <c r="Q717" s="410">
        <v>341</v>
      </c>
    </row>
    <row r="718" spans="1:17" ht="14.4" customHeight="1" x14ac:dyDescent="0.3">
      <c r="A718" s="405" t="s">
        <v>947</v>
      </c>
      <c r="B718" s="406" t="s">
        <v>756</v>
      </c>
      <c r="C718" s="406" t="s">
        <v>757</v>
      </c>
      <c r="D718" s="406" t="s">
        <v>792</v>
      </c>
      <c r="E718" s="406" t="s">
        <v>793</v>
      </c>
      <c r="F718" s="409">
        <v>1</v>
      </c>
      <c r="G718" s="409">
        <v>365</v>
      </c>
      <c r="H718" s="409">
        <v>1</v>
      </c>
      <c r="I718" s="409">
        <v>365</v>
      </c>
      <c r="J718" s="409">
        <v>1</v>
      </c>
      <c r="K718" s="409">
        <v>373</v>
      </c>
      <c r="L718" s="409">
        <v>1.021917808219178</v>
      </c>
      <c r="M718" s="409">
        <v>373</v>
      </c>
      <c r="N718" s="409"/>
      <c r="O718" s="409"/>
      <c r="P718" s="474"/>
      <c r="Q718" s="410"/>
    </row>
    <row r="719" spans="1:17" ht="14.4" customHeight="1" x14ac:dyDescent="0.3">
      <c r="A719" s="405" t="s">
        <v>947</v>
      </c>
      <c r="B719" s="406" t="s">
        <v>756</v>
      </c>
      <c r="C719" s="406" t="s">
        <v>757</v>
      </c>
      <c r="D719" s="406" t="s">
        <v>800</v>
      </c>
      <c r="E719" s="406" t="s">
        <v>801</v>
      </c>
      <c r="F719" s="409">
        <v>1</v>
      </c>
      <c r="G719" s="409">
        <v>664</v>
      </c>
      <c r="H719" s="409">
        <v>1</v>
      </c>
      <c r="I719" s="409">
        <v>664</v>
      </c>
      <c r="J719" s="409">
        <v>1</v>
      </c>
      <c r="K719" s="409">
        <v>672</v>
      </c>
      <c r="L719" s="409">
        <v>1.0120481927710843</v>
      </c>
      <c r="M719" s="409">
        <v>672</v>
      </c>
      <c r="N719" s="409"/>
      <c r="O719" s="409"/>
      <c r="P719" s="474"/>
      <c r="Q719" s="410"/>
    </row>
    <row r="720" spans="1:17" ht="14.4" customHeight="1" x14ac:dyDescent="0.3">
      <c r="A720" s="405" t="s">
        <v>947</v>
      </c>
      <c r="B720" s="406" t="s">
        <v>756</v>
      </c>
      <c r="C720" s="406" t="s">
        <v>757</v>
      </c>
      <c r="D720" s="406" t="s">
        <v>804</v>
      </c>
      <c r="E720" s="406" t="s">
        <v>805</v>
      </c>
      <c r="F720" s="409">
        <v>7</v>
      </c>
      <c r="G720" s="409">
        <v>1967</v>
      </c>
      <c r="H720" s="409">
        <v>1</v>
      </c>
      <c r="I720" s="409">
        <v>281</v>
      </c>
      <c r="J720" s="409">
        <v>14</v>
      </c>
      <c r="K720" s="409">
        <v>3952</v>
      </c>
      <c r="L720" s="409">
        <v>2.0091509913573971</v>
      </c>
      <c r="M720" s="409">
        <v>282.28571428571428</v>
      </c>
      <c r="N720" s="409">
        <v>12</v>
      </c>
      <c r="O720" s="409">
        <v>3420</v>
      </c>
      <c r="P720" s="474">
        <v>1.7386883579054397</v>
      </c>
      <c r="Q720" s="410">
        <v>285</v>
      </c>
    </row>
    <row r="721" spans="1:17" ht="14.4" customHeight="1" x14ac:dyDescent="0.3">
      <c r="A721" s="405" t="s">
        <v>947</v>
      </c>
      <c r="B721" s="406" t="s">
        <v>756</v>
      </c>
      <c r="C721" s="406" t="s">
        <v>757</v>
      </c>
      <c r="D721" s="406" t="s">
        <v>806</v>
      </c>
      <c r="E721" s="406" t="s">
        <v>807</v>
      </c>
      <c r="F721" s="409">
        <v>3</v>
      </c>
      <c r="G721" s="409">
        <v>10317</v>
      </c>
      <c r="H721" s="409">
        <v>1</v>
      </c>
      <c r="I721" s="409">
        <v>3439</v>
      </c>
      <c r="J721" s="409">
        <v>3</v>
      </c>
      <c r="K721" s="409">
        <v>10317</v>
      </c>
      <c r="L721" s="409">
        <v>1</v>
      </c>
      <c r="M721" s="409">
        <v>3439</v>
      </c>
      <c r="N721" s="409"/>
      <c r="O721" s="409"/>
      <c r="P721" s="474"/>
      <c r="Q721" s="410"/>
    </row>
    <row r="722" spans="1:17" ht="14.4" customHeight="1" x14ac:dyDescent="0.3">
      <c r="A722" s="405" t="s">
        <v>947</v>
      </c>
      <c r="B722" s="406" t="s">
        <v>756</v>
      </c>
      <c r="C722" s="406" t="s">
        <v>757</v>
      </c>
      <c r="D722" s="406" t="s">
        <v>808</v>
      </c>
      <c r="E722" s="406" t="s">
        <v>809</v>
      </c>
      <c r="F722" s="409">
        <v>2</v>
      </c>
      <c r="G722" s="409">
        <v>912</v>
      </c>
      <c r="H722" s="409">
        <v>1</v>
      </c>
      <c r="I722" s="409">
        <v>456</v>
      </c>
      <c r="J722" s="409">
        <v>4</v>
      </c>
      <c r="K722" s="409">
        <v>1824</v>
      </c>
      <c r="L722" s="409">
        <v>2</v>
      </c>
      <c r="M722" s="409">
        <v>456</v>
      </c>
      <c r="N722" s="409">
        <v>3</v>
      </c>
      <c r="O722" s="409">
        <v>1386</v>
      </c>
      <c r="P722" s="474">
        <v>1.5197368421052631</v>
      </c>
      <c r="Q722" s="410">
        <v>462</v>
      </c>
    </row>
    <row r="723" spans="1:17" ht="14.4" customHeight="1" x14ac:dyDescent="0.3">
      <c r="A723" s="405" t="s">
        <v>947</v>
      </c>
      <c r="B723" s="406" t="s">
        <v>756</v>
      </c>
      <c r="C723" s="406" t="s">
        <v>757</v>
      </c>
      <c r="D723" s="406" t="s">
        <v>812</v>
      </c>
      <c r="E723" s="406" t="s">
        <v>813</v>
      </c>
      <c r="F723" s="409">
        <v>11</v>
      </c>
      <c r="G723" s="409">
        <v>3828</v>
      </c>
      <c r="H723" s="409">
        <v>1</v>
      </c>
      <c r="I723" s="409">
        <v>348</v>
      </c>
      <c r="J723" s="409">
        <v>19</v>
      </c>
      <c r="K723" s="409">
        <v>6654</v>
      </c>
      <c r="L723" s="409">
        <v>1.738244514106583</v>
      </c>
      <c r="M723" s="409">
        <v>350.21052631578948</v>
      </c>
      <c r="N723" s="409">
        <v>16</v>
      </c>
      <c r="O723" s="409">
        <v>5696</v>
      </c>
      <c r="P723" s="474">
        <v>1.4879832810867293</v>
      </c>
      <c r="Q723" s="410">
        <v>356</v>
      </c>
    </row>
    <row r="724" spans="1:17" ht="14.4" customHeight="1" x14ac:dyDescent="0.3">
      <c r="A724" s="405" t="s">
        <v>947</v>
      </c>
      <c r="B724" s="406" t="s">
        <v>756</v>
      </c>
      <c r="C724" s="406" t="s">
        <v>757</v>
      </c>
      <c r="D724" s="406" t="s">
        <v>818</v>
      </c>
      <c r="E724" s="406" t="s">
        <v>819</v>
      </c>
      <c r="F724" s="409"/>
      <c r="G724" s="409"/>
      <c r="H724" s="409"/>
      <c r="I724" s="409"/>
      <c r="J724" s="409">
        <v>1</v>
      </c>
      <c r="K724" s="409">
        <v>103</v>
      </c>
      <c r="L724" s="409"/>
      <c r="M724" s="409">
        <v>103</v>
      </c>
      <c r="N724" s="409">
        <v>4</v>
      </c>
      <c r="O724" s="409">
        <v>420</v>
      </c>
      <c r="P724" s="474"/>
      <c r="Q724" s="410">
        <v>105</v>
      </c>
    </row>
    <row r="725" spans="1:17" ht="14.4" customHeight="1" x14ac:dyDescent="0.3">
      <c r="A725" s="405" t="s">
        <v>947</v>
      </c>
      <c r="B725" s="406" t="s">
        <v>756</v>
      </c>
      <c r="C725" s="406" t="s">
        <v>757</v>
      </c>
      <c r="D725" s="406" t="s">
        <v>820</v>
      </c>
      <c r="E725" s="406" t="s">
        <v>821</v>
      </c>
      <c r="F725" s="409">
        <v>2</v>
      </c>
      <c r="G725" s="409">
        <v>230</v>
      </c>
      <c r="H725" s="409">
        <v>1</v>
      </c>
      <c r="I725" s="409">
        <v>115</v>
      </c>
      <c r="J725" s="409">
        <v>1</v>
      </c>
      <c r="K725" s="409">
        <v>116</v>
      </c>
      <c r="L725" s="409">
        <v>0.5043478260869565</v>
      </c>
      <c r="M725" s="409">
        <v>116</v>
      </c>
      <c r="N725" s="409">
        <v>1</v>
      </c>
      <c r="O725" s="409">
        <v>117</v>
      </c>
      <c r="P725" s="474">
        <v>0.50869565217391299</v>
      </c>
      <c r="Q725" s="410">
        <v>117</v>
      </c>
    </row>
    <row r="726" spans="1:17" ht="14.4" customHeight="1" x14ac:dyDescent="0.3">
      <c r="A726" s="405" t="s">
        <v>947</v>
      </c>
      <c r="B726" s="406" t="s">
        <v>756</v>
      </c>
      <c r="C726" s="406" t="s">
        <v>757</v>
      </c>
      <c r="D726" s="406" t="s">
        <v>826</v>
      </c>
      <c r="E726" s="406" t="s">
        <v>827</v>
      </c>
      <c r="F726" s="409">
        <v>9</v>
      </c>
      <c r="G726" s="409">
        <v>3861</v>
      </c>
      <c r="H726" s="409">
        <v>1</v>
      </c>
      <c r="I726" s="409">
        <v>429</v>
      </c>
      <c r="J726" s="409">
        <v>1</v>
      </c>
      <c r="K726" s="409">
        <v>429</v>
      </c>
      <c r="L726" s="409">
        <v>0.1111111111111111</v>
      </c>
      <c r="M726" s="409">
        <v>429</v>
      </c>
      <c r="N726" s="409">
        <v>12</v>
      </c>
      <c r="O726" s="409">
        <v>5244</v>
      </c>
      <c r="P726" s="474">
        <v>1.3581973581973581</v>
      </c>
      <c r="Q726" s="410">
        <v>437</v>
      </c>
    </row>
    <row r="727" spans="1:17" ht="14.4" customHeight="1" x14ac:dyDescent="0.3">
      <c r="A727" s="405" t="s">
        <v>947</v>
      </c>
      <c r="B727" s="406" t="s">
        <v>756</v>
      </c>
      <c r="C727" s="406" t="s">
        <v>757</v>
      </c>
      <c r="D727" s="406" t="s">
        <v>828</v>
      </c>
      <c r="E727" s="406" t="s">
        <v>829</v>
      </c>
      <c r="F727" s="409"/>
      <c r="G727" s="409"/>
      <c r="H727" s="409"/>
      <c r="I727" s="409"/>
      <c r="J727" s="409">
        <v>6</v>
      </c>
      <c r="K727" s="409">
        <v>318</v>
      </c>
      <c r="L727" s="409"/>
      <c r="M727" s="409">
        <v>53</v>
      </c>
      <c r="N727" s="409">
        <v>2</v>
      </c>
      <c r="O727" s="409">
        <v>108</v>
      </c>
      <c r="P727" s="474"/>
      <c r="Q727" s="410">
        <v>54</v>
      </c>
    </row>
    <row r="728" spans="1:17" ht="14.4" customHeight="1" x14ac:dyDescent="0.3">
      <c r="A728" s="405" t="s">
        <v>947</v>
      </c>
      <c r="B728" s="406" t="s">
        <v>756</v>
      </c>
      <c r="C728" s="406" t="s">
        <v>757</v>
      </c>
      <c r="D728" s="406" t="s">
        <v>832</v>
      </c>
      <c r="E728" s="406" t="s">
        <v>833</v>
      </c>
      <c r="F728" s="409">
        <v>81</v>
      </c>
      <c r="G728" s="409">
        <v>13365</v>
      </c>
      <c r="H728" s="409">
        <v>1</v>
      </c>
      <c r="I728" s="409">
        <v>165</v>
      </c>
      <c r="J728" s="409">
        <v>54</v>
      </c>
      <c r="K728" s="409">
        <v>8949</v>
      </c>
      <c r="L728" s="409">
        <v>0.66958473625140291</v>
      </c>
      <c r="M728" s="409">
        <v>165.72222222222223</v>
      </c>
      <c r="N728" s="409">
        <v>21</v>
      </c>
      <c r="O728" s="409">
        <v>3549</v>
      </c>
      <c r="P728" s="474">
        <v>0.26554433221099888</v>
      </c>
      <c r="Q728" s="410">
        <v>169</v>
      </c>
    </row>
    <row r="729" spans="1:17" ht="14.4" customHeight="1" x14ac:dyDescent="0.3">
      <c r="A729" s="405" t="s">
        <v>947</v>
      </c>
      <c r="B729" s="406" t="s">
        <v>756</v>
      </c>
      <c r="C729" s="406" t="s">
        <v>757</v>
      </c>
      <c r="D729" s="406" t="s">
        <v>834</v>
      </c>
      <c r="E729" s="406" t="s">
        <v>835</v>
      </c>
      <c r="F729" s="409">
        <v>6</v>
      </c>
      <c r="G729" s="409">
        <v>474</v>
      </c>
      <c r="H729" s="409">
        <v>1</v>
      </c>
      <c r="I729" s="409">
        <v>79</v>
      </c>
      <c r="J729" s="409">
        <v>2</v>
      </c>
      <c r="K729" s="409">
        <v>160</v>
      </c>
      <c r="L729" s="409">
        <v>0.33755274261603374</v>
      </c>
      <c r="M729" s="409">
        <v>80</v>
      </c>
      <c r="N729" s="409"/>
      <c r="O729" s="409"/>
      <c r="P729" s="474"/>
      <c r="Q729" s="410"/>
    </row>
    <row r="730" spans="1:17" ht="14.4" customHeight="1" x14ac:dyDescent="0.3">
      <c r="A730" s="405" t="s">
        <v>947</v>
      </c>
      <c r="B730" s="406" t="s">
        <v>756</v>
      </c>
      <c r="C730" s="406" t="s">
        <v>757</v>
      </c>
      <c r="D730" s="406" t="s">
        <v>836</v>
      </c>
      <c r="E730" s="406" t="s">
        <v>837</v>
      </c>
      <c r="F730" s="409">
        <v>1</v>
      </c>
      <c r="G730" s="409">
        <v>160</v>
      </c>
      <c r="H730" s="409">
        <v>1</v>
      </c>
      <c r="I730" s="409">
        <v>160</v>
      </c>
      <c r="J730" s="409">
        <v>1</v>
      </c>
      <c r="K730" s="409">
        <v>160</v>
      </c>
      <c r="L730" s="409">
        <v>1</v>
      </c>
      <c r="M730" s="409">
        <v>160</v>
      </c>
      <c r="N730" s="409"/>
      <c r="O730" s="409"/>
      <c r="P730" s="474"/>
      <c r="Q730" s="410"/>
    </row>
    <row r="731" spans="1:17" ht="14.4" customHeight="1" x14ac:dyDescent="0.3">
      <c r="A731" s="405" t="s">
        <v>947</v>
      </c>
      <c r="B731" s="406" t="s">
        <v>756</v>
      </c>
      <c r="C731" s="406" t="s">
        <v>757</v>
      </c>
      <c r="D731" s="406" t="s">
        <v>842</v>
      </c>
      <c r="E731" s="406" t="s">
        <v>843</v>
      </c>
      <c r="F731" s="409">
        <v>1</v>
      </c>
      <c r="G731" s="409">
        <v>167</v>
      </c>
      <c r="H731" s="409">
        <v>1</v>
      </c>
      <c r="I731" s="409">
        <v>167</v>
      </c>
      <c r="J731" s="409"/>
      <c r="K731" s="409"/>
      <c r="L731" s="409"/>
      <c r="M731" s="409"/>
      <c r="N731" s="409"/>
      <c r="O731" s="409"/>
      <c r="P731" s="474"/>
      <c r="Q731" s="410"/>
    </row>
    <row r="732" spans="1:17" ht="14.4" customHeight="1" x14ac:dyDescent="0.3">
      <c r="A732" s="405" t="s">
        <v>947</v>
      </c>
      <c r="B732" s="406" t="s">
        <v>756</v>
      </c>
      <c r="C732" s="406" t="s">
        <v>757</v>
      </c>
      <c r="D732" s="406" t="s">
        <v>846</v>
      </c>
      <c r="E732" s="406" t="s">
        <v>847</v>
      </c>
      <c r="F732" s="409">
        <v>2</v>
      </c>
      <c r="G732" s="409">
        <v>486</v>
      </c>
      <c r="H732" s="409">
        <v>1</v>
      </c>
      <c r="I732" s="409">
        <v>243</v>
      </c>
      <c r="J732" s="409">
        <v>1</v>
      </c>
      <c r="K732" s="409">
        <v>246</v>
      </c>
      <c r="L732" s="409">
        <v>0.50617283950617287</v>
      </c>
      <c r="M732" s="409">
        <v>246</v>
      </c>
      <c r="N732" s="409"/>
      <c r="O732" s="409"/>
      <c r="P732" s="474"/>
      <c r="Q732" s="410"/>
    </row>
    <row r="733" spans="1:17" ht="14.4" customHeight="1" x14ac:dyDescent="0.3">
      <c r="A733" s="405" t="s">
        <v>947</v>
      </c>
      <c r="B733" s="406" t="s">
        <v>756</v>
      </c>
      <c r="C733" s="406" t="s">
        <v>757</v>
      </c>
      <c r="D733" s="406" t="s">
        <v>852</v>
      </c>
      <c r="E733" s="406" t="s">
        <v>853</v>
      </c>
      <c r="F733" s="409">
        <v>4</v>
      </c>
      <c r="G733" s="409">
        <v>1616</v>
      </c>
      <c r="H733" s="409">
        <v>1</v>
      </c>
      <c r="I733" s="409">
        <v>404</v>
      </c>
      <c r="J733" s="409">
        <v>3</v>
      </c>
      <c r="K733" s="409">
        <v>1212</v>
      </c>
      <c r="L733" s="409">
        <v>0.75</v>
      </c>
      <c r="M733" s="409">
        <v>404</v>
      </c>
      <c r="N733" s="409"/>
      <c r="O733" s="409"/>
      <c r="P733" s="474"/>
      <c r="Q733" s="410"/>
    </row>
    <row r="734" spans="1:17" ht="14.4" customHeight="1" x14ac:dyDescent="0.3">
      <c r="A734" s="405" t="s">
        <v>947</v>
      </c>
      <c r="B734" s="406" t="s">
        <v>756</v>
      </c>
      <c r="C734" s="406" t="s">
        <v>757</v>
      </c>
      <c r="D734" s="406" t="s">
        <v>854</v>
      </c>
      <c r="E734" s="406" t="s">
        <v>855</v>
      </c>
      <c r="F734" s="409">
        <v>1</v>
      </c>
      <c r="G734" s="409">
        <v>791</v>
      </c>
      <c r="H734" s="409">
        <v>1</v>
      </c>
      <c r="I734" s="409">
        <v>791</v>
      </c>
      <c r="J734" s="409"/>
      <c r="K734" s="409"/>
      <c r="L734" s="409"/>
      <c r="M734" s="409"/>
      <c r="N734" s="409"/>
      <c r="O734" s="409"/>
      <c r="P734" s="474"/>
      <c r="Q734" s="410"/>
    </row>
    <row r="735" spans="1:17" ht="14.4" customHeight="1" x14ac:dyDescent="0.3">
      <c r="A735" s="405" t="s">
        <v>947</v>
      </c>
      <c r="B735" s="406" t="s">
        <v>756</v>
      </c>
      <c r="C735" s="406" t="s">
        <v>757</v>
      </c>
      <c r="D735" s="406" t="s">
        <v>863</v>
      </c>
      <c r="E735" s="406" t="s">
        <v>864</v>
      </c>
      <c r="F735" s="409">
        <v>2</v>
      </c>
      <c r="G735" s="409">
        <v>2048</v>
      </c>
      <c r="H735" s="409">
        <v>1</v>
      </c>
      <c r="I735" s="409">
        <v>1024</v>
      </c>
      <c r="J735" s="409">
        <v>3</v>
      </c>
      <c r="K735" s="409">
        <v>3072</v>
      </c>
      <c r="L735" s="409">
        <v>1.5</v>
      </c>
      <c r="M735" s="409">
        <v>1024</v>
      </c>
      <c r="N735" s="409"/>
      <c r="O735" s="409"/>
      <c r="P735" s="474"/>
      <c r="Q735" s="410"/>
    </row>
    <row r="736" spans="1:17" ht="14.4" customHeight="1" x14ac:dyDescent="0.3">
      <c r="A736" s="405" t="s">
        <v>947</v>
      </c>
      <c r="B736" s="406" t="s">
        <v>875</v>
      </c>
      <c r="C736" s="406" t="s">
        <v>757</v>
      </c>
      <c r="D736" s="406" t="s">
        <v>824</v>
      </c>
      <c r="E736" s="406" t="s">
        <v>825</v>
      </c>
      <c r="F736" s="409">
        <v>37</v>
      </c>
      <c r="G736" s="409">
        <v>46065</v>
      </c>
      <c r="H736" s="409">
        <v>1</v>
      </c>
      <c r="I736" s="409">
        <v>1245</v>
      </c>
      <c r="J736" s="409"/>
      <c r="K736" s="409"/>
      <c r="L736" s="409"/>
      <c r="M736" s="409"/>
      <c r="N736" s="409"/>
      <c r="O736" s="409"/>
      <c r="P736" s="474"/>
      <c r="Q736" s="410"/>
    </row>
    <row r="737" spans="1:17" ht="14.4" customHeight="1" x14ac:dyDescent="0.3">
      <c r="A737" s="405" t="s">
        <v>947</v>
      </c>
      <c r="B737" s="406" t="s">
        <v>875</v>
      </c>
      <c r="C737" s="406" t="s">
        <v>757</v>
      </c>
      <c r="D737" s="406" t="s">
        <v>844</v>
      </c>
      <c r="E737" s="406" t="s">
        <v>845</v>
      </c>
      <c r="F737" s="409">
        <v>111</v>
      </c>
      <c r="G737" s="409">
        <v>247863</v>
      </c>
      <c r="H737" s="409">
        <v>1</v>
      </c>
      <c r="I737" s="409">
        <v>2233</v>
      </c>
      <c r="J737" s="409"/>
      <c r="K737" s="409"/>
      <c r="L737" s="409"/>
      <c r="M737" s="409"/>
      <c r="N737" s="409"/>
      <c r="O737" s="409"/>
      <c r="P737" s="474"/>
      <c r="Q737" s="410"/>
    </row>
    <row r="738" spans="1:17" ht="14.4" customHeight="1" x14ac:dyDescent="0.3">
      <c r="A738" s="405" t="s">
        <v>947</v>
      </c>
      <c r="B738" s="406" t="s">
        <v>875</v>
      </c>
      <c r="C738" s="406" t="s">
        <v>757</v>
      </c>
      <c r="D738" s="406" t="s">
        <v>880</v>
      </c>
      <c r="E738" s="406" t="s">
        <v>881</v>
      </c>
      <c r="F738" s="409">
        <v>111</v>
      </c>
      <c r="G738" s="409">
        <v>18981</v>
      </c>
      <c r="H738" s="409">
        <v>1</v>
      </c>
      <c r="I738" s="409">
        <v>171</v>
      </c>
      <c r="J738" s="409"/>
      <c r="K738" s="409"/>
      <c r="L738" s="409"/>
      <c r="M738" s="409"/>
      <c r="N738" s="409"/>
      <c r="O738" s="409"/>
      <c r="P738" s="474"/>
      <c r="Q738" s="410"/>
    </row>
    <row r="739" spans="1:17" ht="14.4" customHeight="1" x14ac:dyDescent="0.3">
      <c r="A739" s="405" t="s">
        <v>948</v>
      </c>
      <c r="B739" s="406" t="s">
        <v>756</v>
      </c>
      <c r="C739" s="406" t="s">
        <v>757</v>
      </c>
      <c r="D739" s="406" t="s">
        <v>758</v>
      </c>
      <c r="E739" s="406" t="s">
        <v>759</v>
      </c>
      <c r="F739" s="409">
        <v>3</v>
      </c>
      <c r="G739" s="409">
        <v>6192</v>
      </c>
      <c r="H739" s="409">
        <v>1</v>
      </c>
      <c r="I739" s="409">
        <v>2064</v>
      </c>
      <c r="J739" s="409">
        <v>3</v>
      </c>
      <c r="K739" s="409">
        <v>6219</v>
      </c>
      <c r="L739" s="409">
        <v>1.004360465116279</v>
      </c>
      <c r="M739" s="409">
        <v>2073</v>
      </c>
      <c r="N739" s="409"/>
      <c r="O739" s="409"/>
      <c r="P739" s="474"/>
      <c r="Q739" s="410"/>
    </row>
    <row r="740" spans="1:17" ht="14.4" customHeight="1" x14ac:dyDescent="0.3">
      <c r="A740" s="405" t="s">
        <v>948</v>
      </c>
      <c r="B740" s="406" t="s">
        <v>756</v>
      </c>
      <c r="C740" s="406" t="s">
        <v>757</v>
      </c>
      <c r="D740" s="406" t="s">
        <v>762</v>
      </c>
      <c r="E740" s="406" t="s">
        <v>763</v>
      </c>
      <c r="F740" s="409">
        <v>274</v>
      </c>
      <c r="G740" s="409">
        <v>14522</v>
      </c>
      <c r="H740" s="409">
        <v>1</v>
      </c>
      <c r="I740" s="409">
        <v>53</v>
      </c>
      <c r="J740" s="409">
        <v>324</v>
      </c>
      <c r="K740" s="409">
        <v>17260</v>
      </c>
      <c r="L740" s="409">
        <v>1.18854152320617</v>
      </c>
      <c r="M740" s="409">
        <v>53.271604938271608</v>
      </c>
      <c r="N740" s="409">
        <v>208</v>
      </c>
      <c r="O740" s="409">
        <v>11232</v>
      </c>
      <c r="P740" s="474">
        <v>0.77344718358352849</v>
      </c>
      <c r="Q740" s="410">
        <v>54</v>
      </c>
    </row>
    <row r="741" spans="1:17" ht="14.4" customHeight="1" x14ac:dyDescent="0.3">
      <c r="A741" s="405" t="s">
        <v>948</v>
      </c>
      <c r="B741" s="406" t="s">
        <v>756</v>
      </c>
      <c r="C741" s="406" t="s">
        <v>757</v>
      </c>
      <c r="D741" s="406" t="s">
        <v>764</v>
      </c>
      <c r="E741" s="406" t="s">
        <v>765</v>
      </c>
      <c r="F741" s="409">
        <v>463</v>
      </c>
      <c r="G741" s="409">
        <v>56023</v>
      </c>
      <c r="H741" s="409">
        <v>1</v>
      </c>
      <c r="I741" s="409">
        <v>121</v>
      </c>
      <c r="J741" s="409">
        <v>487</v>
      </c>
      <c r="K741" s="409">
        <v>59081</v>
      </c>
      <c r="L741" s="409">
        <v>1.0545847241311603</v>
      </c>
      <c r="M741" s="409">
        <v>121.31622176591375</v>
      </c>
      <c r="N741" s="409">
        <v>399</v>
      </c>
      <c r="O741" s="409">
        <v>49077</v>
      </c>
      <c r="P741" s="474">
        <v>0.87601520803955524</v>
      </c>
      <c r="Q741" s="410">
        <v>123</v>
      </c>
    </row>
    <row r="742" spans="1:17" ht="14.4" customHeight="1" x14ac:dyDescent="0.3">
      <c r="A742" s="405" t="s">
        <v>948</v>
      </c>
      <c r="B742" s="406" t="s">
        <v>756</v>
      </c>
      <c r="C742" s="406" t="s">
        <v>757</v>
      </c>
      <c r="D742" s="406" t="s">
        <v>766</v>
      </c>
      <c r="E742" s="406" t="s">
        <v>767</v>
      </c>
      <c r="F742" s="409">
        <v>34</v>
      </c>
      <c r="G742" s="409">
        <v>5916</v>
      </c>
      <c r="H742" s="409">
        <v>1</v>
      </c>
      <c r="I742" s="409">
        <v>174</v>
      </c>
      <c r="J742" s="409">
        <v>35</v>
      </c>
      <c r="K742" s="409">
        <v>6112</v>
      </c>
      <c r="L742" s="409">
        <v>1.0331304935767411</v>
      </c>
      <c r="M742" s="409">
        <v>174.62857142857143</v>
      </c>
      <c r="N742" s="409">
        <v>18</v>
      </c>
      <c r="O742" s="409">
        <v>3186</v>
      </c>
      <c r="P742" s="474">
        <v>0.53853955375253548</v>
      </c>
      <c r="Q742" s="410">
        <v>177</v>
      </c>
    </row>
    <row r="743" spans="1:17" ht="14.4" customHeight="1" x14ac:dyDescent="0.3">
      <c r="A743" s="405" t="s">
        <v>948</v>
      </c>
      <c r="B743" s="406" t="s">
        <v>756</v>
      </c>
      <c r="C743" s="406" t="s">
        <v>757</v>
      </c>
      <c r="D743" s="406" t="s">
        <v>770</v>
      </c>
      <c r="E743" s="406" t="s">
        <v>771</v>
      </c>
      <c r="F743" s="409">
        <v>48</v>
      </c>
      <c r="G743" s="409">
        <v>18240</v>
      </c>
      <c r="H743" s="409">
        <v>1</v>
      </c>
      <c r="I743" s="409">
        <v>380</v>
      </c>
      <c r="J743" s="409">
        <v>72</v>
      </c>
      <c r="K743" s="409">
        <v>27417</v>
      </c>
      <c r="L743" s="409">
        <v>1.503125</v>
      </c>
      <c r="M743" s="409">
        <v>380.79166666666669</v>
      </c>
      <c r="N743" s="409">
        <v>41</v>
      </c>
      <c r="O743" s="409">
        <v>15744</v>
      </c>
      <c r="P743" s="474">
        <v>0.86315789473684212</v>
      </c>
      <c r="Q743" s="410">
        <v>384</v>
      </c>
    </row>
    <row r="744" spans="1:17" ht="14.4" customHeight="1" x14ac:dyDescent="0.3">
      <c r="A744" s="405" t="s">
        <v>948</v>
      </c>
      <c r="B744" s="406" t="s">
        <v>756</v>
      </c>
      <c r="C744" s="406" t="s">
        <v>757</v>
      </c>
      <c r="D744" s="406" t="s">
        <v>772</v>
      </c>
      <c r="E744" s="406" t="s">
        <v>773</v>
      </c>
      <c r="F744" s="409">
        <v>48</v>
      </c>
      <c r="G744" s="409">
        <v>8064</v>
      </c>
      <c r="H744" s="409">
        <v>1</v>
      </c>
      <c r="I744" s="409">
        <v>168</v>
      </c>
      <c r="J744" s="409">
        <v>16</v>
      </c>
      <c r="K744" s="409">
        <v>2697</v>
      </c>
      <c r="L744" s="409">
        <v>0.33444940476190477</v>
      </c>
      <c r="M744" s="409">
        <v>168.5625</v>
      </c>
      <c r="N744" s="409">
        <v>37</v>
      </c>
      <c r="O744" s="409">
        <v>6364</v>
      </c>
      <c r="P744" s="474">
        <v>0.78918650793650791</v>
      </c>
      <c r="Q744" s="410">
        <v>172</v>
      </c>
    </row>
    <row r="745" spans="1:17" ht="14.4" customHeight="1" x14ac:dyDescent="0.3">
      <c r="A745" s="405" t="s">
        <v>948</v>
      </c>
      <c r="B745" s="406" t="s">
        <v>756</v>
      </c>
      <c r="C745" s="406" t="s">
        <v>757</v>
      </c>
      <c r="D745" s="406" t="s">
        <v>776</v>
      </c>
      <c r="E745" s="406" t="s">
        <v>777</v>
      </c>
      <c r="F745" s="409">
        <v>31</v>
      </c>
      <c r="G745" s="409">
        <v>9796</v>
      </c>
      <c r="H745" s="409">
        <v>1</v>
      </c>
      <c r="I745" s="409">
        <v>316</v>
      </c>
      <c r="J745" s="409">
        <v>13</v>
      </c>
      <c r="K745" s="409">
        <v>4124</v>
      </c>
      <c r="L745" s="409">
        <v>0.42098815843201309</v>
      </c>
      <c r="M745" s="409">
        <v>317.23076923076923</v>
      </c>
      <c r="N745" s="409">
        <v>36</v>
      </c>
      <c r="O745" s="409">
        <v>11592</v>
      </c>
      <c r="P745" s="474">
        <v>1.1833401388321765</v>
      </c>
      <c r="Q745" s="410">
        <v>322</v>
      </c>
    </row>
    <row r="746" spans="1:17" ht="14.4" customHeight="1" x14ac:dyDescent="0.3">
      <c r="A746" s="405" t="s">
        <v>948</v>
      </c>
      <c r="B746" s="406" t="s">
        <v>756</v>
      </c>
      <c r="C746" s="406" t="s">
        <v>757</v>
      </c>
      <c r="D746" s="406" t="s">
        <v>780</v>
      </c>
      <c r="E746" s="406" t="s">
        <v>781</v>
      </c>
      <c r="F746" s="409">
        <v>204</v>
      </c>
      <c r="G746" s="409">
        <v>68952</v>
      </c>
      <c r="H746" s="409">
        <v>1</v>
      </c>
      <c r="I746" s="409">
        <v>338</v>
      </c>
      <c r="J746" s="409">
        <v>172</v>
      </c>
      <c r="K746" s="409">
        <v>58182</v>
      </c>
      <c r="L746" s="409">
        <v>0.84380438565958926</v>
      </c>
      <c r="M746" s="409">
        <v>338.26744186046511</v>
      </c>
      <c r="N746" s="409">
        <v>165</v>
      </c>
      <c r="O746" s="409">
        <v>56265</v>
      </c>
      <c r="P746" s="474">
        <v>0.81600243647754955</v>
      </c>
      <c r="Q746" s="410">
        <v>341</v>
      </c>
    </row>
    <row r="747" spans="1:17" ht="14.4" customHeight="1" x14ac:dyDescent="0.3">
      <c r="A747" s="405" t="s">
        <v>948</v>
      </c>
      <c r="B747" s="406" t="s">
        <v>756</v>
      </c>
      <c r="C747" s="406" t="s">
        <v>757</v>
      </c>
      <c r="D747" s="406" t="s">
        <v>788</v>
      </c>
      <c r="E747" s="406" t="s">
        <v>789</v>
      </c>
      <c r="F747" s="409">
        <v>23</v>
      </c>
      <c r="G747" s="409">
        <v>2484</v>
      </c>
      <c r="H747" s="409">
        <v>1</v>
      </c>
      <c r="I747" s="409">
        <v>108</v>
      </c>
      <c r="J747" s="409">
        <v>33</v>
      </c>
      <c r="K747" s="409">
        <v>3575</v>
      </c>
      <c r="L747" s="409">
        <v>1.4392109500805152</v>
      </c>
      <c r="M747" s="409">
        <v>108.33333333333333</v>
      </c>
      <c r="N747" s="409">
        <v>20</v>
      </c>
      <c r="O747" s="409">
        <v>2180</v>
      </c>
      <c r="P747" s="474">
        <v>0.87761674718196458</v>
      </c>
      <c r="Q747" s="410">
        <v>109</v>
      </c>
    </row>
    <row r="748" spans="1:17" ht="14.4" customHeight="1" x14ac:dyDescent="0.3">
      <c r="A748" s="405" t="s">
        <v>948</v>
      </c>
      <c r="B748" s="406" t="s">
        <v>756</v>
      </c>
      <c r="C748" s="406" t="s">
        <v>757</v>
      </c>
      <c r="D748" s="406" t="s">
        <v>792</v>
      </c>
      <c r="E748" s="406" t="s">
        <v>793</v>
      </c>
      <c r="F748" s="409">
        <v>3</v>
      </c>
      <c r="G748" s="409">
        <v>1095</v>
      </c>
      <c r="H748" s="409">
        <v>1</v>
      </c>
      <c r="I748" s="409">
        <v>365</v>
      </c>
      <c r="J748" s="409"/>
      <c r="K748" s="409"/>
      <c r="L748" s="409"/>
      <c r="M748" s="409"/>
      <c r="N748" s="409">
        <v>3</v>
      </c>
      <c r="O748" s="409">
        <v>1128</v>
      </c>
      <c r="P748" s="474">
        <v>1.0301369863013699</v>
      </c>
      <c r="Q748" s="410">
        <v>376</v>
      </c>
    </row>
    <row r="749" spans="1:17" ht="14.4" customHeight="1" x14ac:dyDescent="0.3">
      <c r="A749" s="405" t="s">
        <v>948</v>
      </c>
      <c r="B749" s="406" t="s">
        <v>756</v>
      </c>
      <c r="C749" s="406" t="s">
        <v>757</v>
      </c>
      <c r="D749" s="406" t="s">
        <v>794</v>
      </c>
      <c r="E749" s="406" t="s">
        <v>795</v>
      </c>
      <c r="F749" s="409">
        <v>16</v>
      </c>
      <c r="G749" s="409">
        <v>592</v>
      </c>
      <c r="H749" s="409">
        <v>1</v>
      </c>
      <c r="I749" s="409">
        <v>37</v>
      </c>
      <c r="J749" s="409">
        <v>24</v>
      </c>
      <c r="K749" s="409">
        <v>888</v>
      </c>
      <c r="L749" s="409">
        <v>1.5</v>
      </c>
      <c r="M749" s="409">
        <v>37</v>
      </c>
      <c r="N749" s="409">
        <v>16</v>
      </c>
      <c r="O749" s="409">
        <v>592</v>
      </c>
      <c r="P749" s="474">
        <v>1</v>
      </c>
      <c r="Q749" s="410">
        <v>37</v>
      </c>
    </row>
    <row r="750" spans="1:17" ht="14.4" customHeight="1" x14ac:dyDescent="0.3">
      <c r="A750" s="405" t="s">
        <v>948</v>
      </c>
      <c r="B750" s="406" t="s">
        <v>756</v>
      </c>
      <c r="C750" s="406" t="s">
        <v>757</v>
      </c>
      <c r="D750" s="406" t="s">
        <v>800</v>
      </c>
      <c r="E750" s="406" t="s">
        <v>801</v>
      </c>
      <c r="F750" s="409">
        <v>3</v>
      </c>
      <c r="G750" s="409">
        <v>1992</v>
      </c>
      <c r="H750" s="409">
        <v>1</v>
      </c>
      <c r="I750" s="409">
        <v>664</v>
      </c>
      <c r="J750" s="409"/>
      <c r="K750" s="409"/>
      <c r="L750" s="409"/>
      <c r="M750" s="409"/>
      <c r="N750" s="409">
        <v>4</v>
      </c>
      <c r="O750" s="409">
        <v>2704</v>
      </c>
      <c r="P750" s="474">
        <v>1.357429718875502</v>
      </c>
      <c r="Q750" s="410">
        <v>676</v>
      </c>
    </row>
    <row r="751" spans="1:17" ht="14.4" customHeight="1" x14ac:dyDescent="0.3">
      <c r="A751" s="405" t="s">
        <v>948</v>
      </c>
      <c r="B751" s="406" t="s">
        <v>756</v>
      </c>
      <c r="C751" s="406" t="s">
        <v>757</v>
      </c>
      <c r="D751" s="406" t="s">
        <v>802</v>
      </c>
      <c r="E751" s="406" t="s">
        <v>803</v>
      </c>
      <c r="F751" s="409">
        <v>1</v>
      </c>
      <c r="G751" s="409">
        <v>136</v>
      </c>
      <c r="H751" s="409">
        <v>1</v>
      </c>
      <c r="I751" s="409">
        <v>136</v>
      </c>
      <c r="J751" s="409">
        <v>1</v>
      </c>
      <c r="K751" s="409">
        <v>136</v>
      </c>
      <c r="L751" s="409">
        <v>1</v>
      </c>
      <c r="M751" s="409">
        <v>136</v>
      </c>
      <c r="N751" s="409">
        <v>1</v>
      </c>
      <c r="O751" s="409">
        <v>138</v>
      </c>
      <c r="P751" s="474">
        <v>1.0147058823529411</v>
      </c>
      <c r="Q751" s="410">
        <v>138</v>
      </c>
    </row>
    <row r="752" spans="1:17" ht="14.4" customHeight="1" x14ac:dyDescent="0.3">
      <c r="A752" s="405" t="s">
        <v>948</v>
      </c>
      <c r="B752" s="406" t="s">
        <v>756</v>
      </c>
      <c r="C752" s="406" t="s">
        <v>757</v>
      </c>
      <c r="D752" s="406" t="s">
        <v>804</v>
      </c>
      <c r="E752" s="406" t="s">
        <v>805</v>
      </c>
      <c r="F752" s="409">
        <v>215</v>
      </c>
      <c r="G752" s="409">
        <v>60415</v>
      </c>
      <c r="H752" s="409">
        <v>1</v>
      </c>
      <c r="I752" s="409">
        <v>281</v>
      </c>
      <c r="J752" s="409">
        <v>238</v>
      </c>
      <c r="K752" s="409">
        <v>67082</v>
      </c>
      <c r="L752" s="409">
        <v>1.1103533890590085</v>
      </c>
      <c r="M752" s="409">
        <v>281.85714285714283</v>
      </c>
      <c r="N752" s="409">
        <v>192</v>
      </c>
      <c r="O752" s="409">
        <v>54720</v>
      </c>
      <c r="P752" s="474">
        <v>0.90573533062981049</v>
      </c>
      <c r="Q752" s="410">
        <v>285</v>
      </c>
    </row>
    <row r="753" spans="1:17" ht="14.4" customHeight="1" x14ac:dyDescent="0.3">
      <c r="A753" s="405" t="s">
        <v>948</v>
      </c>
      <c r="B753" s="406" t="s">
        <v>756</v>
      </c>
      <c r="C753" s="406" t="s">
        <v>757</v>
      </c>
      <c r="D753" s="406" t="s">
        <v>806</v>
      </c>
      <c r="E753" s="406" t="s">
        <v>807</v>
      </c>
      <c r="F753" s="409">
        <v>2</v>
      </c>
      <c r="G753" s="409">
        <v>6878</v>
      </c>
      <c r="H753" s="409">
        <v>1</v>
      </c>
      <c r="I753" s="409">
        <v>3439</v>
      </c>
      <c r="J753" s="409">
        <v>3</v>
      </c>
      <c r="K753" s="409">
        <v>10409</v>
      </c>
      <c r="L753" s="409">
        <v>1.513375981389939</v>
      </c>
      <c r="M753" s="409">
        <v>3469.6666666666665</v>
      </c>
      <c r="N753" s="409">
        <v>2</v>
      </c>
      <c r="O753" s="409">
        <v>7010</v>
      </c>
      <c r="P753" s="474">
        <v>1.0191916254725211</v>
      </c>
      <c r="Q753" s="410">
        <v>3505</v>
      </c>
    </row>
    <row r="754" spans="1:17" ht="14.4" customHeight="1" x14ac:dyDescent="0.3">
      <c r="A754" s="405" t="s">
        <v>948</v>
      </c>
      <c r="B754" s="406" t="s">
        <v>756</v>
      </c>
      <c r="C754" s="406" t="s">
        <v>757</v>
      </c>
      <c r="D754" s="406" t="s">
        <v>808</v>
      </c>
      <c r="E754" s="406" t="s">
        <v>809</v>
      </c>
      <c r="F754" s="409">
        <v>153</v>
      </c>
      <c r="G754" s="409">
        <v>69768</v>
      </c>
      <c r="H754" s="409">
        <v>1</v>
      </c>
      <c r="I754" s="409">
        <v>456</v>
      </c>
      <c r="J754" s="409">
        <v>177</v>
      </c>
      <c r="K754" s="409">
        <v>80888</v>
      </c>
      <c r="L754" s="409">
        <v>1.1593853915835339</v>
      </c>
      <c r="M754" s="409">
        <v>456.99435028248587</v>
      </c>
      <c r="N754" s="409">
        <v>108</v>
      </c>
      <c r="O754" s="409">
        <v>49896</v>
      </c>
      <c r="P754" s="474">
        <v>0.71517027863777094</v>
      </c>
      <c r="Q754" s="410">
        <v>462</v>
      </c>
    </row>
    <row r="755" spans="1:17" ht="14.4" customHeight="1" x14ac:dyDescent="0.3">
      <c r="A755" s="405" t="s">
        <v>948</v>
      </c>
      <c r="B755" s="406" t="s">
        <v>756</v>
      </c>
      <c r="C755" s="406" t="s">
        <v>757</v>
      </c>
      <c r="D755" s="406" t="s">
        <v>810</v>
      </c>
      <c r="E755" s="406" t="s">
        <v>811</v>
      </c>
      <c r="F755" s="409">
        <v>1</v>
      </c>
      <c r="G755" s="409">
        <v>6094</v>
      </c>
      <c r="H755" s="409">
        <v>1</v>
      </c>
      <c r="I755" s="409">
        <v>6094</v>
      </c>
      <c r="J755" s="409">
        <v>1</v>
      </c>
      <c r="K755" s="409">
        <v>6094</v>
      </c>
      <c r="L755" s="409">
        <v>1</v>
      </c>
      <c r="M755" s="409">
        <v>6094</v>
      </c>
      <c r="N755" s="409"/>
      <c r="O755" s="409"/>
      <c r="P755" s="474"/>
      <c r="Q755" s="410"/>
    </row>
    <row r="756" spans="1:17" ht="14.4" customHeight="1" x14ac:dyDescent="0.3">
      <c r="A756" s="405" t="s">
        <v>948</v>
      </c>
      <c r="B756" s="406" t="s">
        <v>756</v>
      </c>
      <c r="C756" s="406" t="s">
        <v>757</v>
      </c>
      <c r="D756" s="406" t="s">
        <v>812</v>
      </c>
      <c r="E756" s="406" t="s">
        <v>813</v>
      </c>
      <c r="F756" s="409">
        <v>333</v>
      </c>
      <c r="G756" s="409">
        <v>115884</v>
      </c>
      <c r="H756" s="409">
        <v>1</v>
      </c>
      <c r="I756" s="409">
        <v>348</v>
      </c>
      <c r="J756" s="409">
        <v>360</v>
      </c>
      <c r="K756" s="409">
        <v>125928</v>
      </c>
      <c r="L756" s="409">
        <v>1.0866728797763281</v>
      </c>
      <c r="M756" s="409">
        <v>349.8</v>
      </c>
      <c r="N756" s="409">
        <v>277</v>
      </c>
      <c r="O756" s="409">
        <v>98612</v>
      </c>
      <c r="P756" s="474">
        <v>0.85095440267854061</v>
      </c>
      <c r="Q756" s="410">
        <v>356</v>
      </c>
    </row>
    <row r="757" spans="1:17" ht="14.4" customHeight="1" x14ac:dyDescent="0.3">
      <c r="A757" s="405" t="s">
        <v>948</v>
      </c>
      <c r="B757" s="406" t="s">
        <v>756</v>
      </c>
      <c r="C757" s="406" t="s">
        <v>757</v>
      </c>
      <c r="D757" s="406" t="s">
        <v>814</v>
      </c>
      <c r="E757" s="406" t="s">
        <v>815</v>
      </c>
      <c r="F757" s="409"/>
      <c r="G757" s="409"/>
      <c r="H757" s="409"/>
      <c r="I757" s="409"/>
      <c r="J757" s="409">
        <v>1</v>
      </c>
      <c r="K757" s="409">
        <v>2907</v>
      </c>
      <c r="L757" s="409"/>
      <c r="M757" s="409">
        <v>2907</v>
      </c>
      <c r="N757" s="409"/>
      <c r="O757" s="409"/>
      <c r="P757" s="474"/>
      <c r="Q757" s="410"/>
    </row>
    <row r="758" spans="1:17" ht="14.4" customHeight="1" x14ac:dyDescent="0.3">
      <c r="A758" s="405" t="s">
        <v>948</v>
      </c>
      <c r="B758" s="406" t="s">
        <v>756</v>
      </c>
      <c r="C758" s="406" t="s">
        <v>757</v>
      </c>
      <c r="D758" s="406" t="s">
        <v>818</v>
      </c>
      <c r="E758" s="406" t="s">
        <v>819</v>
      </c>
      <c r="F758" s="409">
        <v>3</v>
      </c>
      <c r="G758" s="409">
        <v>309</v>
      </c>
      <c r="H758" s="409">
        <v>1</v>
      </c>
      <c r="I758" s="409">
        <v>103</v>
      </c>
      <c r="J758" s="409"/>
      <c r="K758" s="409"/>
      <c r="L758" s="409"/>
      <c r="M758" s="409"/>
      <c r="N758" s="409">
        <v>4</v>
      </c>
      <c r="O758" s="409">
        <v>420</v>
      </c>
      <c r="P758" s="474">
        <v>1.3592233009708738</v>
      </c>
      <c r="Q758" s="410">
        <v>105</v>
      </c>
    </row>
    <row r="759" spans="1:17" ht="14.4" customHeight="1" x14ac:dyDescent="0.3">
      <c r="A759" s="405" t="s">
        <v>948</v>
      </c>
      <c r="B759" s="406" t="s">
        <v>756</v>
      </c>
      <c r="C759" s="406" t="s">
        <v>757</v>
      </c>
      <c r="D759" s="406" t="s">
        <v>820</v>
      </c>
      <c r="E759" s="406" t="s">
        <v>821</v>
      </c>
      <c r="F759" s="409">
        <v>21</v>
      </c>
      <c r="G759" s="409">
        <v>2415</v>
      </c>
      <c r="H759" s="409">
        <v>1</v>
      </c>
      <c r="I759" s="409">
        <v>115</v>
      </c>
      <c r="J759" s="409">
        <v>18</v>
      </c>
      <c r="K759" s="409">
        <v>2082</v>
      </c>
      <c r="L759" s="409">
        <v>0.86211180124223608</v>
      </c>
      <c r="M759" s="409">
        <v>115.66666666666667</v>
      </c>
      <c r="N759" s="409">
        <v>8</v>
      </c>
      <c r="O759" s="409">
        <v>936</v>
      </c>
      <c r="P759" s="474">
        <v>0.38757763975155279</v>
      </c>
      <c r="Q759" s="410">
        <v>117</v>
      </c>
    </row>
    <row r="760" spans="1:17" ht="14.4" customHeight="1" x14ac:dyDescent="0.3">
      <c r="A760" s="405" t="s">
        <v>948</v>
      </c>
      <c r="B760" s="406" t="s">
        <v>756</v>
      </c>
      <c r="C760" s="406" t="s">
        <v>757</v>
      </c>
      <c r="D760" s="406" t="s">
        <v>822</v>
      </c>
      <c r="E760" s="406" t="s">
        <v>823</v>
      </c>
      <c r="F760" s="409">
        <v>26</v>
      </c>
      <c r="G760" s="409">
        <v>11882</v>
      </c>
      <c r="H760" s="409">
        <v>1</v>
      </c>
      <c r="I760" s="409">
        <v>457</v>
      </c>
      <c r="J760" s="409">
        <v>34</v>
      </c>
      <c r="K760" s="409">
        <v>15586</v>
      </c>
      <c r="L760" s="409">
        <v>1.3117320316445042</v>
      </c>
      <c r="M760" s="409">
        <v>458.41176470588238</v>
      </c>
      <c r="N760" s="409">
        <v>24</v>
      </c>
      <c r="O760" s="409">
        <v>11112</v>
      </c>
      <c r="P760" s="474">
        <v>0.93519609493351286</v>
      </c>
      <c r="Q760" s="410">
        <v>463</v>
      </c>
    </row>
    <row r="761" spans="1:17" ht="14.4" customHeight="1" x14ac:dyDescent="0.3">
      <c r="A761" s="405" t="s">
        <v>948</v>
      </c>
      <c r="B761" s="406" t="s">
        <v>756</v>
      </c>
      <c r="C761" s="406" t="s">
        <v>757</v>
      </c>
      <c r="D761" s="406" t="s">
        <v>824</v>
      </c>
      <c r="E761" s="406" t="s">
        <v>825</v>
      </c>
      <c r="F761" s="409"/>
      <c r="G761" s="409"/>
      <c r="H761" s="409"/>
      <c r="I761" s="409"/>
      <c r="J761" s="409"/>
      <c r="K761" s="409"/>
      <c r="L761" s="409"/>
      <c r="M761" s="409"/>
      <c r="N761" s="409">
        <v>2</v>
      </c>
      <c r="O761" s="409">
        <v>2536</v>
      </c>
      <c r="P761" s="474"/>
      <c r="Q761" s="410">
        <v>1268</v>
      </c>
    </row>
    <row r="762" spans="1:17" ht="14.4" customHeight="1" x14ac:dyDescent="0.3">
      <c r="A762" s="405" t="s">
        <v>948</v>
      </c>
      <c r="B762" s="406" t="s">
        <v>756</v>
      </c>
      <c r="C762" s="406" t="s">
        <v>757</v>
      </c>
      <c r="D762" s="406" t="s">
        <v>826</v>
      </c>
      <c r="E762" s="406" t="s">
        <v>827</v>
      </c>
      <c r="F762" s="409">
        <v>10</v>
      </c>
      <c r="G762" s="409">
        <v>4290</v>
      </c>
      <c r="H762" s="409">
        <v>1</v>
      </c>
      <c r="I762" s="409">
        <v>429</v>
      </c>
      <c r="J762" s="409"/>
      <c r="K762" s="409"/>
      <c r="L762" s="409"/>
      <c r="M762" s="409"/>
      <c r="N762" s="409">
        <v>8</v>
      </c>
      <c r="O762" s="409">
        <v>3496</v>
      </c>
      <c r="P762" s="474">
        <v>0.81491841491841488</v>
      </c>
      <c r="Q762" s="410">
        <v>437</v>
      </c>
    </row>
    <row r="763" spans="1:17" ht="14.4" customHeight="1" x14ac:dyDescent="0.3">
      <c r="A763" s="405" t="s">
        <v>948</v>
      </c>
      <c r="B763" s="406" t="s">
        <v>756</v>
      </c>
      <c r="C763" s="406" t="s">
        <v>757</v>
      </c>
      <c r="D763" s="406" t="s">
        <v>828</v>
      </c>
      <c r="E763" s="406" t="s">
        <v>829</v>
      </c>
      <c r="F763" s="409">
        <v>10</v>
      </c>
      <c r="G763" s="409">
        <v>530</v>
      </c>
      <c r="H763" s="409">
        <v>1</v>
      </c>
      <c r="I763" s="409">
        <v>53</v>
      </c>
      <c r="J763" s="409">
        <v>28</v>
      </c>
      <c r="K763" s="409">
        <v>1496</v>
      </c>
      <c r="L763" s="409">
        <v>2.8226415094339621</v>
      </c>
      <c r="M763" s="409">
        <v>53.428571428571431</v>
      </c>
      <c r="N763" s="409">
        <v>4</v>
      </c>
      <c r="O763" s="409">
        <v>216</v>
      </c>
      <c r="P763" s="474">
        <v>0.40754716981132078</v>
      </c>
      <c r="Q763" s="410">
        <v>54</v>
      </c>
    </row>
    <row r="764" spans="1:17" ht="14.4" customHeight="1" x14ac:dyDescent="0.3">
      <c r="A764" s="405" t="s">
        <v>948</v>
      </c>
      <c r="B764" s="406" t="s">
        <v>756</v>
      </c>
      <c r="C764" s="406" t="s">
        <v>757</v>
      </c>
      <c r="D764" s="406" t="s">
        <v>830</v>
      </c>
      <c r="E764" s="406" t="s">
        <v>831</v>
      </c>
      <c r="F764" s="409">
        <v>1</v>
      </c>
      <c r="G764" s="409">
        <v>2164</v>
      </c>
      <c r="H764" s="409">
        <v>1</v>
      </c>
      <c r="I764" s="409">
        <v>2164</v>
      </c>
      <c r="J764" s="409">
        <v>1</v>
      </c>
      <c r="K764" s="409">
        <v>2164</v>
      </c>
      <c r="L764" s="409">
        <v>1</v>
      </c>
      <c r="M764" s="409">
        <v>2164</v>
      </c>
      <c r="N764" s="409"/>
      <c r="O764" s="409"/>
      <c r="P764" s="474"/>
      <c r="Q764" s="410"/>
    </row>
    <row r="765" spans="1:17" ht="14.4" customHeight="1" x14ac:dyDescent="0.3">
      <c r="A765" s="405" t="s">
        <v>948</v>
      </c>
      <c r="B765" s="406" t="s">
        <v>756</v>
      </c>
      <c r="C765" s="406" t="s">
        <v>757</v>
      </c>
      <c r="D765" s="406" t="s">
        <v>832</v>
      </c>
      <c r="E765" s="406" t="s">
        <v>833</v>
      </c>
      <c r="F765" s="409">
        <v>1902</v>
      </c>
      <c r="G765" s="409">
        <v>313830</v>
      </c>
      <c r="H765" s="409">
        <v>1</v>
      </c>
      <c r="I765" s="409">
        <v>165</v>
      </c>
      <c r="J765" s="409">
        <v>2014</v>
      </c>
      <c r="K765" s="409">
        <v>333702</v>
      </c>
      <c r="L765" s="409">
        <v>1.0633209062231144</v>
      </c>
      <c r="M765" s="409">
        <v>165.69116186693148</v>
      </c>
      <c r="N765" s="409">
        <v>1419</v>
      </c>
      <c r="O765" s="409">
        <v>239811</v>
      </c>
      <c r="P765" s="474">
        <v>0.76414300736067298</v>
      </c>
      <c r="Q765" s="410">
        <v>169</v>
      </c>
    </row>
    <row r="766" spans="1:17" ht="14.4" customHeight="1" x14ac:dyDescent="0.3">
      <c r="A766" s="405" t="s">
        <v>948</v>
      </c>
      <c r="B766" s="406" t="s">
        <v>756</v>
      </c>
      <c r="C766" s="406" t="s">
        <v>757</v>
      </c>
      <c r="D766" s="406" t="s">
        <v>834</v>
      </c>
      <c r="E766" s="406" t="s">
        <v>835</v>
      </c>
      <c r="F766" s="409">
        <v>8</v>
      </c>
      <c r="G766" s="409">
        <v>632</v>
      </c>
      <c r="H766" s="409">
        <v>1</v>
      </c>
      <c r="I766" s="409">
        <v>79</v>
      </c>
      <c r="J766" s="409"/>
      <c r="K766" s="409"/>
      <c r="L766" s="409"/>
      <c r="M766" s="409"/>
      <c r="N766" s="409">
        <v>17</v>
      </c>
      <c r="O766" s="409">
        <v>1377</v>
      </c>
      <c r="P766" s="474">
        <v>2.1787974683544302</v>
      </c>
      <c r="Q766" s="410">
        <v>81</v>
      </c>
    </row>
    <row r="767" spans="1:17" ht="14.4" customHeight="1" x14ac:dyDescent="0.3">
      <c r="A767" s="405" t="s">
        <v>948</v>
      </c>
      <c r="B767" s="406" t="s">
        <v>756</v>
      </c>
      <c r="C767" s="406" t="s">
        <v>757</v>
      </c>
      <c r="D767" s="406" t="s">
        <v>918</v>
      </c>
      <c r="E767" s="406" t="s">
        <v>919</v>
      </c>
      <c r="F767" s="409">
        <v>2</v>
      </c>
      <c r="G767" s="409">
        <v>328</v>
      </c>
      <c r="H767" s="409">
        <v>1</v>
      </c>
      <c r="I767" s="409">
        <v>164</v>
      </c>
      <c r="J767" s="409"/>
      <c r="K767" s="409"/>
      <c r="L767" s="409"/>
      <c r="M767" s="409"/>
      <c r="N767" s="409"/>
      <c r="O767" s="409"/>
      <c r="P767" s="474"/>
      <c r="Q767" s="410"/>
    </row>
    <row r="768" spans="1:17" ht="14.4" customHeight="1" x14ac:dyDescent="0.3">
      <c r="A768" s="405" t="s">
        <v>948</v>
      </c>
      <c r="B768" s="406" t="s">
        <v>756</v>
      </c>
      <c r="C768" s="406" t="s">
        <v>757</v>
      </c>
      <c r="D768" s="406" t="s">
        <v>836</v>
      </c>
      <c r="E768" s="406" t="s">
        <v>837</v>
      </c>
      <c r="F768" s="409">
        <v>16</v>
      </c>
      <c r="G768" s="409">
        <v>2560</v>
      </c>
      <c r="H768" s="409">
        <v>1</v>
      </c>
      <c r="I768" s="409">
        <v>160</v>
      </c>
      <c r="J768" s="409">
        <v>12</v>
      </c>
      <c r="K768" s="409">
        <v>1924</v>
      </c>
      <c r="L768" s="409">
        <v>0.75156250000000002</v>
      </c>
      <c r="M768" s="409">
        <v>160.33333333333334</v>
      </c>
      <c r="N768" s="409">
        <v>3</v>
      </c>
      <c r="O768" s="409">
        <v>489</v>
      </c>
      <c r="P768" s="474">
        <v>0.19101562499999999</v>
      </c>
      <c r="Q768" s="410">
        <v>163</v>
      </c>
    </row>
    <row r="769" spans="1:17" ht="14.4" customHeight="1" x14ac:dyDescent="0.3">
      <c r="A769" s="405" t="s">
        <v>948</v>
      </c>
      <c r="B769" s="406" t="s">
        <v>756</v>
      </c>
      <c r="C769" s="406" t="s">
        <v>757</v>
      </c>
      <c r="D769" s="406" t="s">
        <v>840</v>
      </c>
      <c r="E769" s="406" t="s">
        <v>841</v>
      </c>
      <c r="F769" s="409"/>
      <c r="G769" s="409"/>
      <c r="H769" s="409"/>
      <c r="I769" s="409"/>
      <c r="J769" s="409"/>
      <c r="K769" s="409"/>
      <c r="L769" s="409"/>
      <c r="M769" s="409"/>
      <c r="N769" s="409">
        <v>2</v>
      </c>
      <c r="O769" s="409">
        <v>2016</v>
      </c>
      <c r="P769" s="474"/>
      <c r="Q769" s="410">
        <v>1008</v>
      </c>
    </row>
    <row r="770" spans="1:17" ht="14.4" customHeight="1" x14ac:dyDescent="0.3">
      <c r="A770" s="405" t="s">
        <v>948</v>
      </c>
      <c r="B770" s="406" t="s">
        <v>756</v>
      </c>
      <c r="C770" s="406" t="s">
        <v>757</v>
      </c>
      <c r="D770" s="406" t="s">
        <v>842</v>
      </c>
      <c r="E770" s="406" t="s">
        <v>843</v>
      </c>
      <c r="F770" s="409">
        <v>1</v>
      </c>
      <c r="G770" s="409">
        <v>167</v>
      </c>
      <c r="H770" s="409">
        <v>1</v>
      </c>
      <c r="I770" s="409">
        <v>167</v>
      </c>
      <c r="J770" s="409"/>
      <c r="K770" s="409"/>
      <c r="L770" s="409"/>
      <c r="M770" s="409"/>
      <c r="N770" s="409">
        <v>1</v>
      </c>
      <c r="O770" s="409">
        <v>170</v>
      </c>
      <c r="P770" s="474">
        <v>1.0179640718562875</v>
      </c>
      <c r="Q770" s="410">
        <v>170</v>
      </c>
    </row>
    <row r="771" spans="1:17" ht="14.4" customHeight="1" x14ac:dyDescent="0.3">
      <c r="A771" s="405" t="s">
        <v>948</v>
      </c>
      <c r="B771" s="406" t="s">
        <v>756</v>
      </c>
      <c r="C771" s="406" t="s">
        <v>757</v>
      </c>
      <c r="D771" s="406" t="s">
        <v>844</v>
      </c>
      <c r="E771" s="406" t="s">
        <v>845</v>
      </c>
      <c r="F771" s="409"/>
      <c r="G771" s="409"/>
      <c r="H771" s="409"/>
      <c r="I771" s="409"/>
      <c r="J771" s="409"/>
      <c r="K771" s="409"/>
      <c r="L771" s="409"/>
      <c r="M771" s="409"/>
      <c r="N771" s="409">
        <v>4</v>
      </c>
      <c r="O771" s="409">
        <v>9056</v>
      </c>
      <c r="P771" s="474"/>
      <c r="Q771" s="410">
        <v>2264</v>
      </c>
    </row>
    <row r="772" spans="1:17" ht="14.4" customHeight="1" x14ac:dyDescent="0.3">
      <c r="A772" s="405" t="s">
        <v>948</v>
      </c>
      <c r="B772" s="406" t="s">
        <v>756</v>
      </c>
      <c r="C772" s="406" t="s">
        <v>757</v>
      </c>
      <c r="D772" s="406" t="s">
        <v>846</v>
      </c>
      <c r="E772" s="406" t="s">
        <v>847</v>
      </c>
      <c r="F772" s="409">
        <v>2</v>
      </c>
      <c r="G772" s="409">
        <v>486</v>
      </c>
      <c r="H772" s="409">
        <v>1</v>
      </c>
      <c r="I772" s="409">
        <v>243</v>
      </c>
      <c r="J772" s="409"/>
      <c r="K772" s="409"/>
      <c r="L772" s="409"/>
      <c r="M772" s="409"/>
      <c r="N772" s="409">
        <v>2</v>
      </c>
      <c r="O772" s="409">
        <v>494</v>
      </c>
      <c r="P772" s="474">
        <v>1.0164609053497942</v>
      </c>
      <c r="Q772" s="410">
        <v>247</v>
      </c>
    </row>
    <row r="773" spans="1:17" ht="14.4" customHeight="1" x14ac:dyDescent="0.3">
      <c r="A773" s="405" t="s">
        <v>948</v>
      </c>
      <c r="B773" s="406" t="s">
        <v>756</v>
      </c>
      <c r="C773" s="406" t="s">
        <v>757</v>
      </c>
      <c r="D773" s="406" t="s">
        <v>848</v>
      </c>
      <c r="E773" s="406" t="s">
        <v>849</v>
      </c>
      <c r="F773" s="409">
        <v>5</v>
      </c>
      <c r="G773" s="409">
        <v>9965</v>
      </c>
      <c r="H773" s="409">
        <v>1</v>
      </c>
      <c r="I773" s="409">
        <v>1993</v>
      </c>
      <c r="J773" s="409">
        <v>5</v>
      </c>
      <c r="K773" s="409">
        <v>9965</v>
      </c>
      <c r="L773" s="409">
        <v>1</v>
      </c>
      <c r="M773" s="409">
        <v>1993</v>
      </c>
      <c r="N773" s="409">
        <v>5</v>
      </c>
      <c r="O773" s="409">
        <v>10060</v>
      </c>
      <c r="P773" s="474">
        <v>1.0095333667837432</v>
      </c>
      <c r="Q773" s="410">
        <v>2012</v>
      </c>
    </row>
    <row r="774" spans="1:17" ht="14.4" customHeight="1" x14ac:dyDescent="0.3">
      <c r="A774" s="405" t="s">
        <v>948</v>
      </c>
      <c r="B774" s="406" t="s">
        <v>756</v>
      </c>
      <c r="C774" s="406" t="s">
        <v>757</v>
      </c>
      <c r="D774" s="406" t="s">
        <v>850</v>
      </c>
      <c r="E774" s="406" t="s">
        <v>851</v>
      </c>
      <c r="F774" s="409">
        <v>32</v>
      </c>
      <c r="G774" s="409">
        <v>7136</v>
      </c>
      <c r="H774" s="409">
        <v>1</v>
      </c>
      <c r="I774" s="409">
        <v>223</v>
      </c>
      <c r="J774" s="409">
        <v>37</v>
      </c>
      <c r="K774" s="409">
        <v>8277</v>
      </c>
      <c r="L774" s="409">
        <v>1.1598934977578474</v>
      </c>
      <c r="M774" s="409">
        <v>223.70270270270271</v>
      </c>
      <c r="N774" s="409">
        <v>28</v>
      </c>
      <c r="O774" s="409">
        <v>6328</v>
      </c>
      <c r="P774" s="474">
        <v>0.88677130044843044</v>
      </c>
      <c r="Q774" s="410">
        <v>226</v>
      </c>
    </row>
    <row r="775" spans="1:17" ht="14.4" customHeight="1" x14ac:dyDescent="0.3">
      <c r="A775" s="405" t="s">
        <v>948</v>
      </c>
      <c r="B775" s="406" t="s">
        <v>756</v>
      </c>
      <c r="C775" s="406" t="s">
        <v>757</v>
      </c>
      <c r="D775" s="406" t="s">
        <v>852</v>
      </c>
      <c r="E775" s="406" t="s">
        <v>853</v>
      </c>
      <c r="F775" s="409">
        <v>3</v>
      </c>
      <c r="G775" s="409">
        <v>1212</v>
      </c>
      <c r="H775" s="409">
        <v>1</v>
      </c>
      <c r="I775" s="409">
        <v>404</v>
      </c>
      <c r="J775" s="409">
        <v>5</v>
      </c>
      <c r="K775" s="409">
        <v>2040</v>
      </c>
      <c r="L775" s="409">
        <v>1.6831683168316831</v>
      </c>
      <c r="M775" s="409">
        <v>408</v>
      </c>
      <c r="N775" s="409">
        <v>1</v>
      </c>
      <c r="O775" s="409">
        <v>418</v>
      </c>
      <c r="P775" s="474">
        <v>0.34488448844884489</v>
      </c>
      <c r="Q775" s="410">
        <v>418</v>
      </c>
    </row>
    <row r="776" spans="1:17" ht="14.4" customHeight="1" x14ac:dyDescent="0.3">
      <c r="A776" s="405" t="s">
        <v>948</v>
      </c>
      <c r="B776" s="406" t="s">
        <v>756</v>
      </c>
      <c r="C776" s="406" t="s">
        <v>757</v>
      </c>
      <c r="D776" s="406" t="s">
        <v>854</v>
      </c>
      <c r="E776" s="406" t="s">
        <v>855</v>
      </c>
      <c r="F776" s="409"/>
      <c r="G776" s="409"/>
      <c r="H776" s="409"/>
      <c r="I776" s="409"/>
      <c r="J776" s="409">
        <v>1</v>
      </c>
      <c r="K776" s="409">
        <v>791</v>
      </c>
      <c r="L776" s="409"/>
      <c r="M776" s="409">
        <v>791</v>
      </c>
      <c r="N776" s="409"/>
      <c r="O776" s="409"/>
      <c r="P776" s="474"/>
      <c r="Q776" s="410"/>
    </row>
    <row r="777" spans="1:17" ht="14.4" customHeight="1" x14ac:dyDescent="0.3">
      <c r="A777" s="405" t="s">
        <v>948</v>
      </c>
      <c r="B777" s="406" t="s">
        <v>756</v>
      </c>
      <c r="C777" s="406" t="s">
        <v>757</v>
      </c>
      <c r="D777" s="406" t="s">
        <v>859</v>
      </c>
      <c r="E777" s="406" t="s">
        <v>860</v>
      </c>
      <c r="F777" s="409"/>
      <c r="G777" s="409"/>
      <c r="H777" s="409"/>
      <c r="I777" s="409"/>
      <c r="J777" s="409">
        <v>15</v>
      </c>
      <c r="K777" s="409">
        <v>15506</v>
      </c>
      <c r="L777" s="409"/>
      <c r="M777" s="409">
        <v>1033.7333333333333</v>
      </c>
      <c r="N777" s="409">
        <v>18</v>
      </c>
      <c r="O777" s="409">
        <v>18810</v>
      </c>
      <c r="P777" s="474"/>
      <c r="Q777" s="410">
        <v>1045</v>
      </c>
    </row>
    <row r="778" spans="1:17" ht="14.4" customHeight="1" x14ac:dyDescent="0.3">
      <c r="A778" s="405" t="s">
        <v>948</v>
      </c>
      <c r="B778" s="406" t="s">
        <v>756</v>
      </c>
      <c r="C778" s="406" t="s">
        <v>757</v>
      </c>
      <c r="D778" s="406" t="s">
        <v>861</v>
      </c>
      <c r="E778" s="406" t="s">
        <v>862</v>
      </c>
      <c r="F778" s="409"/>
      <c r="G778" s="409"/>
      <c r="H778" s="409"/>
      <c r="I778" s="409"/>
      <c r="J778" s="409">
        <v>1</v>
      </c>
      <c r="K778" s="409">
        <v>266</v>
      </c>
      <c r="L778" s="409"/>
      <c r="M778" s="409">
        <v>266</v>
      </c>
      <c r="N778" s="409"/>
      <c r="O778" s="409"/>
      <c r="P778" s="474"/>
      <c r="Q778" s="410"/>
    </row>
    <row r="779" spans="1:17" ht="14.4" customHeight="1" thickBot="1" x14ac:dyDescent="0.35">
      <c r="A779" s="411" t="s">
        <v>948</v>
      </c>
      <c r="B779" s="412" t="s">
        <v>756</v>
      </c>
      <c r="C779" s="412" t="s">
        <v>757</v>
      </c>
      <c r="D779" s="412" t="s">
        <v>863</v>
      </c>
      <c r="E779" s="412" t="s">
        <v>864</v>
      </c>
      <c r="F779" s="415"/>
      <c r="G779" s="415"/>
      <c r="H779" s="415"/>
      <c r="I779" s="415"/>
      <c r="J779" s="415">
        <v>2</v>
      </c>
      <c r="K779" s="415">
        <v>2066</v>
      </c>
      <c r="L779" s="415"/>
      <c r="M779" s="415">
        <v>1033</v>
      </c>
      <c r="N779" s="415">
        <v>1</v>
      </c>
      <c r="O779" s="415">
        <v>1050</v>
      </c>
      <c r="P779" s="426"/>
      <c r="Q779" s="416">
        <v>1050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93" t="s">
        <v>105</v>
      </c>
      <c r="B1" s="293"/>
      <c r="C1" s="294"/>
      <c r="D1" s="294"/>
      <c r="E1" s="294"/>
    </row>
    <row r="2" spans="1:5" ht="14.4" customHeight="1" thickBot="1" x14ac:dyDescent="0.35">
      <c r="A2" s="203" t="s">
        <v>247</v>
      </c>
      <c r="B2" s="125"/>
    </row>
    <row r="3" spans="1:5" ht="14.4" customHeight="1" thickBot="1" x14ac:dyDescent="0.35">
      <c r="A3" s="128"/>
      <c r="C3" s="129" t="s">
        <v>93</v>
      </c>
      <c r="D3" s="130" t="s">
        <v>59</v>
      </c>
      <c r="E3" s="131" t="s">
        <v>61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11634.053772289928</v>
      </c>
      <c r="D4" s="134">
        <f ca="1">IF(ISERROR(VLOOKUP("Náklady celkem",INDIRECT("HI!$A:$G"),5,0)),0,VLOOKUP("Náklady celkem",INDIRECT("HI!$A:$G"),5,0))</f>
        <v>10762.606850000007</v>
      </c>
      <c r="E4" s="135">
        <f ca="1">IF(C4=0,0,D4/C4)</f>
        <v>0.92509516120979784</v>
      </c>
    </row>
    <row r="5" spans="1:5" ht="14.4" customHeight="1" x14ac:dyDescent="0.3">
      <c r="A5" s="136" t="s">
        <v>120</v>
      </c>
      <c r="B5" s="137"/>
      <c r="C5" s="138"/>
      <c r="D5" s="138"/>
      <c r="E5" s="139"/>
    </row>
    <row r="6" spans="1:5" ht="14.4" customHeight="1" x14ac:dyDescent="0.3">
      <c r="A6" s="140" t="s">
        <v>125</v>
      </c>
      <c r="B6" s="141"/>
      <c r="C6" s="142"/>
      <c r="D6" s="142"/>
      <c r="E6" s="139"/>
    </row>
    <row r="7" spans="1:5" ht="14.4" customHeight="1" x14ac:dyDescent="0.3">
      <c r="A7" s="14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97</v>
      </c>
      <c r="C7" s="142">
        <f>IF(ISERROR(HI!F5),"",HI!F5)</f>
        <v>65.043623860094343</v>
      </c>
      <c r="D7" s="142">
        <f>IF(ISERROR(HI!E5),"",HI!E5)</f>
        <v>47.550060000000002</v>
      </c>
      <c r="E7" s="139">
        <f t="shared" ref="E7:E12" si="0">IF(C7=0,0,D7/C7)</f>
        <v>0.73104875125466351</v>
      </c>
    </row>
    <row r="8" spans="1:5" ht="14.4" customHeight="1" x14ac:dyDescent="0.3">
      <c r="A8" s="280" t="str">
        <f>HYPERLINK("#'LŽ Statim'!A1","% podíl statimových žádanek")</f>
        <v>% podíl statimových žádanek</v>
      </c>
      <c r="B8" s="278" t="s">
        <v>220</v>
      </c>
      <c r="C8" s="279">
        <v>0.3</v>
      </c>
      <c r="D8" s="279">
        <f>IF('LŽ Statim'!G3="",0,'LŽ Statim'!G3)</f>
        <v>0</v>
      </c>
      <c r="E8" s="139">
        <f>IF(C8=0,0,D8/C8)</f>
        <v>0</v>
      </c>
    </row>
    <row r="9" spans="1:5" ht="14.4" customHeight="1" x14ac:dyDescent="0.3">
      <c r="A9" s="145" t="s">
        <v>121</v>
      </c>
      <c r="B9" s="141"/>
      <c r="C9" s="142"/>
      <c r="D9" s="142"/>
      <c r="E9" s="139"/>
    </row>
    <row r="10" spans="1:5" ht="14.4" customHeight="1" x14ac:dyDescent="0.3">
      <c r="A10" s="145" t="s">
        <v>122</v>
      </c>
      <c r="B10" s="141"/>
      <c r="C10" s="142"/>
      <c r="D10" s="142"/>
      <c r="E10" s="139"/>
    </row>
    <row r="11" spans="1:5" ht="14.4" customHeight="1" x14ac:dyDescent="0.3">
      <c r="A11" s="146" t="s">
        <v>126</v>
      </c>
      <c r="B11" s="141"/>
      <c r="C11" s="138"/>
      <c r="D11" s="138"/>
      <c r="E11" s="139"/>
    </row>
    <row r="12" spans="1:5" ht="14.4" customHeight="1" x14ac:dyDescent="0.3">
      <c r="A12" s="14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1" t="s">
        <v>97</v>
      </c>
      <c r="C12" s="142">
        <f>IF(ISERROR(HI!F6),"",HI!F6)</f>
        <v>1319.243113861909</v>
      </c>
      <c r="D12" s="142">
        <f>IF(ISERROR(HI!E6),"",HI!E6)</f>
        <v>1376.95255</v>
      </c>
      <c r="E12" s="139">
        <f t="shared" si="0"/>
        <v>1.0437443527517489</v>
      </c>
    </row>
    <row r="13" spans="1:5" ht="14.4" customHeight="1" thickBot="1" x14ac:dyDescent="0.35">
      <c r="A13" s="148" t="str">
        <f>HYPERLINK("#HI!A1","Osobní náklady")</f>
        <v>Osobní náklady</v>
      </c>
      <c r="B13" s="141"/>
      <c r="C13" s="138">
        <f ca="1">IF(ISERROR(VLOOKUP("Osobní náklady (Kč) *",INDIRECT("HI!$A:$G"),6,0)),0,VLOOKUP("Osobní náklady (Kč) *",INDIRECT("HI!$A:$G"),6,0))</f>
        <v>9713.666360709698</v>
      </c>
      <c r="D13" s="138">
        <f ca="1">IF(ISERROR(VLOOKUP("Osobní náklady (Kč) *",INDIRECT("HI!$A:$G"),5,0)),0,VLOOKUP("Osobní náklady (Kč) *",INDIRECT("HI!$A:$G"),5,0))</f>
        <v>8658.5929099999994</v>
      </c>
      <c r="E13" s="139">
        <f ca="1">IF(C13=0,0,D13/C13)</f>
        <v>0.89138257260128784</v>
      </c>
    </row>
    <row r="14" spans="1:5" ht="14.4" customHeight="1" thickBot="1" x14ac:dyDescent="0.35">
      <c r="A14" s="152"/>
      <c r="B14" s="153"/>
      <c r="C14" s="154"/>
      <c r="D14" s="154"/>
      <c r="E14" s="155"/>
    </row>
    <row r="15" spans="1:5" ht="14.4" customHeight="1" thickBot="1" x14ac:dyDescent="0.35">
      <c r="A15" s="156" t="str">
        <f>HYPERLINK("#HI!A1","VÝNOSY CELKEM (v tisících)")</f>
        <v>VÝNOSY CELKEM (v tisících)</v>
      </c>
      <c r="B15" s="157"/>
      <c r="C15" s="158">
        <f ca="1">IF(ISERROR(VLOOKUP("Výnosy celkem",INDIRECT("HI!$A:$G"),6,0)),0,VLOOKUP("Výnosy celkem",INDIRECT("HI!$A:$G"),6,0))</f>
        <v>13124.361000000001</v>
      </c>
      <c r="D15" s="158">
        <f ca="1">IF(ISERROR(VLOOKUP("Výnosy celkem",INDIRECT("HI!$A:$G"),5,0)),0,VLOOKUP("Výnosy celkem",INDIRECT("HI!$A:$G"),5,0))</f>
        <v>11256.737999999999</v>
      </c>
      <c r="E15" s="159">
        <f t="shared" ref="E15:E18" ca="1" si="1">IF(C15=0,0,D15/C15)</f>
        <v>0.85769798621052851</v>
      </c>
    </row>
    <row r="16" spans="1:5" ht="14.4" customHeight="1" x14ac:dyDescent="0.3">
      <c r="A16" s="160" t="str">
        <f>HYPERLINK("#HI!A1","Ambulance (body za výkony + Kč za ZUM a ZULP)")</f>
        <v>Ambulance (body za výkony + Kč za ZUM a ZULP)</v>
      </c>
      <c r="B16" s="137"/>
      <c r="C16" s="138">
        <f ca="1">IF(ISERROR(VLOOKUP("Ambulance *",INDIRECT("HI!$A:$G"),6,0)),0,VLOOKUP("Ambulance *",INDIRECT("HI!$A:$G"),6,0))</f>
        <v>13124.361000000001</v>
      </c>
      <c r="D16" s="138">
        <f ca="1">IF(ISERROR(VLOOKUP("Ambulance *",INDIRECT("HI!$A:$G"),5,0)),0,VLOOKUP("Ambulance *",INDIRECT("HI!$A:$G"),5,0))</f>
        <v>11256.737999999999</v>
      </c>
      <c r="E16" s="139">
        <f t="shared" ca="1" si="1"/>
        <v>0.85769798621052851</v>
      </c>
    </row>
    <row r="17" spans="1:5" ht="14.4" customHeight="1" x14ac:dyDescent="0.3">
      <c r="A17" s="161" t="str">
        <f>HYPERLINK("#'ZV Vykáz.-A'!A1","Zdravotní výkony vykázané u ambulantních pacientů (min. 100 %)")</f>
        <v>Zdravotní výkony vykázané u ambulantních pacientů (min. 100 %)</v>
      </c>
      <c r="B17" s="124" t="s">
        <v>107</v>
      </c>
      <c r="C17" s="144">
        <v>1</v>
      </c>
      <c r="D17" s="144">
        <f>IF(ISERROR(VLOOKUP("Celkem:",'ZV Vykáz.-A'!$A:$S,7,0)),"",VLOOKUP("Celkem:",'ZV Vykáz.-A'!$A:$S,7,0))</f>
        <v>0.85769798621052862</v>
      </c>
      <c r="E17" s="139">
        <f t="shared" si="1"/>
        <v>0.85769798621052862</v>
      </c>
    </row>
    <row r="18" spans="1:5" ht="14.4" customHeight="1" x14ac:dyDescent="0.3">
      <c r="A18" s="161" t="str">
        <f>HYPERLINK("#'ZV Vykáz.-H'!A1","Zdravotní výkony vykázané u hospitalizovaných pacientů (max. 85 %)")</f>
        <v>Zdravotní výkony vykázané u hospitalizovaných pacientů (max. 85 %)</v>
      </c>
      <c r="B18" s="124" t="s">
        <v>109</v>
      </c>
      <c r="C18" s="144">
        <v>0.85</v>
      </c>
      <c r="D18" s="144">
        <f>IF(ISERROR(VLOOKUP("Celkem:",'ZV Vykáz.-H'!$A:$S,7,0)),"",VLOOKUP("Celkem:",'ZV Vykáz.-H'!$A:$S,7,0))</f>
        <v>1.0017526357472779</v>
      </c>
      <c r="E18" s="139">
        <f t="shared" si="1"/>
        <v>1.1785325126438564</v>
      </c>
    </row>
    <row r="19" spans="1:5" ht="14.4" customHeight="1" x14ac:dyDescent="0.3">
      <c r="A19" s="162" t="str">
        <f>HYPERLINK("#HI!A1","Hospitalizace (casemix * 30000)")</f>
        <v>Hospitalizace (casemix * 30000)</v>
      </c>
      <c r="B19" s="141"/>
      <c r="C19" s="138">
        <f ca="1">IF(ISERROR(VLOOKUP("Hospitalizace *",INDIRECT("HI!$A:$G"),6,0)),0,VLOOKUP("Hospitalizace *",INDIRECT("HI!$A:$G"),6,0))</f>
        <v>0</v>
      </c>
      <c r="D19" s="138">
        <f ca="1">IF(ISERROR(VLOOKUP("Hospitalizace *",INDIRECT("HI!$A:$G"),5,0)),0,VLOOKUP("Hospitalizace *",INDIRECT("HI!$A:$G"),5,0))</f>
        <v>0</v>
      </c>
      <c r="E19" s="139">
        <f ca="1">IF(C19=0,0,D19/C19)</f>
        <v>0</v>
      </c>
    </row>
    <row r="20" spans="1:5" ht="14.4" customHeight="1" thickBot="1" x14ac:dyDescent="0.35">
      <c r="A20" s="163" t="s">
        <v>123</v>
      </c>
      <c r="B20" s="149"/>
      <c r="C20" s="150"/>
      <c r="D20" s="150"/>
      <c r="E20" s="151"/>
    </row>
    <row r="21" spans="1:5" ht="14.4" customHeight="1" thickBot="1" x14ac:dyDescent="0.35">
      <c r="A21" s="164"/>
      <c r="B21" s="165"/>
      <c r="C21" s="166"/>
      <c r="D21" s="166"/>
      <c r="E21" s="167"/>
    </row>
    <row r="22" spans="1:5" ht="14.4" customHeight="1" thickBot="1" x14ac:dyDescent="0.35">
      <c r="A22" s="168" t="s">
        <v>124</v>
      </c>
      <c r="B22" s="169"/>
      <c r="C22" s="170"/>
      <c r="D22" s="170"/>
      <c r="E22" s="171"/>
    </row>
  </sheetData>
  <mergeCells count="1">
    <mergeCell ref="A1:E1"/>
  </mergeCells>
  <conditionalFormatting sqref="E5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9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7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46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4" priority="20" operator="lessThan">
      <formula>1</formula>
    </cfRule>
  </conditionalFormatting>
  <conditionalFormatting sqref="E8">
    <cfRule type="cellIs" dxfId="43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2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93" t="s">
        <v>114</v>
      </c>
      <c r="B1" s="293"/>
      <c r="C1" s="293"/>
      <c r="D1" s="293"/>
      <c r="E1" s="293"/>
      <c r="F1" s="293"/>
      <c r="G1" s="294"/>
      <c r="H1" s="294"/>
    </row>
    <row r="2" spans="1:8" ht="14.4" customHeight="1" thickBot="1" x14ac:dyDescent="0.35">
      <c r="A2" s="203" t="s">
        <v>247</v>
      </c>
      <c r="B2" s="86"/>
      <c r="C2" s="86"/>
      <c r="D2" s="86"/>
      <c r="E2" s="86"/>
      <c r="F2" s="86"/>
    </row>
    <row r="3" spans="1:8" ht="14.4" customHeight="1" x14ac:dyDescent="0.3">
      <c r="A3" s="295"/>
      <c r="B3" s="82">
        <v>2013</v>
      </c>
      <c r="C3" s="40">
        <v>2014</v>
      </c>
      <c r="D3" s="7"/>
      <c r="E3" s="299">
        <v>2015</v>
      </c>
      <c r="F3" s="300"/>
      <c r="G3" s="300"/>
      <c r="H3" s="301"/>
    </row>
    <row r="4" spans="1:8" ht="14.4" customHeight="1" thickBot="1" x14ac:dyDescent="0.35">
      <c r="A4" s="296"/>
      <c r="B4" s="297" t="s">
        <v>59</v>
      </c>
      <c r="C4" s="298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76.307749999999999</v>
      </c>
      <c r="C5" s="29">
        <v>50.03237</v>
      </c>
      <c r="D5" s="8"/>
      <c r="E5" s="92">
        <v>47.550060000000002</v>
      </c>
      <c r="F5" s="28">
        <v>65.043623860094343</v>
      </c>
      <c r="G5" s="91">
        <f>E5-F5</f>
        <v>-17.493563860094341</v>
      </c>
      <c r="H5" s="97">
        <f>IF(F5&lt;0.00000001,"",E5/F5)</f>
        <v>0.73104875125466351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1241.84654</v>
      </c>
      <c r="C6" s="31">
        <v>1512.9631900000011</v>
      </c>
      <c r="D6" s="8"/>
      <c r="E6" s="93">
        <v>1376.95255</v>
      </c>
      <c r="F6" s="30">
        <v>1319.243113861909</v>
      </c>
      <c r="G6" s="94">
        <f>E6-F6</f>
        <v>57.70943613809095</v>
      </c>
      <c r="H6" s="98">
        <f>IF(F6&lt;0.00000001,"",E6/F6)</f>
        <v>1.0437443527517489</v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8553.7035099999976</v>
      </c>
      <c r="C7" s="31">
        <v>8885.5993500000113</v>
      </c>
      <c r="D7" s="8"/>
      <c r="E7" s="93">
        <v>8658.5929099999994</v>
      </c>
      <c r="F7" s="30">
        <v>9713.666360709698</v>
      </c>
      <c r="G7" s="94">
        <f>E7-F7</f>
        <v>-1055.0734507096986</v>
      </c>
      <c r="H7" s="98">
        <f>IF(F7&lt;0.00000001,"",E7/F7)</f>
        <v>0.89138257260128784</v>
      </c>
    </row>
    <row r="8" spans="1:8" ht="14.4" customHeight="1" thickBot="1" x14ac:dyDescent="0.35">
      <c r="A8" s="1" t="s">
        <v>62</v>
      </c>
      <c r="B8" s="11">
        <v>875.72512000000143</v>
      </c>
      <c r="C8" s="33">
        <v>941.41221999999857</v>
      </c>
      <c r="D8" s="8"/>
      <c r="E8" s="95">
        <v>679.511330000008</v>
      </c>
      <c r="F8" s="32">
        <v>536.10067385822663</v>
      </c>
      <c r="G8" s="96">
        <f>E8-F8</f>
        <v>143.41065614178137</v>
      </c>
      <c r="H8" s="99">
        <f>IF(F8&lt;0.00000001,"",E8/F8)</f>
        <v>1.2675069499720619</v>
      </c>
    </row>
    <row r="9" spans="1:8" ht="14.4" customHeight="1" thickBot="1" x14ac:dyDescent="0.35">
      <c r="A9" s="2" t="s">
        <v>63</v>
      </c>
      <c r="B9" s="3">
        <v>10747.582919999999</v>
      </c>
      <c r="C9" s="35">
        <v>11390.007130000011</v>
      </c>
      <c r="D9" s="8"/>
      <c r="E9" s="3">
        <v>10762.606850000007</v>
      </c>
      <c r="F9" s="34">
        <v>11634.053772289928</v>
      </c>
      <c r="G9" s="34">
        <f>E9-F9</f>
        <v>-871.44692228992062</v>
      </c>
      <c r="H9" s="100">
        <f>IF(F9&lt;0.00000001,"",E9/F9)</f>
        <v>0.92509516120979784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13124.361000000001</v>
      </c>
      <c r="C11" s="29">
        <f>IF(ISERROR(VLOOKUP("Celkem:",'ZV Vykáz.-A'!A:F,4,0)),0,VLOOKUP("Celkem:",'ZV Vykáz.-A'!A:F,4,0)/1000)</f>
        <v>11385.156000000001</v>
      </c>
      <c r="D11" s="8"/>
      <c r="E11" s="92">
        <f>IF(ISERROR(VLOOKUP("Celkem:",'ZV Vykáz.-A'!A:F,6,0)),0,VLOOKUP("Celkem:",'ZV Vykáz.-A'!A:F,6,0)/1000)</f>
        <v>11256.737999999999</v>
      </c>
      <c r="F11" s="28">
        <f>B11</f>
        <v>13124.361000000001</v>
      </c>
      <c r="G11" s="91">
        <f>E11-F11</f>
        <v>-1867.6230000000014</v>
      </c>
      <c r="H11" s="97">
        <f>IF(F11&lt;0.00000001,"",E11/F11)</f>
        <v>0.85769798621052851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13124.361000000001</v>
      </c>
      <c r="C13" s="37">
        <f>SUM(C11:C12)</f>
        <v>11385.156000000001</v>
      </c>
      <c r="D13" s="8"/>
      <c r="E13" s="5">
        <f>SUM(E11:E12)</f>
        <v>11256.737999999999</v>
      </c>
      <c r="F13" s="36">
        <f>SUM(F11:F12)</f>
        <v>13124.361000000001</v>
      </c>
      <c r="G13" s="36">
        <f>E13-F13</f>
        <v>-1867.6230000000014</v>
      </c>
      <c r="H13" s="101">
        <f>IF(F13&lt;0.00000001,"",E13/F13)</f>
        <v>0.85769798621052851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1.2211453586998706</v>
      </c>
      <c r="C15" s="39">
        <f>IF(C9=0,"",C13/C9)</f>
        <v>0.99957408894088984</v>
      </c>
      <c r="D15" s="8"/>
      <c r="E15" s="6">
        <f>IF(E9=0,"",E13/E9)</f>
        <v>1.0459118461620653</v>
      </c>
      <c r="F15" s="38">
        <f>IF(F9=0,"",F13/F9)</f>
        <v>1.1280987054795721</v>
      </c>
      <c r="G15" s="38">
        <f>IF(ISERROR(F15-E15),"",E15-F15)</f>
        <v>-8.21868593175068E-2</v>
      </c>
      <c r="H15" s="102">
        <f>IF(ISERROR(F15-E15),"",IF(F15&lt;0.00000001,"",E15/F15))</f>
        <v>0.92714568422222599</v>
      </c>
    </row>
    <row r="17" spans="1:8" ht="14.4" customHeight="1" x14ac:dyDescent="0.3">
      <c r="A17" s="88" t="s">
        <v>128</v>
      </c>
    </row>
    <row r="18" spans="1:8" ht="14.4" customHeight="1" x14ac:dyDescent="0.3">
      <c r="A18" s="256" t="s">
        <v>167</v>
      </c>
      <c r="B18" s="257"/>
      <c r="C18" s="257"/>
      <c r="D18" s="257"/>
      <c r="E18" s="257"/>
      <c r="F18" s="257"/>
      <c r="G18" s="257"/>
      <c r="H18" s="257"/>
    </row>
    <row r="19" spans="1:8" x14ac:dyDescent="0.3">
      <c r="A19" s="255" t="s">
        <v>166</v>
      </c>
      <c r="B19" s="257"/>
      <c r="C19" s="257"/>
      <c r="D19" s="257"/>
      <c r="E19" s="257"/>
      <c r="F19" s="257"/>
      <c r="G19" s="257"/>
      <c r="H19" s="257"/>
    </row>
    <row r="20" spans="1:8" ht="14.4" customHeight="1" x14ac:dyDescent="0.3">
      <c r="A20" s="89" t="s">
        <v>221</v>
      </c>
    </row>
    <row r="21" spans="1:8" ht="14.4" customHeight="1" x14ac:dyDescent="0.3">
      <c r="A21" s="89" t="s">
        <v>129</v>
      </c>
    </row>
    <row r="22" spans="1:8" ht="14.4" customHeight="1" x14ac:dyDescent="0.3">
      <c r="A22" s="90" t="s">
        <v>130</v>
      </c>
    </row>
    <row r="23" spans="1:8" ht="14.4" customHeight="1" x14ac:dyDescent="0.3">
      <c r="A23" s="90" t="s">
        <v>131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1" priority="4" operator="greaterThan">
      <formula>0</formula>
    </cfRule>
  </conditionalFormatting>
  <conditionalFormatting sqref="G11:G13 G15">
    <cfRule type="cellIs" dxfId="40" priority="3" operator="lessThan">
      <formula>0</formula>
    </cfRule>
  </conditionalFormatting>
  <conditionalFormatting sqref="H5:H9">
    <cfRule type="cellIs" dxfId="39" priority="2" operator="greaterThan">
      <formula>1</formula>
    </cfRule>
  </conditionalFormatting>
  <conditionalFormatting sqref="H11:H13 H15">
    <cfRule type="cellIs" dxfId="38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93" t="s">
        <v>90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3" ht="14.4" customHeight="1" x14ac:dyDescent="0.3">
      <c r="A2" s="203" t="s">
        <v>247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2"/>
      <c r="B3" s="173" t="s">
        <v>68</v>
      </c>
      <c r="C3" s="174" t="s">
        <v>69</v>
      </c>
      <c r="D3" s="174" t="s">
        <v>70</v>
      </c>
      <c r="E3" s="173" t="s">
        <v>71</v>
      </c>
      <c r="F3" s="174" t="s">
        <v>72</v>
      </c>
      <c r="G3" s="174" t="s">
        <v>73</v>
      </c>
      <c r="H3" s="174" t="s">
        <v>74</v>
      </c>
      <c r="I3" s="174" t="s">
        <v>75</v>
      </c>
      <c r="J3" s="174" t="s">
        <v>76</v>
      </c>
      <c r="K3" s="174" t="s">
        <v>77</v>
      </c>
      <c r="L3" s="174" t="s">
        <v>78</v>
      </c>
      <c r="M3" s="174" t="s">
        <v>79</v>
      </c>
    </row>
    <row r="4" spans="1:13" ht="14.4" customHeight="1" x14ac:dyDescent="0.3">
      <c r="A4" s="172" t="s">
        <v>67</v>
      </c>
      <c r="B4" s="175">
        <f>(B10+B8)/B6</f>
        <v>1.0235807564670756</v>
      </c>
      <c r="C4" s="175">
        <f t="shared" ref="C4:M4" si="0">(C10+C8)/C6</f>
        <v>1.0833238074721867</v>
      </c>
      <c r="D4" s="175">
        <f t="shared" si="0"/>
        <v>1.1406631467619672</v>
      </c>
      <c r="E4" s="175">
        <f t="shared" si="0"/>
        <v>1.0459118461620653</v>
      </c>
      <c r="F4" s="175">
        <f t="shared" si="0"/>
        <v>1.0459118461620653</v>
      </c>
      <c r="G4" s="175">
        <f t="shared" si="0"/>
        <v>1.0459118461620653</v>
      </c>
      <c r="H4" s="175">
        <f t="shared" si="0"/>
        <v>1.0459118461620653</v>
      </c>
      <c r="I4" s="175">
        <f t="shared" si="0"/>
        <v>1.0459118461620653</v>
      </c>
      <c r="J4" s="175">
        <f t="shared" si="0"/>
        <v>1.0459118461620653</v>
      </c>
      <c r="K4" s="175">
        <f t="shared" si="0"/>
        <v>1.0459118461620653</v>
      </c>
      <c r="L4" s="175">
        <f t="shared" si="0"/>
        <v>1.0459118461620653</v>
      </c>
      <c r="M4" s="175">
        <f t="shared" si="0"/>
        <v>1.0459118461620653</v>
      </c>
    </row>
    <row r="5" spans="1:13" ht="14.4" customHeight="1" x14ac:dyDescent="0.3">
      <c r="A5" s="176" t="s">
        <v>39</v>
      </c>
      <c r="B5" s="175">
        <f>IF(ISERROR(VLOOKUP($A5,'Man Tab'!$A:$Q,COLUMN()+2,0)),0,VLOOKUP($A5,'Man Tab'!$A:$Q,COLUMN()+2,0))</f>
        <v>2744.25929</v>
      </c>
      <c r="C5" s="175">
        <f>IF(ISERROR(VLOOKUP($A5,'Man Tab'!$A:$Q,COLUMN()+2,0)),0,VLOOKUP($A5,'Man Tab'!$A:$Q,COLUMN()+2,0))</f>
        <v>2596.4652100000098</v>
      </c>
      <c r="D5" s="175">
        <f>IF(ISERROR(VLOOKUP($A5,'Man Tab'!$A:$Q,COLUMN()+2,0)),0,VLOOKUP($A5,'Man Tab'!$A:$Q,COLUMN()+2,0))</f>
        <v>2749.0021000000002</v>
      </c>
      <c r="E5" s="175">
        <f>IF(ISERROR(VLOOKUP($A5,'Man Tab'!$A:$Q,COLUMN()+2,0)),0,VLOOKUP($A5,'Man Tab'!$A:$Q,COLUMN()+2,0))</f>
        <v>2672.8802500000002</v>
      </c>
      <c r="F5" s="175">
        <f>IF(ISERROR(VLOOKUP($A5,'Man Tab'!$A:$Q,COLUMN()+2,0)),0,VLOOKUP($A5,'Man Tab'!$A:$Q,COLUMN()+2,0))</f>
        <v>0</v>
      </c>
      <c r="G5" s="175">
        <f>IF(ISERROR(VLOOKUP($A5,'Man Tab'!$A:$Q,COLUMN()+2,0)),0,VLOOKUP($A5,'Man Tab'!$A:$Q,COLUMN()+2,0))</f>
        <v>0</v>
      </c>
      <c r="H5" s="175">
        <f>IF(ISERROR(VLOOKUP($A5,'Man Tab'!$A:$Q,COLUMN()+2,0)),0,VLOOKUP($A5,'Man Tab'!$A:$Q,COLUMN()+2,0))</f>
        <v>0</v>
      </c>
      <c r="I5" s="175">
        <f>IF(ISERROR(VLOOKUP($A5,'Man Tab'!$A:$Q,COLUMN()+2,0)),0,VLOOKUP($A5,'Man Tab'!$A:$Q,COLUMN()+2,0))</f>
        <v>0</v>
      </c>
      <c r="J5" s="175">
        <f>IF(ISERROR(VLOOKUP($A5,'Man Tab'!$A:$Q,COLUMN()+2,0)),0,VLOOKUP($A5,'Man Tab'!$A:$Q,COLUMN()+2,0))</f>
        <v>0</v>
      </c>
      <c r="K5" s="175">
        <f>IF(ISERROR(VLOOKUP($A5,'Man Tab'!$A:$Q,COLUMN()+2,0)),0,VLOOKUP($A5,'Man Tab'!$A:$Q,COLUMN()+2,0))</f>
        <v>0</v>
      </c>
      <c r="L5" s="175">
        <f>IF(ISERROR(VLOOKUP($A5,'Man Tab'!$A:$Q,COLUMN()+2,0)),0,VLOOKUP($A5,'Man Tab'!$A:$Q,COLUMN()+2,0))</f>
        <v>0</v>
      </c>
      <c r="M5" s="175">
        <f>IF(ISERROR(VLOOKUP($A5,'Man Tab'!$A:$Q,COLUMN()+2,0)),0,VLOOKUP($A5,'Man Tab'!$A:$Q,COLUMN()+2,0))</f>
        <v>0</v>
      </c>
    </row>
    <row r="6" spans="1:13" ht="14.4" customHeight="1" x14ac:dyDescent="0.3">
      <c r="A6" s="176" t="s">
        <v>63</v>
      </c>
      <c r="B6" s="177">
        <f>B5</f>
        <v>2744.25929</v>
      </c>
      <c r="C6" s="177">
        <f t="shared" ref="C6:M6" si="1">C5+B6</f>
        <v>5340.7245000000094</v>
      </c>
      <c r="D6" s="177">
        <f t="shared" si="1"/>
        <v>8089.7266000000091</v>
      </c>
      <c r="E6" s="177">
        <f t="shared" si="1"/>
        <v>10762.606850000009</v>
      </c>
      <c r="F6" s="177">
        <f t="shared" si="1"/>
        <v>10762.606850000009</v>
      </c>
      <c r="G6" s="177">
        <f t="shared" si="1"/>
        <v>10762.606850000009</v>
      </c>
      <c r="H6" s="177">
        <f t="shared" si="1"/>
        <v>10762.606850000009</v>
      </c>
      <c r="I6" s="177">
        <f t="shared" si="1"/>
        <v>10762.606850000009</v>
      </c>
      <c r="J6" s="177">
        <f t="shared" si="1"/>
        <v>10762.606850000009</v>
      </c>
      <c r="K6" s="177">
        <f t="shared" si="1"/>
        <v>10762.606850000009</v>
      </c>
      <c r="L6" s="177">
        <f t="shared" si="1"/>
        <v>10762.606850000009</v>
      </c>
      <c r="M6" s="177">
        <f t="shared" si="1"/>
        <v>10762.606850000009</v>
      </c>
    </row>
    <row r="7" spans="1:13" ht="14.4" customHeight="1" x14ac:dyDescent="0.3">
      <c r="A7" s="176" t="s">
        <v>88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</row>
    <row r="8" spans="1:13" ht="14.4" customHeight="1" x14ac:dyDescent="0.3">
      <c r="A8" s="176" t="s">
        <v>64</v>
      </c>
      <c r="B8" s="177">
        <f>B7*30</f>
        <v>0</v>
      </c>
      <c r="C8" s="177">
        <f t="shared" ref="C8:M8" si="2">C7*30</f>
        <v>0</v>
      </c>
      <c r="D8" s="177">
        <f t="shared" si="2"/>
        <v>0</v>
      </c>
      <c r="E8" s="177">
        <f t="shared" si="2"/>
        <v>0</v>
      </c>
      <c r="F8" s="177">
        <f t="shared" si="2"/>
        <v>0</v>
      </c>
      <c r="G8" s="177">
        <f t="shared" si="2"/>
        <v>0</v>
      </c>
      <c r="H8" s="177">
        <f t="shared" si="2"/>
        <v>0</v>
      </c>
      <c r="I8" s="177">
        <f t="shared" si="2"/>
        <v>0</v>
      </c>
      <c r="J8" s="177">
        <f t="shared" si="2"/>
        <v>0</v>
      </c>
      <c r="K8" s="177">
        <f t="shared" si="2"/>
        <v>0</v>
      </c>
      <c r="L8" s="177">
        <f t="shared" si="2"/>
        <v>0</v>
      </c>
      <c r="M8" s="177">
        <f t="shared" si="2"/>
        <v>0</v>
      </c>
    </row>
    <row r="9" spans="1:13" ht="14.4" customHeight="1" x14ac:dyDescent="0.3">
      <c r="A9" s="176" t="s">
        <v>89</v>
      </c>
      <c r="B9" s="176">
        <v>2808971</v>
      </c>
      <c r="C9" s="176">
        <v>2976763</v>
      </c>
      <c r="D9" s="176">
        <v>3441919</v>
      </c>
      <c r="E9" s="176">
        <v>2029085</v>
      </c>
      <c r="F9" s="176">
        <v>0</v>
      </c>
      <c r="G9" s="176">
        <v>0</v>
      </c>
      <c r="H9" s="176">
        <v>0</v>
      </c>
      <c r="I9" s="176">
        <v>0</v>
      </c>
      <c r="J9" s="176">
        <v>0</v>
      </c>
      <c r="K9" s="176">
        <v>0</v>
      </c>
      <c r="L9" s="176">
        <v>0</v>
      </c>
      <c r="M9" s="176">
        <v>0</v>
      </c>
    </row>
    <row r="10" spans="1:13" ht="14.4" customHeight="1" x14ac:dyDescent="0.3">
      <c r="A10" s="176" t="s">
        <v>65</v>
      </c>
      <c r="B10" s="177">
        <f>B9/1000</f>
        <v>2808.971</v>
      </c>
      <c r="C10" s="177">
        <f t="shared" ref="C10:M10" si="3">C9/1000+B10</f>
        <v>5785.7340000000004</v>
      </c>
      <c r="D10" s="177">
        <f t="shared" si="3"/>
        <v>9227.6530000000002</v>
      </c>
      <c r="E10" s="177">
        <f t="shared" si="3"/>
        <v>11256.738000000001</v>
      </c>
      <c r="F10" s="177">
        <f t="shared" si="3"/>
        <v>11256.738000000001</v>
      </c>
      <c r="G10" s="177">
        <f t="shared" si="3"/>
        <v>11256.738000000001</v>
      </c>
      <c r="H10" s="177">
        <f t="shared" si="3"/>
        <v>11256.738000000001</v>
      </c>
      <c r="I10" s="177">
        <f t="shared" si="3"/>
        <v>11256.738000000001</v>
      </c>
      <c r="J10" s="177">
        <f t="shared" si="3"/>
        <v>11256.738000000001</v>
      </c>
      <c r="K10" s="177">
        <f t="shared" si="3"/>
        <v>11256.738000000001</v>
      </c>
      <c r="L10" s="177">
        <f t="shared" si="3"/>
        <v>11256.738000000001</v>
      </c>
      <c r="M10" s="177">
        <f t="shared" si="3"/>
        <v>11256.738000000001</v>
      </c>
    </row>
    <row r="11" spans="1:13" ht="14.4" customHeight="1" x14ac:dyDescent="0.3">
      <c r="A11" s="172"/>
      <c r="B11" s="172" t="s">
        <v>80</v>
      </c>
      <c r="C11" s="172">
        <f ca="1">IF(MONTH(TODAY())=1,12,MONTH(TODAY())-1)</f>
        <v>4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</row>
    <row r="12" spans="1:13" ht="14.4" customHeight="1" x14ac:dyDescent="0.3">
      <c r="A12" s="172">
        <v>0</v>
      </c>
      <c r="B12" s="175">
        <f>IF(ISERROR(HI!F15),#REF!,HI!F15)</f>
        <v>1.1280987054795721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1:13" ht="14.4" customHeight="1" x14ac:dyDescent="0.3">
      <c r="A13" s="172">
        <v>1</v>
      </c>
      <c r="B13" s="175">
        <f>IF(ISERROR(HI!F15),#REF!,HI!F15)</f>
        <v>1.1280987054795721</v>
      </c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8" customFormat="1" ht="18.600000000000001" customHeight="1" thickBot="1" x14ac:dyDescent="0.4">
      <c r="A1" s="302" t="s">
        <v>249</v>
      </c>
      <c r="B1" s="302"/>
      <c r="C1" s="302"/>
      <c r="D1" s="302"/>
      <c r="E1" s="302"/>
      <c r="F1" s="302"/>
      <c r="G1" s="302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s="178" customFormat="1" ht="14.4" customHeight="1" thickBot="1" x14ac:dyDescent="0.3">
      <c r="A2" s="203" t="s">
        <v>247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</row>
    <row r="3" spans="1:17" ht="14.4" customHeight="1" x14ac:dyDescent="0.3">
      <c r="A3" s="60"/>
      <c r="B3" s="303" t="s">
        <v>15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113"/>
      <c r="Q3" s="115"/>
    </row>
    <row r="4" spans="1:17" ht="14.4" customHeight="1" x14ac:dyDescent="0.3">
      <c r="A4" s="61"/>
      <c r="B4" s="20">
        <v>2015</v>
      </c>
      <c r="C4" s="114" t="s">
        <v>16</v>
      </c>
      <c r="D4" s="104" t="s">
        <v>224</v>
      </c>
      <c r="E4" s="104" t="s">
        <v>225</v>
      </c>
      <c r="F4" s="104" t="s">
        <v>226</v>
      </c>
      <c r="G4" s="104" t="s">
        <v>227</v>
      </c>
      <c r="H4" s="104" t="s">
        <v>228</v>
      </c>
      <c r="I4" s="104" t="s">
        <v>229</v>
      </c>
      <c r="J4" s="104" t="s">
        <v>230</v>
      </c>
      <c r="K4" s="104" t="s">
        <v>231</v>
      </c>
      <c r="L4" s="104" t="s">
        <v>232</v>
      </c>
      <c r="M4" s="104" t="s">
        <v>233</v>
      </c>
      <c r="N4" s="104" t="s">
        <v>234</v>
      </c>
      <c r="O4" s="104" t="s">
        <v>235</v>
      </c>
      <c r="P4" s="305" t="s">
        <v>3</v>
      </c>
      <c r="Q4" s="306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248</v>
      </c>
    </row>
    <row r="7" spans="1:17" ht="14.4" customHeight="1" x14ac:dyDescent="0.3">
      <c r="A7" s="15" t="s">
        <v>21</v>
      </c>
      <c r="B7" s="46">
        <v>195.13087158028301</v>
      </c>
      <c r="C7" s="47">
        <v>16.260905965022999</v>
      </c>
      <c r="D7" s="47">
        <v>9.8609000000000009</v>
      </c>
      <c r="E7" s="47">
        <v>19.180029999999999</v>
      </c>
      <c r="F7" s="47">
        <v>0.28016999999999997</v>
      </c>
      <c r="G7" s="47">
        <v>18.228960000000001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47.550060000000002</v>
      </c>
      <c r="Q7" s="71">
        <v>0.73104875125400004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248</v>
      </c>
    </row>
    <row r="9" spans="1:17" ht="14.4" customHeight="1" x14ac:dyDescent="0.3">
      <c r="A9" s="15" t="s">
        <v>23</v>
      </c>
      <c r="B9" s="46">
        <v>3957.7293415857298</v>
      </c>
      <c r="C9" s="47">
        <v>329.81077846547697</v>
      </c>
      <c r="D9" s="47">
        <v>260.73874000000001</v>
      </c>
      <c r="E9" s="47">
        <v>368.25200000000098</v>
      </c>
      <c r="F9" s="47">
        <v>361.84852000000001</v>
      </c>
      <c r="G9" s="47">
        <v>386.11329000000001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1376.95255</v>
      </c>
      <c r="Q9" s="71">
        <v>1.043744352751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248</v>
      </c>
    </row>
    <row r="11" spans="1:17" ht="14.4" customHeight="1" x14ac:dyDescent="0.3">
      <c r="A11" s="15" t="s">
        <v>25</v>
      </c>
      <c r="B11" s="46">
        <v>472.57911453682601</v>
      </c>
      <c r="C11" s="47">
        <v>39.381592878067998</v>
      </c>
      <c r="D11" s="47">
        <v>44.678719999999998</v>
      </c>
      <c r="E11" s="47">
        <v>19.77899</v>
      </c>
      <c r="F11" s="47">
        <v>50.670029999999997</v>
      </c>
      <c r="G11" s="47">
        <v>53.323189999999997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168.45093</v>
      </c>
      <c r="Q11" s="71">
        <v>1.069350664164</v>
      </c>
    </row>
    <row r="12" spans="1:17" ht="14.4" customHeight="1" x14ac:dyDescent="0.3">
      <c r="A12" s="15" t="s">
        <v>26</v>
      </c>
      <c r="B12" s="46">
        <v>1.1776537492520001</v>
      </c>
      <c r="C12" s="47">
        <v>9.8137812436999997E-2</v>
      </c>
      <c r="D12" s="47">
        <v>0</v>
      </c>
      <c r="E12" s="47">
        <v>5.0206799999999996</v>
      </c>
      <c r="F12" s="47">
        <v>15.6739</v>
      </c>
      <c r="G12" s="47">
        <v>0.87119999999999997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21.56578</v>
      </c>
      <c r="Q12" s="71">
        <v>54.937489088844998</v>
      </c>
    </row>
    <row r="13" spans="1:17" ht="14.4" customHeight="1" x14ac:dyDescent="0.3">
      <c r="A13" s="15" t="s">
        <v>27</v>
      </c>
      <c r="B13" s="46">
        <v>17.999999433043001</v>
      </c>
      <c r="C13" s="47">
        <v>1.4999999527529999</v>
      </c>
      <c r="D13" s="47">
        <v>5.1972800000000001</v>
      </c>
      <c r="E13" s="47">
        <v>3.7838699999999998</v>
      </c>
      <c r="F13" s="47">
        <v>2.9173</v>
      </c>
      <c r="G13" s="47">
        <v>1.00651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12.904960000000001</v>
      </c>
      <c r="Q13" s="71">
        <v>2.150826734412</v>
      </c>
    </row>
    <row r="14" spans="1:17" ht="14.4" customHeight="1" x14ac:dyDescent="0.3">
      <c r="A14" s="15" t="s">
        <v>28</v>
      </c>
      <c r="B14" s="46">
        <v>5.5385341998379998</v>
      </c>
      <c r="C14" s="47">
        <v>0.461544516653</v>
      </c>
      <c r="D14" s="47">
        <v>0.436</v>
      </c>
      <c r="E14" s="47">
        <v>0.40400000000000003</v>
      </c>
      <c r="F14" s="47">
        <v>0.432</v>
      </c>
      <c r="G14" s="47">
        <v>0.41199999999999998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1.6839999999999999</v>
      </c>
      <c r="Q14" s="71">
        <v>0.91215469972999996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248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248</v>
      </c>
    </row>
    <row r="17" spans="1:17" ht="14.4" customHeight="1" x14ac:dyDescent="0.3">
      <c r="A17" s="15" t="s">
        <v>31</v>
      </c>
      <c r="B17" s="46">
        <v>136.904902141364</v>
      </c>
      <c r="C17" s="47">
        <v>11.408741845112999</v>
      </c>
      <c r="D17" s="47">
        <v>-6.0100699999999998</v>
      </c>
      <c r="E17" s="47">
        <v>0.42399999999999999</v>
      </c>
      <c r="F17" s="47">
        <v>28.8249</v>
      </c>
      <c r="G17" s="47">
        <v>0.22747999999999999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23.46631</v>
      </c>
      <c r="Q17" s="71">
        <v>0.51421774457199998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1.925</v>
      </c>
      <c r="E18" s="47">
        <v>0</v>
      </c>
      <c r="F18" s="47">
        <v>4.7430000000000003</v>
      </c>
      <c r="G18" s="47">
        <v>11.032999999999999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17.701000000000001</v>
      </c>
      <c r="Q18" s="71" t="s">
        <v>248</v>
      </c>
    </row>
    <row r="19" spans="1:17" ht="14.4" customHeight="1" x14ac:dyDescent="0.3">
      <c r="A19" s="15" t="s">
        <v>33</v>
      </c>
      <c r="B19" s="46">
        <v>239.75432015765099</v>
      </c>
      <c r="C19" s="47">
        <v>19.979526679804</v>
      </c>
      <c r="D19" s="47">
        <v>40.103200000000001</v>
      </c>
      <c r="E19" s="47">
        <v>13.22597</v>
      </c>
      <c r="F19" s="47">
        <v>24.201899999999998</v>
      </c>
      <c r="G19" s="47">
        <v>59.805349999999997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137.33642</v>
      </c>
      <c r="Q19" s="71">
        <v>1.718464383578</v>
      </c>
    </row>
    <row r="20" spans="1:17" ht="14.4" customHeight="1" x14ac:dyDescent="0.3">
      <c r="A20" s="15" t="s">
        <v>34</v>
      </c>
      <c r="B20" s="46">
        <v>29140.999082129099</v>
      </c>
      <c r="C20" s="47">
        <v>2428.41659017743</v>
      </c>
      <c r="D20" s="47">
        <v>2296.8515600000001</v>
      </c>
      <c r="E20" s="47">
        <v>2103.3972899999999</v>
      </c>
      <c r="F20" s="47">
        <v>2194.86238</v>
      </c>
      <c r="G20" s="47">
        <v>2063.4816799999999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8658.5929099999994</v>
      </c>
      <c r="Q20" s="71">
        <v>0.89138257260099996</v>
      </c>
    </row>
    <row r="21" spans="1:17" ht="14.4" customHeight="1" x14ac:dyDescent="0.3">
      <c r="A21" s="16" t="s">
        <v>35</v>
      </c>
      <c r="B21" s="46">
        <v>734.34749735672801</v>
      </c>
      <c r="C21" s="47">
        <v>61.195624779726998</v>
      </c>
      <c r="D21" s="47">
        <v>62.997999999999998</v>
      </c>
      <c r="E21" s="47">
        <v>62.997999999999998</v>
      </c>
      <c r="F21" s="47">
        <v>62.997999999999998</v>
      </c>
      <c r="G21" s="47">
        <v>62.997999999999998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251.99199999999999</v>
      </c>
      <c r="Q21" s="71">
        <v>1.0294526810819999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248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248</v>
      </c>
    </row>
    <row r="24" spans="1:17" ht="14.4" customHeight="1" x14ac:dyDescent="0.3">
      <c r="A24" s="16" t="s">
        <v>38</v>
      </c>
      <c r="B24" s="46">
        <v>7.2759576141834308E-12</v>
      </c>
      <c r="C24" s="47">
        <v>4.5474735088646402E-13</v>
      </c>
      <c r="D24" s="47">
        <v>27.479959999999</v>
      </c>
      <c r="E24" s="47">
        <v>3.8000000000000002E-4</v>
      </c>
      <c r="F24" s="47">
        <v>1.549999999999</v>
      </c>
      <c r="G24" s="47">
        <v>15.379589999999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44.409929999997999</v>
      </c>
      <c r="Q24" s="71" t="s">
        <v>248</v>
      </c>
    </row>
    <row r="25" spans="1:17" ht="14.4" customHeight="1" x14ac:dyDescent="0.3">
      <c r="A25" s="17" t="s">
        <v>39</v>
      </c>
      <c r="B25" s="49">
        <v>34902.161316869802</v>
      </c>
      <c r="C25" s="50">
        <v>2908.5134430724902</v>
      </c>
      <c r="D25" s="50">
        <v>2744.25929</v>
      </c>
      <c r="E25" s="50">
        <v>2596.4652100000098</v>
      </c>
      <c r="F25" s="50">
        <v>2749.0021000000002</v>
      </c>
      <c r="G25" s="50">
        <v>2672.8802500000002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10762.60685</v>
      </c>
      <c r="Q25" s="72">
        <v>0.92509516120900004</v>
      </c>
    </row>
    <row r="26" spans="1:17" ht="14.4" customHeight="1" x14ac:dyDescent="0.3">
      <c r="A26" s="15" t="s">
        <v>40</v>
      </c>
      <c r="B26" s="46">
        <v>0</v>
      </c>
      <c r="C26" s="47">
        <v>0</v>
      </c>
      <c r="D26" s="47">
        <v>286.32130000000097</v>
      </c>
      <c r="E26" s="47">
        <v>288.899640000001</v>
      </c>
      <c r="F26" s="47">
        <v>321.96802000000099</v>
      </c>
      <c r="G26" s="47">
        <v>278.77288000000101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1175.9618399999999</v>
      </c>
      <c r="Q26" s="71" t="s">
        <v>248</v>
      </c>
    </row>
    <row r="27" spans="1:17" ht="14.4" customHeight="1" x14ac:dyDescent="0.3">
      <c r="A27" s="18" t="s">
        <v>41</v>
      </c>
      <c r="B27" s="49">
        <v>34902.161316869802</v>
      </c>
      <c r="C27" s="50">
        <v>2908.5134430724902</v>
      </c>
      <c r="D27" s="50">
        <v>3030.58059</v>
      </c>
      <c r="E27" s="50">
        <v>2885.3648500000099</v>
      </c>
      <c r="F27" s="50">
        <v>3070.97012</v>
      </c>
      <c r="G27" s="50">
        <v>2951.6531300000001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11938.56869</v>
      </c>
      <c r="Q27" s="72">
        <v>1.0261744464710001</v>
      </c>
    </row>
    <row r="28" spans="1:17" ht="14.4" customHeight="1" x14ac:dyDescent="0.3">
      <c r="A28" s="16" t="s">
        <v>42</v>
      </c>
      <c r="B28" s="46">
        <v>66.753118273507994</v>
      </c>
      <c r="C28" s="47">
        <v>5.562759856125</v>
      </c>
      <c r="D28" s="47">
        <v>2.8747400000000001</v>
      </c>
      <c r="E28" s="47">
        <v>7.4055</v>
      </c>
      <c r="F28" s="47">
        <v>0.25008999999999998</v>
      </c>
      <c r="G28" s="47">
        <v>3.9537800000000001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14.484109999999999</v>
      </c>
      <c r="Q28" s="71">
        <v>0.65094082679300003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248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248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128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244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302" t="s">
        <v>47</v>
      </c>
      <c r="B1" s="302"/>
      <c r="C1" s="302"/>
      <c r="D1" s="302"/>
      <c r="E1" s="302"/>
      <c r="F1" s="302"/>
      <c r="G1" s="302"/>
      <c r="H1" s="307"/>
      <c r="I1" s="307"/>
      <c r="J1" s="307"/>
      <c r="K1" s="307"/>
    </row>
    <row r="2" spans="1:11" s="55" customFormat="1" ht="14.4" customHeight="1" thickBot="1" x14ac:dyDescent="0.35">
      <c r="A2" s="203" t="s">
        <v>247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03" t="s">
        <v>48</v>
      </c>
      <c r="C3" s="304"/>
      <c r="D3" s="304"/>
      <c r="E3" s="304"/>
      <c r="F3" s="310" t="s">
        <v>49</v>
      </c>
      <c r="G3" s="304"/>
      <c r="H3" s="304"/>
      <c r="I3" s="304"/>
      <c r="J3" s="304"/>
      <c r="K3" s="311"/>
    </row>
    <row r="4" spans="1:11" ht="14.4" customHeight="1" x14ac:dyDescent="0.3">
      <c r="A4" s="61"/>
      <c r="B4" s="308"/>
      <c r="C4" s="309"/>
      <c r="D4" s="309"/>
      <c r="E4" s="309"/>
      <c r="F4" s="312" t="s">
        <v>240</v>
      </c>
      <c r="G4" s="314" t="s">
        <v>50</v>
      </c>
      <c r="H4" s="116" t="s">
        <v>118</v>
      </c>
      <c r="I4" s="312" t="s">
        <v>51</v>
      </c>
      <c r="J4" s="314" t="s">
        <v>242</v>
      </c>
      <c r="K4" s="315" t="s">
        <v>243</v>
      </c>
    </row>
    <row r="5" spans="1:11" ht="42" thickBot="1" x14ac:dyDescent="0.35">
      <c r="A5" s="62"/>
      <c r="B5" s="24" t="s">
        <v>236</v>
      </c>
      <c r="C5" s="25" t="s">
        <v>237</v>
      </c>
      <c r="D5" s="26" t="s">
        <v>238</v>
      </c>
      <c r="E5" s="26" t="s">
        <v>239</v>
      </c>
      <c r="F5" s="313"/>
      <c r="G5" s="313"/>
      <c r="H5" s="25" t="s">
        <v>241</v>
      </c>
      <c r="I5" s="313"/>
      <c r="J5" s="313"/>
      <c r="K5" s="316"/>
    </row>
    <row r="6" spans="1:11" ht="14.4" customHeight="1" thickBot="1" x14ac:dyDescent="0.35">
      <c r="A6" s="378" t="s">
        <v>250</v>
      </c>
      <c r="B6" s="360">
        <v>36689.615652166198</v>
      </c>
      <c r="C6" s="360">
        <v>36945.237869999997</v>
      </c>
      <c r="D6" s="361">
        <v>255.62221783381401</v>
      </c>
      <c r="E6" s="362">
        <v>1.006967154419</v>
      </c>
      <c r="F6" s="360">
        <v>34902.161316869802</v>
      </c>
      <c r="G6" s="361">
        <v>11634.053772289901</v>
      </c>
      <c r="H6" s="363">
        <v>2672.8802500000002</v>
      </c>
      <c r="I6" s="360">
        <v>10762.60685</v>
      </c>
      <c r="J6" s="361">
        <v>-871.44692228994199</v>
      </c>
      <c r="K6" s="364">
        <v>0.30836505373599998</v>
      </c>
    </row>
    <row r="7" spans="1:11" ht="14.4" customHeight="1" thickBot="1" x14ac:dyDescent="0.35">
      <c r="A7" s="379" t="s">
        <v>251</v>
      </c>
      <c r="B7" s="360">
        <v>5284.8126994128397</v>
      </c>
      <c r="C7" s="360">
        <v>5451.2314200000001</v>
      </c>
      <c r="D7" s="361">
        <v>166.41872058715799</v>
      </c>
      <c r="E7" s="362">
        <v>1.0314899940740001</v>
      </c>
      <c r="F7" s="360">
        <v>4650.1555150849699</v>
      </c>
      <c r="G7" s="361">
        <v>1550.05183836166</v>
      </c>
      <c r="H7" s="363">
        <v>459.95474000000002</v>
      </c>
      <c r="I7" s="360">
        <v>1629.1082100000001</v>
      </c>
      <c r="J7" s="361">
        <v>79.056371638342995</v>
      </c>
      <c r="K7" s="364">
        <v>0.35033413500100002</v>
      </c>
    </row>
    <row r="8" spans="1:11" ht="14.4" customHeight="1" thickBot="1" x14ac:dyDescent="0.35">
      <c r="A8" s="380" t="s">
        <v>252</v>
      </c>
      <c r="B8" s="360">
        <v>5278.3950249295503</v>
      </c>
      <c r="C8" s="360">
        <v>5445.8394200000002</v>
      </c>
      <c r="D8" s="361">
        <v>167.44439507045399</v>
      </c>
      <c r="E8" s="362">
        <v>1.0317225964100001</v>
      </c>
      <c r="F8" s="360">
        <v>4644.61698088513</v>
      </c>
      <c r="G8" s="361">
        <v>1548.2056602950399</v>
      </c>
      <c r="H8" s="363">
        <v>459.54273999999998</v>
      </c>
      <c r="I8" s="360">
        <v>1627.4242099999999</v>
      </c>
      <c r="J8" s="361">
        <v>79.218549704956004</v>
      </c>
      <c r="K8" s="364">
        <v>0.35038932525400002</v>
      </c>
    </row>
    <row r="9" spans="1:11" ht="14.4" customHeight="1" thickBot="1" x14ac:dyDescent="0.35">
      <c r="A9" s="381" t="s">
        <v>253</v>
      </c>
      <c r="B9" s="365">
        <v>0</v>
      </c>
      <c r="C9" s="365">
        <v>2.3E-3</v>
      </c>
      <c r="D9" s="366">
        <v>2.3E-3</v>
      </c>
      <c r="E9" s="367" t="s">
        <v>248</v>
      </c>
      <c r="F9" s="365">
        <v>0</v>
      </c>
      <c r="G9" s="366">
        <v>0</v>
      </c>
      <c r="H9" s="368">
        <v>-4.0999999999999999E-4</v>
      </c>
      <c r="I9" s="365">
        <v>-6.9999999999999099E-5</v>
      </c>
      <c r="J9" s="366">
        <v>-6.9999999999999099E-5</v>
      </c>
      <c r="K9" s="369" t="s">
        <v>248</v>
      </c>
    </row>
    <row r="10" spans="1:11" ht="14.4" customHeight="1" thickBot="1" x14ac:dyDescent="0.35">
      <c r="A10" s="382" t="s">
        <v>254</v>
      </c>
      <c r="B10" s="360">
        <v>0</v>
      </c>
      <c r="C10" s="360">
        <v>2.3E-3</v>
      </c>
      <c r="D10" s="361">
        <v>2.3E-3</v>
      </c>
      <c r="E10" s="370" t="s">
        <v>248</v>
      </c>
      <c r="F10" s="360">
        <v>0</v>
      </c>
      <c r="G10" s="361">
        <v>0</v>
      </c>
      <c r="H10" s="363">
        <v>-4.0999999999999999E-4</v>
      </c>
      <c r="I10" s="360">
        <v>-6.9999999999999099E-5</v>
      </c>
      <c r="J10" s="361">
        <v>-6.9999999999999099E-5</v>
      </c>
      <c r="K10" s="371" t="s">
        <v>248</v>
      </c>
    </row>
    <row r="11" spans="1:11" ht="14.4" customHeight="1" thickBot="1" x14ac:dyDescent="0.35">
      <c r="A11" s="381" t="s">
        <v>255</v>
      </c>
      <c r="B11" s="365">
        <v>206.644811591695</v>
      </c>
      <c r="C11" s="365">
        <v>137.04435000000001</v>
      </c>
      <c r="D11" s="366">
        <v>-69.600461591694994</v>
      </c>
      <c r="E11" s="372">
        <v>0.663187954947</v>
      </c>
      <c r="F11" s="365">
        <v>195.13087158028301</v>
      </c>
      <c r="G11" s="366">
        <v>65.043623860094002</v>
      </c>
      <c r="H11" s="368">
        <v>18.228960000000001</v>
      </c>
      <c r="I11" s="365">
        <v>47.550060000000002</v>
      </c>
      <c r="J11" s="366">
        <v>-17.493563860094</v>
      </c>
      <c r="K11" s="373">
        <v>0.243682917084</v>
      </c>
    </row>
    <row r="12" spans="1:11" ht="14.4" customHeight="1" thickBot="1" x14ac:dyDescent="0.35">
      <c r="A12" s="382" t="s">
        <v>256</v>
      </c>
      <c r="B12" s="360">
        <v>204.48527844484801</v>
      </c>
      <c r="C12" s="360">
        <v>138.76255</v>
      </c>
      <c r="D12" s="361">
        <v>-65.722728444848002</v>
      </c>
      <c r="E12" s="362">
        <v>0.67859432745100001</v>
      </c>
      <c r="F12" s="360">
        <v>195.13087158028301</v>
      </c>
      <c r="G12" s="361">
        <v>65.043623860094002</v>
      </c>
      <c r="H12" s="363">
        <v>18.228960000000001</v>
      </c>
      <c r="I12" s="360">
        <v>47.550060000000002</v>
      </c>
      <c r="J12" s="361">
        <v>-17.493563860094</v>
      </c>
      <c r="K12" s="364">
        <v>0.243682917084</v>
      </c>
    </row>
    <row r="13" spans="1:11" ht="14.4" customHeight="1" thickBot="1" x14ac:dyDescent="0.35">
      <c r="A13" s="382" t="s">
        <v>257</v>
      </c>
      <c r="B13" s="360">
        <v>2.044815107642</v>
      </c>
      <c r="C13" s="360">
        <v>0</v>
      </c>
      <c r="D13" s="361">
        <v>-2.044815107642</v>
      </c>
      <c r="E13" s="362">
        <v>0</v>
      </c>
      <c r="F13" s="360">
        <v>0</v>
      </c>
      <c r="G13" s="361">
        <v>0</v>
      </c>
      <c r="H13" s="363">
        <v>0</v>
      </c>
      <c r="I13" s="360">
        <v>0</v>
      </c>
      <c r="J13" s="361">
        <v>0</v>
      </c>
      <c r="K13" s="364">
        <v>4</v>
      </c>
    </row>
    <row r="14" spans="1:11" ht="14.4" customHeight="1" thickBot="1" x14ac:dyDescent="0.35">
      <c r="A14" s="382" t="s">
        <v>258</v>
      </c>
      <c r="B14" s="360">
        <v>0.11471803920400001</v>
      </c>
      <c r="C14" s="360">
        <v>0</v>
      </c>
      <c r="D14" s="361">
        <v>-0.11471803920400001</v>
      </c>
      <c r="E14" s="362">
        <v>0</v>
      </c>
      <c r="F14" s="360">
        <v>0</v>
      </c>
      <c r="G14" s="361">
        <v>0</v>
      </c>
      <c r="H14" s="363">
        <v>0</v>
      </c>
      <c r="I14" s="360">
        <v>0</v>
      </c>
      <c r="J14" s="361">
        <v>0</v>
      </c>
      <c r="K14" s="364">
        <v>4</v>
      </c>
    </row>
    <row r="15" spans="1:11" ht="14.4" customHeight="1" thickBot="1" x14ac:dyDescent="0.35">
      <c r="A15" s="382" t="s">
        <v>259</v>
      </c>
      <c r="B15" s="360">
        <v>0</v>
      </c>
      <c r="C15" s="360">
        <v>-1.7181999999999999</v>
      </c>
      <c r="D15" s="361">
        <v>-1.7181999999999999</v>
      </c>
      <c r="E15" s="370" t="s">
        <v>260</v>
      </c>
      <c r="F15" s="360">
        <v>0</v>
      </c>
      <c r="G15" s="361">
        <v>0</v>
      </c>
      <c r="H15" s="363">
        <v>0</v>
      </c>
      <c r="I15" s="360">
        <v>0</v>
      </c>
      <c r="J15" s="361">
        <v>0</v>
      </c>
      <c r="K15" s="371" t="s">
        <v>248</v>
      </c>
    </row>
    <row r="16" spans="1:11" ht="14.4" customHeight="1" thickBot="1" x14ac:dyDescent="0.35">
      <c r="A16" s="381" t="s">
        <v>261</v>
      </c>
      <c r="B16" s="365">
        <v>4642.4730856097603</v>
      </c>
      <c r="C16" s="365">
        <v>4683.29529</v>
      </c>
      <c r="D16" s="366">
        <v>40.822204390240998</v>
      </c>
      <c r="E16" s="372">
        <v>1.0087932021649999</v>
      </c>
      <c r="F16" s="365">
        <v>3957.7293415857298</v>
      </c>
      <c r="G16" s="366">
        <v>1319.2431138619099</v>
      </c>
      <c r="H16" s="368">
        <v>386.11329000000001</v>
      </c>
      <c r="I16" s="365">
        <v>1376.95255</v>
      </c>
      <c r="J16" s="366">
        <v>57.709436138091</v>
      </c>
      <c r="K16" s="373">
        <v>0.34791478425</v>
      </c>
    </row>
    <row r="17" spans="1:11" ht="14.4" customHeight="1" thickBot="1" x14ac:dyDescent="0.35">
      <c r="A17" s="382" t="s">
        <v>262</v>
      </c>
      <c r="B17" s="360">
        <v>3722.2984629755601</v>
      </c>
      <c r="C17" s="360">
        <v>3742.5642499999999</v>
      </c>
      <c r="D17" s="361">
        <v>20.265787024442002</v>
      </c>
      <c r="E17" s="362">
        <v>1.005444428281</v>
      </c>
      <c r="F17" s="360">
        <v>3085.99990279848</v>
      </c>
      <c r="G17" s="361">
        <v>1028.6666342661599</v>
      </c>
      <c r="H17" s="363">
        <v>310.60847999999999</v>
      </c>
      <c r="I17" s="360">
        <v>1082.9462799999999</v>
      </c>
      <c r="J17" s="361">
        <v>54.279645733841001</v>
      </c>
      <c r="K17" s="364">
        <v>0.35092233120799998</v>
      </c>
    </row>
    <row r="18" spans="1:11" ht="14.4" customHeight="1" thickBot="1" x14ac:dyDescent="0.35">
      <c r="A18" s="382" t="s">
        <v>263</v>
      </c>
      <c r="B18" s="360">
        <v>528.02459188845205</v>
      </c>
      <c r="C18" s="360">
        <v>565.97784000000001</v>
      </c>
      <c r="D18" s="361">
        <v>37.953248111548</v>
      </c>
      <c r="E18" s="362">
        <v>1.0718778039779999</v>
      </c>
      <c r="F18" s="360">
        <v>506.99998560560698</v>
      </c>
      <c r="G18" s="361">
        <v>168.99999520186901</v>
      </c>
      <c r="H18" s="363">
        <v>47.226880000000001</v>
      </c>
      <c r="I18" s="360">
        <v>186.35936000000001</v>
      </c>
      <c r="J18" s="361">
        <v>17.359364798131001</v>
      </c>
      <c r="K18" s="364">
        <v>0.36757271260500002</v>
      </c>
    </row>
    <row r="19" spans="1:11" ht="14.4" customHeight="1" thickBot="1" x14ac:dyDescent="0.35">
      <c r="A19" s="382" t="s">
        <v>264</v>
      </c>
      <c r="B19" s="360">
        <v>20.164457582508</v>
      </c>
      <c r="C19" s="360">
        <v>16.68862</v>
      </c>
      <c r="D19" s="361">
        <v>-3.4758375825079999</v>
      </c>
      <c r="E19" s="362">
        <v>0.827625535262</v>
      </c>
      <c r="F19" s="360">
        <v>24.999999212559999</v>
      </c>
      <c r="G19" s="361">
        <v>8.3333330708529996</v>
      </c>
      <c r="H19" s="363">
        <v>2.0724300000000002</v>
      </c>
      <c r="I19" s="360">
        <v>4.9357300000000004</v>
      </c>
      <c r="J19" s="361">
        <v>-3.3976030708530001</v>
      </c>
      <c r="K19" s="364">
        <v>0.197429206218</v>
      </c>
    </row>
    <row r="20" spans="1:11" ht="14.4" customHeight="1" thickBot="1" x14ac:dyDescent="0.35">
      <c r="A20" s="382" t="s">
        <v>265</v>
      </c>
      <c r="B20" s="360">
        <v>345.73215093851701</v>
      </c>
      <c r="C20" s="360">
        <v>339.82107999999999</v>
      </c>
      <c r="D20" s="361">
        <v>-5.9110709385159996</v>
      </c>
      <c r="E20" s="362">
        <v>0.98290274444400005</v>
      </c>
      <c r="F20" s="360">
        <v>311.999990802708</v>
      </c>
      <c r="G20" s="361">
        <v>103.99999693423599</v>
      </c>
      <c r="H20" s="363">
        <v>23.5185</v>
      </c>
      <c r="I20" s="360">
        <v>94.350179999999995</v>
      </c>
      <c r="J20" s="361">
        <v>-9.649816934235</v>
      </c>
      <c r="K20" s="364">
        <v>0.30240443199099998</v>
      </c>
    </row>
    <row r="21" spans="1:11" ht="14.4" customHeight="1" thickBot="1" x14ac:dyDescent="0.35">
      <c r="A21" s="382" t="s">
        <v>266</v>
      </c>
      <c r="B21" s="360">
        <v>3.0774472960999999E-2</v>
      </c>
      <c r="C21" s="360">
        <v>9.6000000000000002E-2</v>
      </c>
      <c r="D21" s="361">
        <v>6.5225527037999997E-2</v>
      </c>
      <c r="E21" s="362">
        <v>3.1194685322170002</v>
      </c>
      <c r="F21" s="360">
        <v>9.5999996975999993E-2</v>
      </c>
      <c r="G21" s="361">
        <v>3.1999998991999998E-2</v>
      </c>
      <c r="H21" s="363">
        <v>0</v>
      </c>
      <c r="I21" s="360">
        <v>0</v>
      </c>
      <c r="J21" s="361">
        <v>-3.1999998991999998E-2</v>
      </c>
      <c r="K21" s="364">
        <v>0</v>
      </c>
    </row>
    <row r="22" spans="1:11" ht="14.4" customHeight="1" thickBot="1" x14ac:dyDescent="0.35">
      <c r="A22" s="382" t="s">
        <v>267</v>
      </c>
      <c r="B22" s="360">
        <v>25.369643813189001</v>
      </c>
      <c r="C22" s="360">
        <v>17.854600000000001</v>
      </c>
      <c r="D22" s="361">
        <v>-7.5150438131890001</v>
      </c>
      <c r="E22" s="362">
        <v>0.70377811101599996</v>
      </c>
      <c r="F22" s="360">
        <v>27.633463169397999</v>
      </c>
      <c r="G22" s="361">
        <v>9.2111543897990007</v>
      </c>
      <c r="H22" s="363">
        <v>2.6869999999999998</v>
      </c>
      <c r="I22" s="360">
        <v>8.3610000000000007</v>
      </c>
      <c r="J22" s="361">
        <v>-0.85015438979900004</v>
      </c>
      <c r="K22" s="364">
        <v>0.30256793905000001</v>
      </c>
    </row>
    <row r="23" spans="1:11" ht="14.4" customHeight="1" thickBot="1" x14ac:dyDescent="0.35">
      <c r="A23" s="382" t="s">
        <v>268</v>
      </c>
      <c r="B23" s="360">
        <v>0.85300393857300005</v>
      </c>
      <c r="C23" s="360">
        <v>0.29289999999999999</v>
      </c>
      <c r="D23" s="361">
        <v>-0.560103938573</v>
      </c>
      <c r="E23" s="362">
        <v>0.34337473340300001</v>
      </c>
      <c r="F23" s="360">
        <v>0</v>
      </c>
      <c r="G23" s="361">
        <v>0</v>
      </c>
      <c r="H23" s="363">
        <v>0</v>
      </c>
      <c r="I23" s="360">
        <v>0</v>
      </c>
      <c r="J23" s="361">
        <v>0</v>
      </c>
      <c r="K23" s="364">
        <v>4</v>
      </c>
    </row>
    <row r="24" spans="1:11" ht="14.4" customHeight="1" thickBot="1" x14ac:dyDescent="0.35">
      <c r="A24" s="381" t="s">
        <v>269</v>
      </c>
      <c r="B24" s="365">
        <v>0</v>
      </c>
      <c r="C24" s="365">
        <v>1.2200599999999999</v>
      </c>
      <c r="D24" s="366">
        <v>1.2200599999999999</v>
      </c>
      <c r="E24" s="367" t="s">
        <v>248</v>
      </c>
      <c r="F24" s="365">
        <v>0</v>
      </c>
      <c r="G24" s="366">
        <v>0</v>
      </c>
      <c r="H24" s="368">
        <v>0</v>
      </c>
      <c r="I24" s="365">
        <v>0</v>
      </c>
      <c r="J24" s="366">
        <v>0</v>
      </c>
      <c r="K24" s="369" t="s">
        <v>248</v>
      </c>
    </row>
    <row r="25" spans="1:11" ht="14.4" customHeight="1" thickBot="1" x14ac:dyDescent="0.35">
      <c r="A25" s="382" t="s">
        <v>270</v>
      </c>
      <c r="B25" s="360">
        <v>0</v>
      </c>
      <c r="C25" s="360">
        <v>1.2200599999999999</v>
      </c>
      <c r="D25" s="361">
        <v>1.2200599999999999</v>
      </c>
      <c r="E25" s="370" t="s">
        <v>248</v>
      </c>
      <c r="F25" s="360">
        <v>0</v>
      </c>
      <c r="G25" s="361">
        <v>0</v>
      </c>
      <c r="H25" s="363">
        <v>0</v>
      </c>
      <c r="I25" s="360">
        <v>0</v>
      </c>
      <c r="J25" s="361">
        <v>0</v>
      </c>
      <c r="K25" s="371" t="s">
        <v>248</v>
      </c>
    </row>
    <row r="26" spans="1:11" ht="14.4" customHeight="1" thickBot="1" x14ac:dyDescent="0.35">
      <c r="A26" s="381" t="s">
        <v>271</v>
      </c>
      <c r="B26" s="365">
        <v>403.77822705702602</v>
      </c>
      <c r="C26" s="365">
        <v>525.27772000000004</v>
      </c>
      <c r="D26" s="366">
        <v>121.499492942975</v>
      </c>
      <c r="E26" s="372">
        <v>1.3009064996599999</v>
      </c>
      <c r="F26" s="365">
        <v>472.57911453682601</v>
      </c>
      <c r="G26" s="366">
        <v>157.52637151227501</v>
      </c>
      <c r="H26" s="368">
        <v>53.323189999999997</v>
      </c>
      <c r="I26" s="365">
        <v>168.45093</v>
      </c>
      <c r="J26" s="366">
        <v>10.924558487723999</v>
      </c>
      <c r="K26" s="373">
        <v>0.35645022138799998</v>
      </c>
    </row>
    <row r="27" spans="1:11" ht="14.4" customHeight="1" thickBot="1" x14ac:dyDescent="0.35">
      <c r="A27" s="382" t="s">
        <v>272</v>
      </c>
      <c r="B27" s="360">
        <v>0</v>
      </c>
      <c r="C27" s="360">
        <v>1.598399999999</v>
      </c>
      <c r="D27" s="361">
        <v>1.598399999999</v>
      </c>
      <c r="E27" s="370" t="s">
        <v>248</v>
      </c>
      <c r="F27" s="360">
        <v>2.833179002949</v>
      </c>
      <c r="G27" s="361">
        <v>0.94439300098300005</v>
      </c>
      <c r="H27" s="363">
        <v>0</v>
      </c>
      <c r="I27" s="360">
        <v>0</v>
      </c>
      <c r="J27" s="361">
        <v>-0.94439300098300005</v>
      </c>
      <c r="K27" s="364">
        <v>0</v>
      </c>
    </row>
    <row r="28" spans="1:11" ht="14.4" customHeight="1" thickBot="1" x14ac:dyDescent="0.35">
      <c r="A28" s="382" t="s">
        <v>273</v>
      </c>
      <c r="B28" s="360">
        <v>9.9686282743329997</v>
      </c>
      <c r="C28" s="360">
        <v>7.8944999999999999</v>
      </c>
      <c r="D28" s="361">
        <v>-2.0741282743329998</v>
      </c>
      <c r="E28" s="362">
        <v>0.79193443498299998</v>
      </c>
      <c r="F28" s="360">
        <v>8</v>
      </c>
      <c r="G28" s="361">
        <v>2.6666666666659999</v>
      </c>
      <c r="H28" s="363">
        <v>1.10646</v>
      </c>
      <c r="I28" s="360">
        <v>2.9580099999999998</v>
      </c>
      <c r="J28" s="361">
        <v>0.291343333333</v>
      </c>
      <c r="K28" s="364">
        <v>0.36975124999999998</v>
      </c>
    </row>
    <row r="29" spans="1:11" ht="14.4" customHeight="1" thickBot="1" x14ac:dyDescent="0.35">
      <c r="A29" s="382" t="s">
        <v>274</v>
      </c>
      <c r="B29" s="360">
        <v>28.192663905926999</v>
      </c>
      <c r="C29" s="360">
        <v>11.349629999999999</v>
      </c>
      <c r="D29" s="361">
        <v>-16.843033905927001</v>
      </c>
      <c r="E29" s="362">
        <v>0.40257387658900001</v>
      </c>
      <c r="F29" s="360">
        <v>11.131058055729</v>
      </c>
      <c r="G29" s="361">
        <v>3.710352685243</v>
      </c>
      <c r="H29" s="363">
        <v>0.82862000000000002</v>
      </c>
      <c r="I29" s="360">
        <v>7.0185700000000004</v>
      </c>
      <c r="J29" s="361">
        <v>3.3082173147559999</v>
      </c>
      <c r="K29" s="364">
        <v>0.63053934000300005</v>
      </c>
    </row>
    <row r="30" spans="1:11" ht="14.4" customHeight="1" thickBot="1" x14ac:dyDescent="0.35">
      <c r="A30" s="382" t="s">
        <v>275</v>
      </c>
      <c r="B30" s="360">
        <v>95.181490769942997</v>
      </c>
      <c r="C30" s="360">
        <v>93.640199999999993</v>
      </c>
      <c r="D30" s="361">
        <v>-1.5412907699430001</v>
      </c>
      <c r="E30" s="362">
        <v>0.98380682254999996</v>
      </c>
      <c r="F30" s="360">
        <v>93</v>
      </c>
      <c r="G30" s="361">
        <v>31</v>
      </c>
      <c r="H30" s="363">
        <v>26.522729999999999</v>
      </c>
      <c r="I30" s="360">
        <v>49.05836</v>
      </c>
      <c r="J30" s="361">
        <v>18.05836</v>
      </c>
      <c r="K30" s="364">
        <v>0.52750924731100002</v>
      </c>
    </row>
    <row r="31" spans="1:11" ht="14.4" customHeight="1" thickBot="1" x14ac:dyDescent="0.35">
      <c r="A31" s="382" t="s">
        <v>276</v>
      </c>
      <c r="B31" s="360">
        <v>0.13690907019199999</v>
      </c>
      <c r="C31" s="360">
        <v>0.4425</v>
      </c>
      <c r="D31" s="361">
        <v>0.30559092980699998</v>
      </c>
      <c r="E31" s="362">
        <v>3.232072202216</v>
      </c>
      <c r="F31" s="360">
        <v>0</v>
      </c>
      <c r="G31" s="361">
        <v>0</v>
      </c>
      <c r="H31" s="363">
        <v>0</v>
      </c>
      <c r="I31" s="360">
        <v>9.5000000000000001E-2</v>
      </c>
      <c r="J31" s="361">
        <v>9.5000000000000001E-2</v>
      </c>
      <c r="K31" s="371" t="s">
        <v>248</v>
      </c>
    </row>
    <row r="32" spans="1:11" ht="14.4" customHeight="1" thickBot="1" x14ac:dyDescent="0.35">
      <c r="A32" s="382" t="s">
        <v>277</v>
      </c>
      <c r="B32" s="360">
        <v>2.6360630512930001</v>
      </c>
      <c r="C32" s="360">
        <v>0</v>
      </c>
      <c r="D32" s="361">
        <v>-2.6360630512930001</v>
      </c>
      <c r="E32" s="362">
        <v>0</v>
      </c>
      <c r="F32" s="360">
        <v>0</v>
      </c>
      <c r="G32" s="361">
        <v>0</v>
      </c>
      <c r="H32" s="363">
        <v>0</v>
      </c>
      <c r="I32" s="360">
        <v>0</v>
      </c>
      <c r="J32" s="361">
        <v>0</v>
      </c>
      <c r="K32" s="364">
        <v>4</v>
      </c>
    </row>
    <row r="33" spans="1:11" ht="14.4" customHeight="1" thickBot="1" x14ac:dyDescent="0.35">
      <c r="A33" s="382" t="s">
        <v>278</v>
      </c>
      <c r="B33" s="360">
        <v>11.421756632785</v>
      </c>
      <c r="C33" s="360">
        <v>83.000519999999995</v>
      </c>
      <c r="D33" s="361">
        <v>71.578763367213995</v>
      </c>
      <c r="E33" s="362">
        <v>7.266878700755</v>
      </c>
      <c r="F33" s="360">
        <v>62.614882832734999</v>
      </c>
      <c r="G33" s="361">
        <v>20.871627610910998</v>
      </c>
      <c r="H33" s="363">
        <v>0.25409999999999999</v>
      </c>
      <c r="I33" s="360">
        <v>20.645679999999999</v>
      </c>
      <c r="J33" s="361">
        <v>-0.22594761091099999</v>
      </c>
      <c r="K33" s="364">
        <v>0.329724804486</v>
      </c>
    </row>
    <row r="34" spans="1:11" ht="14.4" customHeight="1" thickBot="1" x14ac:dyDescent="0.35">
      <c r="A34" s="382" t="s">
        <v>279</v>
      </c>
      <c r="B34" s="360">
        <v>0</v>
      </c>
      <c r="C34" s="360">
        <v>5.8999999999999997E-2</v>
      </c>
      <c r="D34" s="361">
        <v>5.8999999999999997E-2</v>
      </c>
      <c r="E34" s="370" t="s">
        <v>248</v>
      </c>
      <c r="F34" s="360">
        <v>0</v>
      </c>
      <c r="G34" s="361">
        <v>0</v>
      </c>
      <c r="H34" s="363">
        <v>0</v>
      </c>
      <c r="I34" s="360">
        <v>0</v>
      </c>
      <c r="J34" s="361">
        <v>0</v>
      </c>
      <c r="K34" s="371" t="s">
        <v>248</v>
      </c>
    </row>
    <row r="35" spans="1:11" ht="14.4" customHeight="1" thickBot="1" x14ac:dyDescent="0.35">
      <c r="A35" s="382" t="s">
        <v>280</v>
      </c>
      <c r="B35" s="360">
        <v>69.994057332831005</v>
      </c>
      <c r="C35" s="360">
        <v>128.43040999999999</v>
      </c>
      <c r="D35" s="361">
        <v>58.436352667168002</v>
      </c>
      <c r="E35" s="362">
        <v>1.834875915097</v>
      </c>
      <c r="F35" s="360">
        <v>125</v>
      </c>
      <c r="G35" s="361">
        <v>41.666666666666003</v>
      </c>
      <c r="H35" s="363">
        <v>2.9958399999999998</v>
      </c>
      <c r="I35" s="360">
        <v>23.337730000000001</v>
      </c>
      <c r="J35" s="361">
        <v>-18.328936666665999</v>
      </c>
      <c r="K35" s="364">
        <v>0.18670184000000001</v>
      </c>
    </row>
    <row r="36" spans="1:11" ht="14.4" customHeight="1" thickBot="1" x14ac:dyDescent="0.35">
      <c r="A36" s="382" t="s">
        <v>281</v>
      </c>
      <c r="B36" s="360">
        <v>186.24665801971699</v>
      </c>
      <c r="C36" s="360">
        <v>198.86256</v>
      </c>
      <c r="D36" s="361">
        <v>12.615901980283001</v>
      </c>
      <c r="E36" s="362">
        <v>1.067737601922</v>
      </c>
      <c r="F36" s="360">
        <v>169.99999464541199</v>
      </c>
      <c r="G36" s="361">
        <v>56.666664881803001</v>
      </c>
      <c r="H36" s="363">
        <v>21.61544</v>
      </c>
      <c r="I36" s="360">
        <v>65.337580000000003</v>
      </c>
      <c r="J36" s="361">
        <v>8.6709151181959996</v>
      </c>
      <c r="K36" s="364">
        <v>0.38433871798800001</v>
      </c>
    </row>
    <row r="37" spans="1:11" ht="14.4" customHeight="1" thickBot="1" x14ac:dyDescent="0.35">
      <c r="A37" s="381" t="s">
        <v>282</v>
      </c>
      <c r="B37" s="365">
        <v>4.8851669059429996</v>
      </c>
      <c r="C37" s="365">
        <v>85.530289999999994</v>
      </c>
      <c r="D37" s="366">
        <v>80.645123094056004</v>
      </c>
      <c r="E37" s="372">
        <v>17.508161265879</v>
      </c>
      <c r="F37" s="365">
        <v>1.1776537492520001</v>
      </c>
      <c r="G37" s="366">
        <v>0.39255124975</v>
      </c>
      <c r="H37" s="368">
        <v>0.87119999999999997</v>
      </c>
      <c r="I37" s="365">
        <v>21.56578</v>
      </c>
      <c r="J37" s="366">
        <v>21.173228750248999</v>
      </c>
      <c r="K37" s="373">
        <v>18.312496362948</v>
      </c>
    </row>
    <row r="38" spans="1:11" ht="14.4" customHeight="1" thickBot="1" x14ac:dyDescent="0.35">
      <c r="A38" s="382" t="s">
        <v>283</v>
      </c>
      <c r="B38" s="360">
        <v>2.1398761495310001</v>
      </c>
      <c r="C38" s="360">
        <v>0</v>
      </c>
      <c r="D38" s="361">
        <v>-2.1398761495310001</v>
      </c>
      <c r="E38" s="362">
        <v>0</v>
      </c>
      <c r="F38" s="360">
        <v>0</v>
      </c>
      <c r="G38" s="361">
        <v>0</v>
      </c>
      <c r="H38" s="363">
        <v>0</v>
      </c>
      <c r="I38" s="360">
        <v>0</v>
      </c>
      <c r="J38" s="361">
        <v>0</v>
      </c>
      <c r="K38" s="364">
        <v>4</v>
      </c>
    </row>
    <row r="39" spans="1:11" ht="14.4" customHeight="1" thickBot="1" x14ac:dyDescent="0.35">
      <c r="A39" s="382" t="s">
        <v>284</v>
      </c>
      <c r="B39" s="360">
        <v>0</v>
      </c>
      <c r="C39" s="360">
        <v>6.3760000000000003</v>
      </c>
      <c r="D39" s="361">
        <v>6.3760000000000003</v>
      </c>
      <c r="E39" s="370" t="s">
        <v>248</v>
      </c>
      <c r="F39" s="360">
        <v>0</v>
      </c>
      <c r="G39" s="361">
        <v>0</v>
      </c>
      <c r="H39" s="363">
        <v>0</v>
      </c>
      <c r="I39" s="360">
        <v>5.0206799999999996</v>
      </c>
      <c r="J39" s="361">
        <v>5.0206799999999996</v>
      </c>
      <c r="K39" s="371" t="s">
        <v>248</v>
      </c>
    </row>
    <row r="40" spans="1:11" ht="14.4" customHeight="1" thickBot="1" x14ac:dyDescent="0.35">
      <c r="A40" s="382" t="s">
        <v>285</v>
      </c>
      <c r="B40" s="360">
        <v>2.597431738234</v>
      </c>
      <c r="C40" s="360">
        <v>0</v>
      </c>
      <c r="D40" s="361">
        <v>-2.597431738234</v>
      </c>
      <c r="E40" s="362">
        <v>0</v>
      </c>
      <c r="F40" s="360">
        <v>0</v>
      </c>
      <c r="G40" s="361">
        <v>0</v>
      </c>
      <c r="H40" s="363">
        <v>0</v>
      </c>
      <c r="I40" s="360">
        <v>0</v>
      </c>
      <c r="J40" s="361">
        <v>0</v>
      </c>
      <c r="K40" s="364">
        <v>4</v>
      </c>
    </row>
    <row r="41" spans="1:11" ht="14.4" customHeight="1" thickBot="1" x14ac:dyDescent="0.35">
      <c r="A41" s="382" t="s">
        <v>286</v>
      </c>
      <c r="B41" s="360">
        <v>0</v>
      </c>
      <c r="C41" s="360">
        <v>79.154290000000003</v>
      </c>
      <c r="D41" s="361">
        <v>79.154290000000003</v>
      </c>
      <c r="E41" s="370" t="s">
        <v>260</v>
      </c>
      <c r="F41" s="360">
        <v>1.1776537492520001</v>
      </c>
      <c r="G41" s="361">
        <v>0.39255124975</v>
      </c>
      <c r="H41" s="363">
        <v>0.87119999999999997</v>
      </c>
      <c r="I41" s="360">
        <v>16.545100000000001</v>
      </c>
      <c r="J41" s="361">
        <v>16.152548750249</v>
      </c>
      <c r="K41" s="364">
        <v>14.049205898168999</v>
      </c>
    </row>
    <row r="42" spans="1:11" ht="14.4" customHeight="1" thickBot="1" x14ac:dyDescent="0.35">
      <c r="A42" s="382" t="s">
        <v>287</v>
      </c>
      <c r="B42" s="360">
        <v>0.14785901817800001</v>
      </c>
      <c r="C42" s="360">
        <v>0</v>
      </c>
      <c r="D42" s="361">
        <v>-0.14785901817800001</v>
      </c>
      <c r="E42" s="362">
        <v>0</v>
      </c>
      <c r="F42" s="360">
        <v>0</v>
      </c>
      <c r="G42" s="361">
        <v>0</v>
      </c>
      <c r="H42" s="363">
        <v>0</v>
      </c>
      <c r="I42" s="360">
        <v>0</v>
      </c>
      <c r="J42" s="361">
        <v>0</v>
      </c>
      <c r="K42" s="364">
        <v>4</v>
      </c>
    </row>
    <row r="43" spans="1:11" ht="14.4" customHeight="1" thickBot="1" x14ac:dyDescent="0.35">
      <c r="A43" s="381" t="s">
        <v>288</v>
      </c>
      <c r="B43" s="365">
        <v>20.613733765124</v>
      </c>
      <c r="C43" s="365">
        <v>13.46941</v>
      </c>
      <c r="D43" s="366">
        <v>-7.1443237651239997</v>
      </c>
      <c r="E43" s="372">
        <v>0.65341922785399997</v>
      </c>
      <c r="F43" s="365">
        <v>17.999999433043001</v>
      </c>
      <c r="G43" s="366">
        <v>5.9999998110139998</v>
      </c>
      <c r="H43" s="368">
        <v>1.00651</v>
      </c>
      <c r="I43" s="365">
        <v>12.904960000000001</v>
      </c>
      <c r="J43" s="366">
        <v>6.9049601889850001</v>
      </c>
      <c r="K43" s="373">
        <v>0.71694224480400004</v>
      </c>
    </row>
    <row r="44" spans="1:11" ht="14.4" customHeight="1" thickBot="1" x14ac:dyDescent="0.35">
      <c r="A44" s="382" t="s">
        <v>289</v>
      </c>
      <c r="B44" s="360">
        <v>18.248706285417001</v>
      </c>
      <c r="C44" s="360">
        <v>10.867760000000001</v>
      </c>
      <c r="D44" s="361">
        <v>-7.380946285417</v>
      </c>
      <c r="E44" s="362">
        <v>0.59553591526000005</v>
      </c>
      <c r="F44" s="360">
        <v>15.999999496038001</v>
      </c>
      <c r="G44" s="361">
        <v>5.3333331653459997</v>
      </c>
      <c r="H44" s="363">
        <v>0.57835999999999999</v>
      </c>
      <c r="I44" s="360">
        <v>11.14922</v>
      </c>
      <c r="J44" s="361">
        <v>5.8158868346529999</v>
      </c>
      <c r="K44" s="364">
        <v>0.69682627194799995</v>
      </c>
    </row>
    <row r="45" spans="1:11" ht="14.4" customHeight="1" thickBot="1" x14ac:dyDescent="0.35">
      <c r="A45" s="382" t="s">
        <v>290</v>
      </c>
      <c r="B45" s="360">
        <v>2.3650274797059998</v>
      </c>
      <c r="C45" s="360">
        <v>2.6016499999999998</v>
      </c>
      <c r="D45" s="361">
        <v>0.23662252029299999</v>
      </c>
      <c r="E45" s="362">
        <v>1.100050643099</v>
      </c>
      <c r="F45" s="360">
        <v>1.999999937004</v>
      </c>
      <c r="G45" s="361">
        <v>0.66666664566800005</v>
      </c>
      <c r="H45" s="363">
        <v>0.42814999999999998</v>
      </c>
      <c r="I45" s="360">
        <v>1.7557400000000001</v>
      </c>
      <c r="J45" s="361">
        <v>1.0890733543310001</v>
      </c>
      <c r="K45" s="364">
        <v>0.87787002765</v>
      </c>
    </row>
    <row r="46" spans="1:11" ht="14.4" customHeight="1" thickBot="1" x14ac:dyDescent="0.35">
      <c r="A46" s="380" t="s">
        <v>28</v>
      </c>
      <c r="B46" s="360">
        <v>6.4176744832950003</v>
      </c>
      <c r="C46" s="360">
        <v>5.3920000000000003</v>
      </c>
      <c r="D46" s="361">
        <v>-1.025674483295</v>
      </c>
      <c r="E46" s="362">
        <v>0.84017972772399996</v>
      </c>
      <c r="F46" s="360">
        <v>5.5385341998379998</v>
      </c>
      <c r="G46" s="361">
        <v>1.846178066612</v>
      </c>
      <c r="H46" s="363">
        <v>0.41199999999999998</v>
      </c>
      <c r="I46" s="360">
        <v>1.6839999999999999</v>
      </c>
      <c r="J46" s="361">
        <v>-0.16217806661199999</v>
      </c>
      <c r="K46" s="364">
        <v>0.30405156657600002</v>
      </c>
    </row>
    <row r="47" spans="1:11" ht="14.4" customHeight="1" thickBot="1" x14ac:dyDescent="0.35">
      <c r="A47" s="381" t="s">
        <v>291</v>
      </c>
      <c r="B47" s="365">
        <v>6.4176744832950003</v>
      </c>
      <c r="C47" s="365">
        <v>5.3920000000000003</v>
      </c>
      <c r="D47" s="366">
        <v>-1.025674483295</v>
      </c>
      <c r="E47" s="372">
        <v>0.84017972772399996</v>
      </c>
      <c r="F47" s="365">
        <v>5.5385341998379998</v>
      </c>
      <c r="G47" s="366">
        <v>1.846178066612</v>
      </c>
      <c r="H47" s="368">
        <v>0.41199999999999998</v>
      </c>
      <c r="I47" s="365">
        <v>1.6839999999999999</v>
      </c>
      <c r="J47" s="366">
        <v>-0.16217806661199999</v>
      </c>
      <c r="K47" s="373">
        <v>0.30405156657600002</v>
      </c>
    </row>
    <row r="48" spans="1:11" ht="14.4" customHeight="1" thickBot="1" x14ac:dyDescent="0.35">
      <c r="A48" s="382" t="s">
        <v>292</v>
      </c>
      <c r="B48" s="360">
        <v>6.4176744832950003</v>
      </c>
      <c r="C48" s="360">
        <v>5.3920000000000003</v>
      </c>
      <c r="D48" s="361">
        <v>-1.025674483295</v>
      </c>
      <c r="E48" s="362">
        <v>0.84017972772399996</v>
      </c>
      <c r="F48" s="360">
        <v>5.5385341998379998</v>
      </c>
      <c r="G48" s="361">
        <v>1.846178066612</v>
      </c>
      <c r="H48" s="363">
        <v>0.41199999999999998</v>
      </c>
      <c r="I48" s="360">
        <v>1.6839999999999999</v>
      </c>
      <c r="J48" s="361">
        <v>-0.16217806661199999</v>
      </c>
      <c r="K48" s="364">
        <v>0.30405156657600002</v>
      </c>
    </row>
    <row r="49" spans="1:11" ht="14.4" customHeight="1" thickBot="1" x14ac:dyDescent="0.35">
      <c r="A49" s="383" t="s">
        <v>293</v>
      </c>
      <c r="B49" s="365">
        <v>820.31242052008304</v>
      </c>
      <c r="C49" s="365">
        <v>766.63502000000096</v>
      </c>
      <c r="D49" s="366">
        <v>-53.677400520082003</v>
      </c>
      <c r="E49" s="372">
        <v>0.93456468635900003</v>
      </c>
      <c r="F49" s="365">
        <v>376.65922229901503</v>
      </c>
      <c r="G49" s="366">
        <v>125.553074099672</v>
      </c>
      <c r="H49" s="368">
        <v>71.065830000000005</v>
      </c>
      <c r="I49" s="365">
        <v>178.50372999999999</v>
      </c>
      <c r="J49" s="366">
        <v>52.950655900328002</v>
      </c>
      <c r="K49" s="373">
        <v>0.47391307429099999</v>
      </c>
    </row>
    <row r="50" spans="1:11" ht="14.4" customHeight="1" thickBot="1" x14ac:dyDescent="0.35">
      <c r="A50" s="380" t="s">
        <v>31</v>
      </c>
      <c r="B50" s="360">
        <v>256.28240454170498</v>
      </c>
      <c r="C50" s="360">
        <v>162.76205999999999</v>
      </c>
      <c r="D50" s="361">
        <v>-93.520344541705001</v>
      </c>
      <c r="E50" s="362">
        <v>0.63508870338099999</v>
      </c>
      <c r="F50" s="360">
        <v>136.904902141364</v>
      </c>
      <c r="G50" s="361">
        <v>45.634967380454</v>
      </c>
      <c r="H50" s="363">
        <v>0.22747999999999999</v>
      </c>
      <c r="I50" s="360">
        <v>23.46631</v>
      </c>
      <c r="J50" s="361">
        <v>-22.168657380454</v>
      </c>
      <c r="K50" s="364">
        <v>0.17140591485699999</v>
      </c>
    </row>
    <row r="51" spans="1:11" ht="14.4" customHeight="1" thickBot="1" x14ac:dyDescent="0.35">
      <c r="A51" s="384" t="s">
        <v>294</v>
      </c>
      <c r="B51" s="360">
        <v>256.28240454170498</v>
      </c>
      <c r="C51" s="360">
        <v>162.76205999999999</v>
      </c>
      <c r="D51" s="361">
        <v>-93.520344541705001</v>
      </c>
      <c r="E51" s="362">
        <v>0.63508870338099999</v>
      </c>
      <c r="F51" s="360">
        <v>136.904902141364</v>
      </c>
      <c r="G51" s="361">
        <v>45.634967380454</v>
      </c>
      <c r="H51" s="363">
        <v>0.22747999999999999</v>
      </c>
      <c r="I51" s="360">
        <v>23.46631</v>
      </c>
      <c r="J51" s="361">
        <v>-22.168657380454</v>
      </c>
      <c r="K51" s="364">
        <v>0.17140591485699999</v>
      </c>
    </row>
    <row r="52" spans="1:11" ht="14.4" customHeight="1" thickBot="1" x14ac:dyDescent="0.35">
      <c r="A52" s="382" t="s">
        <v>295</v>
      </c>
      <c r="B52" s="360">
        <v>43.95029237947</v>
      </c>
      <c r="C52" s="360">
        <v>101.7753</v>
      </c>
      <c r="D52" s="361">
        <v>57.825007620529</v>
      </c>
      <c r="E52" s="362">
        <v>2.3156910793960002</v>
      </c>
      <c r="F52" s="360">
        <v>111.54496281386</v>
      </c>
      <c r="G52" s="361">
        <v>37.181654271286</v>
      </c>
      <c r="H52" s="363">
        <v>0</v>
      </c>
      <c r="I52" s="360">
        <v>12.511900000000001</v>
      </c>
      <c r="J52" s="361">
        <v>-24.669754271285999</v>
      </c>
      <c r="K52" s="364">
        <v>0.11216911713699999</v>
      </c>
    </row>
    <row r="53" spans="1:11" ht="14.4" customHeight="1" thickBot="1" x14ac:dyDescent="0.35">
      <c r="A53" s="382" t="s">
        <v>296</v>
      </c>
      <c r="B53" s="360">
        <v>196.69178056467101</v>
      </c>
      <c r="C53" s="360">
        <v>53.107089999999999</v>
      </c>
      <c r="D53" s="361">
        <v>-143.58469056467101</v>
      </c>
      <c r="E53" s="362">
        <v>0.27000157224400001</v>
      </c>
      <c r="F53" s="360">
        <v>11.972241756551</v>
      </c>
      <c r="G53" s="361">
        <v>3.9907472521830001</v>
      </c>
      <c r="H53" s="363">
        <v>0.22747999999999999</v>
      </c>
      <c r="I53" s="360">
        <v>10.954409999999999</v>
      </c>
      <c r="J53" s="361">
        <v>6.9636627478159996</v>
      </c>
      <c r="K53" s="364">
        <v>0.91498402911900001</v>
      </c>
    </row>
    <row r="54" spans="1:11" ht="14.4" customHeight="1" thickBot="1" x14ac:dyDescent="0.35">
      <c r="A54" s="382" t="s">
        <v>297</v>
      </c>
      <c r="B54" s="360">
        <v>15.640331597563</v>
      </c>
      <c r="C54" s="360">
        <v>7.87967</v>
      </c>
      <c r="D54" s="361">
        <v>-7.7606615975629998</v>
      </c>
      <c r="E54" s="362">
        <v>0.50380453578200002</v>
      </c>
      <c r="F54" s="360">
        <v>13.387697570952</v>
      </c>
      <c r="G54" s="361">
        <v>4.4625658569839999</v>
      </c>
      <c r="H54" s="363">
        <v>0</v>
      </c>
      <c r="I54" s="360">
        <v>0</v>
      </c>
      <c r="J54" s="361">
        <v>-4.4625658569839999</v>
      </c>
      <c r="K54" s="364">
        <v>0</v>
      </c>
    </row>
    <row r="55" spans="1:11" ht="14.4" customHeight="1" thickBot="1" x14ac:dyDescent="0.35">
      <c r="A55" s="385" t="s">
        <v>32</v>
      </c>
      <c r="B55" s="365">
        <v>0</v>
      </c>
      <c r="C55" s="365">
        <v>87.46875</v>
      </c>
      <c r="D55" s="366">
        <v>87.46875</v>
      </c>
      <c r="E55" s="367" t="s">
        <v>248</v>
      </c>
      <c r="F55" s="365">
        <v>0</v>
      </c>
      <c r="G55" s="366">
        <v>0</v>
      </c>
      <c r="H55" s="368">
        <v>11.032999999999999</v>
      </c>
      <c r="I55" s="365">
        <v>17.701000000000001</v>
      </c>
      <c r="J55" s="366">
        <v>17.701000000000001</v>
      </c>
      <c r="K55" s="369" t="s">
        <v>248</v>
      </c>
    </row>
    <row r="56" spans="1:11" ht="14.4" customHeight="1" thickBot="1" x14ac:dyDescent="0.35">
      <c r="A56" s="381" t="s">
        <v>298</v>
      </c>
      <c r="B56" s="365">
        <v>0</v>
      </c>
      <c r="C56" s="365">
        <v>84.686999999999998</v>
      </c>
      <c r="D56" s="366">
        <v>84.686999999999998</v>
      </c>
      <c r="E56" s="367" t="s">
        <v>248</v>
      </c>
      <c r="F56" s="365">
        <v>0</v>
      </c>
      <c r="G56" s="366">
        <v>0</v>
      </c>
      <c r="H56" s="368">
        <v>11.032999999999999</v>
      </c>
      <c r="I56" s="365">
        <v>17.701000000000001</v>
      </c>
      <c r="J56" s="366">
        <v>17.701000000000001</v>
      </c>
      <c r="K56" s="369" t="s">
        <v>248</v>
      </c>
    </row>
    <row r="57" spans="1:11" ht="14.4" customHeight="1" thickBot="1" x14ac:dyDescent="0.35">
      <c r="A57" s="382" t="s">
        <v>299</v>
      </c>
      <c r="B57" s="360">
        <v>0</v>
      </c>
      <c r="C57" s="360">
        <v>83.917000000000002</v>
      </c>
      <c r="D57" s="361">
        <v>83.917000000000002</v>
      </c>
      <c r="E57" s="370" t="s">
        <v>248</v>
      </c>
      <c r="F57" s="360">
        <v>0</v>
      </c>
      <c r="G57" s="361">
        <v>0</v>
      </c>
      <c r="H57" s="363">
        <v>11.032999999999999</v>
      </c>
      <c r="I57" s="360">
        <v>15.776</v>
      </c>
      <c r="J57" s="361">
        <v>15.776</v>
      </c>
      <c r="K57" s="371" t="s">
        <v>248</v>
      </c>
    </row>
    <row r="58" spans="1:11" ht="14.4" customHeight="1" thickBot="1" x14ac:dyDescent="0.35">
      <c r="A58" s="382" t="s">
        <v>300</v>
      </c>
      <c r="B58" s="360">
        <v>0</v>
      </c>
      <c r="C58" s="360">
        <v>0.77</v>
      </c>
      <c r="D58" s="361">
        <v>0.77</v>
      </c>
      <c r="E58" s="370" t="s">
        <v>248</v>
      </c>
      <c r="F58" s="360">
        <v>0</v>
      </c>
      <c r="G58" s="361">
        <v>0</v>
      </c>
      <c r="H58" s="363">
        <v>0</v>
      </c>
      <c r="I58" s="360">
        <v>1.925</v>
      </c>
      <c r="J58" s="361">
        <v>1.925</v>
      </c>
      <c r="K58" s="371" t="s">
        <v>248</v>
      </c>
    </row>
    <row r="59" spans="1:11" ht="14.4" customHeight="1" thickBot="1" x14ac:dyDescent="0.35">
      <c r="A59" s="381" t="s">
        <v>301</v>
      </c>
      <c r="B59" s="365">
        <v>0</v>
      </c>
      <c r="C59" s="365">
        <v>2.7817500000000002</v>
      </c>
      <c r="D59" s="366">
        <v>2.7817500000000002</v>
      </c>
      <c r="E59" s="367" t="s">
        <v>248</v>
      </c>
      <c r="F59" s="365">
        <v>0</v>
      </c>
      <c r="G59" s="366">
        <v>0</v>
      </c>
      <c r="H59" s="368">
        <v>0</v>
      </c>
      <c r="I59" s="365">
        <v>0</v>
      </c>
      <c r="J59" s="366">
        <v>0</v>
      </c>
      <c r="K59" s="369" t="s">
        <v>248</v>
      </c>
    </row>
    <row r="60" spans="1:11" ht="14.4" customHeight="1" thickBot="1" x14ac:dyDescent="0.35">
      <c r="A60" s="382" t="s">
        <v>302</v>
      </c>
      <c r="B60" s="360">
        <v>0</v>
      </c>
      <c r="C60" s="360">
        <v>2.7817500000000002</v>
      </c>
      <c r="D60" s="361">
        <v>2.7817500000000002</v>
      </c>
      <c r="E60" s="370" t="s">
        <v>248</v>
      </c>
      <c r="F60" s="360">
        <v>0</v>
      </c>
      <c r="G60" s="361">
        <v>0</v>
      </c>
      <c r="H60" s="363">
        <v>0</v>
      </c>
      <c r="I60" s="360">
        <v>0</v>
      </c>
      <c r="J60" s="361">
        <v>0</v>
      </c>
      <c r="K60" s="371" t="s">
        <v>248</v>
      </c>
    </row>
    <row r="61" spans="1:11" ht="14.4" customHeight="1" thickBot="1" x14ac:dyDescent="0.35">
      <c r="A61" s="380" t="s">
        <v>33</v>
      </c>
      <c r="B61" s="360">
        <v>564.03001597837795</v>
      </c>
      <c r="C61" s="360">
        <v>516.40421000000003</v>
      </c>
      <c r="D61" s="361">
        <v>-47.625805978377002</v>
      </c>
      <c r="E61" s="362">
        <v>0.91556157539600003</v>
      </c>
      <c r="F61" s="360">
        <v>239.75432015765099</v>
      </c>
      <c r="G61" s="361">
        <v>79.918106719216993</v>
      </c>
      <c r="H61" s="363">
        <v>59.805349999999997</v>
      </c>
      <c r="I61" s="360">
        <v>137.33642</v>
      </c>
      <c r="J61" s="361">
        <v>57.418313280783003</v>
      </c>
      <c r="K61" s="364">
        <v>0.57282146119199995</v>
      </c>
    </row>
    <row r="62" spans="1:11" ht="14.4" customHeight="1" thickBot="1" x14ac:dyDescent="0.35">
      <c r="A62" s="381" t="s">
        <v>303</v>
      </c>
      <c r="B62" s="365">
        <v>5.0819542189720002</v>
      </c>
      <c r="C62" s="365">
        <v>1.79558</v>
      </c>
      <c r="D62" s="366">
        <v>-3.286374218972</v>
      </c>
      <c r="E62" s="372">
        <v>0.35332470987100001</v>
      </c>
      <c r="F62" s="365">
        <v>1.8281597157110001</v>
      </c>
      <c r="G62" s="366">
        <v>0.60938657190300005</v>
      </c>
      <c r="H62" s="368">
        <v>0</v>
      </c>
      <c r="I62" s="365">
        <v>0.10299999999999999</v>
      </c>
      <c r="J62" s="366">
        <v>-0.50638657190299996</v>
      </c>
      <c r="K62" s="373">
        <v>5.6340810440999999E-2</v>
      </c>
    </row>
    <row r="63" spans="1:11" ht="14.4" customHeight="1" thickBot="1" x14ac:dyDescent="0.35">
      <c r="A63" s="382" t="s">
        <v>304</v>
      </c>
      <c r="B63" s="360">
        <v>5.0819542189720002</v>
      </c>
      <c r="C63" s="360">
        <v>1.79558</v>
      </c>
      <c r="D63" s="361">
        <v>-3.286374218972</v>
      </c>
      <c r="E63" s="362">
        <v>0.35332470987100001</v>
      </c>
      <c r="F63" s="360">
        <v>1.8281597157110001</v>
      </c>
      <c r="G63" s="361">
        <v>0.60938657190300005</v>
      </c>
      <c r="H63" s="363">
        <v>0</v>
      </c>
      <c r="I63" s="360">
        <v>0.10299999999999999</v>
      </c>
      <c r="J63" s="361">
        <v>-0.50638657190299996</v>
      </c>
      <c r="K63" s="364">
        <v>5.6340810440999999E-2</v>
      </c>
    </row>
    <row r="64" spans="1:11" ht="14.4" customHeight="1" thickBot="1" x14ac:dyDescent="0.35">
      <c r="A64" s="381" t="s">
        <v>305</v>
      </c>
      <c r="B64" s="365">
        <v>21.743286571944001</v>
      </c>
      <c r="C64" s="365">
        <v>22.15681</v>
      </c>
      <c r="D64" s="366">
        <v>0.41352342805499998</v>
      </c>
      <c r="E64" s="372">
        <v>1.0190184417000001</v>
      </c>
      <c r="F64" s="365">
        <v>16.137948499848001</v>
      </c>
      <c r="G64" s="366">
        <v>5.3793161666160003</v>
      </c>
      <c r="H64" s="368">
        <v>1.1324799999999999</v>
      </c>
      <c r="I64" s="365">
        <v>6.9726299999999997</v>
      </c>
      <c r="J64" s="366">
        <v>1.5933138333829999</v>
      </c>
      <c r="K64" s="373">
        <v>0.43206421188299998</v>
      </c>
    </row>
    <row r="65" spans="1:11" ht="14.4" customHeight="1" thickBot="1" x14ac:dyDescent="0.35">
      <c r="A65" s="382" t="s">
        <v>306</v>
      </c>
      <c r="B65" s="360">
        <v>17.591373470857</v>
      </c>
      <c r="C65" s="360">
        <v>13.9947</v>
      </c>
      <c r="D65" s="361">
        <v>-3.5966734708570001</v>
      </c>
      <c r="E65" s="362">
        <v>0.79554333964699997</v>
      </c>
      <c r="F65" s="360">
        <v>13.933978953171</v>
      </c>
      <c r="G65" s="361">
        <v>4.6446596510570002</v>
      </c>
      <c r="H65" s="363">
        <v>0.82269999999999999</v>
      </c>
      <c r="I65" s="360">
        <v>4.3910999999999998</v>
      </c>
      <c r="J65" s="361">
        <v>-0.25355965105700001</v>
      </c>
      <c r="K65" s="364">
        <v>0.31513611544499998</v>
      </c>
    </row>
    <row r="66" spans="1:11" ht="14.4" customHeight="1" thickBot="1" x14ac:dyDescent="0.35">
      <c r="A66" s="382" t="s">
        <v>307</v>
      </c>
      <c r="B66" s="360">
        <v>4.1519131010860004</v>
      </c>
      <c r="C66" s="360">
        <v>8.1621100000000002</v>
      </c>
      <c r="D66" s="361">
        <v>4.0101968989129997</v>
      </c>
      <c r="E66" s="362">
        <v>1.965867252342</v>
      </c>
      <c r="F66" s="360">
        <v>2.203969546677</v>
      </c>
      <c r="G66" s="361">
        <v>0.73465651555900002</v>
      </c>
      <c r="H66" s="363">
        <v>0.30978</v>
      </c>
      <c r="I66" s="360">
        <v>2.5815299999999999</v>
      </c>
      <c r="J66" s="361">
        <v>1.8468734844400001</v>
      </c>
      <c r="K66" s="364">
        <v>1.1713092877760001</v>
      </c>
    </row>
    <row r="67" spans="1:11" ht="14.4" customHeight="1" thickBot="1" x14ac:dyDescent="0.35">
      <c r="A67" s="381" t="s">
        <v>308</v>
      </c>
      <c r="B67" s="365">
        <v>20.846701293014998</v>
      </c>
      <c r="C67" s="365">
        <v>29.21977</v>
      </c>
      <c r="D67" s="366">
        <v>8.3730687069840002</v>
      </c>
      <c r="E67" s="372">
        <v>1.4016495746390001</v>
      </c>
      <c r="F67" s="365">
        <v>20.999999338550001</v>
      </c>
      <c r="G67" s="366">
        <v>6.9999997795160001</v>
      </c>
      <c r="H67" s="368">
        <v>1.7120500000000001</v>
      </c>
      <c r="I67" s="365">
        <v>20.392890000000001</v>
      </c>
      <c r="J67" s="366">
        <v>13.392890220483</v>
      </c>
      <c r="K67" s="373">
        <v>0.97109003058599996</v>
      </c>
    </row>
    <row r="68" spans="1:11" ht="14.4" customHeight="1" thickBot="1" x14ac:dyDescent="0.35">
      <c r="A68" s="382" t="s">
        <v>309</v>
      </c>
      <c r="B68" s="360">
        <v>1.1186753844199999</v>
      </c>
      <c r="C68" s="360">
        <v>1.08</v>
      </c>
      <c r="D68" s="361">
        <v>-3.867538442E-2</v>
      </c>
      <c r="E68" s="362">
        <v>0.96542751815299999</v>
      </c>
      <c r="F68" s="360">
        <v>0.99999996850200001</v>
      </c>
      <c r="G68" s="361">
        <v>0.33333332283400002</v>
      </c>
      <c r="H68" s="363">
        <v>0.27</v>
      </c>
      <c r="I68" s="360">
        <v>0.54</v>
      </c>
      <c r="J68" s="361">
        <v>0.20666667716500001</v>
      </c>
      <c r="K68" s="364">
        <v>0.54000001700800004</v>
      </c>
    </row>
    <row r="69" spans="1:11" ht="14.4" customHeight="1" thickBot="1" x14ac:dyDescent="0.35">
      <c r="A69" s="382" t="s">
        <v>310</v>
      </c>
      <c r="B69" s="360">
        <v>19.728025908595001</v>
      </c>
      <c r="C69" s="360">
        <v>28.139769999999999</v>
      </c>
      <c r="D69" s="361">
        <v>8.4117440914039996</v>
      </c>
      <c r="E69" s="362">
        <v>1.426385494949</v>
      </c>
      <c r="F69" s="360">
        <v>19.999999370047998</v>
      </c>
      <c r="G69" s="361">
        <v>6.666666456682</v>
      </c>
      <c r="H69" s="363">
        <v>1.4420500000000001</v>
      </c>
      <c r="I69" s="360">
        <v>19.852889999999999</v>
      </c>
      <c r="J69" s="361">
        <v>13.186223543317</v>
      </c>
      <c r="K69" s="364">
        <v>0.99264453126499996</v>
      </c>
    </row>
    <row r="70" spans="1:11" ht="14.4" customHeight="1" thickBot="1" x14ac:dyDescent="0.35">
      <c r="A70" s="381" t="s">
        <v>311</v>
      </c>
      <c r="B70" s="365">
        <v>153.02104296185399</v>
      </c>
      <c r="C70" s="365">
        <v>86.44726</v>
      </c>
      <c r="D70" s="366">
        <v>-66.573782961852999</v>
      </c>
      <c r="E70" s="372">
        <v>0.56493707222699996</v>
      </c>
      <c r="F70" s="365">
        <v>3.6147431370260001</v>
      </c>
      <c r="G70" s="366">
        <v>1.2049143790079999</v>
      </c>
      <c r="H70" s="368">
        <v>1.61544</v>
      </c>
      <c r="I70" s="365">
        <v>5.1208099999999996</v>
      </c>
      <c r="J70" s="366">
        <v>3.9158956209909999</v>
      </c>
      <c r="K70" s="373">
        <v>1.4166456110100001</v>
      </c>
    </row>
    <row r="71" spans="1:11" ht="14.4" customHeight="1" thickBot="1" x14ac:dyDescent="0.35">
      <c r="A71" s="382" t="s">
        <v>312</v>
      </c>
      <c r="B71" s="360">
        <v>150.42326877868101</v>
      </c>
      <c r="C71" s="360">
        <v>83.332179999999994</v>
      </c>
      <c r="D71" s="361">
        <v>-67.091088778680003</v>
      </c>
      <c r="E71" s="362">
        <v>0.55398463732699998</v>
      </c>
      <c r="F71" s="360">
        <v>0.57106415609000005</v>
      </c>
      <c r="G71" s="361">
        <v>0.19035471869600001</v>
      </c>
      <c r="H71" s="363">
        <v>1.3691199999999999</v>
      </c>
      <c r="I71" s="360">
        <v>4.1073399999999998</v>
      </c>
      <c r="J71" s="361">
        <v>3.9169852813029999</v>
      </c>
      <c r="K71" s="364">
        <v>7.1924318068190001</v>
      </c>
    </row>
    <row r="72" spans="1:11" ht="14.4" customHeight="1" thickBot="1" x14ac:dyDescent="0.35">
      <c r="A72" s="382" t="s">
        <v>313</v>
      </c>
      <c r="B72" s="360">
        <v>2.597774183172</v>
      </c>
      <c r="C72" s="360">
        <v>2.74308</v>
      </c>
      <c r="D72" s="361">
        <v>0.145305816827</v>
      </c>
      <c r="E72" s="362">
        <v>1.0559347374250001</v>
      </c>
      <c r="F72" s="360">
        <v>2.7409382802170001</v>
      </c>
      <c r="G72" s="361">
        <v>0.91364609340500003</v>
      </c>
      <c r="H72" s="363">
        <v>0.24632000000000001</v>
      </c>
      <c r="I72" s="360">
        <v>1.0134700000000001</v>
      </c>
      <c r="J72" s="361">
        <v>9.9823906594000006E-2</v>
      </c>
      <c r="K72" s="364">
        <v>0.369752944571</v>
      </c>
    </row>
    <row r="73" spans="1:11" ht="14.4" customHeight="1" thickBot="1" x14ac:dyDescent="0.35">
      <c r="A73" s="382" t="s">
        <v>314</v>
      </c>
      <c r="B73" s="360">
        <v>0</v>
      </c>
      <c r="C73" s="360">
        <v>0.372</v>
      </c>
      <c r="D73" s="361">
        <v>0.372</v>
      </c>
      <c r="E73" s="370" t="s">
        <v>248</v>
      </c>
      <c r="F73" s="360">
        <v>0.302740700719</v>
      </c>
      <c r="G73" s="361">
        <v>0.10091356690599999</v>
      </c>
      <c r="H73" s="363">
        <v>0</v>
      </c>
      <c r="I73" s="360">
        <v>0</v>
      </c>
      <c r="J73" s="361">
        <v>-0.10091356690599999</v>
      </c>
      <c r="K73" s="364">
        <v>0</v>
      </c>
    </row>
    <row r="74" spans="1:11" ht="14.4" customHeight="1" thickBot="1" x14ac:dyDescent="0.35">
      <c r="A74" s="381" t="s">
        <v>315</v>
      </c>
      <c r="B74" s="365">
        <v>273.337030932593</v>
      </c>
      <c r="C74" s="365">
        <v>314.75189</v>
      </c>
      <c r="D74" s="366">
        <v>41.414859067405999</v>
      </c>
      <c r="E74" s="372">
        <v>1.1515157274009999</v>
      </c>
      <c r="F74" s="365">
        <v>182.17346993897701</v>
      </c>
      <c r="G74" s="366">
        <v>60.724489979658003</v>
      </c>
      <c r="H74" s="368">
        <v>54.973379999999999</v>
      </c>
      <c r="I74" s="365">
        <v>99.396090000000001</v>
      </c>
      <c r="J74" s="366">
        <v>38.671600020341003</v>
      </c>
      <c r="K74" s="373">
        <v>0.54561232232800005</v>
      </c>
    </row>
    <row r="75" spans="1:11" ht="14.4" customHeight="1" thickBot="1" x14ac:dyDescent="0.35">
      <c r="A75" s="382" t="s">
        <v>316</v>
      </c>
      <c r="B75" s="360">
        <v>162.58578110389601</v>
      </c>
      <c r="C75" s="360">
        <v>270.56038000000001</v>
      </c>
      <c r="D75" s="361">
        <v>107.974598896104</v>
      </c>
      <c r="E75" s="362">
        <v>1.664108498067</v>
      </c>
      <c r="F75" s="360">
        <v>101.31771940588099</v>
      </c>
      <c r="G75" s="361">
        <v>33.772573135293001</v>
      </c>
      <c r="H75" s="363">
        <v>37.653739999999999</v>
      </c>
      <c r="I75" s="360">
        <v>77.629450000000006</v>
      </c>
      <c r="J75" s="361">
        <v>43.856876864706003</v>
      </c>
      <c r="K75" s="364">
        <v>0.76619815818199999</v>
      </c>
    </row>
    <row r="76" spans="1:11" ht="14.4" customHeight="1" thickBot="1" x14ac:dyDescent="0.35">
      <c r="A76" s="382" t="s">
        <v>317</v>
      </c>
      <c r="B76" s="360">
        <v>110.751249828697</v>
      </c>
      <c r="C76" s="360">
        <v>44.191510000000001</v>
      </c>
      <c r="D76" s="361">
        <v>-66.559739828695996</v>
      </c>
      <c r="E76" s="362">
        <v>0.39901590337199999</v>
      </c>
      <c r="F76" s="360">
        <v>80.855750533095005</v>
      </c>
      <c r="G76" s="361">
        <v>26.951916844365002</v>
      </c>
      <c r="H76" s="363">
        <v>17.31964</v>
      </c>
      <c r="I76" s="360">
        <v>21.766639999999999</v>
      </c>
      <c r="J76" s="361">
        <v>-5.1852768443650001</v>
      </c>
      <c r="K76" s="364">
        <v>0.26920336347700002</v>
      </c>
    </row>
    <row r="77" spans="1:11" ht="14.4" customHeight="1" thickBot="1" x14ac:dyDescent="0.35">
      <c r="A77" s="381" t="s">
        <v>318</v>
      </c>
      <c r="B77" s="365">
        <v>89.999999999997996</v>
      </c>
      <c r="C77" s="365">
        <v>62.032899999999998</v>
      </c>
      <c r="D77" s="366">
        <v>-27.967099999997998</v>
      </c>
      <c r="E77" s="372">
        <v>0.68925444444399997</v>
      </c>
      <c r="F77" s="365">
        <v>14.999999527536</v>
      </c>
      <c r="G77" s="366">
        <v>4.9999998425119996</v>
      </c>
      <c r="H77" s="368">
        <v>0.372</v>
      </c>
      <c r="I77" s="365">
        <v>5.351</v>
      </c>
      <c r="J77" s="366">
        <v>0.35100015748699998</v>
      </c>
      <c r="K77" s="373">
        <v>0.35673334456900002</v>
      </c>
    </row>
    <row r="78" spans="1:11" ht="14.4" customHeight="1" thickBot="1" x14ac:dyDescent="0.35">
      <c r="A78" s="382" t="s">
        <v>319</v>
      </c>
      <c r="B78" s="360">
        <v>0</v>
      </c>
      <c r="C78" s="360">
        <v>12.9595</v>
      </c>
      <c r="D78" s="361">
        <v>12.9595</v>
      </c>
      <c r="E78" s="370" t="s">
        <v>260</v>
      </c>
      <c r="F78" s="360">
        <v>0</v>
      </c>
      <c r="G78" s="361">
        <v>0</v>
      </c>
      <c r="H78" s="363">
        <v>0</v>
      </c>
      <c r="I78" s="360">
        <v>0</v>
      </c>
      <c r="J78" s="361">
        <v>0</v>
      </c>
      <c r="K78" s="371" t="s">
        <v>248</v>
      </c>
    </row>
    <row r="79" spans="1:11" ht="14.4" customHeight="1" thickBot="1" x14ac:dyDescent="0.35">
      <c r="A79" s="382" t="s">
        <v>320</v>
      </c>
      <c r="B79" s="360">
        <v>19.999999999999002</v>
      </c>
      <c r="C79" s="360">
        <v>20.0334</v>
      </c>
      <c r="D79" s="361">
        <v>3.3399999999999999E-2</v>
      </c>
      <c r="E79" s="362">
        <v>1.0016700000000001</v>
      </c>
      <c r="F79" s="360">
        <v>9.9999996850239992</v>
      </c>
      <c r="G79" s="361">
        <v>3.333333228341</v>
      </c>
      <c r="H79" s="363">
        <v>0.372</v>
      </c>
      <c r="I79" s="360">
        <v>1.1160000000000001</v>
      </c>
      <c r="J79" s="361">
        <v>-2.2173332283409999</v>
      </c>
      <c r="K79" s="364">
        <v>0.111600003515</v>
      </c>
    </row>
    <row r="80" spans="1:11" ht="14.4" customHeight="1" thickBot="1" x14ac:dyDescent="0.35">
      <c r="A80" s="382" t="s">
        <v>321</v>
      </c>
      <c r="B80" s="360">
        <v>69.999999999997996</v>
      </c>
      <c r="C80" s="360">
        <v>29.04</v>
      </c>
      <c r="D80" s="361">
        <v>-40.959999999997997</v>
      </c>
      <c r="E80" s="362">
        <v>0.41485714285699998</v>
      </c>
      <c r="F80" s="360">
        <v>4.9999998425119996</v>
      </c>
      <c r="G80" s="361">
        <v>1.6666666141699999</v>
      </c>
      <c r="H80" s="363">
        <v>0</v>
      </c>
      <c r="I80" s="360">
        <v>4.2350000000000003</v>
      </c>
      <c r="J80" s="361">
        <v>2.5683333858289998</v>
      </c>
      <c r="K80" s="364">
        <v>0.84700002667800001</v>
      </c>
    </row>
    <row r="81" spans="1:11" ht="14.4" customHeight="1" thickBot="1" x14ac:dyDescent="0.35">
      <c r="A81" s="379" t="s">
        <v>34</v>
      </c>
      <c r="B81" s="360">
        <v>29022.143473409698</v>
      </c>
      <c r="C81" s="360">
        <v>29060.794409999999</v>
      </c>
      <c r="D81" s="361">
        <v>38.650936590354</v>
      </c>
      <c r="E81" s="362">
        <v>1.0013317740159999</v>
      </c>
      <c r="F81" s="360">
        <v>29140.999082129099</v>
      </c>
      <c r="G81" s="361">
        <v>9713.6663607097107</v>
      </c>
      <c r="H81" s="363">
        <v>2063.4816799999999</v>
      </c>
      <c r="I81" s="360">
        <v>8658.5929099999994</v>
      </c>
      <c r="J81" s="361">
        <v>-1055.0734507097</v>
      </c>
      <c r="K81" s="364">
        <v>0.29712752419999999</v>
      </c>
    </row>
    <row r="82" spans="1:11" ht="14.4" customHeight="1" thickBot="1" x14ac:dyDescent="0.35">
      <c r="A82" s="385" t="s">
        <v>322</v>
      </c>
      <c r="B82" s="365">
        <v>21518.9999999996</v>
      </c>
      <c r="C82" s="365">
        <v>21558.183000000001</v>
      </c>
      <c r="D82" s="366">
        <v>39.183000000401002</v>
      </c>
      <c r="E82" s="372">
        <v>1.0018208559870001</v>
      </c>
      <c r="F82" s="365">
        <v>21615.999319148399</v>
      </c>
      <c r="G82" s="366">
        <v>7205.33310638279</v>
      </c>
      <c r="H82" s="368">
        <v>1532.136</v>
      </c>
      <c r="I82" s="365">
        <v>6427.076</v>
      </c>
      <c r="J82" s="366">
        <v>-778.25710638279202</v>
      </c>
      <c r="K82" s="373">
        <v>0.29732958005299998</v>
      </c>
    </row>
    <row r="83" spans="1:11" ht="14.4" customHeight="1" thickBot="1" x14ac:dyDescent="0.35">
      <c r="A83" s="381" t="s">
        <v>323</v>
      </c>
      <c r="B83" s="365">
        <v>21434.9999999996</v>
      </c>
      <c r="C83" s="365">
        <v>21488.327000000001</v>
      </c>
      <c r="D83" s="366">
        <v>53.327000000401</v>
      </c>
      <c r="E83" s="372">
        <v>1.002487846979</v>
      </c>
      <c r="F83" s="365">
        <v>21499.999322802101</v>
      </c>
      <c r="G83" s="366">
        <v>7166.6664409340301</v>
      </c>
      <c r="H83" s="368">
        <v>1504.933</v>
      </c>
      <c r="I83" s="365">
        <v>6335.9610000000002</v>
      </c>
      <c r="J83" s="366">
        <v>-830.70544093402998</v>
      </c>
      <c r="K83" s="373">
        <v>0.29469586974700002</v>
      </c>
    </row>
    <row r="84" spans="1:11" ht="14.4" customHeight="1" thickBot="1" x14ac:dyDescent="0.35">
      <c r="A84" s="382" t="s">
        <v>324</v>
      </c>
      <c r="B84" s="360">
        <v>21434.9999999996</v>
      </c>
      <c r="C84" s="360">
        <v>21488.327000000001</v>
      </c>
      <c r="D84" s="361">
        <v>53.327000000401</v>
      </c>
      <c r="E84" s="362">
        <v>1.002487846979</v>
      </c>
      <c r="F84" s="360">
        <v>21499.999322802101</v>
      </c>
      <c r="G84" s="361">
        <v>7166.6664409340301</v>
      </c>
      <c r="H84" s="363">
        <v>1504.933</v>
      </c>
      <c r="I84" s="360">
        <v>6335.9610000000002</v>
      </c>
      <c r="J84" s="361">
        <v>-830.70544093402998</v>
      </c>
      <c r="K84" s="364">
        <v>0.29469586974700002</v>
      </c>
    </row>
    <row r="85" spans="1:11" ht="14.4" customHeight="1" thickBot="1" x14ac:dyDescent="0.35">
      <c r="A85" s="381" t="s">
        <v>325</v>
      </c>
      <c r="B85" s="365">
        <v>14.999999999999</v>
      </c>
      <c r="C85" s="365">
        <v>47.52</v>
      </c>
      <c r="D85" s="366">
        <v>32.520000000000003</v>
      </c>
      <c r="E85" s="372">
        <v>3.1680000000000001</v>
      </c>
      <c r="F85" s="365">
        <v>49.999998425120999</v>
      </c>
      <c r="G85" s="366">
        <v>16.666666141707001</v>
      </c>
      <c r="H85" s="368">
        <v>14.41</v>
      </c>
      <c r="I85" s="365">
        <v>44.44</v>
      </c>
      <c r="J85" s="366">
        <v>27.773333858291998</v>
      </c>
      <c r="K85" s="373">
        <v>0.88880002799500002</v>
      </c>
    </row>
    <row r="86" spans="1:11" ht="14.4" customHeight="1" thickBot="1" x14ac:dyDescent="0.35">
      <c r="A86" s="382" t="s">
        <v>326</v>
      </c>
      <c r="B86" s="360">
        <v>14.999999999999</v>
      </c>
      <c r="C86" s="360">
        <v>47.52</v>
      </c>
      <c r="D86" s="361">
        <v>32.520000000000003</v>
      </c>
      <c r="E86" s="362">
        <v>3.1680000000000001</v>
      </c>
      <c r="F86" s="360">
        <v>49.999998425120999</v>
      </c>
      <c r="G86" s="361">
        <v>16.666666141707001</v>
      </c>
      <c r="H86" s="363">
        <v>14.41</v>
      </c>
      <c r="I86" s="360">
        <v>44.44</v>
      </c>
      <c r="J86" s="361">
        <v>27.773333858291998</v>
      </c>
      <c r="K86" s="364">
        <v>0.88880002799500002</v>
      </c>
    </row>
    <row r="87" spans="1:11" ht="14.4" customHeight="1" thickBot="1" x14ac:dyDescent="0.35">
      <c r="A87" s="381" t="s">
        <v>327</v>
      </c>
      <c r="B87" s="365">
        <v>68.999999999997996</v>
      </c>
      <c r="C87" s="365">
        <v>22.335999999999999</v>
      </c>
      <c r="D87" s="366">
        <v>-46.663999999997998</v>
      </c>
      <c r="E87" s="372">
        <v>0.32371014492700001</v>
      </c>
      <c r="F87" s="365">
        <v>65.999997921160002</v>
      </c>
      <c r="G87" s="366">
        <v>21.999999307052999</v>
      </c>
      <c r="H87" s="368">
        <v>12.792999999999999</v>
      </c>
      <c r="I87" s="365">
        <v>46.674999999999997</v>
      </c>
      <c r="J87" s="366">
        <v>24.675000692946</v>
      </c>
      <c r="K87" s="373">
        <v>0.70719699197100006</v>
      </c>
    </row>
    <row r="88" spans="1:11" ht="14.4" customHeight="1" thickBot="1" x14ac:dyDescent="0.35">
      <c r="A88" s="382" t="s">
        <v>328</v>
      </c>
      <c r="B88" s="360">
        <v>68.999999999997996</v>
      </c>
      <c r="C88" s="360">
        <v>22.335999999999999</v>
      </c>
      <c r="D88" s="361">
        <v>-46.663999999997998</v>
      </c>
      <c r="E88" s="362">
        <v>0.32371014492700001</v>
      </c>
      <c r="F88" s="360">
        <v>65.999997921160002</v>
      </c>
      <c r="G88" s="361">
        <v>21.999999307052999</v>
      </c>
      <c r="H88" s="363">
        <v>12.792999999999999</v>
      </c>
      <c r="I88" s="360">
        <v>46.674999999999997</v>
      </c>
      <c r="J88" s="361">
        <v>24.675000692946</v>
      </c>
      <c r="K88" s="364">
        <v>0.70719699197100006</v>
      </c>
    </row>
    <row r="89" spans="1:11" ht="14.4" customHeight="1" thickBot="1" x14ac:dyDescent="0.35">
      <c r="A89" s="380" t="s">
        <v>329</v>
      </c>
      <c r="B89" s="360">
        <v>7289.1434734100503</v>
      </c>
      <c r="C89" s="360">
        <v>7287.3720499999999</v>
      </c>
      <c r="D89" s="361">
        <v>-1.771423410048</v>
      </c>
      <c r="E89" s="362">
        <v>0.99975697783700002</v>
      </c>
      <c r="F89" s="360">
        <v>7309.9997697527097</v>
      </c>
      <c r="G89" s="361">
        <v>2436.66658991757</v>
      </c>
      <c r="H89" s="363">
        <v>516.16805999999997</v>
      </c>
      <c r="I89" s="360">
        <v>2167.6909500000002</v>
      </c>
      <c r="J89" s="361">
        <v>-268.97563991756999</v>
      </c>
      <c r="K89" s="364">
        <v>0.296537758998</v>
      </c>
    </row>
    <row r="90" spans="1:11" ht="14.4" customHeight="1" thickBot="1" x14ac:dyDescent="0.35">
      <c r="A90" s="381" t="s">
        <v>330</v>
      </c>
      <c r="B90" s="365">
        <v>1929.1434734101599</v>
      </c>
      <c r="C90" s="365">
        <v>1935.9984099999999</v>
      </c>
      <c r="D90" s="366">
        <v>6.8549365898419996</v>
      </c>
      <c r="E90" s="372">
        <v>1.0035533575819999</v>
      </c>
      <c r="F90" s="365">
        <v>1934.99993905219</v>
      </c>
      <c r="G90" s="366">
        <v>644.99997968406296</v>
      </c>
      <c r="H90" s="368">
        <v>136.63481999999999</v>
      </c>
      <c r="I90" s="365">
        <v>573.80070999999998</v>
      </c>
      <c r="J90" s="366">
        <v>-71.199269684062997</v>
      </c>
      <c r="K90" s="373">
        <v>0.29653784396499999</v>
      </c>
    </row>
    <row r="91" spans="1:11" ht="14.4" customHeight="1" thickBot="1" x14ac:dyDescent="0.35">
      <c r="A91" s="382" t="s">
        <v>331</v>
      </c>
      <c r="B91" s="360">
        <v>1929.1434734101599</v>
      </c>
      <c r="C91" s="360">
        <v>1935.9984099999999</v>
      </c>
      <c r="D91" s="361">
        <v>6.8549365898419996</v>
      </c>
      <c r="E91" s="362">
        <v>1.0035533575819999</v>
      </c>
      <c r="F91" s="360">
        <v>1934.99993905219</v>
      </c>
      <c r="G91" s="361">
        <v>644.99997968406296</v>
      </c>
      <c r="H91" s="363">
        <v>136.63481999999999</v>
      </c>
      <c r="I91" s="360">
        <v>573.80070999999998</v>
      </c>
      <c r="J91" s="361">
        <v>-71.199269684062997</v>
      </c>
      <c r="K91" s="364">
        <v>0.29653784396499999</v>
      </c>
    </row>
    <row r="92" spans="1:11" ht="14.4" customHeight="1" thickBot="1" x14ac:dyDescent="0.35">
      <c r="A92" s="381" t="s">
        <v>332</v>
      </c>
      <c r="B92" s="365">
        <v>5359.99999999989</v>
      </c>
      <c r="C92" s="365">
        <v>5351.3736399999998</v>
      </c>
      <c r="D92" s="366">
        <v>-8.6263599998909992</v>
      </c>
      <c r="E92" s="372">
        <v>0.99839060447700001</v>
      </c>
      <c r="F92" s="365">
        <v>5374.9998307005199</v>
      </c>
      <c r="G92" s="366">
        <v>1791.66661023351</v>
      </c>
      <c r="H92" s="368">
        <v>379.53323999999998</v>
      </c>
      <c r="I92" s="365">
        <v>1593.8902399999999</v>
      </c>
      <c r="J92" s="366">
        <v>-197.776370233508</v>
      </c>
      <c r="K92" s="373">
        <v>0.296537728409</v>
      </c>
    </row>
    <row r="93" spans="1:11" ht="14.4" customHeight="1" thickBot="1" x14ac:dyDescent="0.35">
      <c r="A93" s="382" t="s">
        <v>333</v>
      </c>
      <c r="B93" s="360">
        <v>5359.99999999989</v>
      </c>
      <c r="C93" s="360">
        <v>5351.3736399999998</v>
      </c>
      <c r="D93" s="361">
        <v>-8.6263599998909992</v>
      </c>
      <c r="E93" s="362">
        <v>0.99839060447700001</v>
      </c>
      <c r="F93" s="360">
        <v>5374.9998307005199</v>
      </c>
      <c r="G93" s="361">
        <v>1791.66661023351</v>
      </c>
      <c r="H93" s="363">
        <v>379.53323999999998</v>
      </c>
      <c r="I93" s="360">
        <v>1593.8902399999999</v>
      </c>
      <c r="J93" s="361">
        <v>-197.776370233508</v>
      </c>
      <c r="K93" s="364">
        <v>0.296537728409</v>
      </c>
    </row>
    <row r="94" spans="1:11" ht="14.4" customHeight="1" thickBot="1" x14ac:dyDescent="0.35">
      <c r="A94" s="380" t="s">
        <v>334</v>
      </c>
      <c r="B94" s="360">
        <v>213.99999999999599</v>
      </c>
      <c r="C94" s="360">
        <v>215.23936</v>
      </c>
      <c r="D94" s="361">
        <v>1.2393600000039999</v>
      </c>
      <c r="E94" s="362">
        <v>1.005791401869</v>
      </c>
      <c r="F94" s="360">
        <v>214.999993228021</v>
      </c>
      <c r="G94" s="361">
        <v>71.666664409340001</v>
      </c>
      <c r="H94" s="363">
        <v>15.177619999999999</v>
      </c>
      <c r="I94" s="360">
        <v>63.825960000000002</v>
      </c>
      <c r="J94" s="361">
        <v>-7.8407044093399998</v>
      </c>
      <c r="K94" s="364">
        <v>0.29686493958299998</v>
      </c>
    </row>
    <row r="95" spans="1:11" ht="14.4" customHeight="1" thickBot="1" x14ac:dyDescent="0.35">
      <c r="A95" s="381" t="s">
        <v>335</v>
      </c>
      <c r="B95" s="365">
        <v>213.99999999999599</v>
      </c>
      <c r="C95" s="365">
        <v>215.23936</v>
      </c>
      <c r="D95" s="366">
        <v>1.2393600000039999</v>
      </c>
      <c r="E95" s="372">
        <v>1.005791401869</v>
      </c>
      <c r="F95" s="365">
        <v>214.999993228021</v>
      </c>
      <c r="G95" s="366">
        <v>71.666664409340001</v>
      </c>
      <c r="H95" s="368">
        <v>15.177619999999999</v>
      </c>
      <c r="I95" s="365">
        <v>63.825960000000002</v>
      </c>
      <c r="J95" s="366">
        <v>-7.8407044093399998</v>
      </c>
      <c r="K95" s="373">
        <v>0.29686493958299998</v>
      </c>
    </row>
    <row r="96" spans="1:11" ht="14.4" customHeight="1" thickBot="1" x14ac:dyDescent="0.35">
      <c r="A96" s="382" t="s">
        <v>336</v>
      </c>
      <c r="B96" s="360">
        <v>213.99999999999599</v>
      </c>
      <c r="C96" s="360">
        <v>215.23936</v>
      </c>
      <c r="D96" s="361">
        <v>1.2393600000039999</v>
      </c>
      <c r="E96" s="362">
        <v>1.005791401869</v>
      </c>
      <c r="F96" s="360">
        <v>214.999993228021</v>
      </c>
      <c r="G96" s="361">
        <v>71.666664409340001</v>
      </c>
      <c r="H96" s="363">
        <v>15.177619999999999</v>
      </c>
      <c r="I96" s="360">
        <v>63.825960000000002</v>
      </c>
      <c r="J96" s="361">
        <v>-7.8407044093399998</v>
      </c>
      <c r="K96" s="364">
        <v>0.29686493958299998</v>
      </c>
    </row>
    <row r="97" spans="1:11" ht="14.4" customHeight="1" thickBot="1" x14ac:dyDescent="0.35">
      <c r="A97" s="379" t="s">
        <v>337</v>
      </c>
      <c r="B97" s="360">
        <v>0</v>
      </c>
      <c r="C97" s="360">
        <v>94.709909999999994</v>
      </c>
      <c r="D97" s="361">
        <v>94.709909999999994</v>
      </c>
      <c r="E97" s="370" t="s">
        <v>248</v>
      </c>
      <c r="F97" s="360">
        <v>0</v>
      </c>
      <c r="G97" s="361">
        <v>0</v>
      </c>
      <c r="H97" s="363">
        <v>15.38</v>
      </c>
      <c r="I97" s="360">
        <v>44.41</v>
      </c>
      <c r="J97" s="361">
        <v>44.41</v>
      </c>
      <c r="K97" s="371" t="s">
        <v>248</v>
      </c>
    </row>
    <row r="98" spans="1:11" ht="14.4" customHeight="1" thickBot="1" x14ac:dyDescent="0.35">
      <c r="A98" s="380" t="s">
        <v>338</v>
      </c>
      <c r="B98" s="360">
        <v>0</v>
      </c>
      <c r="C98" s="360">
        <v>94.709909999999994</v>
      </c>
      <c r="D98" s="361">
        <v>94.709909999999994</v>
      </c>
      <c r="E98" s="370" t="s">
        <v>248</v>
      </c>
      <c r="F98" s="360">
        <v>0</v>
      </c>
      <c r="G98" s="361">
        <v>0</v>
      </c>
      <c r="H98" s="363">
        <v>15.38</v>
      </c>
      <c r="I98" s="360">
        <v>44.41</v>
      </c>
      <c r="J98" s="361">
        <v>44.41</v>
      </c>
      <c r="K98" s="371" t="s">
        <v>248</v>
      </c>
    </row>
    <row r="99" spans="1:11" ht="14.4" customHeight="1" thickBot="1" x14ac:dyDescent="0.35">
      <c r="A99" s="381" t="s">
        <v>339</v>
      </c>
      <c r="B99" s="365">
        <v>0</v>
      </c>
      <c r="C99" s="365">
        <v>67.876999999999995</v>
      </c>
      <c r="D99" s="366">
        <v>67.876999999999995</v>
      </c>
      <c r="E99" s="367" t="s">
        <v>248</v>
      </c>
      <c r="F99" s="365">
        <v>0</v>
      </c>
      <c r="G99" s="366">
        <v>0</v>
      </c>
      <c r="H99" s="368">
        <v>2.88</v>
      </c>
      <c r="I99" s="365">
        <v>9.7279999999999998</v>
      </c>
      <c r="J99" s="366">
        <v>9.7279999999999998</v>
      </c>
      <c r="K99" s="369" t="s">
        <v>248</v>
      </c>
    </row>
    <row r="100" spans="1:11" ht="14.4" customHeight="1" thickBot="1" x14ac:dyDescent="0.35">
      <c r="A100" s="382" t="s">
        <v>340</v>
      </c>
      <c r="B100" s="360">
        <v>0</v>
      </c>
      <c r="C100" s="360">
        <v>39</v>
      </c>
      <c r="D100" s="361">
        <v>39</v>
      </c>
      <c r="E100" s="370" t="s">
        <v>260</v>
      </c>
      <c r="F100" s="360">
        <v>0</v>
      </c>
      <c r="G100" s="361">
        <v>0</v>
      </c>
      <c r="H100" s="363">
        <v>1.74</v>
      </c>
      <c r="I100" s="360">
        <v>1.74</v>
      </c>
      <c r="J100" s="361">
        <v>1.74</v>
      </c>
      <c r="K100" s="371" t="s">
        <v>248</v>
      </c>
    </row>
    <row r="101" spans="1:11" ht="14.4" customHeight="1" thickBot="1" x14ac:dyDescent="0.35">
      <c r="A101" s="382" t="s">
        <v>341</v>
      </c>
      <c r="B101" s="360">
        <v>0</v>
      </c>
      <c r="C101" s="360">
        <v>28.271999999999998</v>
      </c>
      <c r="D101" s="361">
        <v>28.271999999999998</v>
      </c>
      <c r="E101" s="370" t="s">
        <v>248</v>
      </c>
      <c r="F101" s="360">
        <v>0</v>
      </c>
      <c r="G101" s="361">
        <v>0</v>
      </c>
      <c r="H101" s="363">
        <v>1.1399999999999999</v>
      </c>
      <c r="I101" s="360">
        <v>7.8879999999999999</v>
      </c>
      <c r="J101" s="361">
        <v>7.8879999999999999</v>
      </c>
      <c r="K101" s="371" t="s">
        <v>248</v>
      </c>
    </row>
    <row r="102" spans="1:11" ht="14.4" customHeight="1" thickBot="1" x14ac:dyDescent="0.35">
      <c r="A102" s="382" t="s">
        <v>342</v>
      </c>
      <c r="B102" s="360">
        <v>0</v>
      </c>
      <c r="C102" s="360">
        <v>0.60499999999999998</v>
      </c>
      <c r="D102" s="361">
        <v>0.60499999999999998</v>
      </c>
      <c r="E102" s="370" t="s">
        <v>260</v>
      </c>
      <c r="F102" s="360">
        <v>0</v>
      </c>
      <c r="G102" s="361">
        <v>0</v>
      </c>
      <c r="H102" s="363">
        <v>0</v>
      </c>
      <c r="I102" s="360">
        <v>0.1</v>
      </c>
      <c r="J102" s="361">
        <v>0.1</v>
      </c>
      <c r="K102" s="371" t="s">
        <v>248</v>
      </c>
    </row>
    <row r="103" spans="1:11" ht="14.4" customHeight="1" thickBot="1" x14ac:dyDescent="0.35">
      <c r="A103" s="384" t="s">
        <v>343</v>
      </c>
      <c r="B103" s="360">
        <v>0</v>
      </c>
      <c r="C103" s="360">
        <v>0</v>
      </c>
      <c r="D103" s="361">
        <v>0</v>
      </c>
      <c r="E103" s="362">
        <v>1</v>
      </c>
      <c r="F103" s="360">
        <v>0</v>
      </c>
      <c r="G103" s="361">
        <v>0</v>
      </c>
      <c r="H103" s="363">
        <v>0</v>
      </c>
      <c r="I103" s="360">
        <v>22.181999999999999</v>
      </c>
      <c r="J103" s="361">
        <v>22.181999999999999</v>
      </c>
      <c r="K103" s="371" t="s">
        <v>260</v>
      </c>
    </row>
    <row r="104" spans="1:11" ht="14.4" customHeight="1" thickBot="1" x14ac:dyDescent="0.35">
      <c r="A104" s="382" t="s">
        <v>344</v>
      </c>
      <c r="B104" s="360">
        <v>0</v>
      </c>
      <c r="C104" s="360">
        <v>0</v>
      </c>
      <c r="D104" s="361">
        <v>0</v>
      </c>
      <c r="E104" s="362">
        <v>1</v>
      </c>
      <c r="F104" s="360">
        <v>0</v>
      </c>
      <c r="G104" s="361">
        <v>0</v>
      </c>
      <c r="H104" s="363">
        <v>0</v>
      </c>
      <c r="I104" s="360">
        <v>22.181999999999999</v>
      </c>
      <c r="J104" s="361">
        <v>22.181999999999999</v>
      </c>
      <c r="K104" s="371" t="s">
        <v>260</v>
      </c>
    </row>
    <row r="105" spans="1:11" ht="14.4" customHeight="1" thickBot="1" x14ac:dyDescent="0.35">
      <c r="A105" s="381" t="s">
        <v>345</v>
      </c>
      <c r="B105" s="365">
        <v>0</v>
      </c>
      <c r="C105" s="365">
        <v>-4.2060899999999997</v>
      </c>
      <c r="D105" s="366">
        <v>-4.2060899999999997</v>
      </c>
      <c r="E105" s="367" t="s">
        <v>260</v>
      </c>
      <c r="F105" s="365">
        <v>0</v>
      </c>
      <c r="G105" s="366">
        <v>0</v>
      </c>
      <c r="H105" s="368">
        <v>0</v>
      </c>
      <c r="I105" s="365">
        <v>0</v>
      </c>
      <c r="J105" s="366">
        <v>0</v>
      </c>
      <c r="K105" s="369" t="s">
        <v>248</v>
      </c>
    </row>
    <row r="106" spans="1:11" ht="14.4" customHeight="1" thickBot="1" x14ac:dyDescent="0.35">
      <c r="A106" s="382" t="s">
        <v>346</v>
      </c>
      <c r="B106" s="360">
        <v>0</v>
      </c>
      <c r="C106" s="360">
        <v>-4.2060899999999997</v>
      </c>
      <c r="D106" s="361">
        <v>-4.2060899999999997</v>
      </c>
      <c r="E106" s="370" t="s">
        <v>260</v>
      </c>
      <c r="F106" s="360">
        <v>0</v>
      </c>
      <c r="G106" s="361">
        <v>0</v>
      </c>
      <c r="H106" s="363">
        <v>0</v>
      </c>
      <c r="I106" s="360">
        <v>0</v>
      </c>
      <c r="J106" s="361">
        <v>0</v>
      </c>
      <c r="K106" s="371" t="s">
        <v>248</v>
      </c>
    </row>
    <row r="107" spans="1:11" ht="14.4" customHeight="1" thickBot="1" x14ac:dyDescent="0.35">
      <c r="A107" s="384" t="s">
        <v>347</v>
      </c>
      <c r="B107" s="360">
        <v>0</v>
      </c>
      <c r="C107" s="360">
        <v>21.65</v>
      </c>
      <c r="D107" s="361">
        <v>21.65</v>
      </c>
      <c r="E107" s="370" t="s">
        <v>248</v>
      </c>
      <c r="F107" s="360">
        <v>0</v>
      </c>
      <c r="G107" s="361">
        <v>0</v>
      </c>
      <c r="H107" s="363">
        <v>12.5</v>
      </c>
      <c r="I107" s="360">
        <v>12.5</v>
      </c>
      <c r="J107" s="361">
        <v>12.5</v>
      </c>
      <c r="K107" s="371" t="s">
        <v>248</v>
      </c>
    </row>
    <row r="108" spans="1:11" ht="14.4" customHeight="1" thickBot="1" x14ac:dyDescent="0.35">
      <c r="A108" s="382" t="s">
        <v>348</v>
      </c>
      <c r="B108" s="360">
        <v>0</v>
      </c>
      <c r="C108" s="360">
        <v>21.65</v>
      </c>
      <c r="D108" s="361">
        <v>21.65</v>
      </c>
      <c r="E108" s="370" t="s">
        <v>248</v>
      </c>
      <c r="F108" s="360">
        <v>0</v>
      </c>
      <c r="G108" s="361">
        <v>0</v>
      </c>
      <c r="H108" s="363">
        <v>12.5</v>
      </c>
      <c r="I108" s="360">
        <v>12.5</v>
      </c>
      <c r="J108" s="361">
        <v>12.5</v>
      </c>
      <c r="K108" s="371" t="s">
        <v>248</v>
      </c>
    </row>
    <row r="109" spans="1:11" ht="14.4" customHeight="1" thickBot="1" x14ac:dyDescent="0.35">
      <c r="A109" s="384" t="s">
        <v>349</v>
      </c>
      <c r="B109" s="360">
        <v>0</v>
      </c>
      <c r="C109" s="360">
        <v>0.6</v>
      </c>
      <c r="D109" s="361">
        <v>0.6</v>
      </c>
      <c r="E109" s="370" t="s">
        <v>248</v>
      </c>
      <c r="F109" s="360">
        <v>0</v>
      </c>
      <c r="G109" s="361">
        <v>0</v>
      </c>
      <c r="H109" s="363">
        <v>0</v>
      </c>
      <c r="I109" s="360">
        <v>0</v>
      </c>
      <c r="J109" s="361">
        <v>0</v>
      </c>
      <c r="K109" s="371" t="s">
        <v>248</v>
      </c>
    </row>
    <row r="110" spans="1:11" ht="14.4" customHeight="1" thickBot="1" x14ac:dyDescent="0.35">
      <c r="A110" s="382" t="s">
        <v>350</v>
      </c>
      <c r="B110" s="360">
        <v>0</v>
      </c>
      <c r="C110" s="360">
        <v>0.6</v>
      </c>
      <c r="D110" s="361">
        <v>0.6</v>
      </c>
      <c r="E110" s="370" t="s">
        <v>248</v>
      </c>
      <c r="F110" s="360">
        <v>0</v>
      </c>
      <c r="G110" s="361">
        <v>0</v>
      </c>
      <c r="H110" s="363">
        <v>0</v>
      </c>
      <c r="I110" s="360">
        <v>0</v>
      </c>
      <c r="J110" s="361">
        <v>0</v>
      </c>
      <c r="K110" s="371" t="s">
        <v>248</v>
      </c>
    </row>
    <row r="111" spans="1:11" ht="14.4" customHeight="1" thickBot="1" x14ac:dyDescent="0.35">
      <c r="A111" s="384" t="s">
        <v>351</v>
      </c>
      <c r="B111" s="360">
        <v>0</v>
      </c>
      <c r="C111" s="360">
        <v>8.7889999999999997</v>
      </c>
      <c r="D111" s="361">
        <v>8.7889999999999997</v>
      </c>
      <c r="E111" s="370" t="s">
        <v>260</v>
      </c>
      <c r="F111" s="360">
        <v>0</v>
      </c>
      <c r="G111" s="361">
        <v>0</v>
      </c>
      <c r="H111" s="363">
        <v>0</v>
      </c>
      <c r="I111" s="360">
        <v>0</v>
      </c>
      <c r="J111" s="361">
        <v>0</v>
      </c>
      <c r="K111" s="371" t="s">
        <v>248</v>
      </c>
    </row>
    <row r="112" spans="1:11" ht="14.4" customHeight="1" thickBot="1" x14ac:dyDescent="0.35">
      <c r="A112" s="382" t="s">
        <v>352</v>
      </c>
      <c r="B112" s="360">
        <v>0</v>
      </c>
      <c r="C112" s="360">
        <v>8.7889999999999997</v>
      </c>
      <c r="D112" s="361">
        <v>8.7889999999999997</v>
      </c>
      <c r="E112" s="370" t="s">
        <v>260</v>
      </c>
      <c r="F112" s="360">
        <v>0</v>
      </c>
      <c r="G112" s="361">
        <v>0</v>
      </c>
      <c r="H112" s="363">
        <v>0</v>
      </c>
      <c r="I112" s="360">
        <v>0</v>
      </c>
      <c r="J112" s="361">
        <v>0</v>
      </c>
      <c r="K112" s="371" t="s">
        <v>248</v>
      </c>
    </row>
    <row r="113" spans="1:11" ht="14.4" customHeight="1" thickBot="1" x14ac:dyDescent="0.35">
      <c r="A113" s="379" t="s">
        <v>353</v>
      </c>
      <c r="B113" s="360">
        <v>1562.34705882362</v>
      </c>
      <c r="C113" s="360">
        <v>1571.7703300000001</v>
      </c>
      <c r="D113" s="361">
        <v>9.4232711763779999</v>
      </c>
      <c r="E113" s="362">
        <v>1.006031483928</v>
      </c>
      <c r="F113" s="360">
        <v>734.34749735672801</v>
      </c>
      <c r="G113" s="361">
        <v>244.78249911890899</v>
      </c>
      <c r="H113" s="363">
        <v>62.997999999999998</v>
      </c>
      <c r="I113" s="360">
        <v>251.99199999999999</v>
      </c>
      <c r="J113" s="361">
        <v>7.2095008810900003</v>
      </c>
      <c r="K113" s="364">
        <v>0.34315089369399998</v>
      </c>
    </row>
    <row r="114" spans="1:11" ht="14.4" customHeight="1" thickBot="1" x14ac:dyDescent="0.35">
      <c r="A114" s="380" t="s">
        <v>354</v>
      </c>
      <c r="B114" s="360">
        <v>1510.34705882362</v>
      </c>
      <c r="C114" s="360">
        <v>1509.443</v>
      </c>
      <c r="D114" s="361">
        <v>-0.90405882362099999</v>
      </c>
      <c r="E114" s="362">
        <v>0.99940142312400004</v>
      </c>
      <c r="F114" s="360">
        <v>734.34749735672801</v>
      </c>
      <c r="G114" s="361">
        <v>244.78249911890899</v>
      </c>
      <c r="H114" s="363">
        <v>62.997999999999998</v>
      </c>
      <c r="I114" s="360">
        <v>251.99199999999999</v>
      </c>
      <c r="J114" s="361">
        <v>7.2095008810900003</v>
      </c>
      <c r="K114" s="364">
        <v>0.34315089369399998</v>
      </c>
    </row>
    <row r="115" spans="1:11" ht="14.4" customHeight="1" thickBot="1" x14ac:dyDescent="0.35">
      <c r="A115" s="381" t="s">
        <v>355</v>
      </c>
      <c r="B115" s="365">
        <v>1510.34705882362</v>
      </c>
      <c r="C115" s="365">
        <v>1509.443</v>
      </c>
      <c r="D115" s="366">
        <v>-0.90405882362099999</v>
      </c>
      <c r="E115" s="372">
        <v>0.99940142312400004</v>
      </c>
      <c r="F115" s="365">
        <v>734.34749735672801</v>
      </c>
      <c r="G115" s="366">
        <v>244.78249911890899</v>
      </c>
      <c r="H115" s="368">
        <v>62.997999999999998</v>
      </c>
      <c r="I115" s="365">
        <v>251.99199999999999</v>
      </c>
      <c r="J115" s="366">
        <v>7.2095008810900003</v>
      </c>
      <c r="K115" s="373">
        <v>0.34315089369399998</v>
      </c>
    </row>
    <row r="116" spans="1:11" ht="14.4" customHeight="1" thickBot="1" x14ac:dyDescent="0.35">
      <c r="A116" s="382" t="s">
        <v>356</v>
      </c>
      <c r="B116" s="360">
        <v>42.999999999998998</v>
      </c>
      <c r="C116" s="360">
        <v>42.9</v>
      </c>
      <c r="D116" s="361">
        <v>-9.9999999999E-2</v>
      </c>
      <c r="E116" s="362">
        <v>0.99767441860399997</v>
      </c>
      <c r="F116" s="360">
        <v>42.999998645601998</v>
      </c>
      <c r="G116" s="361">
        <v>14.333332881866999</v>
      </c>
      <c r="H116" s="363">
        <v>3.5750000000000002</v>
      </c>
      <c r="I116" s="360">
        <v>14.3</v>
      </c>
      <c r="J116" s="361">
        <v>-3.3332881867000001E-2</v>
      </c>
      <c r="K116" s="364">
        <v>0.33255815000900002</v>
      </c>
    </row>
    <row r="117" spans="1:11" ht="14.4" customHeight="1" thickBot="1" x14ac:dyDescent="0.35">
      <c r="A117" s="382" t="s">
        <v>357</v>
      </c>
      <c r="B117" s="360">
        <v>10.999562972436999</v>
      </c>
      <c r="C117" s="360">
        <v>11.137</v>
      </c>
      <c r="D117" s="361">
        <v>0.13743702756199999</v>
      </c>
      <c r="E117" s="362">
        <v>1.0124947716470001</v>
      </c>
      <c r="F117" s="360">
        <v>2.9999999055069999</v>
      </c>
      <c r="G117" s="361">
        <v>0.99999996850200001</v>
      </c>
      <c r="H117" s="363">
        <v>0.221</v>
      </c>
      <c r="I117" s="360">
        <v>0.88400000000000001</v>
      </c>
      <c r="J117" s="361">
        <v>-0.11599996850200001</v>
      </c>
      <c r="K117" s="364">
        <v>0.29466667594700002</v>
      </c>
    </row>
    <row r="118" spans="1:11" ht="14.4" customHeight="1" thickBot="1" x14ac:dyDescent="0.35">
      <c r="A118" s="382" t="s">
        <v>358</v>
      </c>
      <c r="B118" s="360">
        <v>1298.99999999998</v>
      </c>
      <c r="C118" s="360">
        <v>1299.922</v>
      </c>
      <c r="D118" s="361">
        <v>0.92200000002500004</v>
      </c>
      <c r="E118" s="362">
        <v>1.000709776751</v>
      </c>
      <c r="F118" s="360">
        <v>532.99998321178202</v>
      </c>
      <c r="G118" s="361">
        <v>177.66666107059399</v>
      </c>
      <c r="H118" s="363">
        <v>46.375</v>
      </c>
      <c r="I118" s="360">
        <v>185.5</v>
      </c>
      <c r="J118" s="361">
        <v>7.8333389294059996</v>
      </c>
      <c r="K118" s="364">
        <v>0.34803002972300001</v>
      </c>
    </row>
    <row r="119" spans="1:11" ht="14.4" customHeight="1" thickBot="1" x14ac:dyDescent="0.35">
      <c r="A119" s="382" t="s">
        <v>359</v>
      </c>
      <c r="B119" s="360">
        <v>9.3477914796100006</v>
      </c>
      <c r="C119" s="360">
        <v>8.7119999999999997</v>
      </c>
      <c r="D119" s="361">
        <v>-0.63579147961000004</v>
      </c>
      <c r="E119" s="362">
        <v>0.93198484572499996</v>
      </c>
      <c r="F119" s="360">
        <v>9.3477911851769999</v>
      </c>
      <c r="G119" s="361">
        <v>3.1159303950589998</v>
      </c>
      <c r="H119" s="363">
        <v>0.72599999999999998</v>
      </c>
      <c r="I119" s="360">
        <v>2.9039999999999999</v>
      </c>
      <c r="J119" s="361">
        <v>-0.21193039505899999</v>
      </c>
      <c r="K119" s="364">
        <v>0.31066162502599998</v>
      </c>
    </row>
    <row r="120" spans="1:11" ht="14.4" customHeight="1" thickBot="1" x14ac:dyDescent="0.35">
      <c r="A120" s="382" t="s">
        <v>360</v>
      </c>
      <c r="B120" s="360">
        <v>23.999704371600998</v>
      </c>
      <c r="C120" s="360">
        <v>23.111999999999998</v>
      </c>
      <c r="D120" s="361">
        <v>-0.88770437160100002</v>
      </c>
      <c r="E120" s="362">
        <v>0.96301186223500002</v>
      </c>
      <c r="F120" s="360">
        <v>21.999728314363001</v>
      </c>
      <c r="G120" s="361">
        <v>7.3332427714539996</v>
      </c>
      <c r="H120" s="363">
        <v>1.796</v>
      </c>
      <c r="I120" s="360">
        <v>7.1840000000000002</v>
      </c>
      <c r="J120" s="361">
        <v>-0.149242771454</v>
      </c>
      <c r="K120" s="364">
        <v>0.32654948721799998</v>
      </c>
    </row>
    <row r="121" spans="1:11" ht="14.4" customHeight="1" thickBot="1" x14ac:dyDescent="0.35">
      <c r="A121" s="382" t="s">
        <v>361</v>
      </c>
      <c r="B121" s="360">
        <v>123.999999999998</v>
      </c>
      <c r="C121" s="360">
        <v>123.66</v>
      </c>
      <c r="D121" s="361">
        <v>-0.33999999999699998</v>
      </c>
      <c r="E121" s="362">
        <v>0.99725806451599996</v>
      </c>
      <c r="F121" s="360">
        <v>123.99999609429599</v>
      </c>
      <c r="G121" s="361">
        <v>41.333332031432001</v>
      </c>
      <c r="H121" s="363">
        <v>10.305</v>
      </c>
      <c r="I121" s="360">
        <v>41.22</v>
      </c>
      <c r="J121" s="361">
        <v>-0.113332031431</v>
      </c>
      <c r="K121" s="364">
        <v>0.33241936530900001</v>
      </c>
    </row>
    <row r="122" spans="1:11" ht="14.4" customHeight="1" thickBot="1" x14ac:dyDescent="0.35">
      <c r="A122" s="380" t="s">
        <v>362</v>
      </c>
      <c r="B122" s="360">
        <v>52</v>
      </c>
      <c r="C122" s="360">
        <v>62.327330000000003</v>
      </c>
      <c r="D122" s="361">
        <v>10.32733</v>
      </c>
      <c r="E122" s="362">
        <v>1.1986025</v>
      </c>
      <c r="F122" s="360">
        <v>0</v>
      </c>
      <c r="G122" s="361">
        <v>0</v>
      </c>
      <c r="H122" s="363">
        <v>0</v>
      </c>
      <c r="I122" s="360">
        <v>0</v>
      </c>
      <c r="J122" s="361">
        <v>0</v>
      </c>
      <c r="K122" s="371" t="s">
        <v>248</v>
      </c>
    </row>
    <row r="123" spans="1:11" ht="14.4" customHeight="1" thickBot="1" x14ac:dyDescent="0.35">
      <c r="A123" s="381" t="s">
        <v>363</v>
      </c>
      <c r="B123" s="365">
        <v>52</v>
      </c>
      <c r="C123" s="365">
        <v>49.960560000000001</v>
      </c>
      <c r="D123" s="366">
        <v>-2.0394399999989998</v>
      </c>
      <c r="E123" s="372">
        <v>0.96077999999999997</v>
      </c>
      <c r="F123" s="365">
        <v>0</v>
      </c>
      <c r="G123" s="366">
        <v>0</v>
      </c>
      <c r="H123" s="368">
        <v>0</v>
      </c>
      <c r="I123" s="365">
        <v>0</v>
      </c>
      <c r="J123" s="366">
        <v>0</v>
      </c>
      <c r="K123" s="369" t="s">
        <v>248</v>
      </c>
    </row>
    <row r="124" spans="1:11" ht="14.4" customHeight="1" thickBot="1" x14ac:dyDescent="0.35">
      <c r="A124" s="382" t="s">
        <v>364</v>
      </c>
      <c r="B124" s="360">
        <v>52</v>
      </c>
      <c r="C124" s="360">
        <v>49.960560000000001</v>
      </c>
      <c r="D124" s="361">
        <v>-2.0394399999989998</v>
      </c>
      <c r="E124" s="362">
        <v>0.96077999999999997</v>
      </c>
      <c r="F124" s="360">
        <v>0</v>
      </c>
      <c r="G124" s="361">
        <v>0</v>
      </c>
      <c r="H124" s="363">
        <v>0</v>
      </c>
      <c r="I124" s="360">
        <v>0</v>
      </c>
      <c r="J124" s="361">
        <v>0</v>
      </c>
      <c r="K124" s="371" t="s">
        <v>248</v>
      </c>
    </row>
    <row r="125" spans="1:11" ht="14.4" customHeight="1" thickBot="1" x14ac:dyDescent="0.35">
      <c r="A125" s="381" t="s">
        <v>365</v>
      </c>
      <c r="B125" s="365">
        <v>0</v>
      </c>
      <c r="C125" s="365">
        <v>9.8517700000000001</v>
      </c>
      <c r="D125" s="366">
        <v>9.8517700000000001</v>
      </c>
      <c r="E125" s="367" t="s">
        <v>248</v>
      </c>
      <c r="F125" s="365">
        <v>0</v>
      </c>
      <c r="G125" s="366">
        <v>0</v>
      </c>
      <c r="H125" s="368">
        <v>0</v>
      </c>
      <c r="I125" s="365">
        <v>0</v>
      </c>
      <c r="J125" s="366">
        <v>0</v>
      </c>
      <c r="K125" s="369" t="s">
        <v>248</v>
      </c>
    </row>
    <row r="126" spans="1:11" ht="14.4" customHeight="1" thickBot="1" x14ac:dyDescent="0.35">
      <c r="A126" s="382" t="s">
        <v>366</v>
      </c>
      <c r="B126" s="360">
        <v>0</v>
      </c>
      <c r="C126" s="360">
        <v>9.8517700000000001</v>
      </c>
      <c r="D126" s="361">
        <v>9.8517700000000001</v>
      </c>
      <c r="E126" s="370" t="s">
        <v>260</v>
      </c>
      <c r="F126" s="360">
        <v>0</v>
      </c>
      <c r="G126" s="361">
        <v>0</v>
      </c>
      <c r="H126" s="363">
        <v>0</v>
      </c>
      <c r="I126" s="360">
        <v>0</v>
      </c>
      <c r="J126" s="361">
        <v>0</v>
      </c>
      <c r="K126" s="371" t="s">
        <v>248</v>
      </c>
    </row>
    <row r="127" spans="1:11" ht="14.4" customHeight="1" thickBot="1" x14ac:dyDescent="0.35">
      <c r="A127" s="381" t="s">
        <v>367</v>
      </c>
      <c r="B127" s="365">
        <v>0</v>
      </c>
      <c r="C127" s="365">
        <v>2.5150000000000001</v>
      </c>
      <c r="D127" s="366">
        <v>2.5150000000000001</v>
      </c>
      <c r="E127" s="367" t="s">
        <v>260</v>
      </c>
      <c r="F127" s="365">
        <v>0</v>
      </c>
      <c r="G127" s="366">
        <v>0</v>
      </c>
      <c r="H127" s="368">
        <v>0</v>
      </c>
      <c r="I127" s="365">
        <v>0</v>
      </c>
      <c r="J127" s="366">
        <v>0</v>
      </c>
      <c r="K127" s="369" t="s">
        <v>248</v>
      </c>
    </row>
    <row r="128" spans="1:11" ht="14.4" customHeight="1" thickBot="1" x14ac:dyDescent="0.35">
      <c r="A128" s="382" t="s">
        <v>368</v>
      </c>
      <c r="B128" s="360">
        <v>0</v>
      </c>
      <c r="C128" s="360">
        <v>2.5150000000000001</v>
      </c>
      <c r="D128" s="361">
        <v>2.5150000000000001</v>
      </c>
      <c r="E128" s="370" t="s">
        <v>260</v>
      </c>
      <c r="F128" s="360">
        <v>0</v>
      </c>
      <c r="G128" s="361">
        <v>0</v>
      </c>
      <c r="H128" s="363">
        <v>0</v>
      </c>
      <c r="I128" s="360">
        <v>0</v>
      </c>
      <c r="J128" s="361">
        <v>0</v>
      </c>
      <c r="K128" s="371" t="s">
        <v>248</v>
      </c>
    </row>
    <row r="129" spans="1:11" ht="14.4" customHeight="1" thickBot="1" x14ac:dyDescent="0.35">
      <c r="A129" s="379" t="s">
        <v>369</v>
      </c>
      <c r="B129" s="360">
        <v>0</v>
      </c>
      <c r="C129" s="360">
        <v>9.6780000000000005E-2</v>
      </c>
      <c r="D129" s="361">
        <v>9.6780000000000005E-2</v>
      </c>
      <c r="E129" s="370" t="s">
        <v>260</v>
      </c>
      <c r="F129" s="360">
        <v>0</v>
      </c>
      <c r="G129" s="361">
        <v>0</v>
      </c>
      <c r="H129" s="363">
        <v>0</v>
      </c>
      <c r="I129" s="360">
        <v>0</v>
      </c>
      <c r="J129" s="361">
        <v>0</v>
      </c>
      <c r="K129" s="371" t="s">
        <v>248</v>
      </c>
    </row>
    <row r="130" spans="1:11" ht="14.4" customHeight="1" thickBot="1" x14ac:dyDescent="0.35">
      <c r="A130" s="380" t="s">
        <v>370</v>
      </c>
      <c r="B130" s="360">
        <v>0</v>
      </c>
      <c r="C130" s="360">
        <v>9.6780000000000005E-2</v>
      </c>
      <c r="D130" s="361">
        <v>9.6780000000000005E-2</v>
      </c>
      <c r="E130" s="370" t="s">
        <v>260</v>
      </c>
      <c r="F130" s="360">
        <v>0</v>
      </c>
      <c r="G130" s="361">
        <v>0</v>
      </c>
      <c r="H130" s="363">
        <v>0</v>
      </c>
      <c r="I130" s="360">
        <v>0</v>
      </c>
      <c r="J130" s="361">
        <v>0</v>
      </c>
      <c r="K130" s="371" t="s">
        <v>248</v>
      </c>
    </row>
    <row r="131" spans="1:11" ht="14.4" customHeight="1" thickBot="1" x14ac:dyDescent="0.35">
      <c r="A131" s="381" t="s">
        <v>371</v>
      </c>
      <c r="B131" s="365">
        <v>0</v>
      </c>
      <c r="C131" s="365">
        <v>9.6780000000000005E-2</v>
      </c>
      <c r="D131" s="366">
        <v>9.6780000000000005E-2</v>
      </c>
      <c r="E131" s="367" t="s">
        <v>260</v>
      </c>
      <c r="F131" s="365">
        <v>0</v>
      </c>
      <c r="G131" s="366">
        <v>0</v>
      </c>
      <c r="H131" s="368">
        <v>0</v>
      </c>
      <c r="I131" s="365">
        <v>0</v>
      </c>
      <c r="J131" s="366">
        <v>0</v>
      </c>
      <c r="K131" s="369" t="s">
        <v>248</v>
      </c>
    </row>
    <row r="132" spans="1:11" ht="14.4" customHeight="1" thickBot="1" x14ac:dyDescent="0.35">
      <c r="A132" s="382" t="s">
        <v>372</v>
      </c>
      <c r="B132" s="360">
        <v>0</v>
      </c>
      <c r="C132" s="360">
        <v>9.6780000000000005E-2</v>
      </c>
      <c r="D132" s="361">
        <v>9.6780000000000005E-2</v>
      </c>
      <c r="E132" s="370" t="s">
        <v>260</v>
      </c>
      <c r="F132" s="360">
        <v>0</v>
      </c>
      <c r="G132" s="361">
        <v>0</v>
      </c>
      <c r="H132" s="363">
        <v>0</v>
      </c>
      <c r="I132" s="360">
        <v>0</v>
      </c>
      <c r="J132" s="361">
        <v>0</v>
      </c>
      <c r="K132" s="371" t="s">
        <v>248</v>
      </c>
    </row>
    <row r="133" spans="1:11" ht="14.4" customHeight="1" thickBot="1" x14ac:dyDescent="0.35">
      <c r="A133" s="378" t="s">
        <v>373</v>
      </c>
      <c r="B133" s="360">
        <v>74887.601689050207</v>
      </c>
      <c r="C133" s="360">
        <v>73126.881330000004</v>
      </c>
      <c r="D133" s="361">
        <v>-1760.7203590501599</v>
      </c>
      <c r="E133" s="362">
        <v>0.97648849316300002</v>
      </c>
      <c r="F133" s="360">
        <v>68783.571866138998</v>
      </c>
      <c r="G133" s="361">
        <v>22927.857288712999</v>
      </c>
      <c r="H133" s="363">
        <v>6577.3599400000003</v>
      </c>
      <c r="I133" s="360">
        <v>26524.03601</v>
      </c>
      <c r="J133" s="361">
        <v>3596.1787212869899</v>
      </c>
      <c r="K133" s="364">
        <v>0.38561585696099998</v>
      </c>
    </row>
    <row r="134" spans="1:11" ht="14.4" customHeight="1" thickBot="1" x14ac:dyDescent="0.35">
      <c r="A134" s="379" t="s">
        <v>374</v>
      </c>
      <c r="B134" s="360">
        <v>74621.106889266201</v>
      </c>
      <c r="C134" s="360">
        <v>72622.501239999998</v>
      </c>
      <c r="D134" s="361">
        <v>-1998.6056492662001</v>
      </c>
      <c r="E134" s="362">
        <v>0.97321661748800004</v>
      </c>
      <c r="F134" s="360">
        <v>68749.571866138998</v>
      </c>
      <c r="G134" s="361">
        <v>22916.5239553797</v>
      </c>
      <c r="H134" s="363">
        <v>6577.3599400000003</v>
      </c>
      <c r="I134" s="360">
        <v>26524.03501</v>
      </c>
      <c r="J134" s="361">
        <v>3607.51105462033</v>
      </c>
      <c r="K134" s="364">
        <v>0.385806548172</v>
      </c>
    </row>
    <row r="135" spans="1:11" ht="14.4" customHeight="1" thickBot="1" x14ac:dyDescent="0.35">
      <c r="A135" s="380" t="s">
        <v>375</v>
      </c>
      <c r="B135" s="360">
        <v>74621.106889266201</v>
      </c>
      <c r="C135" s="360">
        <v>72622.501239999998</v>
      </c>
      <c r="D135" s="361">
        <v>-1998.6056492662001</v>
      </c>
      <c r="E135" s="362">
        <v>0.97321661748800004</v>
      </c>
      <c r="F135" s="360">
        <v>68749.571866138998</v>
      </c>
      <c r="G135" s="361">
        <v>22916.5239553797</v>
      </c>
      <c r="H135" s="363">
        <v>6577.3599400000003</v>
      </c>
      <c r="I135" s="360">
        <v>26524.03501</v>
      </c>
      <c r="J135" s="361">
        <v>3607.51105462033</v>
      </c>
      <c r="K135" s="364">
        <v>0.385806548172</v>
      </c>
    </row>
    <row r="136" spans="1:11" ht="14.4" customHeight="1" thickBot="1" x14ac:dyDescent="0.35">
      <c r="A136" s="381" t="s">
        <v>376</v>
      </c>
      <c r="B136" s="365">
        <v>80.107610536698004</v>
      </c>
      <c r="C136" s="365">
        <v>71.613370000000003</v>
      </c>
      <c r="D136" s="366">
        <v>-8.4942405366979994</v>
      </c>
      <c r="E136" s="372">
        <v>0.89396462483600003</v>
      </c>
      <c r="F136" s="365">
        <v>66.753118273507994</v>
      </c>
      <c r="G136" s="366">
        <v>22.251039424502</v>
      </c>
      <c r="H136" s="368">
        <v>3.9537800000000001</v>
      </c>
      <c r="I136" s="365">
        <v>14.484109999999999</v>
      </c>
      <c r="J136" s="366">
        <v>-7.766929424502</v>
      </c>
      <c r="K136" s="373">
        <v>0.21698027559700001</v>
      </c>
    </row>
    <row r="137" spans="1:11" ht="14.4" customHeight="1" thickBot="1" x14ac:dyDescent="0.35">
      <c r="A137" s="382" t="s">
        <v>377</v>
      </c>
      <c r="B137" s="360">
        <v>3.6080907580889998</v>
      </c>
      <c r="C137" s="360">
        <v>0</v>
      </c>
      <c r="D137" s="361">
        <v>-3.6080907580889998</v>
      </c>
      <c r="E137" s="362">
        <v>0</v>
      </c>
      <c r="F137" s="360">
        <v>0</v>
      </c>
      <c r="G137" s="361">
        <v>0</v>
      </c>
      <c r="H137" s="363">
        <v>0</v>
      </c>
      <c r="I137" s="360">
        <v>3.6044999999999998</v>
      </c>
      <c r="J137" s="361">
        <v>3.6044999999999998</v>
      </c>
      <c r="K137" s="371" t="s">
        <v>260</v>
      </c>
    </row>
    <row r="138" spans="1:11" ht="14.4" customHeight="1" thickBot="1" x14ac:dyDescent="0.35">
      <c r="A138" s="382" t="s">
        <v>378</v>
      </c>
      <c r="B138" s="360">
        <v>39.075140834179003</v>
      </c>
      <c r="C138" s="360">
        <v>30.450140000000001</v>
      </c>
      <c r="D138" s="361">
        <v>-8.6250008341789997</v>
      </c>
      <c r="E138" s="362">
        <v>0.77927140759900004</v>
      </c>
      <c r="F138" s="360">
        <v>30</v>
      </c>
      <c r="G138" s="361">
        <v>10</v>
      </c>
      <c r="H138" s="363">
        <v>2.1915</v>
      </c>
      <c r="I138" s="360">
        <v>1.2210000000000001</v>
      </c>
      <c r="J138" s="361">
        <v>-8.7789999999999999</v>
      </c>
      <c r="K138" s="364">
        <v>4.07E-2</v>
      </c>
    </row>
    <row r="139" spans="1:11" ht="14.4" customHeight="1" thickBot="1" x14ac:dyDescent="0.35">
      <c r="A139" s="382" t="s">
        <v>379</v>
      </c>
      <c r="B139" s="360">
        <v>37.424378944429002</v>
      </c>
      <c r="C139" s="360">
        <v>41.163229999999999</v>
      </c>
      <c r="D139" s="361">
        <v>3.7388510555700001</v>
      </c>
      <c r="E139" s="362">
        <v>1.099904157691</v>
      </c>
      <c r="F139" s="360">
        <v>36.753118273508001</v>
      </c>
      <c r="G139" s="361">
        <v>12.251039424502</v>
      </c>
      <c r="H139" s="363">
        <v>1.7622800000000001</v>
      </c>
      <c r="I139" s="360">
        <v>9.6586099999999995</v>
      </c>
      <c r="J139" s="361">
        <v>-2.5924294245019999</v>
      </c>
      <c r="K139" s="364">
        <v>0.26279702114300002</v>
      </c>
    </row>
    <row r="140" spans="1:11" ht="14.4" customHeight="1" thickBot="1" x14ac:dyDescent="0.35">
      <c r="A140" s="381" t="s">
        <v>380</v>
      </c>
      <c r="B140" s="365">
        <v>0</v>
      </c>
      <c r="C140" s="365">
        <v>71.2119</v>
      </c>
      <c r="D140" s="366">
        <v>71.2119</v>
      </c>
      <c r="E140" s="367" t="s">
        <v>248</v>
      </c>
      <c r="F140" s="365">
        <v>72.818747847580994</v>
      </c>
      <c r="G140" s="366">
        <v>24.272915949192999</v>
      </c>
      <c r="H140" s="368">
        <v>1.44655</v>
      </c>
      <c r="I140" s="365">
        <v>26.76606</v>
      </c>
      <c r="J140" s="366">
        <v>2.4931440508059999</v>
      </c>
      <c r="K140" s="373">
        <v>0.36757100047899999</v>
      </c>
    </row>
    <row r="141" spans="1:11" ht="14.4" customHeight="1" thickBot="1" x14ac:dyDescent="0.35">
      <c r="A141" s="382" t="s">
        <v>381</v>
      </c>
      <c r="B141" s="360">
        <v>0</v>
      </c>
      <c r="C141" s="360">
        <v>70.391300000000001</v>
      </c>
      <c r="D141" s="361">
        <v>70.391300000000001</v>
      </c>
      <c r="E141" s="370" t="s">
        <v>248</v>
      </c>
      <c r="F141" s="360">
        <v>72.000000000018005</v>
      </c>
      <c r="G141" s="361">
        <v>24.000000000006001</v>
      </c>
      <c r="H141" s="363">
        <v>1.44655</v>
      </c>
      <c r="I141" s="360">
        <v>26.76606</v>
      </c>
      <c r="J141" s="361">
        <v>2.7660599999929998</v>
      </c>
      <c r="K141" s="364">
        <v>0.37175083333300002</v>
      </c>
    </row>
    <row r="142" spans="1:11" ht="14.4" customHeight="1" thickBot="1" x14ac:dyDescent="0.35">
      <c r="A142" s="382" t="s">
        <v>382</v>
      </c>
      <c r="B142" s="360">
        <v>0</v>
      </c>
      <c r="C142" s="360">
        <v>0.8206</v>
      </c>
      <c r="D142" s="361">
        <v>0.8206</v>
      </c>
      <c r="E142" s="370" t="s">
        <v>248</v>
      </c>
      <c r="F142" s="360">
        <v>0.81874784756300001</v>
      </c>
      <c r="G142" s="361">
        <v>0.27291594918700002</v>
      </c>
      <c r="H142" s="363">
        <v>0</v>
      </c>
      <c r="I142" s="360">
        <v>0</v>
      </c>
      <c r="J142" s="361">
        <v>-0.27291594918700002</v>
      </c>
      <c r="K142" s="364">
        <v>0</v>
      </c>
    </row>
    <row r="143" spans="1:11" ht="14.4" customHeight="1" thickBot="1" x14ac:dyDescent="0.35">
      <c r="A143" s="381" t="s">
        <v>383</v>
      </c>
      <c r="B143" s="365">
        <v>107.999278729474</v>
      </c>
      <c r="C143" s="365">
        <v>303.45706999999999</v>
      </c>
      <c r="D143" s="366">
        <v>195.457791270526</v>
      </c>
      <c r="E143" s="372">
        <v>2.8098064502829998</v>
      </c>
      <c r="F143" s="365">
        <v>389.00000000010198</v>
      </c>
      <c r="G143" s="366">
        <v>129.66666666670099</v>
      </c>
      <c r="H143" s="368">
        <v>66.442899999999995</v>
      </c>
      <c r="I143" s="365">
        <v>130.79973000000001</v>
      </c>
      <c r="J143" s="366">
        <v>1.1330633332990001</v>
      </c>
      <c r="K143" s="373">
        <v>0.33624609254400001</v>
      </c>
    </row>
    <row r="144" spans="1:11" ht="14.4" customHeight="1" thickBot="1" x14ac:dyDescent="0.35">
      <c r="A144" s="382" t="s">
        <v>384</v>
      </c>
      <c r="B144" s="360">
        <v>107.999278729474</v>
      </c>
      <c r="C144" s="360">
        <v>215.80484999999999</v>
      </c>
      <c r="D144" s="361">
        <v>107.805571270526</v>
      </c>
      <c r="E144" s="362">
        <v>1.998206400438</v>
      </c>
      <c r="F144" s="360">
        <v>271.000000000071</v>
      </c>
      <c r="G144" s="361">
        <v>90.333333333355995</v>
      </c>
      <c r="H144" s="363">
        <v>64.579899999999995</v>
      </c>
      <c r="I144" s="360">
        <v>126.27873</v>
      </c>
      <c r="J144" s="361">
        <v>35.945396666642999</v>
      </c>
      <c r="K144" s="364">
        <v>0.46597317343099998</v>
      </c>
    </row>
    <row r="145" spans="1:11" ht="14.4" customHeight="1" thickBot="1" x14ac:dyDescent="0.35">
      <c r="A145" s="382" t="s">
        <v>385</v>
      </c>
      <c r="B145" s="360">
        <v>0</v>
      </c>
      <c r="C145" s="360">
        <v>87.65222</v>
      </c>
      <c r="D145" s="361">
        <v>87.65222</v>
      </c>
      <c r="E145" s="370" t="s">
        <v>248</v>
      </c>
      <c r="F145" s="360">
        <v>118.00000000003099</v>
      </c>
      <c r="G145" s="361">
        <v>39.333333333342999</v>
      </c>
      <c r="H145" s="363">
        <v>1.863</v>
      </c>
      <c r="I145" s="360">
        <v>4.5209999999999999</v>
      </c>
      <c r="J145" s="361">
        <v>-34.812333333342998</v>
      </c>
      <c r="K145" s="364">
        <v>3.8313559322E-2</v>
      </c>
    </row>
    <row r="146" spans="1:11" ht="14.4" customHeight="1" thickBot="1" x14ac:dyDescent="0.35">
      <c r="A146" s="381" t="s">
        <v>386</v>
      </c>
      <c r="B146" s="365">
        <v>74433</v>
      </c>
      <c r="C146" s="365">
        <v>67321.484479999999</v>
      </c>
      <c r="D146" s="366">
        <v>-7111.5155200000299</v>
      </c>
      <c r="E146" s="372">
        <v>0.90445749170300005</v>
      </c>
      <c r="F146" s="365">
        <v>68221.000000017797</v>
      </c>
      <c r="G146" s="366">
        <v>22740.333333339298</v>
      </c>
      <c r="H146" s="368">
        <v>5883.1048499999997</v>
      </c>
      <c r="I146" s="365">
        <v>25810.922460000002</v>
      </c>
      <c r="J146" s="366">
        <v>3070.58912666072</v>
      </c>
      <c r="K146" s="373">
        <v>0.37834277509800002</v>
      </c>
    </row>
    <row r="147" spans="1:11" ht="14.4" customHeight="1" thickBot="1" x14ac:dyDescent="0.35">
      <c r="A147" s="382" t="s">
        <v>387</v>
      </c>
      <c r="B147" s="360">
        <v>34142</v>
      </c>
      <c r="C147" s="360">
        <v>28675.089469999999</v>
      </c>
      <c r="D147" s="361">
        <v>-5466.9105300000201</v>
      </c>
      <c r="E147" s="362">
        <v>0.83987726172999999</v>
      </c>
      <c r="F147" s="360">
        <v>30532.000000008</v>
      </c>
      <c r="G147" s="361">
        <v>10177.333333336001</v>
      </c>
      <c r="H147" s="363">
        <v>2301.15805</v>
      </c>
      <c r="I147" s="360">
        <v>10442.483399999999</v>
      </c>
      <c r="J147" s="361">
        <v>265.15006666400399</v>
      </c>
      <c r="K147" s="364">
        <v>0.34201766671</v>
      </c>
    </row>
    <row r="148" spans="1:11" ht="14.4" customHeight="1" thickBot="1" x14ac:dyDescent="0.35">
      <c r="A148" s="382" t="s">
        <v>388</v>
      </c>
      <c r="B148" s="360">
        <v>40291</v>
      </c>
      <c r="C148" s="360">
        <v>38646.39501</v>
      </c>
      <c r="D148" s="361">
        <v>-1644.60499000001</v>
      </c>
      <c r="E148" s="362">
        <v>0.95918182745500002</v>
      </c>
      <c r="F148" s="360">
        <v>37689.000000009903</v>
      </c>
      <c r="G148" s="361">
        <v>12563.0000000033</v>
      </c>
      <c r="H148" s="363">
        <v>3581.9468000000002</v>
      </c>
      <c r="I148" s="360">
        <v>15368.439060000001</v>
      </c>
      <c r="J148" s="361">
        <v>2805.4390599967201</v>
      </c>
      <c r="K148" s="364">
        <v>0.40776988139699999</v>
      </c>
    </row>
    <row r="149" spans="1:11" ht="14.4" customHeight="1" thickBot="1" x14ac:dyDescent="0.35">
      <c r="A149" s="381" t="s">
        <v>389</v>
      </c>
      <c r="B149" s="365">
        <v>0</v>
      </c>
      <c r="C149" s="365">
        <v>4854.7344199999998</v>
      </c>
      <c r="D149" s="366">
        <v>4854.7344199999998</v>
      </c>
      <c r="E149" s="367" t="s">
        <v>248</v>
      </c>
      <c r="F149" s="365">
        <v>0</v>
      </c>
      <c r="G149" s="366">
        <v>0</v>
      </c>
      <c r="H149" s="368">
        <v>622.41186000000005</v>
      </c>
      <c r="I149" s="365">
        <v>541.06264999999996</v>
      </c>
      <c r="J149" s="366">
        <v>541.06264999999996</v>
      </c>
      <c r="K149" s="369" t="s">
        <v>248</v>
      </c>
    </row>
    <row r="150" spans="1:11" ht="14.4" customHeight="1" thickBot="1" x14ac:dyDescent="0.35">
      <c r="A150" s="382" t="s">
        <v>390</v>
      </c>
      <c r="B150" s="360">
        <v>0</v>
      </c>
      <c r="C150" s="360">
        <v>241.53243000000001</v>
      </c>
      <c r="D150" s="361">
        <v>241.53243000000001</v>
      </c>
      <c r="E150" s="370" t="s">
        <v>248</v>
      </c>
      <c r="F150" s="360">
        <v>0</v>
      </c>
      <c r="G150" s="361">
        <v>0</v>
      </c>
      <c r="H150" s="363">
        <v>0</v>
      </c>
      <c r="I150" s="360">
        <v>0</v>
      </c>
      <c r="J150" s="361">
        <v>0</v>
      </c>
      <c r="K150" s="371" t="s">
        <v>248</v>
      </c>
    </row>
    <row r="151" spans="1:11" ht="14.4" customHeight="1" thickBot="1" x14ac:dyDescent="0.35">
      <c r="A151" s="382" t="s">
        <v>391</v>
      </c>
      <c r="B151" s="360">
        <v>0</v>
      </c>
      <c r="C151" s="360">
        <v>4613.2019899999996</v>
      </c>
      <c r="D151" s="361">
        <v>4613.2019899999996</v>
      </c>
      <c r="E151" s="370" t="s">
        <v>248</v>
      </c>
      <c r="F151" s="360">
        <v>0</v>
      </c>
      <c r="G151" s="361">
        <v>0</v>
      </c>
      <c r="H151" s="363">
        <v>622.41186000000005</v>
      </c>
      <c r="I151" s="360">
        <v>541.06264999999996</v>
      </c>
      <c r="J151" s="361">
        <v>541.06264999999996</v>
      </c>
      <c r="K151" s="371" t="s">
        <v>248</v>
      </c>
    </row>
    <row r="152" spans="1:11" ht="14.4" customHeight="1" thickBot="1" x14ac:dyDescent="0.35">
      <c r="A152" s="379" t="s">
        <v>392</v>
      </c>
      <c r="B152" s="360">
        <v>91.494799783955003</v>
      </c>
      <c r="C152" s="360">
        <v>146.90508</v>
      </c>
      <c r="D152" s="361">
        <v>55.410280216044001</v>
      </c>
      <c r="E152" s="362">
        <v>1.6056112516429999</v>
      </c>
      <c r="F152" s="360">
        <v>34</v>
      </c>
      <c r="G152" s="361">
        <v>11.333333333333</v>
      </c>
      <c r="H152" s="363">
        <v>0</v>
      </c>
      <c r="I152" s="360">
        <v>1E-3</v>
      </c>
      <c r="J152" s="361">
        <v>-11.332333333333001</v>
      </c>
      <c r="K152" s="364">
        <v>2.9411764705882401E-5</v>
      </c>
    </row>
    <row r="153" spans="1:11" ht="14.4" customHeight="1" thickBot="1" x14ac:dyDescent="0.35">
      <c r="A153" s="385" t="s">
        <v>393</v>
      </c>
      <c r="B153" s="365">
        <v>91.494799783955003</v>
      </c>
      <c r="C153" s="365">
        <v>146.90508</v>
      </c>
      <c r="D153" s="366">
        <v>55.410280216044001</v>
      </c>
      <c r="E153" s="372">
        <v>1.6056112516429999</v>
      </c>
      <c r="F153" s="365">
        <v>34</v>
      </c>
      <c r="G153" s="366">
        <v>11.333333333333</v>
      </c>
      <c r="H153" s="368">
        <v>0</v>
      </c>
      <c r="I153" s="365">
        <v>1E-3</v>
      </c>
      <c r="J153" s="366">
        <v>-11.332333333333001</v>
      </c>
      <c r="K153" s="373">
        <v>2.9411764705882401E-5</v>
      </c>
    </row>
    <row r="154" spans="1:11" ht="14.4" customHeight="1" thickBot="1" x14ac:dyDescent="0.35">
      <c r="A154" s="381" t="s">
        <v>394</v>
      </c>
      <c r="B154" s="365">
        <v>0</v>
      </c>
      <c r="C154" s="365">
        <v>3.9933399999999999</v>
      </c>
      <c r="D154" s="366">
        <v>3.9933399999999999</v>
      </c>
      <c r="E154" s="367" t="s">
        <v>248</v>
      </c>
      <c r="F154" s="365">
        <v>0</v>
      </c>
      <c r="G154" s="366">
        <v>0</v>
      </c>
      <c r="H154" s="368">
        <v>0</v>
      </c>
      <c r="I154" s="365">
        <v>1E-3</v>
      </c>
      <c r="J154" s="366">
        <v>1E-3</v>
      </c>
      <c r="K154" s="369" t="s">
        <v>248</v>
      </c>
    </row>
    <row r="155" spans="1:11" ht="14.4" customHeight="1" thickBot="1" x14ac:dyDescent="0.35">
      <c r="A155" s="382" t="s">
        <v>395</v>
      </c>
      <c r="B155" s="360">
        <v>0</v>
      </c>
      <c r="C155" s="360">
        <v>3.7399999999999998E-3</v>
      </c>
      <c r="D155" s="361">
        <v>3.7399999999999998E-3</v>
      </c>
      <c r="E155" s="370" t="s">
        <v>248</v>
      </c>
      <c r="F155" s="360">
        <v>0</v>
      </c>
      <c r="G155" s="361">
        <v>0</v>
      </c>
      <c r="H155" s="363">
        <v>0</v>
      </c>
      <c r="I155" s="360">
        <v>1E-3</v>
      </c>
      <c r="J155" s="361">
        <v>1E-3</v>
      </c>
      <c r="K155" s="371" t="s">
        <v>248</v>
      </c>
    </row>
    <row r="156" spans="1:11" ht="14.4" customHeight="1" thickBot="1" x14ac:dyDescent="0.35">
      <c r="A156" s="382" t="s">
        <v>396</v>
      </c>
      <c r="B156" s="360">
        <v>0</v>
      </c>
      <c r="C156" s="360">
        <v>3.9895999999999998</v>
      </c>
      <c r="D156" s="361">
        <v>3.9895999999999998</v>
      </c>
      <c r="E156" s="370" t="s">
        <v>260</v>
      </c>
      <c r="F156" s="360">
        <v>0</v>
      </c>
      <c r="G156" s="361">
        <v>0</v>
      </c>
      <c r="H156" s="363">
        <v>0</v>
      </c>
      <c r="I156" s="360">
        <v>0</v>
      </c>
      <c r="J156" s="361">
        <v>0</v>
      </c>
      <c r="K156" s="371" t="s">
        <v>248</v>
      </c>
    </row>
    <row r="157" spans="1:11" ht="14.4" customHeight="1" thickBot="1" x14ac:dyDescent="0.35">
      <c r="A157" s="381" t="s">
        <v>397</v>
      </c>
      <c r="B157" s="365">
        <v>91.494799783955003</v>
      </c>
      <c r="C157" s="365">
        <v>142.91174000000001</v>
      </c>
      <c r="D157" s="366">
        <v>51.416940216043997</v>
      </c>
      <c r="E157" s="372">
        <v>1.5619657110280001</v>
      </c>
      <c r="F157" s="365">
        <v>34</v>
      </c>
      <c r="G157" s="366">
        <v>11.333333333333</v>
      </c>
      <c r="H157" s="368">
        <v>0</v>
      </c>
      <c r="I157" s="365">
        <v>0</v>
      </c>
      <c r="J157" s="366">
        <v>-11.333333333333</v>
      </c>
      <c r="K157" s="373">
        <v>0</v>
      </c>
    </row>
    <row r="158" spans="1:11" ht="14.4" customHeight="1" thickBot="1" x14ac:dyDescent="0.35">
      <c r="A158" s="382" t="s">
        <v>398</v>
      </c>
      <c r="B158" s="360">
        <v>91.494799783955003</v>
      </c>
      <c r="C158" s="360">
        <v>103.49027</v>
      </c>
      <c r="D158" s="361">
        <v>11.995470216044</v>
      </c>
      <c r="E158" s="362">
        <v>1.1311054862609999</v>
      </c>
      <c r="F158" s="360">
        <v>0</v>
      </c>
      <c r="G158" s="361">
        <v>0</v>
      </c>
      <c r="H158" s="363">
        <v>0</v>
      </c>
      <c r="I158" s="360">
        <v>0</v>
      </c>
      <c r="J158" s="361">
        <v>0</v>
      </c>
      <c r="K158" s="371" t="s">
        <v>248</v>
      </c>
    </row>
    <row r="159" spans="1:11" ht="14.4" customHeight="1" thickBot="1" x14ac:dyDescent="0.35">
      <c r="A159" s="382" t="s">
        <v>399</v>
      </c>
      <c r="B159" s="360">
        <v>0</v>
      </c>
      <c r="C159" s="360">
        <v>39.421469999999999</v>
      </c>
      <c r="D159" s="361">
        <v>39.421469999999999</v>
      </c>
      <c r="E159" s="370" t="s">
        <v>248</v>
      </c>
      <c r="F159" s="360">
        <v>34</v>
      </c>
      <c r="G159" s="361">
        <v>11.333333333333</v>
      </c>
      <c r="H159" s="363">
        <v>0</v>
      </c>
      <c r="I159" s="360">
        <v>0</v>
      </c>
      <c r="J159" s="361">
        <v>-11.333333333333</v>
      </c>
      <c r="K159" s="364">
        <v>0</v>
      </c>
    </row>
    <row r="160" spans="1:11" ht="14.4" customHeight="1" thickBot="1" x14ac:dyDescent="0.35">
      <c r="A160" s="379" t="s">
        <v>400</v>
      </c>
      <c r="B160" s="360">
        <v>175</v>
      </c>
      <c r="C160" s="360">
        <v>357.47501</v>
      </c>
      <c r="D160" s="361">
        <v>182.47501</v>
      </c>
      <c r="E160" s="362">
        <v>2.0427143428569998</v>
      </c>
      <c r="F160" s="360">
        <v>0</v>
      </c>
      <c r="G160" s="361">
        <v>0</v>
      </c>
      <c r="H160" s="363">
        <v>0</v>
      </c>
      <c r="I160" s="360">
        <v>0</v>
      </c>
      <c r="J160" s="361">
        <v>0</v>
      </c>
      <c r="K160" s="371" t="s">
        <v>248</v>
      </c>
    </row>
    <row r="161" spans="1:11" ht="14.4" customHeight="1" thickBot="1" x14ac:dyDescent="0.35">
      <c r="A161" s="385" t="s">
        <v>401</v>
      </c>
      <c r="B161" s="365">
        <v>175</v>
      </c>
      <c r="C161" s="365">
        <v>357.47501</v>
      </c>
      <c r="D161" s="366">
        <v>182.47501</v>
      </c>
      <c r="E161" s="372">
        <v>2.0427143428569998</v>
      </c>
      <c r="F161" s="365">
        <v>0</v>
      </c>
      <c r="G161" s="366">
        <v>0</v>
      </c>
      <c r="H161" s="368">
        <v>0</v>
      </c>
      <c r="I161" s="365">
        <v>0</v>
      </c>
      <c r="J161" s="366">
        <v>0</v>
      </c>
      <c r="K161" s="369" t="s">
        <v>248</v>
      </c>
    </row>
    <row r="162" spans="1:11" ht="14.4" customHeight="1" thickBot="1" x14ac:dyDescent="0.35">
      <c r="A162" s="381" t="s">
        <v>402</v>
      </c>
      <c r="B162" s="365">
        <v>175</v>
      </c>
      <c r="C162" s="365">
        <v>357.47501</v>
      </c>
      <c r="D162" s="366">
        <v>182.47501</v>
      </c>
      <c r="E162" s="372">
        <v>2.0427143428569998</v>
      </c>
      <c r="F162" s="365">
        <v>0</v>
      </c>
      <c r="G162" s="366">
        <v>0</v>
      </c>
      <c r="H162" s="368">
        <v>0</v>
      </c>
      <c r="I162" s="365">
        <v>0</v>
      </c>
      <c r="J162" s="366">
        <v>0</v>
      </c>
      <c r="K162" s="369" t="s">
        <v>248</v>
      </c>
    </row>
    <row r="163" spans="1:11" ht="14.4" customHeight="1" thickBot="1" x14ac:dyDescent="0.35">
      <c r="A163" s="382" t="s">
        <v>403</v>
      </c>
      <c r="B163" s="360">
        <v>0</v>
      </c>
      <c r="C163" s="360">
        <v>182.39501000000001</v>
      </c>
      <c r="D163" s="361">
        <v>182.39501000000001</v>
      </c>
      <c r="E163" s="370" t="s">
        <v>260</v>
      </c>
      <c r="F163" s="360">
        <v>0</v>
      </c>
      <c r="G163" s="361">
        <v>0</v>
      </c>
      <c r="H163" s="363">
        <v>0</v>
      </c>
      <c r="I163" s="360">
        <v>0</v>
      </c>
      <c r="J163" s="361">
        <v>0</v>
      </c>
      <c r="K163" s="364">
        <v>4</v>
      </c>
    </row>
    <row r="164" spans="1:11" ht="14.4" customHeight="1" thickBot="1" x14ac:dyDescent="0.35">
      <c r="A164" s="382" t="s">
        <v>404</v>
      </c>
      <c r="B164" s="360">
        <v>175</v>
      </c>
      <c r="C164" s="360">
        <v>175.08</v>
      </c>
      <c r="D164" s="361">
        <v>0.08</v>
      </c>
      <c r="E164" s="362">
        <v>1.0004571428569999</v>
      </c>
      <c r="F164" s="360">
        <v>0</v>
      </c>
      <c r="G164" s="361">
        <v>0</v>
      </c>
      <c r="H164" s="363">
        <v>0</v>
      </c>
      <c r="I164" s="360">
        <v>0</v>
      </c>
      <c r="J164" s="361">
        <v>0</v>
      </c>
      <c r="K164" s="371" t="s">
        <v>248</v>
      </c>
    </row>
    <row r="165" spans="1:11" ht="14.4" customHeight="1" thickBot="1" x14ac:dyDescent="0.35">
      <c r="A165" s="378" t="s">
        <v>405</v>
      </c>
      <c r="B165" s="360">
        <v>3863.00170116246</v>
      </c>
      <c r="C165" s="360">
        <v>3789.0257799999999</v>
      </c>
      <c r="D165" s="361">
        <v>-73.975921162461006</v>
      </c>
      <c r="E165" s="362">
        <v>0.98085014533100001</v>
      </c>
      <c r="F165" s="360">
        <v>0</v>
      </c>
      <c r="G165" s="361">
        <v>0</v>
      </c>
      <c r="H165" s="363">
        <v>278.77288000000101</v>
      </c>
      <c r="I165" s="360">
        <v>1175.9618399999999</v>
      </c>
      <c r="J165" s="361">
        <v>1175.9618399999999</v>
      </c>
      <c r="K165" s="371" t="s">
        <v>248</v>
      </c>
    </row>
    <row r="166" spans="1:11" ht="14.4" customHeight="1" thickBot="1" x14ac:dyDescent="0.35">
      <c r="A166" s="383" t="s">
        <v>406</v>
      </c>
      <c r="B166" s="365">
        <v>3863.00170116246</v>
      </c>
      <c r="C166" s="365">
        <v>3789.0257799999999</v>
      </c>
      <c r="D166" s="366">
        <v>-73.975921162461006</v>
      </c>
      <c r="E166" s="372">
        <v>0.98085014533100001</v>
      </c>
      <c r="F166" s="365">
        <v>0</v>
      </c>
      <c r="G166" s="366">
        <v>0</v>
      </c>
      <c r="H166" s="368">
        <v>278.77288000000101</v>
      </c>
      <c r="I166" s="365">
        <v>1175.9618399999999</v>
      </c>
      <c r="J166" s="366">
        <v>1175.9618399999999</v>
      </c>
      <c r="K166" s="369" t="s">
        <v>248</v>
      </c>
    </row>
    <row r="167" spans="1:11" ht="14.4" customHeight="1" thickBot="1" x14ac:dyDescent="0.35">
      <c r="A167" s="385" t="s">
        <v>40</v>
      </c>
      <c r="B167" s="365">
        <v>3863.00170116246</v>
      </c>
      <c r="C167" s="365">
        <v>3789.0257799999999</v>
      </c>
      <c r="D167" s="366">
        <v>-73.975921162461006</v>
      </c>
      <c r="E167" s="372">
        <v>0.98085014533100001</v>
      </c>
      <c r="F167" s="365">
        <v>0</v>
      </c>
      <c r="G167" s="366">
        <v>0</v>
      </c>
      <c r="H167" s="368">
        <v>278.77288000000101</v>
      </c>
      <c r="I167" s="365">
        <v>1175.9618399999999</v>
      </c>
      <c r="J167" s="366">
        <v>1175.9618399999999</v>
      </c>
      <c r="K167" s="369" t="s">
        <v>248</v>
      </c>
    </row>
    <row r="168" spans="1:11" ht="14.4" customHeight="1" thickBot="1" x14ac:dyDescent="0.35">
      <c r="A168" s="381" t="s">
        <v>407</v>
      </c>
      <c r="B168" s="365">
        <v>12.001701162461</v>
      </c>
      <c r="C168" s="365">
        <v>8.3262</v>
      </c>
      <c r="D168" s="366">
        <v>-3.6755011624609999</v>
      </c>
      <c r="E168" s="372">
        <v>0.69375165131100003</v>
      </c>
      <c r="F168" s="365">
        <v>0</v>
      </c>
      <c r="G168" s="366">
        <v>0</v>
      </c>
      <c r="H168" s="368">
        <v>1.3314999999999999</v>
      </c>
      <c r="I168" s="365">
        <v>3.0720000000000001</v>
      </c>
      <c r="J168" s="366">
        <v>3.0720000000000001</v>
      </c>
      <c r="K168" s="369" t="s">
        <v>248</v>
      </c>
    </row>
    <row r="169" spans="1:11" ht="14.4" customHeight="1" thickBot="1" x14ac:dyDescent="0.35">
      <c r="A169" s="382" t="s">
        <v>408</v>
      </c>
      <c r="B169" s="360">
        <v>12.001701162461</v>
      </c>
      <c r="C169" s="360">
        <v>8.3262</v>
      </c>
      <c r="D169" s="361">
        <v>-3.6755011624609999</v>
      </c>
      <c r="E169" s="362">
        <v>0.69375165131100003</v>
      </c>
      <c r="F169" s="360">
        <v>0</v>
      </c>
      <c r="G169" s="361">
        <v>0</v>
      </c>
      <c r="H169" s="363">
        <v>1.3314999999999999</v>
      </c>
      <c r="I169" s="360">
        <v>3.0720000000000001</v>
      </c>
      <c r="J169" s="361">
        <v>3.0720000000000001</v>
      </c>
      <c r="K169" s="371" t="s">
        <v>248</v>
      </c>
    </row>
    <row r="170" spans="1:11" ht="14.4" customHeight="1" thickBot="1" x14ac:dyDescent="0.35">
      <c r="A170" s="381" t="s">
        <v>409</v>
      </c>
      <c r="B170" s="365">
        <v>92</v>
      </c>
      <c r="C170" s="365">
        <v>44.316189999999999</v>
      </c>
      <c r="D170" s="366">
        <v>-47.683810000000001</v>
      </c>
      <c r="E170" s="372">
        <v>0.48169771739099998</v>
      </c>
      <c r="F170" s="365">
        <v>0</v>
      </c>
      <c r="G170" s="366">
        <v>0</v>
      </c>
      <c r="H170" s="368">
        <v>4.0400400000000003</v>
      </c>
      <c r="I170" s="365">
        <v>13.62407</v>
      </c>
      <c r="J170" s="366">
        <v>13.62407</v>
      </c>
      <c r="K170" s="369" t="s">
        <v>248</v>
      </c>
    </row>
    <row r="171" spans="1:11" ht="14.4" customHeight="1" thickBot="1" x14ac:dyDescent="0.35">
      <c r="A171" s="382" t="s">
        <v>410</v>
      </c>
      <c r="B171" s="360">
        <v>92</v>
      </c>
      <c r="C171" s="360">
        <v>44.316189999999999</v>
      </c>
      <c r="D171" s="361">
        <v>-47.683810000000001</v>
      </c>
      <c r="E171" s="362">
        <v>0.48169771739099998</v>
      </c>
      <c r="F171" s="360">
        <v>0</v>
      </c>
      <c r="G171" s="361">
        <v>0</v>
      </c>
      <c r="H171" s="363">
        <v>4.0400400000000003</v>
      </c>
      <c r="I171" s="360">
        <v>13.62407</v>
      </c>
      <c r="J171" s="361">
        <v>13.62407</v>
      </c>
      <c r="K171" s="371" t="s">
        <v>248</v>
      </c>
    </row>
    <row r="172" spans="1:11" ht="14.4" customHeight="1" thickBot="1" x14ac:dyDescent="0.35">
      <c r="A172" s="381" t="s">
        <v>411</v>
      </c>
      <c r="B172" s="365">
        <v>0</v>
      </c>
      <c r="C172" s="365">
        <v>2E-3</v>
      </c>
      <c r="D172" s="366">
        <v>2E-3</v>
      </c>
      <c r="E172" s="367" t="s">
        <v>260</v>
      </c>
      <c r="F172" s="365">
        <v>0</v>
      </c>
      <c r="G172" s="366">
        <v>0</v>
      </c>
      <c r="H172" s="368">
        <v>0</v>
      </c>
      <c r="I172" s="365">
        <v>0</v>
      </c>
      <c r="J172" s="366">
        <v>0</v>
      </c>
      <c r="K172" s="373">
        <v>4</v>
      </c>
    </row>
    <row r="173" spans="1:11" ht="14.4" customHeight="1" thickBot="1" x14ac:dyDescent="0.35">
      <c r="A173" s="382" t="s">
        <v>412</v>
      </c>
      <c r="B173" s="360">
        <v>0</v>
      </c>
      <c r="C173" s="360">
        <v>2E-3</v>
      </c>
      <c r="D173" s="361">
        <v>2E-3</v>
      </c>
      <c r="E173" s="370" t="s">
        <v>260</v>
      </c>
      <c r="F173" s="360">
        <v>0</v>
      </c>
      <c r="G173" s="361">
        <v>0</v>
      </c>
      <c r="H173" s="363">
        <v>0</v>
      </c>
      <c r="I173" s="360">
        <v>0</v>
      </c>
      <c r="J173" s="361">
        <v>0</v>
      </c>
      <c r="K173" s="364">
        <v>4</v>
      </c>
    </row>
    <row r="174" spans="1:11" ht="14.4" customHeight="1" thickBot="1" x14ac:dyDescent="0.35">
      <c r="A174" s="381" t="s">
        <v>413</v>
      </c>
      <c r="B174" s="365">
        <v>661</v>
      </c>
      <c r="C174" s="365">
        <v>579.87870999999996</v>
      </c>
      <c r="D174" s="366">
        <v>-81.121289999998993</v>
      </c>
      <c r="E174" s="372">
        <v>0.87727490166400002</v>
      </c>
      <c r="F174" s="365">
        <v>0</v>
      </c>
      <c r="G174" s="366">
        <v>0</v>
      </c>
      <c r="H174" s="368">
        <v>49.235239999999997</v>
      </c>
      <c r="I174" s="365">
        <v>229.09338000000099</v>
      </c>
      <c r="J174" s="366">
        <v>229.09338000000099</v>
      </c>
      <c r="K174" s="369" t="s">
        <v>248</v>
      </c>
    </row>
    <row r="175" spans="1:11" ht="14.4" customHeight="1" thickBot="1" x14ac:dyDescent="0.35">
      <c r="A175" s="382" t="s">
        <v>414</v>
      </c>
      <c r="B175" s="360">
        <v>661</v>
      </c>
      <c r="C175" s="360">
        <v>579.87870999999996</v>
      </c>
      <c r="D175" s="361">
        <v>-81.121289999998993</v>
      </c>
      <c r="E175" s="362">
        <v>0.87727490166400002</v>
      </c>
      <c r="F175" s="360">
        <v>0</v>
      </c>
      <c r="G175" s="361">
        <v>0</v>
      </c>
      <c r="H175" s="363">
        <v>49.235239999999997</v>
      </c>
      <c r="I175" s="360">
        <v>229.09338000000099</v>
      </c>
      <c r="J175" s="361">
        <v>229.09338000000099</v>
      </c>
      <c r="K175" s="371" t="s">
        <v>248</v>
      </c>
    </row>
    <row r="176" spans="1:11" ht="14.4" customHeight="1" thickBot="1" x14ac:dyDescent="0.35">
      <c r="A176" s="381" t="s">
        <v>415</v>
      </c>
      <c r="B176" s="365">
        <v>3098</v>
      </c>
      <c r="C176" s="365">
        <v>3156.5026800000001</v>
      </c>
      <c r="D176" s="366">
        <v>58.502679999999003</v>
      </c>
      <c r="E176" s="372">
        <v>1.0188840154929999</v>
      </c>
      <c r="F176" s="365">
        <v>0</v>
      </c>
      <c r="G176" s="366">
        <v>0</v>
      </c>
      <c r="H176" s="368">
        <v>224.16610000000099</v>
      </c>
      <c r="I176" s="365">
        <v>930.17239000000302</v>
      </c>
      <c r="J176" s="366">
        <v>930.17239000000302</v>
      </c>
      <c r="K176" s="369" t="s">
        <v>248</v>
      </c>
    </row>
    <row r="177" spans="1:11" ht="14.4" customHeight="1" thickBot="1" x14ac:dyDescent="0.35">
      <c r="A177" s="382" t="s">
        <v>416</v>
      </c>
      <c r="B177" s="360">
        <v>3098</v>
      </c>
      <c r="C177" s="360">
        <v>3156.5026800000001</v>
      </c>
      <c r="D177" s="361">
        <v>58.502679999999003</v>
      </c>
      <c r="E177" s="362">
        <v>1.0188840154929999</v>
      </c>
      <c r="F177" s="360">
        <v>0</v>
      </c>
      <c r="G177" s="361">
        <v>0</v>
      </c>
      <c r="H177" s="363">
        <v>224.16610000000099</v>
      </c>
      <c r="I177" s="360">
        <v>930.17239000000302</v>
      </c>
      <c r="J177" s="361">
        <v>930.17239000000302</v>
      </c>
      <c r="K177" s="371" t="s">
        <v>248</v>
      </c>
    </row>
    <row r="178" spans="1:11" ht="14.4" customHeight="1" thickBot="1" x14ac:dyDescent="0.35">
      <c r="A178" s="386" t="s">
        <v>417</v>
      </c>
      <c r="B178" s="365">
        <v>0</v>
      </c>
      <c r="C178" s="365">
        <v>12.577999999999999</v>
      </c>
      <c r="D178" s="366">
        <v>12.577999999999999</v>
      </c>
      <c r="E178" s="367" t="s">
        <v>260</v>
      </c>
      <c r="F178" s="365">
        <v>0</v>
      </c>
      <c r="G178" s="366">
        <v>0</v>
      </c>
      <c r="H178" s="368">
        <v>0</v>
      </c>
      <c r="I178" s="365">
        <v>4</v>
      </c>
      <c r="J178" s="366">
        <v>4</v>
      </c>
      <c r="K178" s="369" t="s">
        <v>248</v>
      </c>
    </row>
    <row r="179" spans="1:11" ht="14.4" customHeight="1" thickBot="1" x14ac:dyDescent="0.35">
      <c r="A179" s="383" t="s">
        <v>418</v>
      </c>
      <c r="B179" s="365">
        <v>0</v>
      </c>
      <c r="C179" s="365">
        <v>12.577999999999999</v>
      </c>
      <c r="D179" s="366">
        <v>12.577999999999999</v>
      </c>
      <c r="E179" s="367" t="s">
        <v>260</v>
      </c>
      <c r="F179" s="365">
        <v>0</v>
      </c>
      <c r="G179" s="366">
        <v>0</v>
      </c>
      <c r="H179" s="368">
        <v>0</v>
      </c>
      <c r="I179" s="365">
        <v>4</v>
      </c>
      <c r="J179" s="366">
        <v>4</v>
      </c>
      <c r="K179" s="369" t="s">
        <v>248</v>
      </c>
    </row>
    <row r="180" spans="1:11" ht="14.4" customHeight="1" thickBot="1" x14ac:dyDescent="0.35">
      <c r="A180" s="385" t="s">
        <v>419</v>
      </c>
      <c r="B180" s="365">
        <v>0</v>
      </c>
      <c r="C180" s="365">
        <v>12.577999999999999</v>
      </c>
      <c r="D180" s="366">
        <v>12.577999999999999</v>
      </c>
      <c r="E180" s="367" t="s">
        <v>260</v>
      </c>
      <c r="F180" s="365">
        <v>0</v>
      </c>
      <c r="G180" s="366">
        <v>0</v>
      </c>
      <c r="H180" s="368">
        <v>0</v>
      </c>
      <c r="I180" s="365">
        <v>4</v>
      </c>
      <c r="J180" s="366">
        <v>4</v>
      </c>
      <c r="K180" s="369" t="s">
        <v>248</v>
      </c>
    </row>
    <row r="181" spans="1:11" ht="14.4" customHeight="1" thickBot="1" x14ac:dyDescent="0.35">
      <c r="A181" s="381" t="s">
        <v>420</v>
      </c>
      <c r="B181" s="365">
        <v>0</v>
      </c>
      <c r="C181" s="365">
        <v>12.577999999999999</v>
      </c>
      <c r="D181" s="366">
        <v>12.577999999999999</v>
      </c>
      <c r="E181" s="367" t="s">
        <v>260</v>
      </c>
      <c r="F181" s="365">
        <v>0</v>
      </c>
      <c r="G181" s="366">
        <v>0</v>
      </c>
      <c r="H181" s="368">
        <v>0</v>
      </c>
      <c r="I181" s="365">
        <v>4</v>
      </c>
      <c r="J181" s="366">
        <v>4</v>
      </c>
      <c r="K181" s="369" t="s">
        <v>248</v>
      </c>
    </row>
    <row r="182" spans="1:11" ht="14.4" customHeight="1" thickBot="1" x14ac:dyDescent="0.35">
      <c r="A182" s="382" t="s">
        <v>421</v>
      </c>
      <c r="B182" s="360">
        <v>0</v>
      </c>
      <c r="C182" s="360">
        <v>12.577999999999999</v>
      </c>
      <c r="D182" s="361">
        <v>12.577999999999999</v>
      </c>
      <c r="E182" s="370" t="s">
        <v>260</v>
      </c>
      <c r="F182" s="360">
        <v>0</v>
      </c>
      <c r="G182" s="361">
        <v>0</v>
      </c>
      <c r="H182" s="363">
        <v>0</v>
      </c>
      <c r="I182" s="360">
        <v>4</v>
      </c>
      <c r="J182" s="361">
        <v>4</v>
      </c>
      <c r="K182" s="371" t="s">
        <v>248</v>
      </c>
    </row>
    <row r="183" spans="1:11" ht="14.4" customHeight="1" thickBot="1" x14ac:dyDescent="0.35">
      <c r="A183" s="387"/>
      <c r="B183" s="360">
        <v>34334.9843357215</v>
      </c>
      <c r="C183" s="360">
        <v>32405.195680000001</v>
      </c>
      <c r="D183" s="361">
        <v>-1929.7886557215199</v>
      </c>
      <c r="E183" s="362">
        <v>0.94379526616700005</v>
      </c>
      <c r="F183" s="360">
        <v>33881.410549269203</v>
      </c>
      <c r="G183" s="361">
        <v>11293.803516423101</v>
      </c>
      <c r="H183" s="363">
        <v>3625.7068100000001</v>
      </c>
      <c r="I183" s="360">
        <v>14589.46732</v>
      </c>
      <c r="J183" s="361">
        <v>3295.6638035769301</v>
      </c>
      <c r="K183" s="364">
        <v>0.43060389409599997</v>
      </c>
    </row>
    <row r="184" spans="1:11" ht="14.4" customHeight="1" thickBot="1" x14ac:dyDescent="0.35">
      <c r="A184" s="388" t="s">
        <v>52</v>
      </c>
      <c r="B184" s="374">
        <v>34334.9843357215</v>
      </c>
      <c r="C184" s="374">
        <v>32405.195680000001</v>
      </c>
      <c r="D184" s="375">
        <v>-1929.7886557215099</v>
      </c>
      <c r="E184" s="376" t="s">
        <v>260</v>
      </c>
      <c r="F184" s="374">
        <v>33881.410549269203</v>
      </c>
      <c r="G184" s="375">
        <v>11293.803516423101</v>
      </c>
      <c r="H184" s="374">
        <v>3625.7068100000001</v>
      </c>
      <c r="I184" s="374">
        <v>14589.46732</v>
      </c>
      <c r="J184" s="375">
        <v>3295.6638035769301</v>
      </c>
      <c r="K184" s="377">
        <v>0.43060389409599997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2" customWidth="1"/>
    <col min="2" max="2" width="61.109375" style="182" customWidth="1"/>
    <col min="3" max="3" width="9.5546875" style="105" customWidth="1"/>
    <col min="4" max="4" width="9.5546875" style="183" customWidth="1"/>
    <col min="5" max="5" width="2.21875" style="183" customWidth="1"/>
    <col min="6" max="6" width="9.5546875" style="184" customWidth="1"/>
    <col min="7" max="7" width="9.5546875" style="181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115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3" t="s">
        <v>247</v>
      </c>
      <c r="B2" s="180"/>
      <c r="C2" s="180"/>
      <c r="D2" s="180"/>
      <c r="E2" s="180"/>
      <c r="F2" s="180"/>
    </row>
    <row r="3" spans="1:10" ht="14.4" customHeight="1" thickBot="1" x14ac:dyDescent="0.35">
      <c r="A3" s="203"/>
      <c r="B3" s="180"/>
      <c r="C3" s="261">
        <v>2013</v>
      </c>
      <c r="D3" s="262">
        <v>2014</v>
      </c>
      <c r="E3" s="7"/>
      <c r="F3" s="317">
        <v>2015</v>
      </c>
      <c r="G3" s="318"/>
      <c r="H3" s="318"/>
      <c r="I3" s="319"/>
    </row>
    <row r="4" spans="1:10" ht="14.4" customHeight="1" thickBot="1" x14ac:dyDescent="0.35">
      <c r="A4" s="266" t="s">
        <v>0</v>
      </c>
      <c r="B4" s="267" t="s">
        <v>209</v>
      </c>
      <c r="C4" s="320" t="s">
        <v>59</v>
      </c>
      <c r="D4" s="321"/>
      <c r="E4" s="268"/>
      <c r="F4" s="263" t="s">
        <v>59</v>
      </c>
      <c r="G4" s="264" t="s">
        <v>60</v>
      </c>
      <c r="H4" s="264" t="s">
        <v>54</v>
      </c>
      <c r="I4" s="265" t="s">
        <v>61</v>
      </c>
    </row>
    <row r="5" spans="1:10" ht="14.4" customHeight="1" x14ac:dyDescent="0.3">
      <c r="A5" s="389" t="s">
        <v>422</v>
      </c>
      <c r="B5" s="390" t="s">
        <v>423</v>
      </c>
      <c r="C5" s="391" t="s">
        <v>424</v>
      </c>
      <c r="D5" s="391" t="s">
        <v>424</v>
      </c>
      <c r="E5" s="391"/>
      <c r="F5" s="391" t="s">
        <v>424</v>
      </c>
      <c r="G5" s="391" t="s">
        <v>424</v>
      </c>
      <c r="H5" s="391" t="s">
        <v>424</v>
      </c>
      <c r="I5" s="392" t="s">
        <v>424</v>
      </c>
      <c r="J5" s="393" t="s">
        <v>55</v>
      </c>
    </row>
    <row r="6" spans="1:10" ht="14.4" customHeight="1" x14ac:dyDescent="0.3">
      <c r="A6" s="389" t="s">
        <v>422</v>
      </c>
      <c r="B6" s="390" t="s">
        <v>256</v>
      </c>
      <c r="C6" s="391">
        <v>74.086730000000003</v>
      </c>
      <c r="D6" s="391">
        <v>51.750570000000003</v>
      </c>
      <c r="E6" s="391"/>
      <c r="F6" s="391">
        <v>47.550060000000002</v>
      </c>
      <c r="G6" s="391">
        <v>65.043623860094343</v>
      </c>
      <c r="H6" s="391">
        <v>-17.493563860094341</v>
      </c>
      <c r="I6" s="392">
        <v>0.73104875125466351</v>
      </c>
      <c r="J6" s="393" t="s">
        <v>1</v>
      </c>
    </row>
    <row r="7" spans="1:10" ht="14.4" customHeight="1" x14ac:dyDescent="0.3">
      <c r="A7" s="389" t="s">
        <v>422</v>
      </c>
      <c r="B7" s="390" t="s">
        <v>257</v>
      </c>
      <c r="C7" s="391">
        <v>2.1833300000000002</v>
      </c>
      <c r="D7" s="391">
        <v>0</v>
      </c>
      <c r="E7" s="391"/>
      <c r="F7" s="391" t="s">
        <v>424</v>
      </c>
      <c r="G7" s="391" t="s">
        <v>424</v>
      </c>
      <c r="H7" s="391" t="s">
        <v>424</v>
      </c>
      <c r="I7" s="392" t="s">
        <v>424</v>
      </c>
      <c r="J7" s="393" t="s">
        <v>1</v>
      </c>
    </row>
    <row r="8" spans="1:10" ht="14.4" customHeight="1" x14ac:dyDescent="0.3">
      <c r="A8" s="389" t="s">
        <v>422</v>
      </c>
      <c r="B8" s="390" t="s">
        <v>258</v>
      </c>
      <c r="C8" s="391">
        <v>3.7690000000000001E-2</v>
      </c>
      <c r="D8" s="391">
        <v>0</v>
      </c>
      <c r="E8" s="391"/>
      <c r="F8" s="391" t="s">
        <v>424</v>
      </c>
      <c r="G8" s="391" t="s">
        <v>424</v>
      </c>
      <c r="H8" s="391" t="s">
        <v>424</v>
      </c>
      <c r="I8" s="392" t="s">
        <v>424</v>
      </c>
      <c r="J8" s="393" t="s">
        <v>1</v>
      </c>
    </row>
    <row r="9" spans="1:10" ht="14.4" customHeight="1" x14ac:dyDescent="0.3">
      <c r="A9" s="389" t="s">
        <v>422</v>
      </c>
      <c r="B9" s="390" t="s">
        <v>259</v>
      </c>
      <c r="C9" s="391" t="s">
        <v>424</v>
      </c>
      <c r="D9" s="391">
        <v>-1.7181999999999999</v>
      </c>
      <c r="E9" s="391"/>
      <c r="F9" s="391" t="s">
        <v>424</v>
      </c>
      <c r="G9" s="391" t="s">
        <v>424</v>
      </c>
      <c r="H9" s="391" t="s">
        <v>424</v>
      </c>
      <c r="I9" s="392" t="s">
        <v>424</v>
      </c>
      <c r="J9" s="393" t="s">
        <v>1</v>
      </c>
    </row>
    <row r="10" spans="1:10" ht="14.4" customHeight="1" x14ac:dyDescent="0.3">
      <c r="A10" s="389" t="s">
        <v>422</v>
      </c>
      <c r="B10" s="390" t="s">
        <v>425</v>
      </c>
      <c r="C10" s="391">
        <v>76.307749999999999</v>
      </c>
      <c r="D10" s="391">
        <v>50.03237</v>
      </c>
      <c r="E10" s="391"/>
      <c r="F10" s="391">
        <v>47.550060000000002</v>
      </c>
      <c r="G10" s="391">
        <v>65.043623860094343</v>
      </c>
      <c r="H10" s="391">
        <v>-17.493563860094341</v>
      </c>
      <c r="I10" s="392">
        <v>0.73104875125466351</v>
      </c>
      <c r="J10" s="393" t="s">
        <v>426</v>
      </c>
    </row>
    <row r="12" spans="1:10" ht="14.4" customHeight="1" x14ac:dyDescent="0.3">
      <c r="A12" s="389" t="s">
        <v>422</v>
      </c>
      <c r="B12" s="390" t="s">
        <v>423</v>
      </c>
      <c r="C12" s="391" t="s">
        <v>424</v>
      </c>
      <c r="D12" s="391" t="s">
        <v>424</v>
      </c>
      <c r="E12" s="391"/>
      <c r="F12" s="391" t="s">
        <v>424</v>
      </c>
      <c r="G12" s="391" t="s">
        <v>424</v>
      </c>
      <c r="H12" s="391" t="s">
        <v>424</v>
      </c>
      <c r="I12" s="392" t="s">
        <v>424</v>
      </c>
      <c r="J12" s="393" t="s">
        <v>55</v>
      </c>
    </row>
    <row r="13" spans="1:10" ht="14.4" customHeight="1" x14ac:dyDescent="0.3">
      <c r="A13" s="389" t="s">
        <v>427</v>
      </c>
      <c r="B13" s="390" t="s">
        <v>428</v>
      </c>
      <c r="C13" s="391" t="s">
        <v>424</v>
      </c>
      <c r="D13" s="391" t="s">
        <v>424</v>
      </c>
      <c r="E13" s="391"/>
      <c r="F13" s="391" t="s">
        <v>424</v>
      </c>
      <c r="G13" s="391" t="s">
        <v>424</v>
      </c>
      <c r="H13" s="391" t="s">
        <v>424</v>
      </c>
      <c r="I13" s="392" t="s">
        <v>424</v>
      </c>
      <c r="J13" s="393" t="s">
        <v>0</v>
      </c>
    </row>
    <row r="14" spans="1:10" ht="14.4" customHeight="1" x14ac:dyDescent="0.3">
      <c r="A14" s="389" t="s">
        <v>427</v>
      </c>
      <c r="B14" s="390" t="s">
        <v>256</v>
      </c>
      <c r="C14" s="391">
        <v>74.086730000000003</v>
      </c>
      <c r="D14" s="391">
        <v>51.750570000000003</v>
      </c>
      <c r="E14" s="391"/>
      <c r="F14" s="391">
        <v>47.550060000000002</v>
      </c>
      <c r="G14" s="391">
        <v>65.043623860094343</v>
      </c>
      <c r="H14" s="391">
        <v>-17.493563860094341</v>
      </c>
      <c r="I14" s="392">
        <v>0.73104875125466351</v>
      </c>
      <c r="J14" s="393" t="s">
        <v>1</v>
      </c>
    </row>
    <row r="15" spans="1:10" ht="14.4" customHeight="1" x14ac:dyDescent="0.3">
      <c r="A15" s="389" t="s">
        <v>427</v>
      </c>
      <c r="B15" s="390" t="s">
        <v>258</v>
      </c>
      <c r="C15" s="391">
        <v>3.7690000000000001E-2</v>
      </c>
      <c r="D15" s="391">
        <v>0</v>
      </c>
      <c r="E15" s="391"/>
      <c r="F15" s="391" t="s">
        <v>424</v>
      </c>
      <c r="G15" s="391" t="s">
        <v>424</v>
      </c>
      <c r="H15" s="391" t="s">
        <v>424</v>
      </c>
      <c r="I15" s="392" t="s">
        <v>424</v>
      </c>
      <c r="J15" s="393" t="s">
        <v>1</v>
      </c>
    </row>
    <row r="16" spans="1:10" ht="14.4" customHeight="1" x14ac:dyDescent="0.3">
      <c r="A16" s="389" t="s">
        <v>427</v>
      </c>
      <c r="B16" s="390" t="s">
        <v>429</v>
      </c>
      <c r="C16" s="391">
        <v>74.124420000000001</v>
      </c>
      <c r="D16" s="391">
        <v>51.750570000000003</v>
      </c>
      <c r="E16" s="391"/>
      <c r="F16" s="391">
        <v>47.550060000000002</v>
      </c>
      <c r="G16" s="391">
        <v>65.043623860094343</v>
      </c>
      <c r="H16" s="391">
        <v>-17.493563860094341</v>
      </c>
      <c r="I16" s="392">
        <v>0.73104875125466351</v>
      </c>
      <c r="J16" s="393" t="s">
        <v>430</v>
      </c>
    </row>
    <row r="17" spans="1:10" ht="14.4" customHeight="1" x14ac:dyDescent="0.3">
      <c r="A17" s="389" t="s">
        <v>424</v>
      </c>
      <c r="B17" s="390" t="s">
        <v>424</v>
      </c>
      <c r="C17" s="391" t="s">
        <v>424</v>
      </c>
      <c r="D17" s="391" t="s">
        <v>424</v>
      </c>
      <c r="E17" s="391"/>
      <c r="F17" s="391" t="s">
        <v>424</v>
      </c>
      <c r="G17" s="391" t="s">
        <v>424</v>
      </c>
      <c r="H17" s="391" t="s">
        <v>424</v>
      </c>
      <c r="I17" s="392" t="s">
        <v>424</v>
      </c>
      <c r="J17" s="393" t="s">
        <v>431</v>
      </c>
    </row>
    <row r="18" spans="1:10" ht="14.4" customHeight="1" x14ac:dyDescent="0.3">
      <c r="A18" s="389" t="s">
        <v>432</v>
      </c>
      <c r="B18" s="390" t="s">
        <v>433</v>
      </c>
      <c r="C18" s="391" t="s">
        <v>424</v>
      </c>
      <c r="D18" s="391" t="s">
        <v>424</v>
      </c>
      <c r="E18" s="391"/>
      <c r="F18" s="391" t="s">
        <v>424</v>
      </c>
      <c r="G18" s="391" t="s">
        <v>424</v>
      </c>
      <c r="H18" s="391" t="s">
        <v>424</v>
      </c>
      <c r="I18" s="392" t="s">
        <v>424</v>
      </c>
      <c r="J18" s="393" t="s">
        <v>0</v>
      </c>
    </row>
    <row r="19" spans="1:10" ht="14.4" customHeight="1" x14ac:dyDescent="0.3">
      <c r="A19" s="389" t="s">
        <v>432</v>
      </c>
      <c r="B19" s="390" t="s">
        <v>256</v>
      </c>
      <c r="C19" s="391">
        <v>0</v>
      </c>
      <c r="D19" s="391" t="s">
        <v>424</v>
      </c>
      <c r="E19" s="391"/>
      <c r="F19" s="391" t="s">
        <v>424</v>
      </c>
      <c r="G19" s="391" t="s">
        <v>424</v>
      </c>
      <c r="H19" s="391" t="s">
        <v>424</v>
      </c>
      <c r="I19" s="392" t="s">
        <v>424</v>
      </c>
      <c r="J19" s="393" t="s">
        <v>1</v>
      </c>
    </row>
    <row r="20" spans="1:10" ht="14.4" customHeight="1" x14ac:dyDescent="0.3">
      <c r="A20" s="389" t="s">
        <v>432</v>
      </c>
      <c r="B20" s="390" t="s">
        <v>257</v>
      </c>
      <c r="C20" s="391">
        <v>2.1833300000000002</v>
      </c>
      <c r="D20" s="391">
        <v>0</v>
      </c>
      <c r="E20" s="391"/>
      <c r="F20" s="391" t="s">
        <v>424</v>
      </c>
      <c r="G20" s="391" t="s">
        <v>424</v>
      </c>
      <c r="H20" s="391" t="s">
        <v>424</v>
      </c>
      <c r="I20" s="392" t="s">
        <v>424</v>
      </c>
      <c r="J20" s="393" t="s">
        <v>1</v>
      </c>
    </row>
    <row r="21" spans="1:10" ht="14.4" customHeight="1" x14ac:dyDescent="0.3">
      <c r="A21" s="389" t="s">
        <v>432</v>
      </c>
      <c r="B21" s="390" t="s">
        <v>434</v>
      </c>
      <c r="C21" s="391">
        <v>2.1833300000000002</v>
      </c>
      <c r="D21" s="391">
        <v>0</v>
      </c>
      <c r="E21" s="391"/>
      <c r="F21" s="391" t="s">
        <v>424</v>
      </c>
      <c r="G21" s="391" t="s">
        <v>424</v>
      </c>
      <c r="H21" s="391" t="s">
        <v>424</v>
      </c>
      <c r="I21" s="392" t="s">
        <v>424</v>
      </c>
      <c r="J21" s="393" t="s">
        <v>430</v>
      </c>
    </row>
    <row r="22" spans="1:10" ht="14.4" customHeight="1" x14ac:dyDescent="0.3">
      <c r="A22" s="389" t="s">
        <v>424</v>
      </c>
      <c r="B22" s="390" t="s">
        <v>424</v>
      </c>
      <c r="C22" s="391" t="s">
        <v>424</v>
      </c>
      <c r="D22" s="391" t="s">
        <v>424</v>
      </c>
      <c r="E22" s="391"/>
      <c r="F22" s="391" t="s">
        <v>424</v>
      </c>
      <c r="G22" s="391" t="s">
        <v>424</v>
      </c>
      <c r="H22" s="391" t="s">
        <v>424</v>
      </c>
      <c r="I22" s="392" t="s">
        <v>424</v>
      </c>
      <c r="J22" s="393" t="s">
        <v>431</v>
      </c>
    </row>
    <row r="23" spans="1:10" ht="14.4" customHeight="1" x14ac:dyDescent="0.3">
      <c r="A23" s="389" t="s">
        <v>435</v>
      </c>
      <c r="B23" s="390" t="s">
        <v>436</v>
      </c>
      <c r="C23" s="391" t="s">
        <v>424</v>
      </c>
      <c r="D23" s="391" t="s">
        <v>424</v>
      </c>
      <c r="E23" s="391"/>
      <c r="F23" s="391" t="s">
        <v>424</v>
      </c>
      <c r="G23" s="391" t="s">
        <v>424</v>
      </c>
      <c r="H23" s="391" t="s">
        <v>424</v>
      </c>
      <c r="I23" s="392" t="s">
        <v>424</v>
      </c>
      <c r="J23" s="393" t="s">
        <v>0</v>
      </c>
    </row>
    <row r="24" spans="1:10" ht="14.4" customHeight="1" x14ac:dyDescent="0.3">
      <c r="A24" s="389" t="s">
        <v>435</v>
      </c>
      <c r="B24" s="390" t="s">
        <v>256</v>
      </c>
      <c r="C24" s="391">
        <v>0</v>
      </c>
      <c r="D24" s="391">
        <v>0</v>
      </c>
      <c r="E24" s="391"/>
      <c r="F24" s="391" t="s">
        <v>424</v>
      </c>
      <c r="G24" s="391" t="s">
        <v>424</v>
      </c>
      <c r="H24" s="391" t="s">
        <v>424</v>
      </c>
      <c r="I24" s="392" t="s">
        <v>424</v>
      </c>
      <c r="J24" s="393" t="s">
        <v>1</v>
      </c>
    </row>
    <row r="25" spans="1:10" ht="14.4" customHeight="1" x14ac:dyDescent="0.3">
      <c r="A25" s="389" t="s">
        <v>435</v>
      </c>
      <c r="B25" s="390" t="s">
        <v>259</v>
      </c>
      <c r="C25" s="391" t="s">
        <v>424</v>
      </c>
      <c r="D25" s="391">
        <v>-1.7181999999999999</v>
      </c>
      <c r="E25" s="391"/>
      <c r="F25" s="391" t="s">
        <v>424</v>
      </c>
      <c r="G25" s="391" t="s">
        <v>424</v>
      </c>
      <c r="H25" s="391" t="s">
        <v>424</v>
      </c>
      <c r="I25" s="392" t="s">
        <v>424</v>
      </c>
      <c r="J25" s="393" t="s">
        <v>1</v>
      </c>
    </row>
    <row r="26" spans="1:10" ht="14.4" customHeight="1" x14ac:dyDescent="0.3">
      <c r="A26" s="389" t="s">
        <v>435</v>
      </c>
      <c r="B26" s="390" t="s">
        <v>437</v>
      </c>
      <c r="C26" s="391">
        <v>0</v>
      </c>
      <c r="D26" s="391">
        <v>-1.7181999999999999</v>
      </c>
      <c r="E26" s="391"/>
      <c r="F26" s="391" t="s">
        <v>424</v>
      </c>
      <c r="G26" s="391" t="s">
        <v>424</v>
      </c>
      <c r="H26" s="391" t="s">
        <v>424</v>
      </c>
      <c r="I26" s="392" t="s">
        <v>424</v>
      </c>
      <c r="J26" s="393" t="s">
        <v>430</v>
      </c>
    </row>
    <row r="27" spans="1:10" ht="14.4" customHeight="1" x14ac:dyDescent="0.3">
      <c r="A27" s="389" t="s">
        <v>424</v>
      </c>
      <c r="B27" s="390" t="s">
        <v>424</v>
      </c>
      <c r="C27" s="391" t="s">
        <v>424</v>
      </c>
      <c r="D27" s="391" t="s">
        <v>424</v>
      </c>
      <c r="E27" s="391"/>
      <c r="F27" s="391" t="s">
        <v>424</v>
      </c>
      <c r="G27" s="391" t="s">
        <v>424</v>
      </c>
      <c r="H27" s="391" t="s">
        <v>424</v>
      </c>
      <c r="I27" s="392" t="s">
        <v>424</v>
      </c>
      <c r="J27" s="393" t="s">
        <v>431</v>
      </c>
    </row>
    <row r="28" spans="1:10" ht="14.4" customHeight="1" x14ac:dyDescent="0.3">
      <c r="A28" s="389" t="s">
        <v>422</v>
      </c>
      <c r="B28" s="390" t="s">
        <v>425</v>
      </c>
      <c r="C28" s="391">
        <v>76.307749999999999</v>
      </c>
      <c r="D28" s="391">
        <v>50.03237</v>
      </c>
      <c r="E28" s="391"/>
      <c r="F28" s="391">
        <v>47.550060000000002</v>
      </c>
      <c r="G28" s="391">
        <v>65.043623860094343</v>
      </c>
      <c r="H28" s="391">
        <v>-17.493563860094341</v>
      </c>
      <c r="I28" s="392">
        <v>0.73104875125466351</v>
      </c>
      <c r="J28" s="393" t="s">
        <v>426</v>
      </c>
    </row>
  </sheetData>
  <mergeCells count="3">
    <mergeCell ref="F3:I3"/>
    <mergeCell ref="C4:D4"/>
    <mergeCell ref="A1:I1"/>
  </mergeCells>
  <conditionalFormatting sqref="F11 F29:F65537">
    <cfRule type="cellIs" dxfId="37" priority="18" stopIfTrue="1" operator="greaterThan">
      <formula>1</formula>
    </cfRule>
  </conditionalFormatting>
  <conditionalFormatting sqref="H5:H10">
    <cfRule type="expression" dxfId="36" priority="14">
      <formula>$H5&gt;0</formula>
    </cfRule>
  </conditionalFormatting>
  <conditionalFormatting sqref="I5:I10">
    <cfRule type="expression" dxfId="35" priority="15">
      <formula>$I5&gt;1</formula>
    </cfRule>
  </conditionalFormatting>
  <conditionalFormatting sqref="B5:B10">
    <cfRule type="expression" dxfId="34" priority="11">
      <formula>OR($J5="NS",$J5="SumaNS",$J5="Účet")</formula>
    </cfRule>
  </conditionalFormatting>
  <conditionalFormatting sqref="B5:D10 F5:I10">
    <cfRule type="expression" dxfId="33" priority="17">
      <formula>AND($J5&lt;&gt;"",$J5&lt;&gt;"mezeraKL")</formula>
    </cfRule>
  </conditionalFormatting>
  <conditionalFormatting sqref="B5:D10 F5:I10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1" priority="13">
      <formula>OR($J5="SumaNS",$J5="NS")</formula>
    </cfRule>
  </conditionalFormatting>
  <conditionalFormatting sqref="A5:A10">
    <cfRule type="expression" dxfId="30" priority="9">
      <formula>AND($J5&lt;&gt;"mezeraKL",$J5&lt;&gt;"")</formula>
    </cfRule>
  </conditionalFormatting>
  <conditionalFormatting sqref="A5:A10">
    <cfRule type="expression" dxfId="29" priority="10">
      <formula>AND($J5&lt;&gt;"",$J5&lt;&gt;"mezeraKL")</formula>
    </cfRule>
  </conditionalFormatting>
  <conditionalFormatting sqref="H12:H28">
    <cfRule type="expression" dxfId="28" priority="5">
      <formula>$H12&gt;0</formula>
    </cfRule>
  </conditionalFormatting>
  <conditionalFormatting sqref="A12:A28">
    <cfRule type="expression" dxfId="27" priority="2">
      <formula>AND($J12&lt;&gt;"mezeraKL",$J12&lt;&gt;"")</formula>
    </cfRule>
  </conditionalFormatting>
  <conditionalFormatting sqref="I12:I28">
    <cfRule type="expression" dxfId="26" priority="6">
      <formula>$I12&gt;1</formula>
    </cfRule>
  </conditionalFormatting>
  <conditionalFormatting sqref="B12:B28">
    <cfRule type="expression" dxfId="25" priority="1">
      <formula>OR($J12="NS",$J12="SumaNS",$J12="Účet")</formula>
    </cfRule>
  </conditionalFormatting>
  <conditionalFormatting sqref="A12:D28 F12:I28">
    <cfRule type="expression" dxfId="24" priority="8">
      <formula>AND($J12&lt;&gt;"",$J12&lt;&gt;"mezeraKL")</formula>
    </cfRule>
  </conditionalFormatting>
  <conditionalFormatting sqref="B12:D28 F12:I28">
    <cfRule type="expression" dxfId="23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8 F12:I28">
    <cfRule type="expression" dxfId="22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3" bestFit="1" customWidth="1" collapsed="1"/>
    <col min="4" max="4" width="18.77734375" style="187" customWidth="1"/>
    <col min="5" max="5" width="9" style="183" bestFit="1" customWidth="1"/>
    <col min="6" max="6" width="18.77734375" style="187" customWidth="1"/>
    <col min="7" max="7" width="5" style="183" customWidth="1"/>
    <col min="8" max="8" width="12.44140625" style="183" hidden="1" customWidth="1" outlineLevel="1"/>
    <col min="9" max="9" width="8.5546875" style="183" hidden="1" customWidth="1" outlineLevel="1"/>
    <col min="10" max="10" width="25.77734375" style="183" customWidth="1" collapsed="1"/>
    <col min="11" max="11" width="8.77734375" style="183" customWidth="1"/>
    <col min="12" max="13" width="7.77734375" style="181" customWidth="1"/>
    <col min="14" max="14" width="11.109375" style="181" customWidth="1"/>
    <col min="15" max="16384" width="8.88671875" style="105"/>
  </cols>
  <sheetData>
    <row r="1" spans="1:14" ht="18.600000000000001" customHeight="1" thickBot="1" x14ac:dyDescent="0.4">
      <c r="A1" s="329" t="s">
        <v>132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1:14" ht="14.4" customHeight="1" thickBot="1" x14ac:dyDescent="0.35">
      <c r="A2" s="203" t="s">
        <v>247</v>
      </c>
      <c r="B2" s="57"/>
      <c r="C2" s="185"/>
      <c r="D2" s="185"/>
      <c r="E2" s="185"/>
      <c r="F2" s="185"/>
      <c r="G2" s="185"/>
      <c r="H2" s="185"/>
      <c r="I2" s="185"/>
      <c r="J2" s="185"/>
      <c r="K2" s="185"/>
      <c r="L2" s="186"/>
      <c r="M2" s="186"/>
      <c r="N2" s="186"/>
    </row>
    <row r="3" spans="1:14" ht="14.4" customHeight="1" thickBot="1" x14ac:dyDescent="0.35">
      <c r="A3" s="57"/>
      <c r="B3" s="57"/>
      <c r="C3" s="325"/>
      <c r="D3" s="326"/>
      <c r="E3" s="326"/>
      <c r="F3" s="326"/>
      <c r="G3" s="326"/>
      <c r="H3" s="326"/>
      <c r="I3" s="326"/>
      <c r="J3" s="327" t="s">
        <v>112</v>
      </c>
      <c r="K3" s="328"/>
      <c r="L3" s="74">
        <f>IF(M3&lt;&gt;0,N3/M3,0)</f>
        <v>731.53927953840855</v>
      </c>
      <c r="M3" s="74">
        <f>SUBTOTAL(9,M5:M1048576)</f>
        <v>65</v>
      </c>
      <c r="N3" s="75">
        <f>SUBTOTAL(9,N5:N1048576)</f>
        <v>47550.053169996558</v>
      </c>
    </row>
    <row r="4" spans="1:14" s="182" customFormat="1" ht="14.4" customHeight="1" thickBot="1" x14ac:dyDescent="0.35">
      <c r="A4" s="394" t="s">
        <v>4</v>
      </c>
      <c r="B4" s="395" t="s">
        <v>5</v>
      </c>
      <c r="C4" s="395" t="s">
        <v>0</v>
      </c>
      <c r="D4" s="395" t="s">
        <v>6</v>
      </c>
      <c r="E4" s="395" t="s">
        <v>7</v>
      </c>
      <c r="F4" s="395" t="s">
        <v>1</v>
      </c>
      <c r="G4" s="395" t="s">
        <v>8</v>
      </c>
      <c r="H4" s="395" t="s">
        <v>9</v>
      </c>
      <c r="I4" s="395" t="s">
        <v>10</v>
      </c>
      <c r="J4" s="396" t="s">
        <v>11</v>
      </c>
      <c r="K4" s="396" t="s">
        <v>12</v>
      </c>
      <c r="L4" s="397" t="s">
        <v>119</v>
      </c>
      <c r="M4" s="397" t="s">
        <v>13</v>
      </c>
      <c r="N4" s="398" t="s">
        <v>127</v>
      </c>
    </row>
    <row r="5" spans="1:14" ht="14.4" customHeight="1" x14ac:dyDescent="0.3">
      <c r="A5" s="399" t="s">
        <v>422</v>
      </c>
      <c r="B5" s="400" t="s">
        <v>423</v>
      </c>
      <c r="C5" s="401" t="s">
        <v>427</v>
      </c>
      <c r="D5" s="402" t="s">
        <v>498</v>
      </c>
      <c r="E5" s="401" t="s">
        <v>438</v>
      </c>
      <c r="F5" s="402" t="s">
        <v>499</v>
      </c>
      <c r="G5" s="401" t="s">
        <v>439</v>
      </c>
      <c r="H5" s="401" t="s">
        <v>440</v>
      </c>
      <c r="I5" s="401" t="s">
        <v>441</v>
      </c>
      <c r="J5" s="401" t="s">
        <v>442</v>
      </c>
      <c r="K5" s="401" t="s">
        <v>443</v>
      </c>
      <c r="L5" s="403">
        <v>96.419214806890622</v>
      </c>
      <c r="M5" s="403">
        <v>1</v>
      </c>
      <c r="N5" s="404">
        <v>96.419214806890622</v>
      </c>
    </row>
    <row r="6" spans="1:14" ht="14.4" customHeight="1" x14ac:dyDescent="0.3">
      <c r="A6" s="405" t="s">
        <v>422</v>
      </c>
      <c r="B6" s="406" t="s">
        <v>423</v>
      </c>
      <c r="C6" s="407" t="s">
        <v>427</v>
      </c>
      <c r="D6" s="408" t="s">
        <v>498</v>
      </c>
      <c r="E6" s="407" t="s">
        <v>438</v>
      </c>
      <c r="F6" s="408" t="s">
        <v>499</v>
      </c>
      <c r="G6" s="407" t="s">
        <v>439</v>
      </c>
      <c r="H6" s="407" t="s">
        <v>444</v>
      </c>
      <c r="I6" s="407" t="s">
        <v>445</v>
      </c>
      <c r="J6" s="407" t="s">
        <v>446</v>
      </c>
      <c r="K6" s="407" t="s">
        <v>447</v>
      </c>
      <c r="L6" s="409">
        <v>56.8</v>
      </c>
      <c r="M6" s="409">
        <v>2</v>
      </c>
      <c r="N6" s="410">
        <v>113.6</v>
      </c>
    </row>
    <row r="7" spans="1:14" ht="14.4" customHeight="1" x14ac:dyDescent="0.3">
      <c r="A7" s="405" t="s">
        <v>422</v>
      </c>
      <c r="B7" s="406" t="s">
        <v>423</v>
      </c>
      <c r="C7" s="407" t="s">
        <v>427</v>
      </c>
      <c r="D7" s="408" t="s">
        <v>498</v>
      </c>
      <c r="E7" s="407" t="s">
        <v>438</v>
      </c>
      <c r="F7" s="408" t="s">
        <v>499</v>
      </c>
      <c r="G7" s="407" t="s">
        <v>439</v>
      </c>
      <c r="H7" s="407" t="s">
        <v>448</v>
      </c>
      <c r="I7" s="407" t="s">
        <v>134</v>
      </c>
      <c r="J7" s="407" t="s">
        <v>449</v>
      </c>
      <c r="K7" s="407"/>
      <c r="L7" s="409">
        <v>36.020012690600332</v>
      </c>
      <c r="M7" s="409">
        <v>6</v>
      </c>
      <c r="N7" s="410">
        <v>216.12007614360198</v>
      </c>
    </row>
    <row r="8" spans="1:14" ht="14.4" customHeight="1" x14ac:dyDescent="0.3">
      <c r="A8" s="405" t="s">
        <v>422</v>
      </c>
      <c r="B8" s="406" t="s">
        <v>423</v>
      </c>
      <c r="C8" s="407" t="s">
        <v>427</v>
      </c>
      <c r="D8" s="408" t="s">
        <v>498</v>
      </c>
      <c r="E8" s="407" t="s">
        <v>438</v>
      </c>
      <c r="F8" s="408" t="s">
        <v>499</v>
      </c>
      <c r="G8" s="407" t="s">
        <v>439</v>
      </c>
      <c r="H8" s="407" t="s">
        <v>450</v>
      </c>
      <c r="I8" s="407" t="s">
        <v>134</v>
      </c>
      <c r="J8" s="407" t="s">
        <v>451</v>
      </c>
      <c r="K8" s="407"/>
      <c r="L8" s="409">
        <v>30.979973173873898</v>
      </c>
      <c r="M8" s="409">
        <v>6</v>
      </c>
      <c r="N8" s="410">
        <v>185.87983904324338</v>
      </c>
    </row>
    <row r="9" spans="1:14" ht="14.4" customHeight="1" x14ac:dyDescent="0.3">
      <c r="A9" s="405" t="s">
        <v>422</v>
      </c>
      <c r="B9" s="406" t="s">
        <v>423</v>
      </c>
      <c r="C9" s="407" t="s">
        <v>427</v>
      </c>
      <c r="D9" s="408" t="s">
        <v>498</v>
      </c>
      <c r="E9" s="407" t="s">
        <v>438</v>
      </c>
      <c r="F9" s="408" t="s">
        <v>499</v>
      </c>
      <c r="G9" s="407" t="s">
        <v>439</v>
      </c>
      <c r="H9" s="407" t="s">
        <v>452</v>
      </c>
      <c r="I9" s="407" t="s">
        <v>134</v>
      </c>
      <c r="J9" s="407" t="s">
        <v>453</v>
      </c>
      <c r="K9" s="407"/>
      <c r="L9" s="409">
        <v>32.201873697747452</v>
      </c>
      <c r="M9" s="409">
        <v>9</v>
      </c>
      <c r="N9" s="410">
        <v>289.81686327972704</v>
      </c>
    </row>
    <row r="10" spans="1:14" ht="14.4" customHeight="1" x14ac:dyDescent="0.3">
      <c r="A10" s="405" t="s">
        <v>422</v>
      </c>
      <c r="B10" s="406" t="s">
        <v>423</v>
      </c>
      <c r="C10" s="407" t="s">
        <v>427</v>
      </c>
      <c r="D10" s="408" t="s">
        <v>498</v>
      </c>
      <c r="E10" s="407" t="s">
        <v>438</v>
      </c>
      <c r="F10" s="408" t="s">
        <v>499</v>
      </c>
      <c r="G10" s="407" t="s">
        <v>439</v>
      </c>
      <c r="H10" s="407" t="s">
        <v>454</v>
      </c>
      <c r="I10" s="407" t="s">
        <v>455</v>
      </c>
      <c r="J10" s="407" t="s">
        <v>456</v>
      </c>
      <c r="K10" s="407" t="s">
        <v>457</v>
      </c>
      <c r="L10" s="409">
        <v>92.519246566412775</v>
      </c>
      <c r="M10" s="409">
        <v>2</v>
      </c>
      <c r="N10" s="410">
        <v>185.03849313282555</v>
      </c>
    </row>
    <row r="11" spans="1:14" ht="14.4" customHeight="1" x14ac:dyDescent="0.3">
      <c r="A11" s="405" t="s">
        <v>422</v>
      </c>
      <c r="B11" s="406" t="s">
        <v>423</v>
      </c>
      <c r="C11" s="407" t="s">
        <v>427</v>
      </c>
      <c r="D11" s="408" t="s">
        <v>498</v>
      </c>
      <c r="E11" s="407" t="s">
        <v>438</v>
      </c>
      <c r="F11" s="408" t="s">
        <v>499</v>
      </c>
      <c r="G11" s="407" t="s">
        <v>439</v>
      </c>
      <c r="H11" s="407" t="s">
        <v>458</v>
      </c>
      <c r="I11" s="407" t="s">
        <v>459</v>
      </c>
      <c r="J11" s="407" t="s">
        <v>460</v>
      </c>
      <c r="K11" s="407" t="s">
        <v>461</v>
      </c>
      <c r="L11" s="409">
        <v>26.850000498589562</v>
      </c>
      <c r="M11" s="409">
        <v>1</v>
      </c>
      <c r="N11" s="410">
        <v>26.850000498589562</v>
      </c>
    </row>
    <row r="12" spans="1:14" ht="14.4" customHeight="1" x14ac:dyDescent="0.3">
      <c r="A12" s="405" t="s">
        <v>422</v>
      </c>
      <c r="B12" s="406" t="s">
        <v>423</v>
      </c>
      <c r="C12" s="407" t="s">
        <v>427</v>
      </c>
      <c r="D12" s="408" t="s">
        <v>498</v>
      </c>
      <c r="E12" s="407" t="s">
        <v>438</v>
      </c>
      <c r="F12" s="408" t="s">
        <v>499</v>
      </c>
      <c r="G12" s="407" t="s">
        <v>439</v>
      </c>
      <c r="H12" s="407" t="s">
        <v>462</v>
      </c>
      <c r="I12" s="407" t="s">
        <v>463</v>
      </c>
      <c r="J12" s="407" t="s">
        <v>464</v>
      </c>
      <c r="K12" s="407" t="s">
        <v>465</v>
      </c>
      <c r="L12" s="409">
        <v>59.95</v>
      </c>
      <c r="M12" s="409">
        <v>1</v>
      </c>
      <c r="N12" s="410">
        <v>59.95</v>
      </c>
    </row>
    <row r="13" spans="1:14" ht="14.4" customHeight="1" x14ac:dyDescent="0.3">
      <c r="A13" s="405" t="s">
        <v>422</v>
      </c>
      <c r="B13" s="406" t="s">
        <v>423</v>
      </c>
      <c r="C13" s="407" t="s">
        <v>427</v>
      </c>
      <c r="D13" s="408" t="s">
        <v>498</v>
      </c>
      <c r="E13" s="407" t="s">
        <v>438</v>
      </c>
      <c r="F13" s="408" t="s">
        <v>499</v>
      </c>
      <c r="G13" s="407" t="s">
        <v>439</v>
      </c>
      <c r="H13" s="407" t="s">
        <v>466</v>
      </c>
      <c r="I13" s="407" t="s">
        <v>467</v>
      </c>
      <c r="J13" s="407" t="s">
        <v>468</v>
      </c>
      <c r="K13" s="407" t="s">
        <v>469</v>
      </c>
      <c r="L13" s="409">
        <v>49.75</v>
      </c>
      <c r="M13" s="409">
        <v>1</v>
      </c>
      <c r="N13" s="410">
        <v>49.75</v>
      </c>
    </row>
    <row r="14" spans="1:14" ht="14.4" customHeight="1" x14ac:dyDescent="0.3">
      <c r="A14" s="405" t="s">
        <v>422</v>
      </c>
      <c r="B14" s="406" t="s">
        <v>423</v>
      </c>
      <c r="C14" s="407" t="s">
        <v>427</v>
      </c>
      <c r="D14" s="408" t="s">
        <v>498</v>
      </c>
      <c r="E14" s="407" t="s">
        <v>438</v>
      </c>
      <c r="F14" s="408" t="s">
        <v>499</v>
      </c>
      <c r="G14" s="407" t="s">
        <v>439</v>
      </c>
      <c r="H14" s="407" t="s">
        <v>470</v>
      </c>
      <c r="I14" s="407" t="s">
        <v>134</v>
      </c>
      <c r="J14" s="407" t="s">
        <v>471</v>
      </c>
      <c r="K14" s="407"/>
      <c r="L14" s="409">
        <v>29.52</v>
      </c>
      <c r="M14" s="409">
        <v>5</v>
      </c>
      <c r="N14" s="410">
        <v>147.6</v>
      </c>
    </row>
    <row r="15" spans="1:14" ht="14.4" customHeight="1" x14ac:dyDescent="0.3">
      <c r="A15" s="405" t="s">
        <v>422</v>
      </c>
      <c r="B15" s="406" t="s">
        <v>423</v>
      </c>
      <c r="C15" s="407" t="s">
        <v>427</v>
      </c>
      <c r="D15" s="408" t="s">
        <v>498</v>
      </c>
      <c r="E15" s="407" t="s">
        <v>438</v>
      </c>
      <c r="F15" s="408" t="s">
        <v>499</v>
      </c>
      <c r="G15" s="407" t="s">
        <v>439</v>
      </c>
      <c r="H15" s="407" t="s">
        <v>472</v>
      </c>
      <c r="I15" s="407" t="s">
        <v>134</v>
      </c>
      <c r="J15" s="407" t="s">
        <v>473</v>
      </c>
      <c r="K15" s="407"/>
      <c r="L15" s="409">
        <v>44.719341545837587</v>
      </c>
      <c r="M15" s="409">
        <v>2</v>
      </c>
      <c r="N15" s="410">
        <v>89.438683091675173</v>
      </c>
    </row>
    <row r="16" spans="1:14" ht="14.4" customHeight="1" x14ac:dyDescent="0.3">
      <c r="A16" s="405" t="s">
        <v>422</v>
      </c>
      <c r="B16" s="406" t="s">
        <v>423</v>
      </c>
      <c r="C16" s="407" t="s">
        <v>427</v>
      </c>
      <c r="D16" s="408" t="s">
        <v>498</v>
      </c>
      <c r="E16" s="407" t="s">
        <v>438</v>
      </c>
      <c r="F16" s="408" t="s">
        <v>499</v>
      </c>
      <c r="G16" s="407" t="s">
        <v>439</v>
      </c>
      <c r="H16" s="407" t="s">
        <v>474</v>
      </c>
      <c r="I16" s="407" t="s">
        <v>475</v>
      </c>
      <c r="J16" s="407" t="s">
        <v>476</v>
      </c>
      <c r="K16" s="407" t="s">
        <v>477</v>
      </c>
      <c r="L16" s="409">
        <v>52.319999999999979</v>
      </c>
      <c r="M16" s="409">
        <v>2</v>
      </c>
      <c r="N16" s="410">
        <v>104.63999999999996</v>
      </c>
    </row>
    <row r="17" spans="1:14" ht="14.4" customHeight="1" x14ac:dyDescent="0.3">
      <c r="A17" s="405" t="s">
        <v>422</v>
      </c>
      <c r="B17" s="406" t="s">
        <v>423</v>
      </c>
      <c r="C17" s="407" t="s">
        <v>427</v>
      </c>
      <c r="D17" s="408" t="s">
        <v>498</v>
      </c>
      <c r="E17" s="407" t="s">
        <v>438</v>
      </c>
      <c r="F17" s="408" t="s">
        <v>499</v>
      </c>
      <c r="G17" s="407" t="s">
        <v>439</v>
      </c>
      <c r="H17" s="407" t="s">
        <v>478</v>
      </c>
      <c r="I17" s="407" t="s">
        <v>134</v>
      </c>
      <c r="J17" s="407" t="s">
        <v>479</v>
      </c>
      <c r="K17" s="407"/>
      <c r="L17" s="409">
        <v>204</v>
      </c>
      <c r="M17" s="409">
        <v>1</v>
      </c>
      <c r="N17" s="410">
        <v>204</v>
      </c>
    </row>
    <row r="18" spans="1:14" ht="14.4" customHeight="1" x14ac:dyDescent="0.3">
      <c r="A18" s="405" t="s">
        <v>422</v>
      </c>
      <c r="B18" s="406" t="s">
        <v>423</v>
      </c>
      <c r="C18" s="407" t="s">
        <v>427</v>
      </c>
      <c r="D18" s="408" t="s">
        <v>498</v>
      </c>
      <c r="E18" s="407" t="s">
        <v>438</v>
      </c>
      <c r="F18" s="408" t="s">
        <v>499</v>
      </c>
      <c r="G18" s="407" t="s">
        <v>439</v>
      </c>
      <c r="H18" s="407" t="s">
        <v>480</v>
      </c>
      <c r="I18" s="407" t="s">
        <v>134</v>
      </c>
      <c r="J18" s="407" t="s">
        <v>481</v>
      </c>
      <c r="K18" s="407"/>
      <c r="L18" s="409">
        <v>1107.1500000000001</v>
      </c>
      <c r="M18" s="409">
        <v>3</v>
      </c>
      <c r="N18" s="410">
        <v>3321.4500000000003</v>
      </c>
    </row>
    <row r="19" spans="1:14" ht="14.4" customHeight="1" x14ac:dyDescent="0.3">
      <c r="A19" s="405" t="s">
        <v>422</v>
      </c>
      <c r="B19" s="406" t="s">
        <v>423</v>
      </c>
      <c r="C19" s="407" t="s">
        <v>427</v>
      </c>
      <c r="D19" s="408" t="s">
        <v>498</v>
      </c>
      <c r="E19" s="407" t="s">
        <v>438</v>
      </c>
      <c r="F19" s="408" t="s">
        <v>499</v>
      </c>
      <c r="G19" s="407" t="s">
        <v>439</v>
      </c>
      <c r="H19" s="407" t="s">
        <v>482</v>
      </c>
      <c r="I19" s="407" t="s">
        <v>134</v>
      </c>
      <c r="J19" s="407" t="s">
        <v>483</v>
      </c>
      <c r="K19" s="407" t="s">
        <v>484</v>
      </c>
      <c r="L19" s="409">
        <v>8118.4949999999999</v>
      </c>
      <c r="M19" s="409">
        <v>4</v>
      </c>
      <c r="N19" s="410">
        <v>32473.98</v>
      </c>
    </row>
    <row r="20" spans="1:14" ht="14.4" customHeight="1" x14ac:dyDescent="0.3">
      <c r="A20" s="405" t="s">
        <v>422</v>
      </c>
      <c r="B20" s="406" t="s">
        <v>423</v>
      </c>
      <c r="C20" s="407" t="s">
        <v>427</v>
      </c>
      <c r="D20" s="408" t="s">
        <v>498</v>
      </c>
      <c r="E20" s="407" t="s">
        <v>438</v>
      </c>
      <c r="F20" s="408" t="s">
        <v>499</v>
      </c>
      <c r="G20" s="407" t="s">
        <v>439</v>
      </c>
      <c r="H20" s="407" t="s">
        <v>485</v>
      </c>
      <c r="I20" s="407" t="s">
        <v>134</v>
      </c>
      <c r="J20" s="407" t="s">
        <v>486</v>
      </c>
      <c r="K20" s="407" t="s">
        <v>484</v>
      </c>
      <c r="L20" s="409">
        <v>949.60799999999995</v>
      </c>
      <c r="M20" s="409">
        <v>10</v>
      </c>
      <c r="N20" s="410">
        <v>9496.08</v>
      </c>
    </row>
    <row r="21" spans="1:14" ht="14.4" customHeight="1" x14ac:dyDescent="0.3">
      <c r="A21" s="405" t="s">
        <v>422</v>
      </c>
      <c r="B21" s="406" t="s">
        <v>423</v>
      </c>
      <c r="C21" s="407" t="s">
        <v>427</v>
      </c>
      <c r="D21" s="408" t="s">
        <v>498</v>
      </c>
      <c r="E21" s="407" t="s">
        <v>438</v>
      </c>
      <c r="F21" s="408" t="s">
        <v>499</v>
      </c>
      <c r="G21" s="407" t="s">
        <v>439</v>
      </c>
      <c r="H21" s="407" t="s">
        <v>487</v>
      </c>
      <c r="I21" s="407" t="s">
        <v>487</v>
      </c>
      <c r="J21" s="407" t="s">
        <v>488</v>
      </c>
      <c r="K21" s="407" t="s">
        <v>489</v>
      </c>
      <c r="L21" s="409">
        <v>58.51</v>
      </c>
      <c r="M21" s="409">
        <v>3</v>
      </c>
      <c r="N21" s="410">
        <v>175.53</v>
      </c>
    </row>
    <row r="22" spans="1:14" ht="14.4" customHeight="1" x14ac:dyDescent="0.3">
      <c r="A22" s="405" t="s">
        <v>422</v>
      </c>
      <c r="B22" s="406" t="s">
        <v>423</v>
      </c>
      <c r="C22" s="407" t="s">
        <v>427</v>
      </c>
      <c r="D22" s="408" t="s">
        <v>498</v>
      </c>
      <c r="E22" s="407" t="s">
        <v>438</v>
      </c>
      <c r="F22" s="408" t="s">
        <v>499</v>
      </c>
      <c r="G22" s="407" t="s">
        <v>439</v>
      </c>
      <c r="H22" s="407" t="s">
        <v>490</v>
      </c>
      <c r="I22" s="407" t="s">
        <v>490</v>
      </c>
      <c r="J22" s="407" t="s">
        <v>491</v>
      </c>
      <c r="K22" s="407" t="s">
        <v>492</v>
      </c>
      <c r="L22" s="409">
        <v>66.719999999999942</v>
      </c>
      <c r="M22" s="409">
        <v>2</v>
      </c>
      <c r="N22" s="410">
        <v>133.43999999999988</v>
      </c>
    </row>
    <row r="23" spans="1:14" ht="14.4" customHeight="1" x14ac:dyDescent="0.3">
      <c r="A23" s="405" t="s">
        <v>422</v>
      </c>
      <c r="B23" s="406" t="s">
        <v>423</v>
      </c>
      <c r="C23" s="407" t="s">
        <v>427</v>
      </c>
      <c r="D23" s="408" t="s">
        <v>498</v>
      </c>
      <c r="E23" s="407" t="s">
        <v>438</v>
      </c>
      <c r="F23" s="408" t="s">
        <v>499</v>
      </c>
      <c r="G23" s="407" t="s">
        <v>439</v>
      </c>
      <c r="H23" s="407" t="s">
        <v>493</v>
      </c>
      <c r="I23" s="407" t="s">
        <v>493</v>
      </c>
      <c r="J23" s="407" t="s">
        <v>494</v>
      </c>
      <c r="K23" s="407" t="s">
        <v>495</v>
      </c>
      <c r="L23" s="409">
        <v>89.86999999999999</v>
      </c>
      <c r="M23" s="409">
        <v>1</v>
      </c>
      <c r="N23" s="410">
        <v>89.86999999999999</v>
      </c>
    </row>
    <row r="24" spans="1:14" ht="14.4" customHeight="1" thickBot="1" x14ac:dyDescent="0.35">
      <c r="A24" s="411" t="s">
        <v>422</v>
      </c>
      <c r="B24" s="412" t="s">
        <v>423</v>
      </c>
      <c r="C24" s="413" t="s">
        <v>427</v>
      </c>
      <c r="D24" s="414" t="s">
        <v>498</v>
      </c>
      <c r="E24" s="413" t="s">
        <v>438</v>
      </c>
      <c r="F24" s="414" t="s">
        <v>499</v>
      </c>
      <c r="G24" s="413" t="s">
        <v>439</v>
      </c>
      <c r="H24" s="413" t="s">
        <v>496</v>
      </c>
      <c r="I24" s="413" t="s">
        <v>134</v>
      </c>
      <c r="J24" s="413" t="s">
        <v>497</v>
      </c>
      <c r="K24" s="413"/>
      <c r="L24" s="415">
        <v>30.2</v>
      </c>
      <c r="M24" s="415">
        <v>3</v>
      </c>
      <c r="N24" s="416">
        <v>90.6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1" customWidth="1"/>
    <col min="2" max="2" width="5.44140625" style="181" bestFit="1" customWidth="1"/>
    <col min="3" max="3" width="6.109375" style="181" bestFit="1" customWidth="1"/>
    <col min="4" max="4" width="7.44140625" style="181" bestFit="1" customWidth="1"/>
    <col min="5" max="5" width="6.21875" style="181" bestFit="1" customWidth="1"/>
    <col min="6" max="6" width="6.33203125" style="184" bestFit="1" customWidth="1"/>
    <col min="7" max="7" width="6.109375" style="184" bestFit="1" customWidth="1"/>
    <col min="8" max="8" width="7.44140625" style="184" bestFit="1" customWidth="1"/>
    <col min="9" max="9" width="6.21875" style="184" bestFit="1" customWidth="1"/>
    <col min="10" max="10" width="5.44140625" style="181" bestFit="1" customWidth="1"/>
    <col min="11" max="11" width="6.109375" style="181" bestFit="1" customWidth="1"/>
    <col min="12" max="12" width="7.44140625" style="181" bestFit="1" customWidth="1"/>
    <col min="13" max="13" width="6.21875" style="181" bestFit="1" customWidth="1"/>
    <col min="14" max="14" width="5.33203125" style="184" bestFit="1" customWidth="1"/>
    <col min="15" max="15" width="6.109375" style="184" bestFit="1" customWidth="1"/>
    <col min="16" max="16" width="7.44140625" style="184" bestFit="1" customWidth="1"/>
    <col min="17" max="17" width="6.21875" style="184" bestFit="1" customWidth="1"/>
    <col min="18" max="16384" width="8.88671875" style="105"/>
  </cols>
  <sheetData>
    <row r="1" spans="1:17" ht="18.600000000000001" customHeight="1" thickBot="1" x14ac:dyDescent="0.4">
      <c r="A1" s="330" t="s">
        <v>210</v>
      </c>
      <c r="B1" s="330"/>
      <c r="C1" s="330"/>
      <c r="D1" s="330"/>
      <c r="E1" s="330"/>
      <c r="F1" s="294"/>
      <c r="G1" s="294"/>
      <c r="H1" s="294"/>
      <c r="I1" s="29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203" t="s">
        <v>247</v>
      </c>
      <c r="B2" s="188"/>
      <c r="C2" s="188"/>
      <c r="D2" s="188"/>
      <c r="E2" s="188"/>
    </row>
    <row r="3" spans="1:17" ht="14.4" customHeight="1" thickBot="1" x14ac:dyDescent="0.35">
      <c r="A3" s="270" t="s">
        <v>3</v>
      </c>
      <c r="B3" s="274">
        <f>SUM(B6:B1048576)</f>
        <v>35</v>
      </c>
      <c r="C3" s="275">
        <f>SUM(C6:C1048576)</f>
        <v>0</v>
      </c>
      <c r="D3" s="275">
        <f>SUM(D6:D1048576)</f>
        <v>0</v>
      </c>
      <c r="E3" s="276">
        <f>SUM(E6:E1048576)</f>
        <v>0</v>
      </c>
      <c r="F3" s="273">
        <f>IF(SUM($B3:$E3)=0,"",B3/SUM($B3:$E3))</f>
        <v>1</v>
      </c>
      <c r="G3" s="271">
        <f t="shared" ref="G3:I3" si="0">IF(SUM($B3:$E3)=0,"",C3/SUM($B3:$E3))</f>
        <v>0</v>
      </c>
      <c r="H3" s="271">
        <f t="shared" si="0"/>
        <v>0</v>
      </c>
      <c r="I3" s="272">
        <f t="shared" si="0"/>
        <v>0</v>
      </c>
      <c r="J3" s="275">
        <f>SUM(J6:J1048576)</f>
        <v>22</v>
      </c>
      <c r="K3" s="275">
        <f>SUM(K6:K1048576)</f>
        <v>0</v>
      </c>
      <c r="L3" s="275">
        <f>SUM(L6:L1048576)</f>
        <v>0</v>
      </c>
      <c r="M3" s="276">
        <f>SUM(M6:M1048576)</f>
        <v>0</v>
      </c>
      <c r="N3" s="273">
        <f>IF(SUM($J3:$M3)=0,"",J3/SUM($J3:$M3))</f>
        <v>1</v>
      </c>
      <c r="O3" s="271">
        <f t="shared" ref="O3:Q3" si="1">IF(SUM($J3:$M3)=0,"",K3/SUM($J3:$M3))</f>
        <v>0</v>
      </c>
      <c r="P3" s="271">
        <f t="shared" si="1"/>
        <v>0</v>
      </c>
      <c r="Q3" s="272">
        <f t="shared" si="1"/>
        <v>0</v>
      </c>
    </row>
    <row r="4" spans="1:17" ht="14.4" customHeight="1" thickBot="1" x14ac:dyDescent="0.35">
      <c r="A4" s="269"/>
      <c r="B4" s="334" t="s">
        <v>212</v>
      </c>
      <c r="C4" s="335"/>
      <c r="D4" s="335"/>
      <c r="E4" s="336"/>
      <c r="F4" s="331" t="s">
        <v>217</v>
      </c>
      <c r="G4" s="332"/>
      <c r="H4" s="332"/>
      <c r="I4" s="333"/>
      <c r="J4" s="334" t="s">
        <v>218</v>
      </c>
      <c r="K4" s="335"/>
      <c r="L4" s="335"/>
      <c r="M4" s="336"/>
      <c r="N4" s="331" t="s">
        <v>219</v>
      </c>
      <c r="O4" s="332"/>
      <c r="P4" s="332"/>
      <c r="Q4" s="333"/>
    </row>
    <row r="5" spans="1:17" ht="14.4" customHeight="1" thickBot="1" x14ac:dyDescent="0.35">
      <c r="A5" s="417" t="s">
        <v>211</v>
      </c>
      <c r="B5" s="418" t="s">
        <v>213</v>
      </c>
      <c r="C5" s="418" t="s">
        <v>214</v>
      </c>
      <c r="D5" s="418" t="s">
        <v>215</v>
      </c>
      <c r="E5" s="419" t="s">
        <v>216</v>
      </c>
      <c r="F5" s="420" t="s">
        <v>213</v>
      </c>
      <c r="G5" s="421" t="s">
        <v>214</v>
      </c>
      <c r="H5" s="421" t="s">
        <v>215</v>
      </c>
      <c r="I5" s="422" t="s">
        <v>216</v>
      </c>
      <c r="J5" s="418" t="s">
        <v>213</v>
      </c>
      <c r="K5" s="418" t="s">
        <v>214</v>
      </c>
      <c r="L5" s="418" t="s">
        <v>215</v>
      </c>
      <c r="M5" s="419" t="s">
        <v>216</v>
      </c>
      <c r="N5" s="420" t="s">
        <v>213</v>
      </c>
      <c r="O5" s="421" t="s">
        <v>214</v>
      </c>
      <c r="P5" s="421" t="s">
        <v>215</v>
      </c>
      <c r="Q5" s="422" t="s">
        <v>216</v>
      </c>
    </row>
    <row r="6" spans="1:17" ht="14.4" customHeight="1" x14ac:dyDescent="0.3">
      <c r="A6" s="428" t="s">
        <v>500</v>
      </c>
      <c r="B6" s="432"/>
      <c r="C6" s="403"/>
      <c r="D6" s="403"/>
      <c r="E6" s="404"/>
      <c r="F6" s="430"/>
      <c r="G6" s="424"/>
      <c r="H6" s="424"/>
      <c r="I6" s="434"/>
      <c r="J6" s="432"/>
      <c r="K6" s="403"/>
      <c r="L6" s="403"/>
      <c r="M6" s="404"/>
      <c r="N6" s="430"/>
      <c r="O6" s="424"/>
      <c r="P6" s="424"/>
      <c r="Q6" s="425"/>
    </row>
    <row r="7" spans="1:17" ht="14.4" customHeight="1" thickBot="1" x14ac:dyDescent="0.35">
      <c r="A7" s="429" t="s">
        <v>501</v>
      </c>
      <c r="B7" s="433">
        <v>35</v>
      </c>
      <c r="C7" s="415"/>
      <c r="D7" s="415"/>
      <c r="E7" s="416"/>
      <c r="F7" s="431">
        <v>1</v>
      </c>
      <c r="G7" s="426">
        <v>0</v>
      </c>
      <c r="H7" s="426">
        <v>0</v>
      </c>
      <c r="I7" s="435">
        <v>0</v>
      </c>
      <c r="J7" s="433">
        <v>22</v>
      </c>
      <c r="K7" s="415"/>
      <c r="L7" s="415"/>
      <c r="M7" s="416"/>
      <c r="N7" s="431">
        <v>1</v>
      </c>
      <c r="O7" s="426">
        <v>0</v>
      </c>
      <c r="P7" s="426">
        <v>0</v>
      </c>
      <c r="Q7" s="42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2015-05-21T19:39:53Z</dcterms:modified>
</cp:coreProperties>
</file>